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2.xml" ContentType="application/vnd.openxmlformats-officedocument.drawing+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drawings/drawing3.xml" ContentType="application/vnd.openxmlformats-officedocument.drawing+xml"/>
  <Override PartName="/xl/comments15.xml" ContentType="application/vnd.openxmlformats-officedocument.spreadsheetml.comments+xml"/>
  <Override PartName="/xl/drawings/drawing4.xml" ContentType="application/vnd.openxmlformats-officedocument.drawing+xml"/>
  <Override PartName="/xl/comments16.xml" ContentType="application/vnd.openxmlformats-officedocument.spreadsheetml.comments+xml"/>
  <Override PartName="/xl/drawings/drawing5.xml" ContentType="application/vnd.openxmlformats-officedocument.drawing+xml"/>
  <Override PartName="/xl/comments17.xml" ContentType="application/vnd.openxmlformats-officedocument.spreadsheetml.comments+xml"/>
  <Override PartName="/xl/drawings/drawing6.xml" ContentType="application/vnd.openxmlformats-officedocument.drawing+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pivotTables/pivotTable1.xml" ContentType="application/vnd.openxmlformats-officedocument.spreadsheetml.pivotTable+xml"/>
  <Override PartName="/xl/drawings/drawing9.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showPivotChartFilter="1"/>
  <mc:AlternateContent xmlns:mc="http://schemas.openxmlformats.org/markup-compatibility/2006">
    <mc:Choice Requires="x15">
      <x15ac:absPath xmlns:x15ac="http://schemas.microsoft.com/office/spreadsheetml/2010/11/ac" url="https://adminliveunc-my.sharepoint.com/personal/dayt_ad_unc_edu/Documents/Documents/Class/Notes/"/>
    </mc:Choice>
  </mc:AlternateContent>
  <xr:revisionPtr revIDLastSave="3000" documentId="8_{E849A102-B01D-4BD7-B221-9D0B24312985}" xr6:coauthVersionLast="47" xr6:coauthVersionMax="47" xr10:uidLastSave="{C9CFBF0B-074D-48F8-8F9A-FE143CC0F19B}"/>
  <bookViews>
    <workbookView xWindow="-120" yWindow="-120" windowWidth="29040" windowHeight="17520" tabRatio="832" xr2:uid="{00000000-000D-0000-FFFF-FFFF00000000}"/>
  </bookViews>
  <sheets>
    <sheet name="Documentation" sheetId="58" r:id="rId1"/>
    <sheet name="_Text" sheetId="74" r:id="rId2"/>
    <sheet name="Data" sheetId="66" r:id="rId3"/>
    <sheet name="CONCATENATE" sheetId="64" r:id="rId4"/>
    <sheet name="Ampersand" sheetId="63" r:id="rId5"/>
    <sheet name="CONCAT, TEXTJOIN" sheetId="83" r:id="rId6"/>
    <sheet name="TEXT" sheetId="65" r:id="rId7"/>
    <sheet name="TEXTJOIN" sheetId="68" r:id="rId8"/>
    <sheet name="TRIM" sheetId="84" r:id="rId9"/>
    <sheet name="TRIM_range" sheetId="85" r:id="rId10"/>
    <sheet name="RIGHT" sheetId="67" r:id="rId11"/>
    <sheet name="SEARCH" sheetId="69" r:id="rId12"/>
    <sheet name="Pasted_values" sheetId="92" r:id="rId13"/>
    <sheet name="Filter" sheetId="90" r:id="rId14"/>
    <sheet name="Delete_rows" sheetId="94" r:id="rId15"/>
    <sheet name="MID" sheetId="95" r:id="rId16"/>
    <sheet name="SUBSTITUTE" sheetId="97" r:id="rId17"/>
    <sheet name="Text_to_columns" sheetId="96" r:id="rId18"/>
    <sheet name="_Date_Arithmetic" sheetId="75" r:id="rId19"/>
    <sheet name="Date_Plus_Number" sheetId="14" r:id="rId20"/>
    <sheet name="Date_Minus_Date" sheetId="48" r:id="rId21"/>
    <sheet name="Convert__Days" sheetId="47" r:id="rId22"/>
    <sheet name="TODAY_function" sheetId="46" r:id="rId23"/>
    <sheet name="Hard-coded_TODAY" sheetId="57" r:id="rId24"/>
    <sheet name="Isolated_TODAY" sheetId="55" r:id="rId25"/>
    <sheet name="YEARFRAC_EDATE" sheetId="76" r:id="rId26"/>
    <sheet name="YEARFRAC" sheetId="59" r:id="rId27"/>
    <sheet name="DATEDIF" sheetId="26" r:id="rId28"/>
    <sheet name="Various_Methods" sheetId="70" r:id="rId29"/>
    <sheet name="Rounddown_Int" sheetId="25" r:id="rId30"/>
    <sheet name="DATE_EDATE" sheetId="82" r:id="rId31"/>
    <sheet name="EDATE_vs_Arithmetic" sheetId="39" r:id="rId32"/>
    <sheet name="_Stat_Criteria" sheetId="77" r:id="rId33"/>
    <sheet name="Stat_Functions" sheetId="24" r:id="rId34"/>
    <sheet name="Stat_IF" sheetId="31" r:id="rId35"/>
    <sheet name="Stat_IFS" sheetId="73" r:id="rId36"/>
    <sheet name="_Subtotal" sheetId="78" r:id="rId37"/>
    <sheet name="AutoFilter" sheetId="43" r:id="rId38"/>
    <sheet name="Subtotal_Tool" sheetId="27" r:id="rId39"/>
    <sheet name="Incorrect_Subtotal" sheetId="62" r:id="rId40"/>
    <sheet name="SUBTOTAL_Function" sheetId="61" r:id="rId41"/>
    <sheet name="SUBTOTAL_Filtered" sheetId="71" r:id="rId42"/>
    <sheet name="Poor_Design" sheetId="32" r:id="rId43"/>
    <sheet name="Better_Design" sheetId="33" r:id="rId44"/>
    <sheet name="_PivotTables" sheetId="79" r:id="rId45"/>
    <sheet name="PivotWizard" sheetId="49" r:id="rId46"/>
    <sheet name="PivotTable" sheetId="72" r:id="rId47"/>
    <sheet name="PivotChart" sheetId="81" r:id="rId48"/>
    <sheet name="Pivot_Examples" sheetId="30" r:id="rId49"/>
    <sheet name="_Database" sheetId="80" r:id="rId50"/>
    <sheet name="Dfunctions" sheetId="15" r:id="rId51"/>
    <sheet name="Criteria" sheetId="18" r:id="rId52"/>
    <sheet name="Multiple_Criteria" sheetId="19" r:id="rId53"/>
    <sheet name="DGET" sheetId="20" r:id="rId54"/>
    <sheet name="Advanced_Filter" sheetId="44" r:id="rId55"/>
    <sheet name="Key" sheetId="56" r:id="rId56"/>
  </sheets>
  <definedNames>
    <definedName name="_xlnm._FilterDatabase" localSheetId="54" hidden="1">Advanced_Filter!$A$10:$G$24</definedName>
    <definedName name="_xlnm._FilterDatabase" localSheetId="37" hidden="1">AutoFilter!$A$10:$G$24</definedName>
    <definedName name="_xlnm._FilterDatabase" localSheetId="43" hidden="1">Better_Design!$A$10:$I$26</definedName>
    <definedName name="_xlnm._FilterDatabase" localSheetId="21" hidden="1">Convert__Days!$A$10:$E$25</definedName>
    <definedName name="_xlnm._FilterDatabase" localSheetId="51" hidden="1">Criteria!$A$10:$G$25</definedName>
    <definedName name="_xlnm._FilterDatabase" localSheetId="30" hidden="1">DATE_EDATE!$A$5:$G$5</definedName>
    <definedName name="_xlnm._FilterDatabase" localSheetId="20" hidden="1">Date_Minus_Date!$A$10:$F$10</definedName>
    <definedName name="_xlnm._FilterDatabase" localSheetId="19" hidden="1">Date_Plus_Number!$A$11:$F$13</definedName>
    <definedName name="_xlnm._FilterDatabase" localSheetId="27" hidden="1">DATEDIF!#REF!</definedName>
    <definedName name="_xlnm._FilterDatabase" localSheetId="14" hidden="1">Delete_rows!$A$6:$D$107</definedName>
    <definedName name="_xlnm._FilterDatabase" localSheetId="50" hidden="1">Dfunctions!$A$10:$F$24</definedName>
    <definedName name="_xlnm._FilterDatabase" localSheetId="53" hidden="1">DGET!$A$10:$G$25</definedName>
    <definedName name="_xlnm._FilterDatabase" localSheetId="0" hidden="1">Documentation!$A$8:$G$64</definedName>
    <definedName name="_xlnm._FilterDatabase" localSheetId="31" hidden="1">EDATE_vs_Arithmetic!#REF!</definedName>
    <definedName name="_xlnm._FilterDatabase" localSheetId="13" hidden="1">Filter!$A$6:$D$612</definedName>
    <definedName name="_xlnm._FilterDatabase" localSheetId="23" hidden="1">'Hard-coded_TODAY'!$A$10:$E$25</definedName>
    <definedName name="_xlnm._FilterDatabase" localSheetId="39" hidden="1">#N/A</definedName>
    <definedName name="_xlnm._FilterDatabase" localSheetId="24" hidden="1">Isolated_TODAY!$A$10:$F$25</definedName>
    <definedName name="_xlnm._FilterDatabase" localSheetId="55" hidden="1">Key!$A$1:$A$126</definedName>
    <definedName name="_xlnm._FilterDatabase" localSheetId="15" hidden="1">MID!$A$6:$G$107</definedName>
    <definedName name="_xlnm._FilterDatabase" localSheetId="52" hidden="1">Multiple_Criteria!$A$10:$G$25</definedName>
    <definedName name="_xlnm._FilterDatabase" localSheetId="12" hidden="1">Pasted_values!$A$6:$D$612</definedName>
    <definedName name="_xlnm._FilterDatabase" localSheetId="48" hidden="1">Pivot_Examples!$A$10:$G$24</definedName>
    <definedName name="_xlnm._FilterDatabase" localSheetId="46" hidden="1">PivotTable!$A$10:$H$26</definedName>
    <definedName name="_xlnm._FilterDatabase" localSheetId="45" hidden="1">PivotWizard!$A$10:$G$25</definedName>
    <definedName name="_xlnm._FilterDatabase" localSheetId="42" hidden="1">Poor_Design!$A$10:$F$26</definedName>
    <definedName name="_xlnm._FilterDatabase" localSheetId="29" hidden="1">Rounddown_Int!#REF!</definedName>
    <definedName name="_xlnm._FilterDatabase" localSheetId="11" hidden="1">SEARCH!$A$7:$D$612</definedName>
    <definedName name="_xlnm._FilterDatabase" localSheetId="33" hidden="1">Stat_Functions!$A$10:$G$24</definedName>
    <definedName name="_xlnm._FilterDatabase" localSheetId="34" hidden="1">Stat_IF!$A$10:$O$25</definedName>
    <definedName name="_xlnm._FilterDatabase" localSheetId="35" hidden="1">Stat_IFS!$A$10:$G$25</definedName>
    <definedName name="_xlnm._FilterDatabase" localSheetId="16" hidden="1">SUBSTITUTE!$A$6:$C$107</definedName>
    <definedName name="_xlnm._FilterDatabase" localSheetId="41" hidden="1">SUBTOTAL_Filtered!$A$10:$G$24</definedName>
    <definedName name="_xlnm._FilterDatabase" localSheetId="40" hidden="1">SUBTOTAL_Function!$A$10:$G$24</definedName>
    <definedName name="_xlnm._FilterDatabase" localSheetId="38" hidden="1">Subtotal_Tool!$A$10:$G$30</definedName>
    <definedName name="_xlnm._FilterDatabase" localSheetId="17" hidden="1">Text_to_columns!$A$6:$F$107</definedName>
    <definedName name="_xlnm._FilterDatabase" localSheetId="22" hidden="1">TODAY_function!$A$10:$F$25</definedName>
    <definedName name="_xlnm._FilterDatabase" localSheetId="28" hidden="1">Various_Methods!$A$13:$R$1384</definedName>
    <definedName name="_xlnm._FilterDatabase" localSheetId="26" hidden="1">YEARFRAC!$A$11:$E$26</definedName>
    <definedName name="anscount" hidden="1">1</definedName>
    <definedName name="_xlnm.Criteria" localSheetId="54">Advanced_Filter!$A$27:$G$28</definedName>
    <definedName name="Database11">DGET!$A$10:$G$25</definedName>
    <definedName name="Database4">Dfunctions!$A$10:$G$25</definedName>
    <definedName name="Database5">Advanced_Filter!$A$10:$G$25</definedName>
    <definedName name="Database7">Criteria!$A$10:$G$25</definedName>
    <definedName name="Database9">Multiple_Criteria!$A$10:$G$25</definedName>
    <definedName name="Disable_Video_Hyperlinks">Documentation!$C$2</definedName>
    <definedName name="element_designator">Documentation!$D$7</definedName>
    <definedName name="Last_Modified">Documentation!$B$4</definedName>
    <definedName name="segment_designator">"_"</definedName>
    <definedName name="solver_eng" localSheetId="30" hidden="1">1</definedName>
    <definedName name="solver_eng" localSheetId="31" hidden="1">1</definedName>
    <definedName name="solver_neg" localSheetId="30" hidden="1">1</definedName>
    <definedName name="solver_neg" localSheetId="31" hidden="1">1</definedName>
    <definedName name="solver_num" localSheetId="30" hidden="1">0</definedName>
    <definedName name="solver_num" localSheetId="31" hidden="1">0</definedName>
    <definedName name="solver_opt" localSheetId="30" hidden="1">DATE_EDATE!#REF!</definedName>
    <definedName name="solver_opt" localSheetId="31" hidden="1">EDATE_vs_Arithmetic!$E$268</definedName>
    <definedName name="solver_typ" localSheetId="30" hidden="1">1</definedName>
    <definedName name="solver_typ" localSheetId="31" hidden="1">1</definedName>
    <definedName name="solver_val" localSheetId="30" hidden="1">0</definedName>
    <definedName name="solver_val" localSheetId="31" hidden="1">0</definedName>
    <definedName name="solver_ver" localSheetId="30" hidden="1">3</definedName>
    <definedName name="solver_ver" localSheetId="31" hidden="1">3</definedName>
    <definedName name="TOC">Documentation!$A$8</definedName>
    <definedName name="Video_website">"https://public.kenan-flagler.unc.edu/faculty/dayt/class/video/"</definedName>
    <definedName name="Z_1F804BF3_7148_11D3_A82B_00C04FBFA16C_.wvu.Cols" localSheetId="55" hidden="1">Key!#REF!</definedName>
    <definedName name="Z_1F804BF3_7148_11D3_A82B_00C04FBFA16C_.wvu.FilterData" localSheetId="55" hidden="1">Key!$4:$126</definedName>
    <definedName name="Z_1F804BF3_7148_11D3_A82B_00C04FBFA16C_.wvu.PrintArea" localSheetId="55" hidden="1">Key!$A$1:$A$126</definedName>
    <definedName name="Z_1F804BF3_7148_11D3_A82B_00C04FBFA16C_.wvu.PrintTitles" localSheetId="55" hidden="1">Key!$A:$A</definedName>
    <definedName name="Z_2AA231E1_C348_11D2_9C16_C0B9E269D206_.wvu.FilterData" localSheetId="55" hidden="1">Key!#REF!</definedName>
    <definedName name="Z_2AA231E1_C348_11D2_9C16_C0B9E269D206_.wvu.PrintArea" localSheetId="55" hidden="1">Key!$A$1:$A$126</definedName>
    <definedName name="Z_2AA231E1_C348_11D2_9C16_C0B9E269D206_.wvu.PrintTitles" localSheetId="55" hidden="1">Key!$A:$A</definedName>
    <definedName name="Z_3D8276D6_2267_11D3_800F_00C04FBFF82D_.wvu.FilterData" localSheetId="55" hidden="1">Key!$A$1:$A$126</definedName>
    <definedName name="Z_3D8276D6_2267_11D3_800F_00C04FBFF82D_.wvu.PrintArea" localSheetId="55" hidden="1">Key!$A$1:$A$126</definedName>
    <definedName name="Z_3D8276D6_2267_11D3_800F_00C04FBFF82D_.wvu.PrintTitles" localSheetId="55" hidden="1">Key!$A:$A</definedName>
    <definedName name="Z_3D8276D6_2267_11D3_800F_00C04FBFF82D_.wvu.Rows" localSheetId="55" hidden="1">Key!#REF!,Key!#REF!,Key!$6:$21,Key!#REF!,Key!$23:$50,Key!#REF!,Key!#REF!,Key!#REF!,Key!#REF!,Key!#REF!,Key!$52:$99,Key!#REF!,Key!$101:$126</definedName>
    <definedName name="Z_70004B01_7C6A_11D3_A82E_00C04F2BCA43_.wvu.FilterData" localSheetId="55" hidden="1">Key!$4:$126</definedName>
    <definedName name="Z_823EDB80_DC69_11D2_9C16_006008D2C181_.wvu.FilterData" localSheetId="54" hidden="1">Advanced_Filter!$A$10:$G$24</definedName>
    <definedName name="Z_823EDB80_DC69_11D2_9C16_006008D2C181_.wvu.FilterData" localSheetId="37" hidden="1">AutoFilter!$A$10:$F$24</definedName>
    <definedName name="Z_823EDB80_DC69_11D2_9C16_006008D2C181_.wvu.FilterData" localSheetId="43" hidden="1">Better_Design!$A$10:$I$24</definedName>
    <definedName name="Z_823EDB80_DC69_11D2_9C16_006008D2C181_.wvu.FilterData" localSheetId="21" hidden="1">Convert__Days!$A$10:$E$24</definedName>
    <definedName name="Z_823EDB80_DC69_11D2_9C16_006008D2C181_.wvu.FilterData" localSheetId="51" hidden="1">Criteria!$A$10:$G$24</definedName>
    <definedName name="Z_823EDB80_DC69_11D2_9C16_006008D2C181_.wvu.FilterData" localSheetId="30" hidden="1">DATE_EDATE!#REF!</definedName>
    <definedName name="Z_823EDB80_DC69_11D2_9C16_006008D2C181_.wvu.FilterData" localSheetId="20" hidden="1">Date_Minus_Date!$A$10:$F$10</definedName>
    <definedName name="Z_823EDB80_DC69_11D2_9C16_006008D2C181_.wvu.FilterData" localSheetId="19" hidden="1">Date_Plus_Number!$A$11:$F$12</definedName>
    <definedName name="Z_823EDB80_DC69_11D2_9C16_006008D2C181_.wvu.FilterData" localSheetId="27" hidden="1">DATEDIF!#REF!</definedName>
    <definedName name="Z_823EDB80_DC69_11D2_9C16_006008D2C181_.wvu.FilterData" localSheetId="50" hidden="1">Dfunctions!$A$10:$F$24</definedName>
    <definedName name="Z_823EDB80_DC69_11D2_9C16_006008D2C181_.wvu.FilterData" localSheetId="53" hidden="1">DGET!$A$10:$G$24</definedName>
    <definedName name="Z_823EDB80_DC69_11D2_9C16_006008D2C181_.wvu.FilterData" localSheetId="31" hidden="1">EDATE_vs_Arithmetic!#REF!</definedName>
    <definedName name="Z_823EDB80_DC69_11D2_9C16_006008D2C181_.wvu.FilterData" localSheetId="23" hidden="1">'Hard-coded_TODAY'!$A$10:$E$24</definedName>
    <definedName name="Z_823EDB80_DC69_11D2_9C16_006008D2C181_.wvu.FilterData" localSheetId="39" hidden="1">#N/A</definedName>
    <definedName name="Z_823EDB80_DC69_11D2_9C16_006008D2C181_.wvu.FilterData" localSheetId="24" hidden="1">Isolated_TODAY!$A$10:$F$24</definedName>
    <definedName name="Z_823EDB80_DC69_11D2_9C16_006008D2C181_.wvu.FilterData" localSheetId="52" hidden="1">Multiple_Criteria!$A$10:$G$24</definedName>
    <definedName name="Z_823EDB80_DC69_11D2_9C16_006008D2C181_.wvu.FilterData" localSheetId="48" hidden="1">Pivot_Examples!$A$10:$F$24</definedName>
    <definedName name="Z_823EDB80_DC69_11D2_9C16_006008D2C181_.wvu.FilterData" localSheetId="46" hidden="1">PivotTable!$A$10:$I$24</definedName>
    <definedName name="Z_823EDB80_DC69_11D2_9C16_006008D2C181_.wvu.FilterData" localSheetId="45" hidden="1">PivotWizard!$A$10:$G$24</definedName>
    <definedName name="Z_823EDB80_DC69_11D2_9C16_006008D2C181_.wvu.FilterData" localSheetId="42" hidden="1">Poor_Design!$A$10:$G$24</definedName>
    <definedName name="Z_823EDB80_DC69_11D2_9C16_006008D2C181_.wvu.FilterData" localSheetId="29" hidden="1">Rounddown_Int!#REF!</definedName>
    <definedName name="Z_823EDB80_DC69_11D2_9C16_006008D2C181_.wvu.FilterData" localSheetId="33" hidden="1">Stat_Functions!$A$10:$F$24</definedName>
    <definedName name="Z_823EDB80_DC69_11D2_9C16_006008D2C181_.wvu.FilterData" localSheetId="34" hidden="1">Stat_IF!$A$10:$G$24</definedName>
    <definedName name="Z_823EDB80_DC69_11D2_9C16_006008D2C181_.wvu.FilterData" localSheetId="35" hidden="1">Stat_IFS!$A$10:$G$24</definedName>
    <definedName name="Z_823EDB80_DC69_11D2_9C16_006008D2C181_.wvu.FilterData" localSheetId="41" hidden="1">SUBTOTAL_Filtered!$A$10:$F$24</definedName>
    <definedName name="Z_823EDB80_DC69_11D2_9C16_006008D2C181_.wvu.FilterData" localSheetId="40" hidden="1">SUBTOTAL_Function!$A$10:$G$24</definedName>
    <definedName name="Z_823EDB80_DC69_11D2_9C16_006008D2C181_.wvu.FilterData" localSheetId="38" hidden="1">Subtotal_Tool!$A$10:$G$27</definedName>
    <definedName name="Z_823EDB80_DC69_11D2_9C16_006008D2C181_.wvu.FilterData" localSheetId="22" hidden="1">TODAY_function!$A$10:$F$24</definedName>
    <definedName name="Z_823EDB80_DC69_11D2_9C16_006008D2C181_.wvu.FilterData" localSheetId="28" hidden="1">Various_Methods!$B$13:$O$27</definedName>
    <definedName name="Z_823EDB80_DC69_11D2_9C16_006008D2C181_.wvu.FilterData" localSheetId="26" hidden="1">YEARFRAC!$A$11:$E$25</definedName>
    <definedName name="Z_B5E0A154_6F85_11D3_88A6_00C04F934B2C_.wvu.Cols" localSheetId="55" hidden="1">Key!#REF!</definedName>
    <definedName name="Z_B5E0A154_6F85_11D3_88A6_00C04F934B2C_.wvu.FilterData" localSheetId="55" hidden="1">Key!$4:$126</definedName>
    <definedName name="Z_B5E0A154_6F85_11D3_88A6_00C04F934B2C_.wvu.PrintArea" localSheetId="55" hidden="1">Key!$A$1:$A$126</definedName>
    <definedName name="Z_B5E0A154_6F85_11D3_88A6_00C04F934B2C_.wvu.PrintTitles" localSheetId="55" hidden="1">Key!$A:$A</definedName>
    <definedName name="Z_C71B07A2_706C_11D3_A81E_0060080D6EAB_.wvu.FilterData" localSheetId="55" hidden="1">Key!$4:$126</definedName>
    <definedName name="Z_C71B07A2_706C_11D3_A81E_0060080D6EAB_.wvu.PrintArea" localSheetId="55" hidden="1">Key!$A$1:$A$126</definedName>
    <definedName name="Z_C71B07A2_706C_11D3_A81E_0060080D6EAB_.wvu.PrintTitles" localSheetId="55" hidden="1">Key!$A:$A</definedName>
    <definedName name="Z_C71B07A2_706C_11D3_A81E_0060080D6EAB_.wvu.Rows" localSheetId="55" hidden="1">Key!#REF!</definedName>
    <definedName name="Z_D5691993_7AD2_11D3_A830_00C04F2BCA53_.wvu.FilterData" localSheetId="55" hidden="1">Key!$4:$126</definedName>
    <definedName name="Z_D5691996_7AD2_11D3_A830_00C04F2BCA53_.wvu.FilterData" localSheetId="55" hidden="1">Key!$4:$126</definedName>
    <definedName name="Z_D5691999_7AD2_11D3_A830_00C04F2BCA53_.wvu.FilterData" localSheetId="55" hidden="1">Key!$4:$126</definedName>
    <definedName name="Z_FA2FE202_230F_11D3_9C16_006008D2C181_.wvu.Cols" localSheetId="55" hidden="1">Key!#REF!</definedName>
    <definedName name="Z_FA2FE202_230F_11D3_9C16_006008D2C181_.wvu.FilterData" localSheetId="55" hidden="1">Key!#REF!</definedName>
    <definedName name="Z_FA2FE202_230F_11D3_9C16_006008D2C181_.wvu.PrintArea" localSheetId="55" hidden="1">Key!$A$1:$A$126</definedName>
    <definedName name="Z_FA2FE202_230F_11D3_9C16_006008D2C181_.wvu.PrintTitles" localSheetId="55" hidden="1">Key!$A:$A</definedName>
  </definedNames>
  <calcPr calcId="191029"/>
  <customWorkbookViews>
    <customWorkbookView name="  - Personal View" guid="{823EDB80-DC69-11D2-9C16-006008D2C181}" mergeInterval="0" personalView="1" maximized="1" windowWidth="796" windowHeight="456" activeSheetId="5" showStatusbar="0"/>
  </customWorkbookViews>
  <pivotCaches>
    <pivotCache cacheId="9" r:id="rId5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 i="58" l="1"/>
  <c r="D64" i="58"/>
  <c r="C64" i="58"/>
  <c r="B64" i="58"/>
  <c r="D63" i="58"/>
  <c r="C63" i="58"/>
  <c r="B63" i="58"/>
  <c r="D62" i="58"/>
  <c r="C62" i="58"/>
  <c r="B62" i="58"/>
  <c r="D61" i="58"/>
  <c r="C61" i="58"/>
  <c r="B61" i="58"/>
  <c r="D60" i="58"/>
  <c r="C60" i="58"/>
  <c r="B60" i="58"/>
  <c r="D59" i="58"/>
  <c r="C59" i="58"/>
  <c r="B59" i="58"/>
  <c r="D58" i="58"/>
  <c r="C58" i="58"/>
  <c r="B58" i="58"/>
  <c r="D57" i="58"/>
  <c r="C57" i="58"/>
  <c r="B57" i="58"/>
  <c r="D56" i="58"/>
  <c r="C56" i="58"/>
  <c r="B56" i="58"/>
  <c r="D55" i="58"/>
  <c r="C55" i="58"/>
  <c r="B55" i="58"/>
  <c r="D54" i="58"/>
  <c r="C54" i="58"/>
  <c r="B54" i="58"/>
  <c r="D53" i="58"/>
  <c r="C53" i="58"/>
  <c r="B53" i="58"/>
  <c r="D52" i="58"/>
  <c r="C52" i="58"/>
  <c r="B52" i="58"/>
  <c r="D51" i="58"/>
  <c r="C51" i="58"/>
  <c r="B51" i="58"/>
  <c r="D50" i="58"/>
  <c r="C50" i="58"/>
  <c r="B50" i="58"/>
  <c r="D49" i="58"/>
  <c r="C49" i="58"/>
  <c r="B49" i="58"/>
  <c r="D48" i="58"/>
  <c r="C48" i="58"/>
  <c r="B48" i="58"/>
  <c r="D47" i="58"/>
  <c r="C47" i="58"/>
  <c r="B47" i="58"/>
  <c r="D46" i="58"/>
  <c r="C46" i="58"/>
  <c r="B46" i="58"/>
  <c r="D45" i="58"/>
  <c r="C45" i="58"/>
  <c r="B45" i="58"/>
  <c r="D44" i="58"/>
  <c r="C44" i="58"/>
  <c r="B44" i="58"/>
  <c r="D43" i="58"/>
  <c r="C43" i="58"/>
  <c r="B43" i="58"/>
  <c r="D42" i="58"/>
  <c r="C42" i="58"/>
  <c r="B42" i="58"/>
  <c r="D41" i="58"/>
  <c r="C41" i="58"/>
  <c r="B41" i="58"/>
  <c r="D40" i="58"/>
  <c r="C40" i="58"/>
  <c r="B40" i="58"/>
  <c r="D39" i="58"/>
  <c r="C39" i="58"/>
  <c r="B39" i="58"/>
  <c r="D38" i="58"/>
  <c r="C38" i="58"/>
  <c r="B38" i="58"/>
  <c r="D37" i="58"/>
  <c r="C37" i="58"/>
  <c r="B37" i="58"/>
  <c r="D36" i="58"/>
  <c r="C36" i="58"/>
  <c r="B36" i="58"/>
  <c r="D35" i="58"/>
  <c r="C35" i="58"/>
  <c r="B35" i="58"/>
  <c r="D34" i="58"/>
  <c r="C34" i="58"/>
  <c r="B34" i="58"/>
  <c r="D33" i="58"/>
  <c r="C33" i="58"/>
  <c r="B33" i="58"/>
  <c r="D32" i="58"/>
  <c r="C32" i="58"/>
  <c r="B32" i="58"/>
  <c r="D31" i="58"/>
  <c r="C31" i="58"/>
  <c r="B31" i="58"/>
  <c r="D30" i="58"/>
  <c r="C30" i="58"/>
  <c r="B30" i="58"/>
  <c r="D29" i="58"/>
  <c r="C29" i="58"/>
  <c r="B29" i="58"/>
  <c r="D28" i="58"/>
  <c r="C28" i="58"/>
  <c r="B28" i="58"/>
  <c r="D27" i="58"/>
  <c r="C27" i="58"/>
  <c r="B27" i="58"/>
  <c r="D26" i="58"/>
  <c r="C26" i="58"/>
  <c r="B26" i="58"/>
  <c r="D25" i="58"/>
  <c r="C25" i="58"/>
  <c r="B25" i="58"/>
  <c r="D24" i="58"/>
  <c r="C24" i="58"/>
  <c r="B24" i="58"/>
  <c r="D23" i="58"/>
  <c r="C23" i="58"/>
  <c r="B23" i="58"/>
  <c r="D22" i="58"/>
  <c r="C22" i="58"/>
  <c r="B22" i="58"/>
  <c r="D21" i="58"/>
  <c r="C21" i="58"/>
  <c r="B21" i="58"/>
  <c r="D20" i="58"/>
  <c r="C20" i="58"/>
  <c r="B20" i="58"/>
  <c r="D19" i="58"/>
  <c r="C19" i="58"/>
  <c r="B19" i="58"/>
  <c r="D18" i="58"/>
  <c r="C18" i="58"/>
  <c r="B18" i="58"/>
  <c r="D17" i="58"/>
  <c r="C17" i="58"/>
  <c r="B17" i="58"/>
  <c r="D16" i="58"/>
  <c r="C16" i="58"/>
  <c r="B16" i="58"/>
  <c r="D15" i="58"/>
  <c r="C15" i="58"/>
  <c r="B15" i="58"/>
  <c r="D14" i="58"/>
  <c r="C14" i="58"/>
  <c r="B14" i="58"/>
  <c r="D13" i="58"/>
  <c r="C13" i="58"/>
  <c r="B13" i="58"/>
  <c r="D12" i="58"/>
  <c r="C12" i="58"/>
  <c r="B12" i="58"/>
  <c r="D11" i="58"/>
  <c r="C11" i="58"/>
  <c r="B11" i="58"/>
  <c r="D10" i="58"/>
  <c r="C10" i="58"/>
  <c r="B10" i="58"/>
  <c r="D9" i="58"/>
  <c r="C9" i="58"/>
  <c r="A9" i="58"/>
  <c r="F9" i="58" s="1"/>
  <c r="E8" i="58"/>
  <c r="A4" i="74"/>
  <c r="A4" i="66"/>
  <c r="A4" i="64"/>
  <c r="A4" i="63"/>
  <c r="A4" i="83"/>
  <c r="A4" i="65"/>
  <c r="A4" i="68"/>
  <c r="A4" i="84"/>
  <c r="A4" i="85"/>
  <c r="A4" i="67"/>
  <c r="A4" i="69"/>
  <c r="A4" i="92"/>
  <c r="A4" i="90"/>
  <c r="A4" i="94"/>
  <c r="A4" i="95"/>
  <c r="A4" i="97"/>
  <c r="A4" i="96"/>
  <c r="A4" i="75"/>
  <c r="A4" i="14"/>
  <c r="A4" i="48"/>
  <c r="A4" i="47"/>
  <c r="A4" i="46"/>
  <c r="A4" i="57"/>
  <c r="A4" i="55"/>
  <c r="A4" i="76"/>
  <c r="A4" i="59"/>
  <c r="A4" i="26"/>
  <c r="A4" i="70"/>
  <c r="A4" i="25"/>
  <c r="A4" i="82"/>
  <c r="A4" i="39"/>
  <c r="A4" i="77"/>
  <c r="A4" i="24"/>
  <c r="A4" i="31"/>
  <c r="A4" i="73"/>
  <c r="A4" i="78"/>
  <c r="A4" i="43"/>
  <c r="A4" i="27"/>
  <c r="A4" i="62"/>
  <c r="A4" i="61"/>
  <c r="A4" i="71"/>
  <c r="A4" i="32"/>
  <c r="A4" i="33"/>
  <c r="A4" i="79"/>
  <c r="A4" i="49"/>
  <c r="A4" i="72"/>
  <c r="A4" i="81"/>
  <c r="A4" i="30"/>
  <c r="A4" i="80"/>
  <c r="A4" i="15"/>
  <c r="A4" i="18"/>
  <c r="A4" i="19"/>
  <c r="A4" i="20"/>
  <c r="A4" i="44"/>
  <c r="A11" i="58"/>
  <c r="A39" i="58"/>
  <c r="A17" i="58"/>
  <c r="A37" i="58"/>
  <c r="A57" i="58"/>
  <c r="A24" i="58"/>
  <c r="A34" i="58"/>
  <c r="A49" i="58"/>
  <c r="A52" i="58"/>
  <c r="A44" i="58"/>
  <c r="A26" i="58"/>
  <c r="A62" i="58"/>
  <c r="A58" i="58"/>
  <c r="A35" i="58"/>
  <c r="A55" i="58"/>
  <c r="A54" i="58"/>
  <c r="A14" i="58"/>
  <c r="A33" i="58"/>
  <c r="A32" i="58"/>
  <c r="A10" i="58"/>
  <c r="A48" i="58"/>
  <c r="A30" i="58"/>
  <c r="A13" i="58"/>
  <c r="A51" i="58"/>
  <c r="A53" i="58"/>
  <c r="A27" i="58"/>
  <c r="A61" i="58"/>
  <c r="A47" i="58"/>
  <c r="A63" i="58"/>
  <c r="A21" i="58"/>
  <c r="A31" i="58"/>
  <c r="A45" i="58"/>
  <c r="A16" i="58"/>
  <c r="A29" i="58"/>
  <c r="A43" i="58"/>
  <c r="A59" i="58"/>
  <c r="A20" i="58"/>
  <c r="A19" i="58"/>
  <c r="A46" i="58"/>
  <c r="A60" i="58"/>
  <c r="A42" i="58"/>
  <c r="A41" i="58"/>
  <c r="A36" i="58"/>
  <c r="A56" i="58"/>
  <c r="A28" i="58"/>
  <c r="A15" i="58"/>
  <c r="A40" i="58"/>
  <c r="A38" i="58"/>
  <c r="A25" i="58"/>
  <c r="A12" i="58"/>
  <c r="A50" i="58"/>
  <c r="A64" i="58"/>
  <c r="A22" i="58"/>
  <c r="A18" i="58"/>
  <c r="A23" i="58"/>
  <c r="F17" i="58" l="1"/>
  <c r="F25" i="58"/>
  <c r="F29" i="58"/>
  <c r="F33" i="58"/>
  <c r="F41" i="58"/>
  <c r="F45" i="58"/>
  <c r="F53" i="58"/>
  <c r="F61" i="58"/>
  <c r="F10" i="58"/>
  <c r="F14" i="58"/>
  <c r="F18" i="58"/>
  <c r="F22" i="58"/>
  <c r="F26" i="58"/>
  <c r="F30" i="58"/>
  <c r="F34" i="58"/>
  <c r="F38" i="58"/>
  <c r="F42" i="58"/>
  <c r="F46" i="58"/>
  <c r="F50" i="58"/>
  <c r="F54" i="58"/>
  <c r="F58" i="58"/>
  <c r="F62" i="58"/>
  <c r="F13" i="58"/>
  <c r="F49" i="58"/>
  <c r="F57" i="58"/>
  <c r="F11" i="58"/>
  <c r="F15" i="58"/>
  <c r="F19" i="58"/>
  <c r="F23" i="58"/>
  <c r="F27" i="58"/>
  <c r="F31" i="58"/>
  <c r="F35" i="58"/>
  <c r="F39" i="58"/>
  <c r="F43" i="58"/>
  <c r="F47" i="58"/>
  <c r="F51" i="58"/>
  <c r="F55" i="58"/>
  <c r="F59" i="58"/>
  <c r="F63" i="58"/>
  <c r="F21" i="58"/>
  <c r="F37" i="58"/>
  <c r="F12" i="58"/>
  <c r="F16" i="58"/>
  <c r="F20" i="58"/>
  <c r="F24" i="58"/>
  <c r="F28" i="58"/>
  <c r="F32" i="58"/>
  <c r="F36" i="58"/>
  <c r="F40" i="58"/>
  <c r="F44" i="58"/>
  <c r="F48" i="58"/>
  <c r="F52" i="58"/>
  <c r="F56" i="58"/>
  <c r="F60" i="58"/>
  <c r="F64" i="58"/>
  <c r="E9" i="58" l="1"/>
  <c r="B7" i="95"/>
  <c r="G107" i="95"/>
  <c r="F107" i="95"/>
  <c r="E107" i="95"/>
  <c r="D107" i="95"/>
  <c r="B107" i="95"/>
  <c r="C107" i="95" s="1"/>
  <c r="G106" i="95"/>
  <c r="F106" i="95"/>
  <c r="E106" i="95"/>
  <c r="D106" i="95"/>
  <c r="B106" i="95"/>
  <c r="C106" i="95" s="1"/>
  <c r="G105" i="95"/>
  <c r="F105" i="95"/>
  <c r="E105" i="95"/>
  <c r="D105" i="95"/>
  <c r="B105" i="95"/>
  <c r="C105" i="95" s="1"/>
  <c r="G104" i="95"/>
  <c r="F104" i="95"/>
  <c r="E104" i="95"/>
  <c r="D104" i="95"/>
  <c r="B104" i="95"/>
  <c r="C104" i="95" s="1"/>
  <c r="G103" i="95"/>
  <c r="F103" i="95"/>
  <c r="E103" i="95"/>
  <c r="D103" i="95"/>
  <c r="B103" i="95"/>
  <c r="C103" i="95" s="1"/>
  <c r="G102" i="95"/>
  <c r="F102" i="95"/>
  <c r="E102" i="95"/>
  <c r="D102" i="95"/>
  <c r="C102" i="95"/>
  <c r="B102" i="95"/>
  <c r="G101" i="95"/>
  <c r="F101" i="95"/>
  <c r="E101" i="95"/>
  <c r="D101" i="95"/>
  <c r="B101" i="95"/>
  <c r="C101" i="95" s="1"/>
  <c r="G100" i="95"/>
  <c r="F100" i="95"/>
  <c r="E100" i="95"/>
  <c r="D100" i="95"/>
  <c r="B100" i="95"/>
  <c r="C100" i="95" s="1"/>
  <c r="G99" i="95"/>
  <c r="F99" i="95"/>
  <c r="E99" i="95"/>
  <c r="D99" i="95"/>
  <c r="B99" i="95"/>
  <c r="C99" i="95" s="1"/>
  <c r="G98" i="95"/>
  <c r="F98" i="95"/>
  <c r="E98" i="95"/>
  <c r="D98" i="95"/>
  <c r="B98" i="95"/>
  <c r="C98" i="95" s="1"/>
  <c r="G97" i="95"/>
  <c r="F97" i="95"/>
  <c r="E97" i="95"/>
  <c r="D97" i="95"/>
  <c r="C97" i="95"/>
  <c r="B97" i="95"/>
  <c r="G96" i="95"/>
  <c r="F96" i="95"/>
  <c r="E96" i="95"/>
  <c r="D96" i="95"/>
  <c r="B96" i="95"/>
  <c r="C96" i="95" s="1"/>
  <c r="G95" i="95"/>
  <c r="F95" i="95"/>
  <c r="E95" i="95"/>
  <c r="D95" i="95"/>
  <c r="B95" i="95"/>
  <c r="C95" i="95" s="1"/>
  <c r="G94" i="95"/>
  <c r="F94" i="95"/>
  <c r="E94" i="95"/>
  <c r="D94" i="95"/>
  <c r="C94" i="95"/>
  <c r="B94" i="95"/>
  <c r="G93" i="95"/>
  <c r="F93" i="95"/>
  <c r="E93" i="95"/>
  <c r="D93" i="95"/>
  <c r="B93" i="95"/>
  <c r="C93" i="95" s="1"/>
  <c r="G92" i="95"/>
  <c r="F92" i="95"/>
  <c r="E92" i="95"/>
  <c r="D92" i="95"/>
  <c r="B92" i="95"/>
  <c r="C92" i="95" s="1"/>
  <c r="G91" i="95"/>
  <c r="F91" i="95"/>
  <c r="E91" i="95"/>
  <c r="D91" i="95"/>
  <c r="B91" i="95"/>
  <c r="C91" i="95" s="1"/>
  <c r="G90" i="95"/>
  <c r="F90" i="95"/>
  <c r="E90" i="95"/>
  <c r="D90" i="95"/>
  <c r="B90" i="95"/>
  <c r="C90" i="95" s="1"/>
  <c r="G89" i="95"/>
  <c r="F89" i="95"/>
  <c r="E89" i="95"/>
  <c r="D89" i="95"/>
  <c r="C89" i="95"/>
  <c r="B89" i="95"/>
  <c r="G88" i="95"/>
  <c r="F88" i="95"/>
  <c r="E88" i="95"/>
  <c r="D88" i="95"/>
  <c r="B88" i="95"/>
  <c r="C88" i="95" s="1"/>
  <c r="G87" i="95"/>
  <c r="F87" i="95"/>
  <c r="E87" i="95"/>
  <c r="D87" i="95"/>
  <c r="B87" i="95"/>
  <c r="C87" i="95" s="1"/>
  <c r="G86" i="95"/>
  <c r="F86" i="95"/>
  <c r="E86" i="95"/>
  <c r="D86" i="95"/>
  <c r="C86" i="95"/>
  <c r="B86" i="95"/>
  <c r="G85" i="95"/>
  <c r="F85" i="95"/>
  <c r="E85" i="95"/>
  <c r="D85" i="95"/>
  <c r="B85" i="95"/>
  <c r="C85" i="95" s="1"/>
  <c r="G84" i="95"/>
  <c r="F84" i="95"/>
  <c r="E84" i="95"/>
  <c r="D84" i="95"/>
  <c r="B84" i="95"/>
  <c r="C84" i="95" s="1"/>
  <c r="G83" i="95"/>
  <c r="F83" i="95"/>
  <c r="E83" i="95"/>
  <c r="D83" i="95"/>
  <c r="B83" i="95"/>
  <c r="C83" i="95" s="1"/>
  <c r="G82" i="95"/>
  <c r="F82" i="95"/>
  <c r="E82" i="95"/>
  <c r="D82" i="95"/>
  <c r="C82" i="95"/>
  <c r="B82" i="95"/>
  <c r="G81" i="95"/>
  <c r="F81" i="95"/>
  <c r="E81" i="95"/>
  <c r="D81" i="95"/>
  <c r="C81" i="95"/>
  <c r="B81" i="95"/>
  <c r="G80" i="95"/>
  <c r="F80" i="95"/>
  <c r="E80" i="95"/>
  <c r="D80" i="95"/>
  <c r="B80" i="95"/>
  <c r="C80" i="95" s="1"/>
  <c r="G79" i="95"/>
  <c r="F79" i="95"/>
  <c r="E79" i="95"/>
  <c r="D79" i="95"/>
  <c r="B79" i="95"/>
  <c r="C79" i="95" s="1"/>
  <c r="G78" i="95"/>
  <c r="F78" i="95"/>
  <c r="E78" i="95"/>
  <c r="D78" i="95"/>
  <c r="C78" i="95"/>
  <c r="B78" i="95"/>
  <c r="G77" i="95"/>
  <c r="F77" i="95"/>
  <c r="E77" i="95"/>
  <c r="D77" i="95"/>
  <c r="C77" i="95"/>
  <c r="B77" i="95"/>
  <c r="G76" i="95"/>
  <c r="F76" i="95"/>
  <c r="E76" i="95"/>
  <c r="D76" i="95"/>
  <c r="B76" i="95"/>
  <c r="C76" i="95" s="1"/>
  <c r="G75" i="95"/>
  <c r="F75" i="95"/>
  <c r="E75" i="95"/>
  <c r="D75" i="95"/>
  <c r="B75" i="95"/>
  <c r="C75" i="95" s="1"/>
  <c r="G74" i="95"/>
  <c r="F74" i="95"/>
  <c r="E74" i="95"/>
  <c r="D74" i="95"/>
  <c r="C74" i="95"/>
  <c r="B74" i="95"/>
  <c r="G73" i="95"/>
  <c r="F73" i="95"/>
  <c r="E73" i="95"/>
  <c r="D73" i="95"/>
  <c r="C73" i="95"/>
  <c r="B73" i="95"/>
  <c r="G72" i="95"/>
  <c r="F72" i="95"/>
  <c r="E72" i="95"/>
  <c r="D72" i="95"/>
  <c r="B72" i="95"/>
  <c r="C72" i="95" s="1"/>
  <c r="G71" i="95"/>
  <c r="F71" i="95"/>
  <c r="E71" i="95"/>
  <c r="D71" i="95"/>
  <c r="B71" i="95"/>
  <c r="C71" i="95" s="1"/>
  <c r="G70" i="95"/>
  <c r="F70" i="95"/>
  <c r="E70" i="95"/>
  <c r="D70" i="95"/>
  <c r="C70" i="95"/>
  <c r="B70" i="95"/>
  <c r="G69" i="95"/>
  <c r="F69" i="95"/>
  <c r="E69" i="95"/>
  <c r="D69" i="95"/>
  <c r="C69" i="95"/>
  <c r="B69" i="95"/>
  <c r="G68" i="95"/>
  <c r="F68" i="95"/>
  <c r="E68" i="95"/>
  <c r="D68" i="95"/>
  <c r="B68" i="95"/>
  <c r="C68" i="95" s="1"/>
  <c r="G67" i="95"/>
  <c r="F67" i="95"/>
  <c r="E67" i="95"/>
  <c r="D67" i="95"/>
  <c r="B67" i="95"/>
  <c r="C67" i="95" s="1"/>
  <c r="G66" i="95"/>
  <c r="F66" i="95"/>
  <c r="E66" i="95"/>
  <c r="D66" i="95"/>
  <c r="C66" i="95"/>
  <c r="B66" i="95"/>
  <c r="G65" i="95"/>
  <c r="F65" i="95"/>
  <c r="E65" i="95"/>
  <c r="D65" i="95"/>
  <c r="C65" i="95"/>
  <c r="B65" i="95"/>
  <c r="G64" i="95"/>
  <c r="F64" i="95"/>
  <c r="E64" i="95"/>
  <c r="D64" i="95"/>
  <c r="B64" i="95"/>
  <c r="C64" i="95" s="1"/>
  <c r="G63" i="95"/>
  <c r="F63" i="95"/>
  <c r="E63" i="95"/>
  <c r="D63" i="95"/>
  <c r="B63" i="95"/>
  <c r="C63" i="95" s="1"/>
  <c r="G62" i="95"/>
  <c r="F62" i="95"/>
  <c r="E62" i="95"/>
  <c r="D62" i="95"/>
  <c r="C62" i="95"/>
  <c r="B62" i="95"/>
  <c r="G61" i="95"/>
  <c r="F61" i="95"/>
  <c r="E61" i="95"/>
  <c r="D61" i="95"/>
  <c r="C61" i="95"/>
  <c r="B61" i="95"/>
  <c r="G60" i="95"/>
  <c r="F60" i="95"/>
  <c r="E60" i="95"/>
  <c r="D60" i="95"/>
  <c r="B60" i="95"/>
  <c r="C60" i="95" s="1"/>
  <c r="G59" i="95"/>
  <c r="F59" i="95"/>
  <c r="E59" i="95"/>
  <c r="D59" i="95"/>
  <c r="B59" i="95"/>
  <c r="C59" i="95" s="1"/>
  <c r="G58" i="95"/>
  <c r="F58" i="95"/>
  <c r="E58" i="95"/>
  <c r="D58" i="95"/>
  <c r="C58" i="95"/>
  <c r="B58" i="95"/>
  <c r="G57" i="95"/>
  <c r="F57" i="95"/>
  <c r="E57" i="95"/>
  <c r="D57" i="95"/>
  <c r="C57" i="95"/>
  <c r="B57" i="95"/>
  <c r="G56" i="95"/>
  <c r="F56" i="95"/>
  <c r="E56" i="95"/>
  <c r="D56" i="95"/>
  <c r="B56" i="95"/>
  <c r="C56" i="95" s="1"/>
  <c r="G55" i="95"/>
  <c r="F55" i="95"/>
  <c r="E55" i="95"/>
  <c r="D55" i="95"/>
  <c r="B55" i="95"/>
  <c r="C55" i="95" s="1"/>
  <c r="G54" i="95"/>
  <c r="F54" i="95"/>
  <c r="E54" i="95"/>
  <c r="D54" i="95"/>
  <c r="C54" i="95"/>
  <c r="B54" i="95"/>
  <c r="G53" i="95"/>
  <c r="F53" i="95"/>
  <c r="E53" i="95"/>
  <c r="D53" i="95"/>
  <c r="C53" i="95"/>
  <c r="B53" i="95"/>
  <c r="G52" i="95"/>
  <c r="F52" i="95"/>
  <c r="E52" i="95"/>
  <c r="D52" i="95"/>
  <c r="B52" i="95"/>
  <c r="C52" i="95" s="1"/>
  <c r="G51" i="95"/>
  <c r="F51" i="95"/>
  <c r="E51" i="95"/>
  <c r="D51" i="95"/>
  <c r="B51" i="95"/>
  <c r="C51" i="95" s="1"/>
  <c r="G50" i="95"/>
  <c r="F50" i="95"/>
  <c r="E50" i="95"/>
  <c r="D50" i="95"/>
  <c r="C50" i="95"/>
  <c r="B50" i="95"/>
  <c r="G49" i="95"/>
  <c r="F49" i="95"/>
  <c r="E49" i="95"/>
  <c r="D49" i="95"/>
  <c r="C49" i="95"/>
  <c r="B49" i="95"/>
  <c r="G48" i="95"/>
  <c r="F48" i="95"/>
  <c r="E48" i="95"/>
  <c r="D48" i="95"/>
  <c r="B48" i="95"/>
  <c r="C48" i="95" s="1"/>
  <c r="G47" i="95"/>
  <c r="F47" i="95"/>
  <c r="E47" i="95"/>
  <c r="D47" i="95"/>
  <c r="B47" i="95"/>
  <c r="C47" i="95" s="1"/>
  <c r="G46" i="95"/>
  <c r="F46" i="95"/>
  <c r="E46" i="95"/>
  <c r="D46" i="95"/>
  <c r="C46" i="95"/>
  <c r="B46" i="95"/>
  <c r="G45" i="95"/>
  <c r="F45" i="95"/>
  <c r="E45" i="95"/>
  <c r="D45" i="95"/>
  <c r="C45" i="95"/>
  <c r="B45" i="95"/>
  <c r="G44" i="95"/>
  <c r="F44" i="95"/>
  <c r="E44" i="95"/>
  <c r="D44" i="95"/>
  <c r="B44" i="95"/>
  <c r="C44" i="95" s="1"/>
  <c r="G43" i="95"/>
  <c r="F43" i="95"/>
  <c r="E43" i="95"/>
  <c r="D43" i="95"/>
  <c r="B43" i="95"/>
  <c r="C43" i="95" s="1"/>
  <c r="G42" i="95"/>
  <c r="F42" i="95"/>
  <c r="E42" i="95"/>
  <c r="D42" i="95"/>
  <c r="C42" i="95"/>
  <c r="B42" i="95"/>
  <c r="G41" i="95"/>
  <c r="F41" i="95"/>
  <c r="E41" i="95"/>
  <c r="D41" i="95"/>
  <c r="C41" i="95"/>
  <c r="B41" i="95"/>
  <c r="G40" i="95"/>
  <c r="F40" i="95"/>
  <c r="E40" i="95"/>
  <c r="D40" i="95"/>
  <c r="B40" i="95"/>
  <c r="C40" i="95" s="1"/>
  <c r="G39" i="95"/>
  <c r="F39" i="95"/>
  <c r="E39" i="95"/>
  <c r="D39" i="95"/>
  <c r="B39" i="95"/>
  <c r="C39" i="95" s="1"/>
  <c r="G38" i="95"/>
  <c r="F38" i="95"/>
  <c r="E38" i="95"/>
  <c r="D38" i="95"/>
  <c r="C38" i="95"/>
  <c r="B38" i="95"/>
  <c r="G37" i="95"/>
  <c r="F37" i="95"/>
  <c r="E37" i="95"/>
  <c r="D37" i="95"/>
  <c r="C37" i="95"/>
  <c r="B37" i="95"/>
  <c r="G36" i="95"/>
  <c r="F36" i="95"/>
  <c r="E36" i="95"/>
  <c r="D36" i="95"/>
  <c r="B36" i="95"/>
  <c r="C36" i="95" s="1"/>
  <c r="G35" i="95"/>
  <c r="F35" i="95"/>
  <c r="E35" i="95"/>
  <c r="D35" i="95"/>
  <c r="B35" i="95"/>
  <c r="C35" i="95" s="1"/>
  <c r="G34" i="95"/>
  <c r="F34" i="95"/>
  <c r="E34" i="95"/>
  <c r="D34" i="95"/>
  <c r="C34" i="95"/>
  <c r="B34" i="95"/>
  <c r="G33" i="95"/>
  <c r="F33" i="95"/>
  <c r="E33" i="95"/>
  <c r="D33" i="95"/>
  <c r="C33" i="95"/>
  <c r="B33" i="95"/>
  <c r="G32" i="95"/>
  <c r="F32" i="95"/>
  <c r="E32" i="95"/>
  <c r="D32" i="95"/>
  <c r="B32" i="95"/>
  <c r="C32" i="95" s="1"/>
  <c r="G31" i="95"/>
  <c r="F31" i="95"/>
  <c r="E31" i="95"/>
  <c r="D31" i="95"/>
  <c r="B31" i="95"/>
  <c r="C31" i="95" s="1"/>
  <c r="G30" i="95"/>
  <c r="F30" i="95"/>
  <c r="E30" i="95"/>
  <c r="D30" i="95"/>
  <c r="C30" i="95"/>
  <c r="B30" i="95"/>
  <c r="G29" i="95"/>
  <c r="F29" i="95"/>
  <c r="E29" i="95"/>
  <c r="D29" i="95"/>
  <c r="C29" i="95"/>
  <c r="B29" i="95"/>
  <c r="G28" i="95"/>
  <c r="F28" i="95"/>
  <c r="E28" i="95"/>
  <c r="D28" i="95"/>
  <c r="B28" i="95"/>
  <c r="C28" i="95" s="1"/>
  <c r="G27" i="95"/>
  <c r="F27" i="95"/>
  <c r="E27" i="95"/>
  <c r="D27" i="95"/>
  <c r="B27" i="95"/>
  <c r="C27" i="95" s="1"/>
  <c r="G26" i="95"/>
  <c r="F26" i="95"/>
  <c r="E26" i="95"/>
  <c r="D26" i="95"/>
  <c r="C26" i="95"/>
  <c r="B26" i="95"/>
  <c r="G25" i="95"/>
  <c r="F25" i="95"/>
  <c r="E25" i="95"/>
  <c r="D25" i="95"/>
  <c r="C25" i="95"/>
  <c r="B25" i="95"/>
  <c r="G24" i="95"/>
  <c r="F24" i="95"/>
  <c r="E24" i="95"/>
  <c r="D24" i="95"/>
  <c r="B24" i="95"/>
  <c r="C24" i="95" s="1"/>
  <c r="G23" i="95"/>
  <c r="F23" i="95"/>
  <c r="E23" i="95"/>
  <c r="D23" i="95"/>
  <c r="B23" i="95"/>
  <c r="C23" i="95" s="1"/>
  <c r="G22" i="95"/>
  <c r="F22" i="95"/>
  <c r="E22" i="95"/>
  <c r="D22" i="95"/>
  <c r="C22" i="95"/>
  <c r="B22" i="95"/>
  <c r="G21" i="95"/>
  <c r="F21" i="95"/>
  <c r="E21" i="95"/>
  <c r="D21" i="95"/>
  <c r="C21" i="95"/>
  <c r="B21" i="95"/>
  <c r="G20" i="95"/>
  <c r="F20" i="95"/>
  <c r="E20" i="95"/>
  <c r="D20" i="95"/>
  <c r="B20" i="95"/>
  <c r="C20" i="95" s="1"/>
  <c r="G19" i="95"/>
  <c r="F19" i="95"/>
  <c r="E19" i="95"/>
  <c r="D19" i="95"/>
  <c r="B19" i="95"/>
  <c r="C19" i="95" s="1"/>
  <c r="G18" i="95"/>
  <c r="F18" i="95"/>
  <c r="E18" i="95"/>
  <c r="D18" i="95"/>
  <c r="C18" i="95"/>
  <c r="B18" i="95"/>
  <c r="G17" i="95"/>
  <c r="F17" i="95"/>
  <c r="E17" i="95"/>
  <c r="D17" i="95"/>
  <c r="C17" i="95"/>
  <c r="B17" i="95"/>
  <c r="G16" i="95"/>
  <c r="F16" i="95"/>
  <c r="E16" i="95"/>
  <c r="D16" i="95"/>
  <c r="B16" i="95"/>
  <c r="C16" i="95" s="1"/>
  <c r="G15" i="95"/>
  <c r="F15" i="95"/>
  <c r="E15" i="95"/>
  <c r="D15" i="95"/>
  <c r="B15" i="95"/>
  <c r="C15" i="95" s="1"/>
  <c r="G14" i="95"/>
  <c r="F14" i="95"/>
  <c r="E14" i="95"/>
  <c r="D14" i="95"/>
  <c r="C14" i="95"/>
  <c r="B14" i="95"/>
  <c r="G13" i="95"/>
  <c r="F13" i="95"/>
  <c r="E13" i="95"/>
  <c r="D13" i="95"/>
  <c r="C13" i="95"/>
  <c r="B13" i="95"/>
  <c r="G12" i="95"/>
  <c r="F12" i="95"/>
  <c r="E12" i="95"/>
  <c r="D12" i="95"/>
  <c r="B12" i="95"/>
  <c r="C12" i="95" s="1"/>
  <c r="G11" i="95"/>
  <c r="F11" i="95"/>
  <c r="E11" i="95"/>
  <c r="D11" i="95"/>
  <c r="B11" i="95"/>
  <c r="C11" i="95" s="1"/>
  <c r="G10" i="95"/>
  <c r="F10" i="95"/>
  <c r="E10" i="95"/>
  <c r="D10" i="95"/>
  <c r="C10" i="95"/>
  <c r="B10" i="95"/>
  <c r="G9" i="95"/>
  <c r="F9" i="95"/>
  <c r="E9" i="95"/>
  <c r="D9" i="95"/>
  <c r="C9" i="95"/>
  <c r="B9" i="95"/>
  <c r="G8" i="95"/>
  <c r="F8" i="95"/>
  <c r="E8" i="95"/>
  <c r="D8" i="95"/>
  <c r="B8" i="95"/>
  <c r="C8" i="95" s="1"/>
  <c r="G7" i="95"/>
  <c r="F7" i="95"/>
  <c r="E7" i="95"/>
  <c r="D7" i="95"/>
  <c r="C7" i="95"/>
  <c r="B107" i="97"/>
  <c r="C107" i="97" s="1"/>
  <c r="B106" i="97"/>
  <c r="C106" i="97" s="1"/>
  <c r="B105" i="97"/>
  <c r="C105" i="97" s="1"/>
  <c r="B104" i="97"/>
  <c r="C104" i="97" s="1"/>
  <c r="B103" i="97"/>
  <c r="C103" i="97" s="1"/>
  <c r="B102" i="97"/>
  <c r="C102" i="97" s="1"/>
  <c r="B101" i="97"/>
  <c r="C101" i="97" s="1"/>
  <c r="B100" i="97"/>
  <c r="C100" i="97" s="1"/>
  <c r="B99" i="97"/>
  <c r="C99" i="97" s="1"/>
  <c r="B98" i="97"/>
  <c r="C98" i="97" s="1"/>
  <c r="B97" i="97"/>
  <c r="C97" i="97" s="1"/>
  <c r="B96" i="97"/>
  <c r="C96" i="97" s="1"/>
  <c r="B95" i="97"/>
  <c r="C95" i="97" s="1"/>
  <c r="B94" i="97"/>
  <c r="C94" i="97" s="1"/>
  <c r="B93" i="97"/>
  <c r="C93" i="97" s="1"/>
  <c r="B92" i="97"/>
  <c r="C92" i="97" s="1"/>
  <c r="B91" i="97"/>
  <c r="C91" i="97" s="1"/>
  <c r="B90" i="97"/>
  <c r="C90" i="97" s="1"/>
  <c r="B89" i="97"/>
  <c r="C89" i="97" s="1"/>
  <c r="B88" i="97"/>
  <c r="C88" i="97" s="1"/>
  <c r="B87" i="97"/>
  <c r="C87" i="97" s="1"/>
  <c r="B86" i="97"/>
  <c r="C86" i="97" s="1"/>
  <c r="B85" i="97"/>
  <c r="C85" i="97" s="1"/>
  <c r="B84" i="97"/>
  <c r="C84" i="97" s="1"/>
  <c r="B83" i="97"/>
  <c r="C83" i="97" s="1"/>
  <c r="B82" i="97"/>
  <c r="C82" i="97" s="1"/>
  <c r="B81" i="97"/>
  <c r="C81" i="97" s="1"/>
  <c r="B80" i="97"/>
  <c r="C80" i="97" s="1"/>
  <c r="B79" i="97"/>
  <c r="C79" i="97" s="1"/>
  <c r="B78" i="97"/>
  <c r="C78" i="97" s="1"/>
  <c r="B77" i="97"/>
  <c r="C77" i="97" s="1"/>
  <c r="B76" i="97"/>
  <c r="C76" i="97" s="1"/>
  <c r="B75" i="97"/>
  <c r="C75" i="97" s="1"/>
  <c r="B74" i="97"/>
  <c r="C74" i="97" s="1"/>
  <c r="B73" i="97"/>
  <c r="C73" i="97" s="1"/>
  <c r="B72" i="97"/>
  <c r="C72" i="97" s="1"/>
  <c r="B71" i="97"/>
  <c r="C71" i="97" s="1"/>
  <c r="B70" i="97"/>
  <c r="C70" i="97" s="1"/>
  <c r="B69" i="97"/>
  <c r="C69" i="97" s="1"/>
  <c r="B68" i="97"/>
  <c r="C68" i="97" s="1"/>
  <c r="B67" i="97"/>
  <c r="C67" i="97" s="1"/>
  <c r="B66" i="97"/>
  <c r="C66" i="97" s="1"/>
  <c r="B65" i="97"/>
  <c r="C65" i="97" s="1"/>
  <c r="B64" i="97"/>
  <c r="C64" i="97" s="1"/>
  <c r="B63" i="97"/>
  <c r="C63" i="97" s="1"/>
  <c r="B62" i="97"/>
  <c r="C62" i="97" s="1"/>
  <c r="B61" i="97"/>
  <c r="C61" i="97" s="1"/>
  <c r="B60" i="97"/>
  <c r="C60" i="97" s="1"/>
  <c r="B59" i="97"/>
  <c r="C59" i="97" s="1"/>
  <c r="B58" i="97"/>
  <c r="C58" i="97" s="1"/>
  <c r="B57" i="97"/>
  <c r="C57" i="97" s="1"/>
  <c r="B56" i="97"/>
  <c r="C56" i="97" s="1"/>
  <c r="B55" i="97"/>
  <c r="C55" i="97" s="1"/>
  <c r="B54" i="97"/>
  <c r="C54" i="97" s="1"/>
  <c r="B53" i="97"/>
  <c r="C53" i="97" s="1"/>
  <c r="B52" i="97"/>
  <c r="C52" i="97" s="1"/>
  <c r="B51" i="97"/>
  <c r="C51" i="97" s="1"/>
  <c r="B50" i="97"/>
  <c r="C50" i="97" s="1"/>
  <c r="B49" i="97"/>
  <c r="C49" i="97" s="1"/>
  <c r="B48" i="97"/>
  <c r="C48" i="97" s="1"/>
  <c r="B47" i="97"/>
  <c r="C47" i="97" s="1"/>
  <c r="B46" i="97"/>
  <c r="C46" i="97" s="1"/>
  <c r="B45" i="97"/>
  <c r="C45" i="97" s="1"/>
  <c r="B44" i="97"/>
  <c r="C44" i="97" s="1"/>
  <c r="B43" i="97"/>
  <c r="C43" i="97" s="1"/>
  <c r="B42" i="97"/>
  <c r="C42" i="97" s="1"/>
  <c r="B41" i="97"/>
  <c r="C41" i="97" s="1"/>
  <c r="B40" i="97"/>
  <c r="C40" i="97" s="1"/>
  <c r="B39" i="97"/>
  <c r="C39" i="97" s="1"/>
  <c r="B38" i="97"/>
  <c r="C38" i="97" s="1"/>
  <c r="B37" i="97"/>
  <c r="C37" i="97" s="1"/>
  <c r="B36" i="97"/>
  <c r="C36" i="97" s="1"/>
  <c r="B35" i="97"/>
  <c r="C35" i="97" s="1"/>
  <c r="B34" i="97"/>
  <c r="C34" i="97" s="1"/>
  <c r="B33" i="97"/>
  <c r="C33" i="97" s="1"/>
  <c r="B32" i="97"/>
  <c r="C32" i="97" s="1"/>
  <c r="B31" i="97"/>
  <c r="C31" i="97" s="1"/>
  <c r="B30" i="97"/>
  <c r="C30" i="97" s="1"/>
  <c r="B29" i="97"/>
  <c r="C29" i="97" s="1"/>
  <c r="B28" i="97"/>
  <c r="C28" i="97" s="1"/>
  <c r="B27" i="97"/>
  <c r="C27" i="97" s="1"/>
  <c r="B26" i="97"/>
  <c r="C26" i="97" s="1"/>
  <c r="B25" i="97"/>
  <c r="C25" i="97" s="1"/>
  <c r="B24" i="97"/>
  <c r="C24" i="97" s="1"/>
  <c r="B23" i="97"/>
  <c r="C23" i="97" s="1"/>
  <c r="B22" i="97"/>
  <c r="C22" i="97" s="1"/>
  <c r="B21" i="97"/>
  <c r="C21" i="97" s="1"/>
  <c r="B20" i="97"/>
  <c r="C20" i="97" s="1"/>
  <c r="B19" i="97"/>
  <c r="C19" i="97" s="1"/>
  <c r="B18" i="97"/>
  <c r="C18" i="97" s="1"/>
  <c r="B17" i="97"/>
  <c r="C17" i="97" s="1"/>
  <c r="B16" i="97"/>
  <c r="C16" i="97" s="1"/>
  <c r="B15" i="97"/>
  <c r="C15" i="97" s="1"/>
  <c r="B14" i="97"/>
  <c r="C14" i="97" s="1"/>
  <c r="B13" i="97"/>
  <c r="C13" i="97" s="1"/>
  <c r="B12" i="97"/>
  <c r="C12" i="97" s="1"/>
  <c r="B11" i="97"/>
  <c r="C11" i="97" s="1"/>
  <c r="B10" i="97"/>
  <c r="C10" i="97" s="1"/>
  <c r="B9" i="97"/>
  <c r="C9" i="97" s="1"/>
  <c r="B8" i="97"/>
  <c r="C8" i="97" s="1"/>
  <c r="B7" i="97"/>
  <c r="C7" i="97" s="1"/>
  <c r="A3" i="97"/>
  <c r="A3" i="96"/>
  <c r="A3" i="95"/>
  <c r="A3" i="94"/>
  <c r="A3" i="92"/>
  <c r="A3" i="90"/>
  <c r="B8" i="69" a="1"/>
  <c r="B8" i="69" s="1"/>
  <c r="C8" i="69" s="1"/>
  <c r="B9" i="69" a="1"/>
  <c r="B9" i="69" s="1"/>
  <c r="C9" i="69" s="1"/>
  <c r="B10" i="69" a="1"/>
  <c r="B10" i="69"/>
  <c r="C10" i="69" s="1"/>
  <c r="B11" i="69" a="1"/>
  <c r="B11" i="69" s="1"/>
  <c r="C11" i="69" s="1"/>
  <c r="B12" i="69" a="1"/>
  <c r="B12" i="69" s="1"/>
  <c r="C12" i="69" s="1"/>
  <c r="B13" i="69" a="1"/>
  <c r="B13" i="69" s="1"/>
  <c r="C13" i="69" s="1"/>
  <c r="B14" i="69" a="1"/>
  <c r="B14" i="69"/>
  <c r="C14" i="69" s="1"/>
  <c r="B15" i="69" a="1"/>
  <c r="B15" i="69" s="1"/>
  <c r="C15" i="69" s="1"/>
  <c r="B16" i="69" a="1"/>
  <c r="B16" i="69" s="1"/>
  <c r="C16" i="69" s="1"/>
  <c r="B17" i="69" a="1"/>
  <c r="B17" i="69" s="1"/>
  <c r="C17" i="69" s="1"/>
  <c r="B18" i="69" a="1"/>
  <c r="B18" i="69" s="1"/>
  <c r="C18" i="69" s="1"/>
  <c r="B19" i="69" a="1"/>
  <c r="B19" i="69" s="1"/>
  <c r="C19" i="69" s="1"/>
  <c r="B20" i="69" a="1"/>
  <c r="B20" i="69" s="1"/>
  <c r="C20" i="69" s="1"/>
  <c r="B21" i="69" a="1"/>
  <c r="B21" i="69"/>
  <c r="C21" i="69" s="1"/>
  <c r="B22" i="69" a="1"/>
  <c r="B22" i="69" s="1"/>
  <c r="C22" i="69" s="1"/>
  <c r="B23" i="69" a="1"/>
  <c r="B23" i="69"/>
  <c r="C23" i="69" s="1"/>
  <c r="B24" i="69" a="1"/>
  <c r="B24" i="69" s="1"/>
  <c r="C24" i="69" s="1"/>
  <c r="B25" i="69" a="1"/>
  <c r="B25" i="69" s="1"/>
  <c r="C25" i="69" s="1"/>
  <c r="B26" i="69" a="1"/>
  <c r="B26" i="69" s="1"/>
  <c r="C26" i="69" s="1"/>
  <c r="B27" i="69" a="1"/>
  <c r="B27" i="69" s="1"/>
  <c r="C27" i="69" s="1"/>
  <c r="B28" i="69" a="1"/>
  <c r="B28" i="69" s="1"/>
  <c r="C28" i="69" s="1"/>
  <c r="B29" i="69" a="1"/>
  <c r="B29" i="69"/>
  <c r="C29" i="69" s="1"/>
  <c r="B30" i="69" a="1"/>
  <c r="B30" i="69" s="1"/>
  <c r="C30" i="69" s="1"/>
  <c r="B31" i="69" a="1"/>
  <c r="B31" i="69"/>
  <c r="C31" i="69" s="1"/>
  <c r="B32" i="69" a="1"/>
  <c r="B32" i="69" s="1"/>
  <c r="C32" i="69" s="1"/>
  <c r="B33" i="69" a="1"/>
  <c r="B33" i="69" s="1"/>
  <c r="C33" i="69" s="1"/>
  <c r="B34" i="69" a="1"/>
  <c r="B34" i="69"/>
  <c r="C34" i="69" s="1"/>
  <c r="B35" i="69" a="1"/>
  <c r="B35" i="69" s="1"/>
  <c r="C35" i="69" s="1"/>
  <c r="B36" i="69" a="1"/>
  <c r="B36" i="69" s="1"/>
  <c r="C36" i="69" s="1"/>
  <c r="B37" i="69" a="1"/>
  <c r="B37" i="69"/>
  <c r="C37" i="69" s="1"/>
  <c r="B38" i="69" a="1"/>
  <c r="B38" i="69" s="1"/>
  <c r="C38" i="69" s="1"/>
  <c r="B39" i="69" a="1"/>
  <c r="B39" i="69" s="1"/>
  <c r="C39" i="69" s="1"/>
  <c r="B40" i="69" a="1"/>
  <c r="B40" i="69" s="1"/>
  <c r="C40" i="69" s="1"/>
  <c r="B41" i="69" a="1"/>
  <c r="B41" i="69" s="1"/>
  <c r="C41" i="69" s="1"/>
  <c r="B42" i="69" a="1"/>
  <c r="B42" i="69" s="1"/>
  <c r="C42" i="69" s="1"/>
  <c r="B43" i="69" a="1"/>
  <c r="B43" i="69" s="1"/>
  <c r="C43" i="69" s="1"/>
  <c r="B44" i="69" a="1"/>
  <c r="B44" i="69" s="1"/>
  <c r="C44" i="69" s="1"/>
  <c r="B45" i="69" a="1"/>
  <c r="B45" i="69" s="1"/>
  <c r="C45" i="69" s="1"/>
  <c r="B46" i="69" a="1"/>
  <c r="B46" i="69" s="1"/>
  <c r="C46" i="69" s="1"/>
  <c r="B47" i="69" a="1"/>
  <c r="B47" i="69" s="1"/>
  <c r="C47" i="69" s="1"/>
  <c r="B48" i="69" a="1"/>
  <c r="B48" i="69" s="1"/>
  <c r="C48" i="69" s="1"/>
  <c r="B49" i="69" a="1"/>
  <c r="B49" i="69" s="1"/>
  <c r="C49" i="69" s="1"/>
  <c r="B50" i="69" a="1"/>
  <c r="B50" i="69" s="1"/>
  <c r="C50" i="69" s="1"/>
  <c r="B51" i="69" a="1"/>
  <c r="B51" i="69" s="1"/>
  <c r="C51" i="69" s="1"/>
  <c r="B52" i="69" a="1"/>
  <c r="B52" i="69" s="1"/>
  <c r="C52" i="69" s="1"/>
  <c r="B53" i="69" a="1"/>
  <c r="B53" i="69" s="1"/>
  <c r="C53" i="69" s="1"/>
  <c r="B54" i="69" a="1"/>
  <c r="B54" i="69" s="1"/>
  <c r="C54" i="69" s="1"/>
  <c r="B55" i="69" a="1"/>
  <c r="B55" i="69" s="1"/>
  <c r="C55" i="69" s="1"/>
  <c r="B56" i="69" a="1"/>
  <c r="B56" i="69" s="1"/>
  <c r="C56" i="69" s="1"/>
  <c r="B57" i="69" a="1"/>
  <c r="B57" i="69"/>
  <c r="C57" i="69" s="1"/>
  <c r="B58" i="69" a="1"/>
  <c r="B58" i="69" s="1"/>
  <c r="C58" i="69" s="1"/>
  <c r="B59" i="69" a="1"/>
  <c r="B59" i="69" s="1"/>
  <c r="C59" i="69" s="1"/>
  <c r="B60" i="69" a="1"/>
  <c r="B60" i="69" s="1"/>
  <c r="C60" i="69" s="1"/>
  <c r="B61" i="69" a="1"/>
  <c r="B61" i="69" s="1"/>
  <c r="C61" i="69" s="1"/>
  <c r="B62" i="69" a="1"/>
  <c r="B62" i="69" s="1"/>
  <c r="C62" i="69" s="1"/>
  <c r="B63" i="69" a="1"/>
  <c r="B63" i="69" s="1"/>
  <c r="C63" i="69" s="1"/>
  <c r="B64" i="69" a="1"/>
  <c r="B64" i="69" s="1"/>
  <c r="C64" i="69" s="1"/>
  <c r="B65" i="69" a="1"/>
  <c r="B65" i="69"/>
  <c r="C65" i="69" s="1"/>
  <c r="B66" i="69" a="1"/>
  <c r="B66" i="69"/>
  <c r="C66" i="69" s="1"/>
  <c r="B67" i="69" a="1"/>
  <c r="B67" i="69" s="1"/>
  <c r="C67" i="69" s="1"/>
  <c r="B68" i="69" a="1"/>
  <c r="B68" i="69" s="1"/>
  <c r="C68" i="69" s="1"/>
  <c r="B69" i="69" a="1"/>
  <c r="B69" i="69"/>
  <c r="C69" i="69" s="1"/>
  <c r="B70" i="69" a="1"/>
  <c r="B70" i="69"/>
  <c r="C70" i="69" s="1"/>
  <c r="B71" i="69" a="1"/>
  <c r="B71" i="69" s="1"/>
  <c r="C71" i="69" s="1"/>
  <c r="B72" i="69" a="1"/>
  <c r="B72" i="69" s="1"/>
  <c r="C72" i="69" s="1"/>
  <c r="B73" i="69" a="1"/>
  <c r="B73" i="69" s="1"/>
  <c r="C73" i="69" s="1"/>
  <c r="B74" i="69" a="1"/>
  <c r="B74" i="69" s="1"/>
  <c r="C74" i="69" s="1"/>
  <c r="B75" i="69" a="1"/>
  <c r="B75" i="69" s="1"/>
  <c r="C75" i="69" s="1"/>
  <c r="B76" i="69" a="1"/>
  <c r="B76" i="69" s="1"/>
  <c r="C76" i="69" s="1"/>
  <c r="B77" i="69" a="1"/>
  <c r="B77" i="69" s="1"/>
  <c r="C77" i="69" s="1"/>
  <c r="B78" i="69" a="1"/>
  <c r="B78" i="69"/>
  <c r="C78" i="69" s="1"/>
  <c r="B79" i="69" a="1"/>
  <c r="B79" i="69" s="1"/>
  <c r="C79" i="69" s="1"/>
  <c r="B80" i="69" a="1"/>
  <c r="B80" i="69" s="1"/>
  <c r="C80" i="69" s="1"/>
  <c r="B81" i="69" a="1"/>
  <c r="B81" i="69" s="1"/>
  <c r="C81" i="69" s="1"/>
  <c r="B82" i="69" a="1"/>
  <c r="B82" i="69" s="1"/>
  <c r="C82" i="69" s="1"/>
  <c r="B83" i="69" a="1"/>
  <c r="B83" i="69" s="1"/>
  <c r="C83" i="69" s="1"/>
  <c r="B84" i="69" a="1"/>
  <c r="B84" i="69" s="1"/>
  <c r="C84" i="69" s="1"/>
  <c r="B85" i="69" a="1"/>
  <c r="B85" i="69" s="1"/>
  <c r="C85" i="69" s="1"/>
  <c r="B86" i="69" a="1"/>
  <c r="B86" i="69"/>
  <c r="C86" i="69" s="1"/>
  <c r="B87" i="69" a="1"/>
  <c r="B87" i="69" s="1"/>
  <c r="C87" i="69" s="1"/>
  <c r="B88" i="69" a="1"/>
  <c r="B88" i="69" s="1"/>
  <c r="C88" i="69" s="1"/>
  <c r="B89" i="69" a="1"/>
  <c r="B89" i="69" s="1"/>
  <c r="C89" i="69" s="1"/>
  <c r="B90" i="69" a="1"/>
  <c r="B90" i="69" s="1"/>
  <c r="C90" i="69" s="1"/>
  <c r="B91" i="69" a="1"/>
  <c r="B91" i="69" s="1"/>
  <c r="C91" i="69" s="1"/>
  <c r="B92" i="69" a="1"/>
  <c r="B92" i="69" s="1"/>
  <c r="C92" i="69" s="1"/>
  <c r="B93" i="69" a="1"/>
  <c r="B93" i="69" s="1"/>
  <c r="C93" i="69" s="1"/>
  <c r="B94" i="69" a="1"/>
  <c r="B94" i="69" s="1"/>
  <c r="C94" i="69" s="1"/>
  <c r="B95" i="69" a="1"/>
  <c r="B95" i="69"/>
  <c r="C95" i="69" s="1"/>
  <c r="B96" i="69" a="1"/>
  <c r="B96" i="69" s="1"/>
  <c r="C96" i="69" s="1"/>
  <c r="B97" i="69" a="1"/>
  <c r="B97" i="69" s="1"/>
  <c r="C97" i="69" s="1"/>
  <c r="B98" i="69" a="1"/>
  <c r="B98" i="69" s="1"/>
  <c r="C98" i="69" s="1"/>
  <c r="B99" i="69" a="1"/>
  <c r="B99" i="69" s="1"/>
  <c r="C99" i="69" s="1"/>
  <c r="B100" i="69" a="1"/>
  <c r="B100" i="69" s="1"/>
  <c r="C100" i="69" s="1"/>
  <c r="B101" i="69" a="1"/>
  <c r="B101" i="69" s="1"/>
  <c r="C101" i="69" s="1"/>
  <c r="B102" i="69" a="1"/>
  <c r="B102" i="69" s="1"/>
  <c r="C102" i="69" s="1"/>
  <c r="B103" i="69" a="1"/>
  <c r="B103" i="69" s="1"/>
  <c r="C103" i="69" s="1"/>
  <c r="B104" i="69" a="1"/>
  <c r="B104" i="69" s="1"/>
  <c r="C104" i="69" s="1"/>
  <c r="B105" i="69" a="1"/>
  <c r="B105" i="69" s="1"/>
  <c r="C105" i="69" s="1"/>
  <c r="B106" i="69" a="1"/>
  <c r="B106" i="69" s="1"/>
  <c r="C106" i="69" s="1"/>
  <c r="B107" i="69" a="1"/>
  <c r="B107" i="69" s="1"/>
  <c r="C107" i="69" s="1"/>
  <c r="B108" i="69" a="1"/>
  <c r="B108" i="69" s="1"/>
  <c r="C108" i="69" s="1"/>
  <c r="B109" i="69" a="1"/>
  <c r="B109" i="69" s="1"/>
  <c r="C109" i="69" s="1"/>
  <c r="B110" i="69" a="1"/>
  <c r="B110" i="69"/>
  <c r="C110" i="69" s="1"/>
  <c r="B111" i="69" a="1"/>
  <c r="B111" i="69" s="1"/>
  <c r="C111" i="69" s="1"/>
  <c r="B112" i="69" a="1"/>
  <c r="B112" i="69" s="1"/>
  <c r="C112" i="69" s="1"/>
  <c r="B113" i="69" a="1"/>
  <c r="B113" i="69" s="1"/>
  <c r="C113" i="69" s="1"/>
  <c r="B114" i="69" a="1"/>
  <c r="B114" i="69" s="1"/>
  <c r="C114" i="69" s="1"/>
  <c r="B115" i="69" a="1"/>
  <c r="B115" i="69" s="1"/>
  <c r="C115" i="69" s="1"/>
  <c r="B116" i="69" a="1"/>
  <c r="B116" i="69" s="1"/>
  <c r="C116" i="69" s="1"/>
  <c r="B117" i="69" a="1"/>
  <c r="B117" i="69" s="1"/>
  <c r="C117" i="69" s="1"/>
  <c r="B118" i="69" a="1"/>
  <c r="B118" i="69" s="1"/>
  <c r="C118" i="69" s="1"/>
  <c r="B119" i="69" a="1"/>
  <c r="B119" i="69" s="1"/>
  <c r="C119" i="69" s="1"/>
  <c r="B120" i="69" a="1"/>
  <c r="B120" i="69" s="1"/>
  <c r="C120" i="69" s="1"/>
  <c r="B121" i="69" a="1"/>
  <c r="B121" i="69"/>
  <c r="C121" i="69" s="1"/>
  <c r="B122" i="69" a="1"/>
  <c r="B122" i="69" s="1"/>
  <c r="C122" i="69" s="1"/>
  <c r="B123" i="69" a="1"/>
  <c r="B123" i="69" s="1"/>
  <c r="C123" i="69" s="1"/>
  <c r="B124" i="69" a="1"/>
  <c r="B124" i="69" s="1"/>
  <c r="C124" i="69" s="1"/>
  <c r="B125" i="69" a="1"/>
  <c r="B125" i="69" s="1"/>
  <c r="C125" i="69" s="1"/>
  <c r="B126" i="69" a="1"/>
  <c r="B126" i="69"/>
  <c r="C126" i="69" s="1"/>
  <c r="B127" i="69" a="1"/>
  <c r="B127" i="69"/>
  <c r="C127" i="69" s="1"/>
  <c r="B128" i="69" a="1"/>
  <c r="B128" i="69" s="1"/>
  <c r="C128" i="69" s="1"/>
  <c r="B129" i="69" a="1"/>
  <c r="B129" i="69" s="1"/>
  <c r="C129" i="69" s="1"/>
  <c r="B130" i="69" a="1"/>
  <c r="B130" i="69" s="1"/>
  <c r="C130" i="69" s="1"/>
  <c r="B131" i="69" a="1"/>
  <c r="B131" i="69" s="1"/>
  <c r="C131" i="69" s="1"/>
  <c r="B132" i="69" a="1"/>
  <c r="B132" i="69" s="1"/>
  <c r="C132" i="69" s="1"/>
  <c r="B133" i="69" a="1"/>
  <c r="B133" i="69"/>
  <c r="C133" i="69" s="1"/>
  <c r="B134" i="69" a="1"/>
  <c r="B134" i="69" s="1"/>
  <c r="C134" i="69" s="1"/>
  <c r="B135" i="69" a="1"/>
  <c r="B135" i="69" s="1"/>
  <c r="C135" i="69" s="1"/>
  <c r="B136" i="69" a="1"/>
  <c r="B136" i="69" s="1"/>
  <c r="C136" i="69" s="1"/>
  <c r="B137" i="69" a="1"/>
  <c r="B137" i="69" s="1"/>
  <c r="C137" i="69" s="1"/>
  <c r="B138" i="69" a="1"/>
  <c r="B138" i="69" s="1"/>
  <c r="C138" i="69" s="1"/>
  <c r="B139" i="69" a="1"/>
  <c r="B139" i="69"/>
  <c r="C139" i="69" s="1"/>
  <c r="B140" i="69" a="1"/>
  <c r="B140" i="69" s="1"/>
  <c r="C140" i="69" s="1"/>
  <c r="B141" i="69" a="1"/>
  <c r="B141" i="69"/>
  <c r="C141" i="69" s="1"/>
  <c r="B142" i="69" a="1"/>
  <c r="B142" i="69" s="1"/>
  <c r="C142" i="69" s="1"/>
  <c r="B143" i="69" a="1"/>
  <c r="B143" i="69"/>
  <c r="C143" i="69" s="1"/>
  <c r="B144" i="69" a="1"/>
  <c r="B144" i="69" s="1"/>
  <c r="C144" i="69" s="1"/>
  <c r="B145" i="69" a="1"/>
  <c r="B145" i="69" s="1"/>
  <c r="C145" i="69" s="1"/>
  <c r="B146" i="69" a="1"/>
  <c r="B146" i="69" s="1"/>
  <c r="C146" i="69" s="1"/>
  <c r="B147" i="69" a="1"/>
  <c r="B147" i="69"/>
  <c r="C147" i="69" s="1"/>
  <c r="B148" i="69" a="1"/>
  <c r="B148" i="69" s="1"/>
  <c r="C148" i="69" s="1"/>
  <c r="B149" i="69" a="1"/>
  <c r="B149" i="69"/>
  <c r="C149" i="69" s="1"/>
  <c r="B150" i="69" a="1"/>
  <c r="B150" i="69" s="1"/>
  <c r="C150" i="69" s="1"/>
  <c r="B151" i="69" a="1"/>
  <c r="B151" i="69"/>
  <c r="C151" i="69" s="1"/>
  <c r="B152" i="69" a="1"/>
  <c r="B152" i="69" s="1"/>
  <c r="C152" i="69" s="1"/>
  <c r="B153" i="69" a="1"/>
  <c r="B153" i="69" s="1"/>
  <c r="C153" i="69" s="1"/>
  <c r="B154" i="69" a="1"/>
  <c r="B154" i="69" s="1"/>
  <c r="C154" i="69" s="1"/>
  <c r="B155" i="69" a="1"/>
  <c r="B155" i="69" s="1"/>
  <c r="C155" i="69" s="1"/>
  <c r="B156" i="69" a="1"/>
  <c r="B156" i="69" s="1"/>
  <c r="C156" i="69" s="1"/>
  <c r="B157" i="69" a="1"/>
  <c r="B157" i="69"/>
  <c r="C157" i="69" s="1"/>
  <c r="B158" i="69" a="1"/>
  <c r="B158" i="69" s="1"/>
  <c r="C158" i="69" s="1"/>
  <c r="B159" i="69" a="1"/>
  <c r="B159" i="69"/>
  <c r="C159" i="69" s="1"/>
  <c r="B160" i="69" a="1"/>
  <c r="B160" i="69" s="1"/>
  <c r="C160" i="69" s="1"/>
  <c r="B161" i="69" a="1"/>
  <c r="B161" i="69" s="1"/>
  <c r="C161" i="69" s="1"/>
  <c r="B162" i="69" a="1"/>
  <c r="B162" i="69"/>
  <c r="C162" i="69" s="1"/>
  <c r="B163" i="69" a="1"/>
  <c r="B163" i="69" s="1"/>
  <c r="C163" i="69" s="1"/>
  <c r="B164" i="69" a="1"/>
  <c r="B164" i="69" s="1"/>
  <c r="C164" i="69" s="1"/>
  <c r="B165" i="69" a="1"/>
  <c r="B165" i="69"/>
  <c r="C165" i="69" s="1"/>
  <c r="B166" i="69" a="1"/>
  <c r="B166" i="69" s="1"/>
  <c r="C166" i="69" s="1"/>
  <c r="B167" i="69" a="1"/>
  <c r="B167" i="69" s="1"/>
  <c r="C167" i="69" s="1"/>
  <c r="B168" i="69" a="1"/>
  <c r="B168" i="69" s="1"/>
  <c r="C168" i="69" s="1"/>
  <c r="B169" i="69" a="1"/>
  <c r="B169" i="69" s="1"/>
  <c r="C169" i="69" s="1"/>
  <c r="B170" i="69" a="1"/>
  <c r="B170" i="69" s="1"/>
  <c r="C170" i="69" s="1"/>
  <c r="B171" i="69" a="1"/>
  <c r="B171" i="69" s="1"/>
  <c r="C171" i="69" s="1"/>
  <c r="B172" i="69" a="1"/>
  <c r="B172" i="69" s="1"/>
  <c r="C172" i="69" s="1"/>
  <c r="B173" i="69" a="1"/>
  <c r="B173" i="69" s="1"/>
  <c r="C173" i="69" s="1"/>
  <c r="B174" i="69" a="1"/>
  <c r="B174" i="69"/>
  <c r="C174" i="69" s="1"/>
  <c r="B175" i="69" a="1"/>
  <c r="B175" i="69" s="1"/>
  <c r="C175" i="69" s="1"/>
  <c r="B176" i="69" a="1"/>
  <c r="B176" i="69" s="1"/>
  <c r="C176" i="69" s="1"/>
  <c r="B177" i="69" a="1"/>
  <c r="B177" i="69" s="1"/>
  <c r="C177" i="69" s="1"/>
  <c r="B178" i="69" a="1"/>
  <c r="B178" i="69" s="1"/>
  <c r="C178" i="69" s="1"/>
  <c r="B179" i="69" a="1"/>
  <c r="B179" i="69" s="1"/>
  <c r="C179" i="69" s="1"/>
  <c r="B180" i="69" a="1"/>
  <c r="B180" i="69" s="1"/>
  <c r="C180" i="69" s="1"/>
  <c r="B181" i="69" a="1"/>
  <c r="B181" i="69" s="1"/>
  <c r="C181" i="69" s="1"/>
  <c r="B182" i="69" a="1"/>
  <c r="B182" i="69" s="1"/>
  <c r="C182" i="69" s="1"/>
  <c r="B183" i="69" a="1"/>
  <c r="B183" i="69"/>
  <c r="C183" i="69" s="1"/>
  <c r="B184" i="69" a="1"/>
  <c r="B184" i="69" s="1"/>
  <c r="C184" i="69" s="1"/>
  <c r="B185" i="69" a="1"/>
  <c r="B185" i="69"/>
  <c r="C185" i="69" s="1"/>
  <c r="B186" i="69" a="1"/>
  <c r="B186" i="69" s="1"/>
  <c r="C186" i="69" s="1"/>
  <c r="B187" i="69" a="1"/>
  <c r="B187" i="69" s="1"/>
  <c r="C187" i="69" s="1"/>
  <c r="B188" i="69" a="1"/>
  <c r="B188" i="69" s="1"/>
  <c r="C188" i="69" s="1"/>
  <c r="B189" i="69" a="1"/>
  <c r="B189" i="69"/>
  <c r="C189" i="69" s="1"/>
  <c r="B190" i="69" a="1"/>
  <c r="B190" i="69" s="1"/>
  <c r="C190" i="69" s="1"/>
  <c r="B191" i="69" a="1"/>
  <c r="B191" i="69"/>
  <c r="C191" i="69" s="1"/>
  <c r="B192" i="69" a="1"/>
  <c r="B192" i="69" s="1"/>
  <c r="C192" i="69" s="1"/>
  <c r="B193" i="69" a="1"/>
  <c r="B193" i="69"/>
  <c r="C193" i="69" s="1"/>
  <c r="B194" i="69" a="1"/>
  <c r="B194" i="69" s="1"/>
  <c r="C194" i="69" s="1"/>
  <c r="B195" i="69" a="1"/>
  <c r="B195" i="69" s="1"/>
  <c r="C195" i="69" s="1"/>
  <c r="B196" i="69" a="1"/>
  <c r="B196" i="69" s="1"/>
  <c r="C196" i="69" s="1"/>
  <c r="B197" i="69" a="1"/>
  <c r="B197" i="69" s="1"/>
  <c r="C197" i="69" s="1"/>
  <c r="B198" i="69" a="1"/>
  <c r="B198" i="69"/>
  <c r="C198" i="69" s="1"/>
  <c r="B199" i="69" a="1"/>
  <c r="B199" i="69" s="1"/>
  <c r="C199" i="69" s="1"/>
  <c r="B200" i="69" a="1"/>
  <c r="B200" i="69" s="1"/>
  <c r="C200" i="69" s="1"/>
  <c r="B201" i="69" a="1"/>
  <c r="B201" i="69" s="1"/>
  <c r="C201" i="69" s="1"/>
  <c r="B202" i="69" a="1"/>
  <c r="B202" i="69" s="1"/>
  <c r="C202" i="69" s="1"/>
  <c r="B203" i="69" a="1"/>
  <c r="B203" i="69" s="1"/>
  <c r="C203" i="69" s="1"/>
  <c r="B204" i="69" a="1"/>
  <c r="B204" i="69" s="1"/>
  <c r="C204" i="69" s="1"/>
  <c r="B205" i="69" a="1"/>
  <c r="B205" i="69" s="1"/>
  <c r="C205" i="69" s="1"/>
  <c r="B206" i="69" a="1"/>
  <c r="B206" i="69"/>
  <c r="C206" i="69" s="1"/>
  <c r="B207" i="69" a="1"/>
  <c r="B207" i="69" s="1"/>
  <c r="C207" i="69" s="1"/>
  <c r="B208" i="69" a="1"/>
  <c r="B208" i="69" s="1"/>
  <c r="C208" i="69" s="1"/>
  <c r="B209" i="69" a="1"/>
  <c r="B209" i="69" s="1"/>
  <c r="C209" i="69" s="1"/>
  <c r="B210" i="69" a="1"/>
  <c r="B210" i="69" s="1"/>
  <c r="C210" i="69" s="1"/>
  <c r="B211" i="69" a="1"/>
  <c r="B211" i="69" s="1"/>
  <c r="C211" i="69" s="1"/>
  <c r="B212" i="69" a="1"/>
  <c r="B212" i="69" s="1"/>
  <c r="C212" i="69" s="1"/>
  <c r="B213" i="69" a="1"/>
  <c r="B213" i="69" s="1"/>
  <c r="C213" i="69" s="1"/>
  <c r="B214" i="69" a="1"/>
  <c r="B214" i="69"/>
  <c r="C214" i="69" s="1"/>
  <c r="B215" i="69" a="1"/>
  <c r="B215" i="69" s="1"/>
  <c r="C215" i="69" s="1"/>
  <c r="B216" i="69" a="1"/>
  <c r="B216" i="69" s="1"/>
  <c r="C216" i="69" s="1"/>
  <c r="B217" i="69" a="1"/>
  <c r="B217" i="69" s="1"/>
  <c r="C217" i="69" s="1"/>
  <c r="B218" i="69" a="1"/>
  <c r="B218" i="69" s="1"/>
  <c r="C218" i="69" s="1"/>
  <c r="B219" i="69" a="1"/>
  <c r="B219" i="69" s="1"/>
  <c r="C219" i="69" s="1"/>
  <c r="B220" i="69" a="1"/>
  <c r="B220" i="69" s="1"/>
  <c r="C220" i="69" s="1"/>
  <c r="B221" i="69" a="1"/>
  <c r="B221" i="69"/>
  <c r="C221" i="69" s="1"/>
  <c r="B222" i="69" a="1"/>
  <c r="B222" i="69" s="1"/>
  <c r="C222" i="69" s="1"/>
  <c r="B223" i="69" a="1"/>
  <c r="B223" i="69"/>
  <c r="C223" i="69" s="1"/>
  <c r="B224" i="69" a="1"/>
  <c r="B224" i="69" s="1"/>
  <c r="C224" i="69" s="1"/>
  <c r="B225" i="69" a="1"/>
  <c r="B225" i="69" s="1"/>
  <c r="C225" i="69" s="1"/>
  <c r="B226" i="69" a="1"/>
  <c r="B226" i="69"/>
  <c r="C226" i="69" s="1"/>
  <c r="B227" i="69" a="1"/>
  <c r="B227" i="69" s="1"/>
  <c r="C227" i="69" s="1"/>
  <c r="B228" i="69" a="1"/>
  <c r="B228" i="69" s="1"/>
  <c r="C228" i="69" s="1"/>
  <c r="B229" i="69" a="1"/>
  <c r="B229" i="69"/>
  <c r="C229" i="69" s="1"/>
  <c r="B230" i="69" a="1"/>
  <c r="B230" i="69" s="1"/>
  <c r="C230" i="69" s="1"/>
  <c r="B231" i="69" a="1"/>
  <c r="B231" i="69"/>
  <c r="C231" i="69" s="1"/>
  <c r="B232" i="69" a="1"/>
  <c r="B232" i="69" s="1"/>
  <c r="C232" i="69" s="1"/>
  <c r="B233" i="69" a="1"/>
  <c r="B233" i="69" s="1"/>
  <c r="C233" i="69" s="1"/>
  <c r="B234" i="69" a="1"/>
  <c r="B234" i="69"/>
  <c r="C234" i="69" s="1"/>
  <c r="B235" i="69" a="1"/>
  <c r="B235" i="69" s="1"/>
  <c r="C235" i="69" s="1"/>
  <c r="B236" i="69" a="1"/>
  <c r="B236" i="69" s="1"/>
  <c r="C236" i="69" s="1"/>
  <c r="B237" i="69" a="1"/>
  <c r="B237" i="69" s="1"/>
  <c r="C237" i="69" s="1"/>
  <c r="B238" i="69" a="1"/>
  <c r="B238" i="69"/>
  <c r="C238" i="69" s="1"/>
  <c r="B239" i="69" a="1"/>
  <c r="B239" i="69" s="1"/>
  <c r="C239" i="69" s="1"/>
  <c r="B240" i="69" a="1"/>
  <c r="B240" i="69" s="1"/>
  <c r="C240" i="69" s="1"/>
  <c r="B241" i="69" a="1"/>
  <c r="B241" i="69" s="1"/>
  <c r="C241" i="69" s="1"/>
  <c r="B242" i="69" a="1"/>
  <c r="B242" i="69" s="1"/>
  <c r="C242" i="69" s="1"/>
  <c r="B243" i="69" a="1"/>
  <c r="B243" i="69" s="1"/>
  <c r="C243" i="69" s="1"/>
  <c r="B244" i="69" a="1"/>
  <c r="B244" i="69" s="1"/>
  <c r="C244" i="69" s="1"/>
  <c r="B245" i="69" a="1"/>
  <c r="B245" i="69"/>
  <c r="C245" i="69" s="1"/>
  <c r="B246" i="69" a="1"/>
  <c r="B246" i="69" s="1"/>
  <c r="C246" i="69" s="1"/>
  <c r="B247" i="69" a="1"/>
  <c r="B247" i="69"/>
  <c r="C247" i="69" s="1"/>
  <c r="B248" i="69" a="1"/>
  <c r="B248" i="69" s="1"/>
  <c r="C248" i="69" s="1"/>
  <c r="B249" i="69" a="1"/>
  <c r="B249" i="69"/>
  <c r="C249" i="69" s="1"/>
  <c r="B250" i="69" a="1"/>
  <c r="B250" i="69" s="1"/>
  <c r="C250" i="69" s="1"/>
  <c r="B251" i="69" a="1"/>
  <c r="B251" i="69" s="1"/>
  <c r="C251" i="69" s="1"/>
  <c r="B252" i="69" a="1"/>
  <c r="B252" i="69" s="1"/>
  <c r="C252" i="69" s="1"/>
  <c r="B253" i="69" a="1"/>
  <c r="B253" i="69" s="1"/>
  <c r="C253" i="69" s="1"/>
  <c r="B254" i="69" a="1"/>
  <c r="B254" i="69" s="1"/>
  <c r="C254" i="69" s="1"/>
  <c r="B255" i="69" a="1"/>
  <c r="B255" i="69"/>
  <c r="C255" i="69" s="1"/>
  <c r="B256" i="69" a="1"/>
  <c r="B256" i="69" s="1"/>
  <c r="C256" i="69" s="1"/>
  <c r="B257" i="69" a="1"/>
  <c r="B257" i="69" s="1"/>
  <c r="C257" i="69" s="1"/>
  <c r="B258" i="69" a="1"/>
  <c r="B258" i="69" s="1"/>
  <c r="C258" i="69" s="1"/>
  <c r="B259" i="69" a="1"/>
  <c r="B259" i="69" s="1"/>
  <c r="C259" i="69" s="1"/>
  <c r="B260" i="69" a="1"/>
  <c r="B260" i="69" s="1"/>
  <c r="C260" i="69" s="1"/>
  <c r="B261" i="69" a="1"/>
  <c r="B261" i="69"/>
  <c r="C261" i="69" s="1"/>
  <c r="B262" i="69" a="1"/>
  <c r="B262" i="69" s="1"/>
  <c r="C262" i="69" s="1"/>
  <c r="B263" i="69" a="1"/>
  <c r="B263" i="69" s="1"/>
  <c r="C263" i="69" s="1"/>
  <c r="B264" i="69" a="1"/>
  <c r="B264" i="69" s="1"/>
  <c r="C264" i="69" s="1"/>
  <c r="B265" i="69" a="1"/>
  <c r="B265" i="69" s="1"/>
  <c r="C265" i="69" s="1"/>
  <c r="B266" i="69" a="1"/>
  <c r="B266" i="69" s="1"/>
  <c r="C266" i="69" s="1"/>
  <c r="B267" i="69" a="1"/>
  <c r="B267" i="69"/>
  <c r="C267" i="69" s="1"/>
  <c r="B268" i="69" a="1"/>
  <c r="B268" i="69" s="1"/>
  <c r="C268" i="69" s="1"/>
  <c r="B269" i="69" a="1"/>
  <c r="B269" i="69"/>
  <c r="C269" i="69" s="1"/>
  <c r="B270" i="69" a="1"/>
  <c r="B270" i="69" s="1"/>
  <c r="C270" i="69" s="1"/>
  <c r="B271" i="69" a="1"/>
  <c r="B271" i="69"/>
  <c r="C271" i="69" s="1"/>
  <c r="B272" i="69" a="1"/>
  <c r="B272" i="69" s="1"/>
  <c r="C272" i="69" s="1"/>
  <c r="B273" i="69" a="1"/>
  <c r="B273" i="69" s="1"/>
  <c r="C273" i="69" s="1"/>
  <c r="B274" i="69" a="1"/>
  <c r="B274" i="69" s="1"/>
  <c r="C274" i="69" s="1"/>
  <c r="B275" i="69" a="1"/>
  <c r="B275" i="69"/>
  <c r="C275" i="69" s="1"/>
  <c r="B276" i="69" a="1"/>
  <c r="B276" i="69" s="1"/>
  <c r="C276" i="69" s="1"/>
  <c r="B277" i="69" a="1"/>
  <c r="B277" i="69"/>
  <c r="C277" i="69" s="1"/>
  <c r="B278" i="69" a="1"/>
  <c r="B278" i="69" s="1"/>
  <c r="C278" i="69" s="1"/>
  <c r="B279" i="69" a="1"/>
  <c r="B279" i="69"/>
  <c r="C279" i="69" s="1"/>
  <c r="B280" i="69" a="1"/>
  <c r="B280" i="69" s="1"/>
  <c r="C280" i="69" s="1"/>
  <c r="B281" i="69" a="1"/>
  <c r="B281" i="69" s="1"/>
  <c r="C281" i="69" s="1"/>
  <c r="B282" i="69" a="1"/>
  <c r="B282" i="69" s="1"/>
  <c r="C282" i="69" s="1"/>
  <c r="B283" i="69" a="1"/>
  <c r="B283" i="69" s="1"/>
  <c r="C283" i="69" s="1"/>
  <c r="B284" i="69" a="1"/>
  <c r="B284" i="69" s="1"/>
  <c r="C284" i="69" s="1"/>
  <c r="B285" i="69" a="1"/>
  <c r="B285" i="69"/>
  <c r="C285" i="69" s="1"/>
  <c r="B286" i="69" a="1"/>
  <c r="B286" i="69" s="1"/>
  <c r="C286" i="69" s="1"/>
  <c r="B287" i="69" a="1"/>
  <c r="B287" i="69"/>
  <c r="C287" i="69" s="1"/>
  <c r="B288" i="69" a="1"/>
  <c r="B288" i="69" s="1"/>
  <c r="C288" i="69" s="1"/>
  <c r="B289" i="69" a="1"/>
  <c r="B289" i="69" s="1"/>
  <c r="C289" i="69" s="1"/>
  <c r="B290" i="69" a="1"/>
  <c r="B290" i="69"/>
  <c r="C290" i="69" s="1"/>
  <c r="B291" i="69" a="1"/>
  <c r="B291" i="69" s="1"/>
  <c r="C291" i="69" s="1"/>
  <c r="B292" i="69" a="1"/>
  <c r="B292" i="69" s="1"/>
  <c r="C292" i="69" s="1"/>
  <c r="B293" i="69" a="1"/>
  <c r="B293" i="69"/>
  <c r="C293" i="69" s="1"/>
  <c r="B294" i="69" a="1"/>
  <c r="B294" i="69" s="1"/>
  <c r="C294" i="69" s="1"/>
  <c r="B295" i="69" a="1"/>
  <c r="B295" i="69" s="1"/>
  <c r="C295" i="69" s="1"/>
  <c r="B296" i="69" a="1"/>
  <c r="B296" i="69" s="1"/>
  <c r="C296" i="69" s="1"/>
  <c r="B297" i="69" a="1"/>
  <c r="B297" i="69" s="1"/>
  <c r="C297" i="69" s="1"/>
  <c r="B298" i="69" a="1"/>
  <c r="B298" i="69" s="1"/>
  <c r="C298" i="69" s="1"/>
  <c r="B299" i="69" a="1"/>
  <c r="B299" i="69" s="1"/>
  <c r="C299" i="69" s="1"/>
  <c r="B300" i="69" a="1"/>
  <c r="B300" i="69" s="1"/>
  <c r="C300" i="69" s="1"/>
  <c r="B301" i="69" a="1"/>
  <c r="B301" i="69" s="1"/>
  <c r="C301" i="69" s="1"/>
  <c r="B302" i="69" a="1"/>
  <c r="B302" i="69"/>
  <c r="C302" i="69" s="1"/>
  <c r="B303" i="69" a="1"/>
  <c r="B303" i="69" s="1"/>
  <c r="C303" i="69" s="1"/>
  <c r="B304" i="69" a="1"/>
  <c r="B304" i="69" s="1"/>
  <c r="C304" i="69" s="1"/>
  <c r="B305" i="69" a="1"/>
  <c r="B305" i="69" s="1"/>
  <c r="C305" i="69" s="1"/>
  <c r="B306" i="69" a="1"/>
  <c r="B306" i="69" s="1"/>
  <c r="C306" i="69" s="1"/>
  <c r="B307" i="69" a="1"/>
  <c r="B307" i="69" s="1"/>
  <c r="C307" i="69" s="1"/>
  <c r="B308" i="69" a="1"/>
  <c r="B308" i="69" s="1"/>
  <c r="C308" i="69" s="1"/>
  <c r="B309" i="69" a="1"/>
  <c r="B309" i="69" s="1"/>
  <c r="C309" i="69" s="1"/>
  <c r="B310" i="69" a="1"/>
  <c r="B310" i="69" s="1"/>
  <c r="C310" i="69" s="1"/>
  <c r="B311" i="69" a="1"/>
  <c r="B311" i="69"/>
  <c r="C311" i="69" s="1"/>
  <c r="B312" i="69" a="1"/>
  <c r="B312" i="69" s="1"/>
  <c r="C312" i="69" s="1"/>
  <c r="B313" i="69" a="1"/>
  <c r="B313" i="69"/>
  <c r="C313" i="69" s="1"/>
  <c r="B314" i="69" a="1"/>
  <c r="B314" i="69" s="1"/>
  <c r="C314" i="69" s="1"/>
  <c r="B315" i="69" a="1"/>
  <c r="B315" i="69" s="1"/>
  <c r="C315" i="69" s="1"/>
  <c r="B316" i="69" a="1"/>
  <c r="B316" i="69" s="1"/>
  <c r="C316" i="69" s="1"/>
  <c r="B317" i="69" a="1"/>
  <c r="B317" i="69"/>
  <c r="C317" i="69" s="1"/>
  <c r="B318" i="69" a="1"/>
  <c r="B318" i="69" s="1"/>
  <c r="C318" i="69" s="1"/>
  <c r="B319" i="69" a="1"/>
  <c r="B319" i="69"/>
  <c r="C319" i="69" s="1"/>
  <c r="B320" i="69" a="1"/>
  <c r="B320" i="69" s="1"/>
  <c r="C320" i="69" s="1"/>
  <c r="B321" i="69" a="1"/>
  <c r="B321" i="69"/>
  <c r="C321" i="69" s="1"/>
  <c r="B322" i="69" a="1"/>
  <c r="B322" i="69" s="1"/>
  <c r="C322" i="69" s="1"/>
  <c r="B323" i="69" a="1"/>
  <c r="B323" i="69" s="1"/>
  <c r="C323" i="69" s="1"/>
  <c r="B324" i="69" a="1"/>
  <c r="B324" i="69" s="1"/>
  <c r="C324" i="69" s="1"/>
  <c r="B325" i="69" a="1"/>
  <c r="B325" i="69" s="1"/>
  <c r="C325" i="69" s="1"/>
  <c r="B326" i="69" a="1"/>
  <c r="B326" i="69"/>
  <c r="C326" i="69" s="1"/>
  <c r="B327" i="69" a="1"/>
  <c r="B327" i="69" s="1"/>
  <c r="C327" i="69" s="1"/>
  <c r="B328" i="69" a="1"/>
  <c r="B328" i="69" s="1"/>
  <c r="C328" i="69" s="1"/>
  <c r="B329" i="69" a="1"/>
  <c r="B329" i="69" s="1"/>
  <c r="C329" i="69" s="1"/>
  <c r="B330" i="69" a="1"/>
  <c r="B330" i="69" s="1"/>
  <c r="C330" i="69" s="1"/>
  <c r="B331" i="69" a="1"/>
  <c r="B331" i="69" s="1"/>
  <c r="C331" i="69" s="1"/>
  <c r="B332" i="69" a="1"/>
  <c r="B332" i="69" s="1"/>
  <c r="C332" i="69" s="1"/>
  <c r="B333" i="69" a="1"/>
  <c r="B333" i="69" s="1"/>
  <c r="C333" i="69" s="1"/>
  <c r="B334" i="69" a="1"/>
  <c r="B334" i="69"/>
  <c r="C334" i="69" s="1"/>
  <c r="B335" i="69" a="1"/>
  <c r="B335" i="69" s="1"/>
  <c r="C335" i="69" s="1"/>
  <c r="B336" i="69" a="1"/>
  <c r="B336" i="69" s="1"/>
  <c r="C336" i="69" s="1"/>
  <c r="B337" i="69" a="1"/>
  <c r="B337" i="69" s="1"/>
  <c r="C337" i="69" s="1"/>
  <c r="B338" i="69" a="1"/>
  <c r="B338" i="69" s="1"/>
  <c r="C338" i="69" s="1"/>
  <c r="B339" i="69" a="1"/>
  <c r="B339" i="69" s="1"/>
  <c r="C339" i="69" s="1"/>
  <c r="B340" i="69" a="1"/>
  <c r="B340" i="69" s="1"/>
  <c r="C340" i="69" s="1"/>
  <c r="B341" i="69" a="1"/>
  <c r="B341" i="69" s="1"/>
  <c r="C341" i="69" s="1"/>
  <c r="B342" i="69" a="1"/>
  <c r="B342" i="69"/>
  <c r="C342" i="69" s="1"/>
  <c r="B343" i="69" a="1"/>
  <c r="B343" i="69" s="1"/>
  <c r="C343" i="69" s="1"/>
  <c r="B344" i="69" a="1"/>
  <c r="B344" i="69" s="1"/>
  <c r="C344" i="69" s="1"/>
  <c r="B345" i="69" a="1"/>
  <c r="B345" i="69" s="1"/>
  <c r="C345" i="69" s="1"/>
  <c r="B346" i="69" a="1"/>
  <c r="B346" i="69" s="1"/>
  <c r="C346" i="69" s="1"/>
  <c r="B347" i="69" a="1"/>
  <c r="B347" i="69" s="1"/>
  <c r="C347" i="69" s="1"/>
  <c r="B348" i="69" a="1"/>
  <c r="B348" i="69"/>
  <c r="C348" i="69" s="1"/>
  <c r="B349" i="69" a="1"/>
  <c r="B349" i="69" s="1"/>
  <c r="C349" i="69" s="1"/>
  <c r="B350" i="69" a="1"/>
  <c r="B350" i="69" s="1"/>
  <c r="C350" i="69" s="1"/>
  <c r="B351" i="69" a="1"/>
  <c r="B351" i="69" s="1"/>
  <c r="C351" i="69" s="1"/>
  <c r="B352" i="69" a="1"/>
  <c r="B352" i="69" s="1"/>
  <c r="C352" i="69" s="1"/>
  <c r="B353" i="69" a="1"/>
  <c r="B353" i="69"/>
  <c r="C353" i="69" s="1"/>
  <c r="B354" i="69" a="1"/>
  <c r="B354" i="69" s="1"/>
  <c r="C354" i="69" s="1"/>
  <c r="B355" i="69" a="1"/>
  <c r="B355" i="69" s="1"/>
  <c r="C355" i="69" s="1"/>
  <c r="B356" i="69" a="1"/>
  <c r="B356" i="69" s="1"/>
  <c r="C356" i="69" s="1"/>
  <c r="B357" i="69" a="1"/>
  <c r="B357" i="69"/>
  <c r="C357" i="69" s="1"/>
  <c r="B358" i="69" a="1"/>
  <c r="B358" i="69" s="1"/>
  <c r="C358" i="69" s="1"/>
  <c r="B359" i="69" a="1"/>
  <c r="B359" i="69" s="1"/>
  <c r="C359" i="69" s="1"/>
  <c r="B360" i="69" a="1"/>
  <c r="B360" i="69"/>
  <c r="C360" i="69" s="1"/>
  <c r="B361" i="69" a="1"/>
  <c r="B361" i="69" s="1"/>
  <c r="C361" i="69" s="1"/>
  <c r="B362" i="69" a="1"/>
  <c r="B362" i="69" s="1"/>
  <c r="C362" i="69" s="1"/>
  <c r="B363" i="69" a="1"/>
  <c r="B363" i="69" s="1"/>
  <c r="C363" i="69" s="1"/>
  <c r="B364" i="69" a="1"/>
  <c r="B364" i="69" s="1"/>
  <c r="C364" i="69" s="1"/>
  <c r="B365" i="69" a="1"/>
  <c r="B365" i="69"/>
  <c r="C365" i="69" s="1"/>
  <c r="B366" i="69" a="1"/>
  <c r="B366" i="69" s="1"/>
  <c r="C366" i="69" s="1"/>
  <c r="B367" i="69" a="1"/>
  <c r="B367" i="69" s="1"/>
  <c r="C367" i="69" s="1"/>
  <c r="B368" i="69" a="1"/>
  <c r="B368" i="69"/>
  <c r="C368" i="69" s="1"/>
  <c r="B369" i="69" a="1"/>
  <c r="B369" i="69" s="1"/>
  <c r="C369" i="69" s="1"/>
  <c r="B370" i="69" a="1"/>
  <c r="B370" i="69" s="1"/>
  <c r="C370" i="69" s="1"/>
  <c r="B371" i="69" a="1"/>
  <c r="B371" i="69" s="1"/>
  <c r="C371" i="69" s="1"/>
  <c r="B372" i="69" a="1"/>
  <c r="B372" i="69" s="1"/>
  <c r="C372" i="69" s="1"/>
  <c r="B373" i="69" a="1"/>
  <c r="B373" i="69" s="1"/>
  <c r="C373" i="69" s="1"/>
  <c r="B374" i="69" a="1"/>
  <c r="B374" i="69" s="1"/>
  <c r="C374" i="69" s="1"/>
  <c r="B375" i="69" a="1"/>
  <c r="B375" i="69" s="1"/>
  <c r="C375" i="69" s="1"/>
  <c r="B376" i="69" a="1"/>
  <c r="B376" i="69" s="1"/>
  <c r="C376" i="69" s="1"/>
  <c r="B377" i="69" a="1"/>
  <c r="B377" i="69" s="1"/>
  <c r="C377" i="69" s="1"/>
  <c r="B378" i="69" a="1"/>
  <c r="B378" i="69" s="1"/>
  <c r="C378" i="69" s="1"/>
  <c r="B379" i="69" a="1"/>
  <c r="B379" i="69" s="1"/>
  <c r="C379" i="69" s="1"/>
  <c r="B380" i="69" a="1"/>
  <c r="B380" i="69"/>
  <c r="C380" i="69" s="1"/>
  <c r="B381" i="69" a="1"/>
  <c r="B381" i="69" s="1"/>
  <c r="C381" i="69" s="1"/>
  <c r="B382" i="69" a="1"/>
  <c r="B382" i="69" s="1"/>
  <c r="C382" i="69" s="1"/>
  <c r="B383" i="69" a="1"/>
  <c r="B383" i="69" s="1"/>
  <c r="C383" i="69" s="1"/>
  <c r="B384" i="69" a="1"/>
  <c r="B384" i="69" s="1"/>
  <c r="C384" i="69" s="1"/>
  <c r="B385" i="69" a="1"/>
  <c r="B385" i="69"/>
  <c r="C385" i="69" s="1"/>
  <c r="B386" i="69" a="1"/>
  <c r="B386" i="69" s="1"/>
  <c r="C386" i="69" s="1"/>
  <c r="B387" i="69" a="1"/>
  <c r="B387" i="69" s="1"/>
  <c r="C387" i="69" s="1"/>
  <c r="B388" i="69" a="1"/>
  <c r="B388" i="69" s="1"/>
  <c r="C388" i="69" s="1"/>
  <c r="B389" i="69" a="1"/>
  <c r="B389" i="69"/>
  <c r="C389" i="69" s="1"/>
  <c r="B390" i="69" a="1"/>
  <c r="B390" i="69" s="1"/>
  <c r="C390" i="69" s="1"/>
  <c r="B391" i="69" a="1"/>
  <c r="B391" i="69" s="1"/>
  <c r="C391" i="69" s="1"/>
  <c r="B392" i="69" a="1"/>
  <c r="B392" i="69"/>
  <c r="C392" i="69" s="1"/>
  <c r="B393" i="69" a="1"/>
  <c r="B393" i="69" s="1"/>
  <c r="C393" i="69" s="1"/>
  <c r="B394" i="69" a="1"/>
  <c r="B394" i="69" s="1"/>
  <c r="C394" i="69" s="1"/>
  <c r="B395" i="69" a="1"/>
  <c r="B395" i="69" s="1"/>
  <c r="C395" i="69" s="1"/>
  <c r="B396" i="69" a="1"/>
  <c r="B396" i="69" s="1"/>
  <c r="C396" i="69" s="1"/>
  <c r="B397" i="69" a="1"/>
  <c r="B397" i="69"/>
  <c r="C397" i="69" s="1"/>
  <c r="B398" i="69" a="1"/>
  <c r="B398" i="69" s="1"/>
  <c r="C398" i="69" s="1"/>
  <c r="B399" i="69" a="1"/>
  <c r="B399" i="69" s="1"/>
  <c r="C399" i="69" s="1"/>
  <c r="B400" i="69" a="1"/>
  <c r="B400" i="69"/>
  <c r="C400" i="69" s="1"/>
  <c r="B401" i="69" a="1"/>
  <c r="B401" i="69" s="1"/>
  <c r="C401" i="69" s="1"/>
  <c r="B402" i="69" a="1"/>
  <c r="B402" i="69" s="1"/>
  <c r="C402" i="69" s="1"/>
  <c r="B403" i="69" a="1"/>
  <c r="B403" i="69" s="1"/>
  <c r="C403" i="69" s="1"/>
  <c r="B404" i="69" a="1"/>
  <c r="B404" i="69" s="1"/>
  <c r="C404" i="69" s="1"/>
  <c r="B405" i="69" a="1"/>
  <c r="B405" i="69" s="1"/>
  <c r="C405" i="69" s="1"/>
  <c r="B406" i="69" a="1"/>
  <c r="B406" i="69" s="1"/>
  <c r="C406" i="69" s="1"/>
  <c r="B407" i="69" a="1"/>
  <c r="B407" i="69" s="1"/>
  <c r="C407" i="69" s="1"/>
  <c r="B408" i="69" a="1"/>
  <c r="B408" i="69" s="1"/>
  <c r="C408" i="69" s="1"/>
  <c r="B409" i="69" a="1"/>
  <c r="B409" i="69" s="1"/>
  <c r="C409" i="69" s="1"/>
  <c r="B410" i="69" a="1"/>
  <c r="B410" i="69" s="1"/>
  <c r="C410" i="69" s="1"/>
  <c r="B411" i="69" a="1"/>
  <c r="B411" i="69" s="1"/>
  <c r="C411" i="69" s="1"/>
  <c r="B412" i="69" a="1"/>
  <c r="B412" i="69"/>
  <c r="C412" i="69" s="1"/>
  <c r="B413" i="69" a="1"/>
  <c r="B413" i="69" s="1"/>
  <c r="C413" i="69" s="1"/>
  <c r="B414" i="69" a="1"/>
  <c r="B414" i="69" s="1"/>
  <c r="C414" i="69" s="1"/>
  <c r="B415" i="69" a="1"/>
  <c r="B415" i="69" s="1"/>
  <c r="C415" i="69" s="1"/>
  <c r="B416" i="69" a="1"/>
  <c r="B416" i="69" s="1"/>
  <c r="C416" i="69" s="1"/>
  <c r="B417" i="69" a="1"/>
  <c r="B417" i="69"/>
  <c r="C417" i="69" s="1"/>
  <c r="B418" i="69" a="1"/>
  <c r="B418" i="69" s="1"/>
  <c r="C418" i="69" s="1"/>
  <c r="B419" i="69" a="1"/>
  <c r="B419" i="69" s="1"/>
  <c r="C419" i="69" s="1"/>
  <c r="B420" i="69" a="1"/>
  <c r="B420" i="69" s="1"/>
  <c r="C420" i="69" s="1"/>
  <c r="B421" i="69" a="1"/>
  <c r="B421" i="69"/>
  <c r="C421" i="69" s="1"/>
  <c r="B422" i="69" a="1"/>
  <c r="B422" i="69" s="1"/>
  <c r="C422" i="69" s="1"/>
  <c r="B423" i="69" a="1"/>
  <c r="B423" i="69" s="1"/>
  <c r="C423" i="69" s="1"/>
  <c r="B424" i="69" a="1"/>
  <c r="B424" i="69"/>
  <c r="C424" i="69" s="1"/>
  <c r="B425" i="69" a="1"/>
  <c r="B425" i="69" s="1"/>
  <c r="C425" i="69" s="1"/>
  <c r="B426" i="69" a="1"/>
  <c r="B426" i="69" s="1"/>
  <c r="C426" i="69" s="1"/>
  <c r="B427" i="69" a="1"/>
  <c r="B427" i="69" s="1"/>
  <c r="C427" i="69" s="1"/>
  <c r="B428" i="69" a="1"/>
  <c r="B428" i="69" s="1"/>
  <c r="C428" i="69" s="1"/>
  <c r="B429" i="69" a="1"/>
  <c r="B429" i="69"/>
  <c r="C429" i="69" s="1"/>
  <c r="B430" i="69" a="1"/>
  <c r="B430" i="69" s="1"/>
  <c r="C430" i="69" s="1"/>
  <c r="B431" i="69" a="1"/>
  <c r="B431" i="69" s="1"/>
  <c r="C431" i="69" s="1"/>
  <c r="B432" i="69" a="1"/>
  <c r="B432" i="69"/>
  <c r="C432" i="69" s="1"/>
  <c r="B433" i="69" a="1"/>
  <c r="B433" i="69" s="1"/>
  <c r="C433" i="69" s="1"/>
  <c r="B434" i="69" a="1"/>
  <c r="B434" i="69" s="1"/>
  <c r="C434" i="69" s="1"/>
  <c r="B435" i="69" a="1"/>
  <c r="B435" i="69" s="1"/>
  <c r="C435" i="69" s="1"/>
  <c r="B436" i="69" a="1"/>
  <c r="B436" i="69" s="1"/>
  <c r="C436" i="69" s="1"/>
  <c r="B437" i="69" a="1"/>
  <c r="B437" i="69" s="1"/>
  <c r="C437" i="69" s="1"/>
  <c r="B438" i="69" a="1"/>
  <c r="B438" i="69" s="1"/>
  <c r="C438" i="69" s="1"/>
  <c r="B439" i="69" a="1"/>
  <c r="B439" i="69" s="1"/>
  <c r="C439" i="69" s="1"/>
  <c r="B440" i="69" a="1"/>
  <c r="B440" i="69" s="1"/>
  <c r="C440" i="69" s="1"/>
  <c r="B441" i="69" a="1"/>
  <c r="B441" i="69" s="1"/>
  <c r="C441" i="69" s="1"/>
  <c r="B442" i="69" a="1"/>
  <c r="B442" i="69" s="1"/>
  <c r="C442" i="69" s="1"/>
  <c r="B443" i="69" a="1"/>
  <c r="B443" i="69" s="1"/>
  <c r="C443" i="69" s="1"/>
  <c r="B444" i="69" a="1"/>
  <c r="B444" i="69"/>
  <c r="C444" i="69" s="1"/>
  <c r="B445" i="69" a="1"/>
  <c r="B445" i="69" s="1"/>
  <c r="C445" i="69" s="1"/>
  <c r="B446" i="69" a="1"/>
  <c r="B446" i="69" s="1"/>
  <c r="C446" i="69" s="1"/>
  <c r="B447" i="69" a="1"/>
  <c r="B447" i="69" s="1"/>
  <c r="C447" i="69" s="1"/>
  <c r="B448" i="69" a="1"/>
  <c r="B448" i="69" s="1"/>
  <c r="C448" i="69" s="1"/>
  <c r="B449" i="69" a="1"/>
  <c r="B449" i="69"/>
  <c r="C449" i="69" s="1"/>
  <c r="B450" i="69" a="1"/>
  <c r="B450" i="69" s="1"/>
  <c r="C450" i="69" s="1"/>
  <c r="B451" i="69" a="1"/>
  <c r="B451" i="69" s="1"/>
  <c r="C451" i="69" s="1"/>
  <c r="B452" i="69" a="1"/>
  <c r="B452" i="69" s="1"/>
  <c r="C452" i="69" s="1"/>
  <c r="B453" i="69" a="1"/>
  <c r="B453" i="69"/>
  <c r="C453" i="69" s="1"/>
  <c r="B454" i="69" a="1"/>
  <c r="B454" i="69" s="1"/>
  <c r="C454" i="69" s="1"/>
  <c r="B455" i="69" a="1"/>
  <c r="B455" i="69" s="1"/>
  <c r="C455" i="69" s="1"/>
  <c r="B456" i="69" a="1"/>
  <c r="B456" i="69"/>
  <c r="C456" i="69" s="1"/>
  <c r="B457" i="69" a="1"/>
  <c r="B457" i="69" s="1"/>
  <c r="C457" i="69" s="1"/>
  <c r="B458" i="69" a="1"/>
  <c r="B458" i="69" s="1"/>
  <c r="C458" i="69" s="1"/>
  <c r="B459" i="69" a="1"/>
  <c r="B459" i="69" s="1"/>
  <c r="C459" i="69" s="1"/>
  <c r="B460" i="69" a="1"/>
  <c r="B460" i="69" s="1"/>
  <c r="C460" i="69" s="1"/>
  <c r="B461" i="69" a="1"/>
  <c r="B461" i="69"/>
  <c r="C461" i="69" s="1"/>
  <c r="B462" i="69" a="1"/>
  <c r="B462" i="69" s="1"/>
  <c r="C462" i="69" s="1"/>
  <c r="B463" i="69" a="1"/>
  <c r="B463" i="69" s="1"/>
  <c r="C463" i="69" s="1"/>
  <c r="B464" i="69" a="1"/>
  <c r="B464" i="69"/>
  <c r="C464" i="69" s="1"/>
  <c r="B465" i="69" a="1"/>
  <c r="B465" i="69" s="1"/>
  <c r="C465" i="69" s="1"/>
  <c r="B466" i="69" a="1"/>
  <c r="B466" i="69" s="1"/>
  <c r="C466" i="69" s="1"/>
  <c r="B467" i="69" a="1"/>
  <c r="B467" i="69" s="1"/>
  <c r="C467" i="69" s="1"/>
  <c r="B468" i="69" a="1"/>
  <c r="B468" i="69" s="1"/>
  <c r="C468" i="69" s="1"/>
  <c r="B469" i="69" a="1"/>
  <c r="B469" i="69" s="1"/>
  <c r="C469" i="69" s="1"/>
  <c r="B470" i="69" a="1"/>
  <c r="B470" i="69" s="1"/>
  <c r="C470" i="69" s="1"/>
  <c r="B471" i="69" a="1"/>
  <c r="B471" i="69" s="1"/>
  <c r="C471" i="69" s="1"/>
  <c r="B472" i="69" a="1"/>
  <c r="B472" i="69" s="1"/>
  <c r="C472" i="69" s="1"/>
  <c r="B473" i="69" a="1"/>
  <c r="B473" i="69" s="1"/>
  <c r="C473" i="69" s="1"/>
  <c r="B474" i="69" a="1"/>
  <c r="B474" i="69" s="1"/>
  <c r="C474" i="69" s="1"/>
  <c r="B475" i="69" a="1"/>
  <c r="B475" i="69" s="1"/>
  <c r="C475" i="69" s="1"/>
  <c r="B476" i="69" a="1"/>
  <c r="B476" i="69"/>
  <c r="C476" i="69" s="1"/>
  <c r="B477" i="69" a="1"/>
  <c r="B477" i="69" s="1"/>
  <c r="C477" i="69" s="1"/>
  <c r="B478" i="69" a="1"/>
  <c r="B478" i="69" s="1"/>
  <c r="C478" i="69" s="1"/>
  <c r="B479" i="69" a="1"/>
  <c r="B479" i="69" s="1"/>
  <c r="C479" i="69" s="1"/>
  <c r="B480" i="69" a="1"/>
  <c r="B480" i="69" s="1"/>
  <c r="C480" i="69" s="1"/>
  <c r="B481" i="69" a="1"/>
  <c r="B481" i="69"/>
  <c r="C481" i="69" s="1"/>
  <c r="B482" i="69" a="1"/>
  <c r="B482" i="69" s="1"/>
  <c r="C482" i="69" s="1"/>
  <c r="B483" i="69" a="1"/>
  <c r="B483" i="69" s="1"/>
  <c r="C483" i="69" s="1"/>
  <c r="B484" i="69" a="1"/>
  <c r="B484" i="69" s="1"/>
  <c r="C484" i="69" s="1"/>
  <c r="B485" i="69" a="1"/>
  <c r="B485" i="69"/>
  <c r="C485" i="69" s="1"/>
  <c r="B486" i="69" a="1"/>
  <c r="B486" i="69" s="1"/>
  <c r="C486" i="69" s="1"/>
  <c r="B487" i="69" a="1"/>
  <c r="B487" i="69" s="1"/>
  <c r="C487" i="69" s="1"/>
  <c r="B488" i="69" a="1"/>
  <c r="B488" i="69"/>
  <c r="C488" i="69" s="1"/>
  <c r="B489" i="69" a="1"/>
  <c r="B489" i="69" s="1"/>
  <c r="C489" i="69" s="1"/>
  <c r="B490" i="69" a="1"/>
  <c r="B490" i="69" s="1"/>
  <c r="C490" i="69" s="1"/>
  <c r="B491" i="69" a="1"/>
  <c r="B491" i="69" s="1"/>
  <c r="C491" i="69" s="1"/>
  <c r="B492" i="69" a="1"/>
  <c r="B492" i="69" s="1"/>
  <c r="C492" i="69" s="1"/>
  <c r="B493" i="69" a="1"/>
  <c r="B493" i="69"/>
  <c r="C493" i="69" s="1"/>
  <c r="B494" i="69" a="1"/>
  <c r="B494" i="69" s="1"/>
  <c r="C494" i="69" s="1"/>
  <c r="B495" i="69" a="1"/>
  <c r="B495" i="69" s="1"/>
  <c r="C495" i="69" s="1"/>
  <c r="B496" i="69" a="1"/>
  <c r="B496" i="69"/>
  <c r="C496" i="69" s="1"/>
  <c r="B497" i="69" a="1"/>
  <c r="B497" i="69" s="1"/>
  <c r="C497" i="69" s="1"/>
  <c r="B498" i="69" a="1"/>
  <c r="B498" i="69" s="1"/>
  <c r="C498" i="69" s="1"/>
  <c r="B499" i="69" a="1"/>
  <c r="B499" i="69" s="1"/>
  <c r="C499" i="69" s="1"/>
  <c r="B500" i="69" a="1"/>
  <c r="B500" i="69" s="1"/>
  <c r="C500" i="69" s="1"/>
  <c r="B501" i="69" a="1"/>
  <c r="B501" i="69" s="1"/>
  <c r="C501" i="69" s="1"/>
  <c r="B502" i="69" a="1"/>
  <c r="B502" i="69" s="1"/>
  <c r="C502" i="69" s="1"/>
  <c r="B503" i="69" a="1"/>
  <c r="B503" i="69" s="1"/>
  <c r="C503" i="69" s="1"/>
  <c r="B504" i="69" a="1"/>
  <c r="B504" i="69" s="1"/>
  <c r="C504" i="69" s="1"/>
  <c r="B505" i="69" a="1"/>
  <c r="B505" i="69" s="1"/>
  <c r="C505" i="69" s="1"/>
  <c r="B506" i="69" a="1"/>
  <c r="B506" i="69" s="1"/>
  <c r="C506" i="69" s="1"/>
  <c r="B507" i="69" a="1"/>
  <c r="B507" i="69" s="1"/>
  <c r="C507" i="69" s="1"/>
  <c r="B508" i="69" a="1"/>
  <c r="B508" i="69"/>
  <c r="C508" i="69" s="1"/>
  <c r="B509" i="69" a="1"/>
  <c r="B509" i="69" s="1"/>
  <c r="C509" i="69" s="1"/>
  <c r="B510" i="69" a="1"/>
  <c r="B510" i="69" s="1"/>
  <c r="C510" i="69" s="1"/>
  <c r="B511" i="69" a="1"/>
  <c r="B511" i="69" s="1"/>
  <c r="C511" i="69" s="1"/>
  <c r="B512" i="69" a="1"/>
  <c r="B512" i="69" s="1"/>
  <c r="C512" i="69" s="1"/>
  <c r="B513" i="69" a="1"/>
  <c r="B513" i="69"/>
  <c r="C513" i="69" s="1"/>
  <c r="B514" i="69" a="1"/>
  <c r="B514" i="69" s="1"/>
  <c r="C514" i="69" s="1"/>
  <c r="B515" i="69" a="1"/>
  <c r="B515" i="69" s="1"/>
  <c r="C515" i="69" s="1"/>
  <c r="B516" i="69" a="1"/>
  <c r="B516" i="69" s="1"/>
  <c r="C516" i="69" s="1"/>
  <c r="B517" i="69" a="1"/>
  <c r="B517" i="69"/>
  <c r="C517" i="69" s="1"/>
  <c r="B518" i="69" a="1"/>
  <c r="B518" i="69" s="1"/>
  <c r="C518" i="69" s="1"/>
  <c r="B519" i="69" a="1"/>
  <c r="B519" i="69" s="1"/>
  <c r="C519" i="69" s="1"/>
  <c r="B520" i="69" a="1"/>
  <c r="B520" i="69"/>
  <c r="C520" i="69" s="1"/>
  <c r="B521" i="69" a="1"/>
  <c r="B521" i="69" s="1"/>
  <c r="C521" i="69" s="1"/>
  <c r="B522" i="69" a="1"/>
  <c r="B522" i="69" s="1"/>
  <c r="C522" i="69" s="1"/>
  <c r="B523" i="69" a="1"/>
  <c r="B523" i="69" s="1"/>
  <c r="C523" i="69" s="1"/>
  <c r="B524" i="69" a="1"/>
  <c r="B524" i="69" s="1"/>
  <c r="C524" i="69" s="1"/>
  <c r="B525" i="69" a="1"/>
  <c r="B525" i="69"/>
  <c r="C525" i="69" s="1"/>
  <c r="B526" i="69" a="1"/>
  <c r="B526" i="69" s="1"/>
  <c r="C526" i="69" s="1"/>
  <c r="B527" i="69" a="1"/>
  <c r="B527" i="69" s="1"/>
  <c r="C527" i="69" s="1"/>
  <c r="B528" i="69" a="1"/>
  <c r="B528" i="69"/>
  <c r="C528" i="69" s="1"/>
  <c r="B529" i="69" a="1"/>
  <c r="B529" i="69" s="1"/>
  <c r="C529" i="69" s="1"/>
  <c r="B530" i="69" a="1"/>
  <c r="B530" i="69" s="1"/>
  <c r="C530" i="69" s="1"/>
  <c r="B531" i="69" a="1"/>
  <c r="B531" i="69" s="1"/>
  <c r="C531" i="69" s="1"/>
  <c r="B532" i="69" a="1"/>
  <c r="B532" i="69" s="1"/>
  <c r="C532" i="69" s="1"/>
  <c r="B533" i="69" a="1"/>
  <c r="B533" i="69" s="1"/>
  <c r="C533" i="69" s="1"/>
  <c r="B534" i="69" a="1"/>
  <c r="B534" i="69" s="1"/>
  <c r="C534" i="69" s="1"/>
  <c r="B535" i="69" a="1"/>
  <c r="B535" i="69" s="1"/>
  <c r="C535" i="69" s="1"/>
  <c r="B536" i="69" a="1"/>
  <c r="B536" i="69" s="1"/>
  <c r="C536" i="69" s="1"/>
  <c r="B537" i="69" a="1"/>
  <c r="B537" i="69" s="1"/>
  <c r="C537" i="69" s="1"/>
  <c r="B538" i="69" a="1"/>
  <c r="B538" i="69" s="1"/>
  <c r="C538" i="69" s="1"/>
  <c r="B539" i="69" a="1"/>
  <c r="B539" i="69" s="1"/>
  <c r="C539" i="69" s="1"/>
  <c r="B540" i="69" a="1"/>
  <c r="B540" i="69"/>
  <c r="C540" i="69" s="1"/>
  <c r="B541" i="69" a="1"/>
  <c r="B541" i="69" s="1"/>
  <c r="C541" i="69" s="1"/>
  <c r="B542" i="69" a="1"/>
  <c r="B542" i="69" s="1"/>
  <c r="C542" i="69" s="1"/>
  <c r="B543" i="69" a="1"/>
  <c r="B543" i="69" s="1"/>
  <c r="C543" i="69" s="1"/>
  <c r="B544" i="69" a="1"/>
  <c r="B544" i="69" s="1"/>
  <c r="C544" i="69" s="1"/>
  <c r="B545" i="69" a="1"/>
  <c r="B545" i="69"/>
  <c r="C545" i="69" s="1"/>
  <c r="B546" i="69" a="1"/>
  <c r="B546" i="69" s="1"/>
  <c r="C546" i="69" s="1"/>
  <c r="B547" i="69" a="1"/>
  <c r="B547" i="69" s="1"/>
  <c r="C547" i="69" s="1"/>
  <c r="B548" i="69" a="1"/>
  <c r="B548" i="69" s="1"/>
  <c r="C548" i="69" s="1"/>
  <c r="B549" i="69" a="1"/>
  <c r="B549" i="69"/>
  <c r="C549" i="69" s="1"/>
  <c r="B550" i="69" a="1"/>
  <c r="B550" i="69" s="1"/>
  <c r="C550" i="69" s="1"/>
  <c r="B551" i="69" a="1"/>
  <c r="B551" i="69" s="1"/>
  <c r="C551" i="69" s="1"/>
  <c r="B552" i="69" a="1"/>
  <c r="B552" i="69"/>
  <c r="C552" i="69" s="1"/>
  <c r="B553" i="69" a="1"/>
  <c r="B553" i="69" s="1"/>
  <c r="C553" i="69" s="1"/>
  <c r="B554" i="69" a="1"/>
  <c r="B554" i="69" s="1"/>
  <c r="C554" i="69" s="1"/>
  <c r="B555" i="69" a="1"/>
  <c r="B555" i="69" s="1"/>
  <c r="C555" i="69" s="1"/>
  <c r="B556" i="69" a="1"/>
  <c r="B556" i="69" s="1"/>
  <c r="C556" i="69" s="1"/>
  <c r="B557" i="69" a="1"/>
  <c r="B557" i="69"/>
  <c r="C557" i="69" s="1"/>
  <c r="B558" i="69" a="1"/>
  <c r="B558" i="69" s="1"/>
  <c r="C558" i="69" s="1"/>
  <c r="B559" i="69" a="1"/>
  <c r="B559" i="69" s="1"/>
  <c r="C559" i="69" s="1"/>
  <c r="B560" i="69" a="1"/>
  <c r="B560" i="69"/>
  <c r="C560" i="69" s="1"/>
  <c r="B561" i="69" a="1"/>
  <c r="B561" i="69" s="1"/>
  <c r="C561" i="69" s="1"/>
  <c r="B562" i="69" a="1"/>
  <c r="B562" i="69" s="1"/>
  <c r="C562" i="69" s="1"/>
  <c r="B563" i="69" a="1"/>
  <c r="B563" i="69" s="1"/>
  <c r="C563" i="69" s="1"/>
  <c r="B564" i="69" a="1"/>
  <c r="B564" i="69" s="1"/>
  <c r="C564" i="69" s="1"/>
  <c r="B565" i="69" a="1"/>
  <c r="B565" i="69"/>
  <c r="C565" i="69" s="1"/>
  <c r="B566" i="69" a="1"/>
  <c r="B566" i="69" s="1"/>
  <c r="C566" i="69" s="1"/>
  <c r="B567" i="69" a="1"/>
  <c r="B567" i="69" s="1"/>
  <c r="C567" i="69" s="1"/>
  <c r="B568" i="69" a="1"/>
  <c r="B568" i="69"/>
  <c r="C568" i="69" s="1"/>
  <c r="B569" i="69" a="1"/>
  <c r="B569" i="69" s="1"/>
  <c r="C569" i="69" s="1"/>
  <c r="B570" i="69" a="1"/>
  <c r="B570" i="69"/>
  <c r="C570" i="69" s="1"/>
  <c r="B571" i="69" a="1"/>
  <c r="B571" i="69" s="1"/>
  <c r="C571" i="69" s="1"/>
  <c r="B572" i="69" a="1"/>
  <c r="B572" i="69"/>
  <c r="C572" i="69" s="1"/>
  <c r="B573" i="69" a="1"/>
  <c r="B573" i="69" s="1"/>
  <c r="C573" i="69" s="1"/>
  <c r="B574" i="69" a="1"/>
  <c r="B574" i="69"/>
  <c r="C574" i="69" s="1"/>
  <c r="B575" i="69" a="1"/>
  <c r="B575" i="69" s="1"/>
  <c r="C575" i="69" s="1"/>
  <c r="B576" i="69" a="1"/>
  <c r="B576" i="69" s="1"/>
  <c r="C576" i="69" s="1"/>
  <c r="B577" i="69" a="1"/>
  <c r="B577" i="69"/>
  <c r="C577" i="69" s="1"/>
  <c r="B578" i="69" a="1"/>
  <c r="B578" i="69" s="1"/>
  <c r="C578" i="69" s="1"/>
  <c r="B579" i="69" a="1"/>
  <c r="B579" i="69" s="1"/>
  <c r="C579" i="69" s="1"/>
  <c r="B580" i="69" a="1"/>
  <c r="B580" i="69" s="1"/>
  <c r="C580" i="69" s="1"/>
  <c r="B581" i="69" a="1"/>
  <c r="B581" i="69"/>
  <c r="C581" i="69" s="1"/>
  <c r="B582" i="69" a="1"/>
  <c r="B582" i="69" s="1"/>
  <c r="C582" i="69" s="1"/>
  <c r="B583" i="69" a="1"/>
  <c r="B583" i="69" s="1"/>
  <c r="C583" i="69" s="1"/>
  <c r="B584" i="69" a="1"/>
  <c r="B584" i="69"/>
  <c r="C584" i="69" s="1"/>
  <c r="B585" i="69" a="1"/>
  <c r="B585" i="69" s="1"/>
  <c r="C585" i="69" s="1"/>
  <c r="B586" i="69" a="1"/>
  <c r="B586" i="69"/>
  <c r="C586" i="69" s="1"/>
  <c r="B587" i="69" a="1"/>
  <c r="B587" i="69" s="1"/>
  <c r="C587" i="69" s="1"/>
  <c r="B588" i="69" a="1"/>
  <c r="B588" i="69"/>
  <c r="C588" i="69" s="1"/>
  <c r="B589" i="69" a="1"/>
  <c r="B589" i="69" s="1"/>
  <c r="C589" i="69" s="1"/>
  <c r="B590" i="69" a="1"/>
  <c r="B590" i="69"/>
  <c r="C590" i="69" s="1"/>
  <c r="B591" i="69" a="1"/>
  <c r="B591" i="69" s="1"/>
  <c r="C591" i="69" s="1"/>
  <c r="B592" i="69" a="1"/>
  <c r="B592" i="69" s="1"/>
  <c r="C592" i="69" s="1"/>
  <c r="B593" i="69" a="1"/>
  <c r="B593" i="69"/>
  <c r="C593" i="69" s="1"/>
  <c r="B594" i="69" a="1"/>
  <c r="B594" i="69" s="1"/>
  <c r="C594" i="69" s="1"/>
  <c r="B595" i="69" a="1"/>
  <c r="B595" i="69" s="1"/>
  <c r="C595" i="69" s="1"/>
  <c r="B596" i="69" a="1"/>
  <c r="B596" i="69" s="1"/>
  <c r="C596" i="69" s="1"/>
  <c r="B597" i="69" a="1"/>
  <c r="B597" i="69"/>
  <c r="C597" i="69" s="1"/>
  <c r="B598" i="69" a="1"/>
  <c r="B598" i="69" s="1"/>
  <c r="C598" i="69" s="1"/>
  <c r="B599" i="69" a="1"/>
  <c r="B599" i="69" s="1"/>
  <c r="C599" i="69" s="1"/>
  <c r="B600" i="69" a="1"/>
  <c r="B600" i="69"/>
  <c r="C600" i="69" s="1"/>
  <c r="B601" i="69" a="1"/>
  <c r="B601" i="69" s="1"/>
  <c r="C601" i="69" s="1"/>
  <c r="B602" i="69" a="1"/>
  <c r="B602" i="69"/>
  <c r="C602" i="69" s="1"/>
  <c r="B603" i="69" a="1"/>
  <c r="B603" i="69" s="1"/>
  <c r="C603" i="69" s="1"/>
  <c r="B604" i="69" a="1"/>
  <c r="B604" i="69"/>
  <c r="C604" i="69" s="1"/>
  <c r="B605" i="69" a="1"/>
  <c r="B605" i="69" s="1"/>
  <c r="C605" i="69" s="1"/>
  <c r="B606" i="69" a="1"/>
  <c r="B606" i="69"/>
  <c r="C606" i="69" s="1"/>
  <c r="B607" i="69" a="1"/>
  <c r="B607" i="69" s="1"/>
  <c r="C607" i="69" s="1"/>
  <c r="B608" i="69" a="1"/>
  <c r="B608" i="69" s="1"/>
  <c r="C608" i="69" s="1"/>
  <c r="B609" i="69" a="1"/>
  <c r="B609" i="69"/>
  <c r="C609" i="69" s="1"/>
  <c r="B610" i="69" a="1"/>
  <c r="B610" i="69" s="1"/>
  <c r="C610" i="69" s="1"/>
  <c r="B611" i="69" a="1"/>
  <c r="B611" i="69" s="1"/>
  <c r="C611" i="69" s="1"/>
  <c r="B612" i="69" a="1"/>
  <c r="B612" i="69" s="1"/>
  <c r="C612" i="69" s="1"/>
  <c r="B7" i="69" a="1"/>
  <c r="B7" i="69" s="1"/>
  <c r="C7" i="69" s="1"/>
  <c r="B612" i="67" a="1"/>
  <c r="B612" i="67" s="1"/>
  <c r="B611" i="67" a="1"/>
  <c r="B611" i="67" s="1"/>
  <c r="B610" i="67" a="1"/>
  <c r="B610" i="67" s="1"/>
  <c r="B609" i="67" a="1"/>
  <c r="B609" i="67" s="1"/>
  <c r="B608" i="67" a="1"/>
  <c r="B608" i="67" s="1"/>
  <c r="B607" i="67" a="1"/>
  <c r="B607" i="67" s="1"/>
  <c r="B606" i="67" a="1"/>
  <c r="B606" i="67" s="1"/>
  <c r="B605" i="67" a="1"/>
  <c r="B605" i="67" s="1"/>
  <c r="B604" i="67" a="1"/>
  <c r="B604" i="67" s="1"/>
  <c r="B603" i="67" a="1"/>
  <c r="B603" i="67" s="1"/>
  <c r="B602" i="67" a="1"/>
  <c r="B602" i="67" s="1"/>
  <c r="B601" i="67" a="1"/>
  <c r="B601" i="67" s="1"/>
  <c r="B600" i="67" a="1"/>
  <c r="B600" i="67" s="1"/>
  <c r="B599" i="67" a="1"/>
  <c r="B599" i="67" s="1"/>
  <c r="B598" i="67" a="1"/>
  <c r="B598" i="67" s="1"/>
  <c r="B597" i="67" a="1"/>
  <c r="B597" i="67" s="1"/>
  <c r="B596" i="67" a="1"/>
  <c r="B596" i="67" s="1"/>
  <c r="B595" i="67" a="1"/>
  <c r="B595" i="67" s="1"/>
  <c r="B594" i="67" a="1"/>
  <c r="B594" i="67" s="1"/>
  <c r="B593" i="67" a="1"/>
  <c r="B593" i="67" s="1"/>
  <c r="B592" i="67" a="1"/>
  <c r="B592" i="67" s="1"/>
  <c r="B591" i="67" a="1"/>
  <c r="B591" i="67" s="1"/>
  <c r="B590" i="67" a="1"/>
  <c r="B590" i="67" s="1"/>
  <c r="B589" i="67" a="1"/>
  <c r="B589" i="67" s="1"/>
  <c r="B588" i="67" a="1"/>
  <c r="B588" i="67" s="1"/>
  <c r="B587" i="67" a="1"/>
  <c r="B587" i="67" s="1"/>
  <c r="B586" i="67" a="1"/>
  <c r="B586" i="67" s="1"/>
  <c r="B585" i="67" a="1"/>
  <c r="B585" i="67" s="1"/>
  <c r="B584" i="67" a="1"/>
  <c r="B584" i="67" s="1"/>
  <c r="B583" i="67" a="1"/>
  <c r="B583" i="67" s="1"/>
  <c r="B582" i="67" a="1"/>
  <c r="B582" i="67" s="1"/>
  <c r="B581" i="67" a="1"/>
  <c r="B581" i="67" s="1"/>
  <c r="B580" i="67" a="1"/>
  <c r="B580" i="67" s="1"/>
  <c r="B579" i="67" a="1"/>
  <c r="B579" i="67" s="1"/>
  <c r="B578" i="67" a="1"/>
  <c r="B578" i="67" s="1"/>
  <c r="B577" i="67" a="1"/>
  <c r="B577" i="67" s="1"/>
  <c r="B576" i="67" a="1"/>
  <c r="B576" i="67" s="1"/>
  <c r="B575" i="67" a="1"/>
  <c r="B575" i="67" s="1"/>
  <c r="B574" i="67" a="1"/>
  <c r="B574" i="67" s="1"/>
  <c r="B573" i="67" a="1"/>
  <c r="B573" i="67" s="1"/>
  <c r="B572" i="67" a="1"/>
  <c r="B572" i="67" s="1"/>
  <c r="B571" i="67" a="1"/>
  <c r="B571" i="67" s="1"/>
  <c r="B570" i="67" a="1"/>
  <c r="B570" i="67" s="1"/>
  <c r="B569" i="67" a="1"/>
  <c r="B569" i="67" s="1"/>
  <c r="B568" i="67" a="1"/>
  <c r="B568" i="67" s="1"/>
  <c r="B567" i="67" a="1"/>
  <c r="B567" i="67" s="1"/>
  <c r="B566" i="67" a="1"/>
  <c r="B566" i="67" s="1"/>
  <c r="B565" i="67" a="1"/>
  <c r="B565" i="67" s="1"/>
  <c r="B564" i="67" a="1"/>
  <c r="B564" i="67" s="1"/>
  <c r="B563" i="67" a="1"/>
  <c r="B563" i="67" s="1"/>
  <c r="B562" i="67" a="1"/>
  <c r="B562" i="67" s="1"/>
  <c r="B561" i="67" a="1"/>
  <c r="B561" i="67" s="1"/>
  <c r="B560" i="67" a="1"/>
  <c r="B560" i="67" s="1"/>
  <c r="B559" i="67" a="1"/>
  <c r="B559" i="67" s="1"/>
  <c r="B558" i="67" a="1"/>
  <c r="B558" i="67" s="1"/>
  <c r="B557" i="67" a="1"/>
  <c r="B557" i="67" s="1"/>
  <c r="B556" i="67" a="1"/>
  <c r="B556" i="67" s="1"/>
  <c r="B555" i="67" a="1"/>
  <c r="B555" i="67" s="1"/>
  <c r="B554" i="67" a="1"/>
  <c r="B554" i="67" s="1"/>
  <c r="B553" i="67" a="1"/>
  <c r="B553" i="67" s="1"/>
  <c r="B552" i="67" a="1"/>
  <c r="B552" i="67" s="1"/>
  <c r="B551" i="67" a="1"/>
  <c r="B551" i="67" s="1"/>
  <c r="B550" i="67" a="1"/>
  <c r="B550" i="67" s="1"/>
  <c r="B549" i="67" a="1"/>
  <c r="B549" i="67" s="1"/>
  <c r="B548" i="67" a="1"/>
  <c r="B548" i="67" s="1"/>
  <c r="B547" i="67" a="1"/>
  <c r="B547" i="67" s="1"/>
  <c r="B546" i="67" a="1"/>
  <c r="B546" i="67" s="1"/>
  <c r="B545" i="67" a="1"/>
  <c r="B545" i="67" s="1"/>
  <c r="B544" i="67" a="1"/>
  <c r="B544" i="67" s="1"/>
  <c r="B543" i="67" a="1"/>
  <c r="B543" i="67" s="1"/>
  <c r="B542" i="67" a="1"/>
  <c r="B542" i="67" s="1"/>
  <c r="B541" i="67" a="1"/>
  <c r="B541" i="67" s="1"/>
  <c r="B540" i="67" a="1"/>
  <c r="B540" i="67" s="1"/>
  <c r="B539" i="67" a="1"/>
  <c r="B539" i="67" s="1"/>
  <c r="B538" i="67" a="1"/>
  <c r="B538" i="67" s="1"/>
  <c r="B537" i="67" a="1"/>
  <c r="B537" i="67" s="1"/>
  <c r="B536" i="67" a="1"/>
  <c r="B536" i="67" s="1"/>
  <c r="B535" i="67" a="1"/>
  <c r="B535" i="67" s="1"/>
  <c r="B534" i="67" a="1"/>
  <c r="B534" i="67" s="1"/>
  <c r="B533" i="67" a="1"/>
  <c r="B533" i="67" s="1"/>
  <c r="B532" i="67" a="1"/>
  <c r="B532" i="67" s="1"/>
  <c r="B531" i="67" a="1"/>
  <c r="B531" i="67" s="1"/>
  <c r="B530" i="67" a="1"/>
  <c r="B530" i="67" s="1"/>
  <c r="B529" i="67" a="1"/>
  <c r="B529" i="67" s="1"/>
  <c r="B528" i="67" a="1"/>
  <c r="B528" i="67" s="1"/>
  <c r="B527" i="67" a="1"/>
  <c r="B527" i="67" s="1"/>
  <c r="B526" i="67" a="1"/>
  <c r="B526" i="67" s="1"/>
  <c r="B525" i="67" a="1"/>
  <c r="B525" i="67" s="1"/>
  <c r="B524" i="67" a="1"/>
  <c r="B524" i="67" s="1"/>
  <c r="B523" i="67" a="1"/>
  <c r="B523" i="67" s="1"/>
  <c r="B522" i="67" a="1"/>
  <c r="B522" i="67" s="1"/>
  <c r="B521" i="67" a="1"/>
  <c r="B521" i="67" s="1"/>
  <c r="B520" i="67" a="1"/>
  <c r="B520" i="67" s="1"/>
  <c r="B519" i="67" a="1"/>
  <c r="B519" i="67" s="1"/>
  <c r="B518" i="67" a="1"/>
  <c r="B518" i="67" s="1"/>
  <c r="B517" i="67" a="1"/>
  <c r="B517" i="67" s="1"/>
  <c r="B516" i="67" a="1"/>
  <c r="B516" i="67" s="1"/>
  <c r="B515" i="67" a="1"/>
  <c r="B515" i="67" s="1"/>
  <c r="B514" i="67" a="1"/>
  <c r="B514" i="67" s="1"/>
  <c r="B513" i="67"/>
  <c r="B513" i="67" a="1"/>
  <c r="B512" i="67" a="1"/>
  <c r="B512" i="67" s="1"/>
  <c r="B511" i="67" a="1"/>
  <c r="B511" i="67" s="1"/>
  <c r="B510" i="67" a="1"/>
  <c r="B510" i="67" s="1"/>
  <c r="B509" i="67" a="1"/>
  <c r="B509" i="67" s="1"/>
  <c r="B508" i="67" a="1"/>
  <c r="B508" i="67" s="1"/>
  <c r="B507" i="67" a="1"/>
  <c r="B507" i="67" s="1"/>
  <c r="B506" i="67"/>
  <c r="B506" i="67" a="1"/>
  <c r="B505" i="67" a="1"/>
  <c r="B505" i="67" s="1"/>
  <c r="B504" i="67" a="1"/>
  <c r="B504" i="67" s="1"/>
  <c r="B503" i="67" a="1"/>
  <c r="B503" i="67" s="1"/>
  <c r="B502" i="67" a="1"/>
  <c r="B502" i="67" s="1"/>
  <c r="B501" i="67" a="1"/>
  <c r="B501" i="67" s="1"/>
  <c r="B500" i="67" a="1"/>
  <c r="B500" i="67" s="1"/>
  <c r="B499" i="67" a="1"/>
  <c r="B499" i="67" s="1"/>
  <c r="B498" i="67" a="1"/>
  <c r="B498" i="67" s="1"/>
  <c r="B497" i="67" a="1"/>
  <c r="B497" i="67" s="1"/>
  <c r="B496" i="67" a="1"/>
  <c r="B496" i="67" s="1"/>
  <c r="B495" i="67" a="1"/>
  <c r="B495" i="67" s="1"/>
  <c r="B494" i="67" a="1"/>
  <c r="B494" i="67" s="1"/>
  <c r="B493" i="67" a="1"/>
  <c r="B493" i="67" s="1"/>
  <c r="B492" i="67" a="1"/>
  <c r="B492" i="67" s="1"/>
  <c r="B491" i="67" a="1"/>
  <c r="B491" i="67" s="1"/>
  <c r="B490" i="67" a="1"/>
  <c r="B490" i="67" s="1"/>
  <c r="B489" i="67" a="1"/>
  <c r="B489" i="67" s="1"/>
  <c r="B488" i="67" a="1"/>
  <c r="B488" i="67" s="1"/>
  <c r="B487" i="67" a="1"/>
  <c r="B487" i="67" s="1"/>
  <c r="B486" i="67" a="1"/>
  <c r="B486" i="67" s="1"/>
  <c r="B485" i="67" a="1"/>
  <c r="B485" i="67" s="1"/>
  <c r="B484" i="67" a="1"/>
  <c r="B484" i="67" s="1"/>
  <c r="B483" i="67" a="1"/>
  <c r="B483" i="67" s="1"/>
  <c r="B482" i="67" a="1"/>
  <c r="B482" i="67" s="1"/>
  <c r="B481" i="67" a="1"/>
  <c r="B481" i="67" s="1"/>
  <c r="B480" i="67" a="1"/>
  <c r="B480" i="67" s="1"/>
  <c r="B479" i="67" a="1"/>
  <c r="B479" i="67" s="1"/>
  <c r="B478" i="67" a="1"/>
  <c r="B478" i="67" s="1"/>
  <c r="B477" i="67" a="1"/>
  <c r="B477" i="67" s="1"/>
  <c r="B476" i="67" a="1"/>
  <c r="B476" i="67" s="1"/>
  <c r="B475" i="67" a="1"/>
  <c r="B475" i="67" s="1"/>
  <c r="B474" i="67" a="1"/>
  <c r="B474" i="67" s="1"/>
  <c r="B473" i="67" a="1"/>
  <c r="B473" i="67" s="1"/>
  <c r="B472" i="67" a="1"/>
  <c r="B472" i="67" s="1"/>
  <c r="B471" i="67" a="1"/>
  <c r="B471" i="67" s="1"/>
  <c r="B470" i="67" a="1"/>
  <c r="B470" i="67" s="1"/>
  <c r="B469" i="67" a="1"/>
  <c r="B469" i="67" s="1"/>
  <c r="B468" i="67" a="1"/>
  <c r="B468" i="67" s="1"/>
  <c r="B467" i="67" a="1"/>
  <c r="B467" i="67" s="1"/>
  <c r="B466" i="67" a="1"/>
  <c r="B466" i="67" s="1"/>
  <c r="B465" i="67" a="1"/>
  <c r="B465" i="67" s="1"/>
  <c r="B464" i="67" a="1"/>
  <c r="B464" i="67" s="1"/>
  <c r="B463" i="67" a="1"/>
  <c r="B463" i="67" s="1"/>
  <c r="B462" i="67" a="1"/>
  <c r="B462" i="67" s="1"/>
  <c r="B461" i="67" a="1"/>
  <c r="B461" i="67" s="1"/>
  <c r="B460" i="67" a="1"/>
  <c r="B460" i="67" s="1"/>
  <c r="B459" i="67" a="1"/>
  <c r="B459" i="67" s="1"/>
  <c r="B458" i="67" a="1"/>
  <c r="B458" i="67" s="1"/>
  <c r="B457" i="67" a="1"/>
  <c r="B457" i="67" s="1"/>
  <c r="B456" i="67" a="1"/>
  <c r="B456" i="67" s="1"/>
  <c r="B455" i="67" a="1"/>
  <c r="B455" i="67" s="1"/>
  <c r="B454" i="67" a="1"/>
  <c r="B454" i="67" s="1"/>
  <c r="B453" i="67" a="1"/>
  <c r="B453" i="67" s="1"/>
  <c r="B452" i="67" a="1"/>
  <c r="B452" i="67" s="1"/>
  <c r="B451" i="67" a="1"/>
  <c r="B451" i="67" s="1"/>
  <c r="B450" i="67" a="1"/>
  <c r="B450" i="67" s="1"/>
  <c r="B449" i="67" a="1"/>
  <c r="B449" i="67" s="1"/>
  <c r="B448" i="67" a="1"/>
  <c r="B448" i="67" s="1"/>
  <c r="B447" i="67" a="1"/>
  <c r="B447" i="67" s="1"/>
  <c r="B446" i="67" a="1"/>
  <c r="B446" i="67" s="1"/>
  <c r="B445" i="67" a="1"/>
  <c r="B445" i="67" s="1"/>
  <c r="B444" i="67" a="1"/>
  <c r="B444" i="67" s="1"/>
  <c r="B443" i="67" a="1"/>
  <c r="B443" i="67" s="1"/>
  <c r="B442" i="67" a="1"/>
  <c r="B442" i="67" s="1"/>
  <c r="B441" i="67" a="1"/>
  <c r="B441" i="67" s="1"/>
  <c r="B440" i="67" a="1"/>
  <c r="B440" i="67" s="1"/>
  <c r="B439" i="67" a="1"/>
  <c r="B439" i="67" s="1"/>
  <c r="B438" i="67" a="1"/>
  <c r="B438" i="67" s="1"/>
  <c r="B437" i="67" a="1"/>
  <c r="B437" i="67" s="1"/>
  <c r="B436" i="67" a="1"/>
  <c r="B436" i="67" s="1"/>
  <c r="B435" i="67" a="1"/>
  <c r="B435" i="67" s="1"/>
  <c r="B434" i="67" a="1"/>
  <c r="B434" i="67" s="1"/>
  <c r="B433" i="67" a="1"/>
  <c r="B433" i="67" s="1"/>
  <c r="B432" i="67" a="1"/>
  <c r="B432" i="67" s="1"/>
  <c r="B431" i="67" a="1"/>
  <c r="B431" i="67" s="1"/>
  <c r="B430" i="67" a="1"/>
  <c r="B430" i="67" s="1"/>
  <c r="B429" i="67" a="1"/>
  <c r="B429" i="67" s="1"/>
  <c r="B428" i="67" a="1"/>
  <c r="B428" i="67" s="1"/>
  <c r="B427" i="67" a="1"/>
  <c r="B427" i="67" s="1"/>
  <c r="B426" i="67" a="1"/>
  <c r="B426" i="67" s="1"/>
  <c r="B425" i="67" a="1"/>
  <c r="B425" i="67" s="1"/>
  <c r="B424" i="67" a="1"/>
  <c r="B424" i="67" s="1"/>
  <c r="B423" i="67" a="1"/>
  <c r="B423" i="67" s="1"/>
  <c r="B422" i="67" a="1"/>
  <c r="B422" i="67" s="1"/>
  <c r="B421" i="67" a="1"/>
  <c r="B421" i="67" s="1"/>
  <c r="B420" i="67" a="1"/>
  <c r="B420" i="67" s="1"/>
  <c r="B419" i="67" a="1"/>
  <c r="B419" i="67" s="1"/>
  <c r="B418" i="67" a="1"/>
  <c r="B418" i="67" s="1"/>
  <c r="B417" i="67" a="1"/>
  <c r="B417" i="67" s="1"/>
  <c r="B416" i="67" a="1"/>
  <c r="B416" i="67" s="1"/>
  <c r="B415" i="67" a="1"/>
  <c r="B415" i="67" s="1"/>
  <c r="B414" i="67" a="1"/>
  <c r="B414" i="67" s="1"/>
  <c r="B413" i="67" a="1"/>
  <c r="B413" i="67" s="1"/>
  <c r="B412" i="67" a="1"/>
  <c r="B412" i="67" s="1"/>
  <c r="B411" i="67" a="1"/>
  <c r="B411" i="67" s="1"/>
  <c r="B410" i="67" a="1"/>
  <c r="B410" i="67" s="1"/>
  <c r="B409" i="67" a="1"/>
  <c r="B409" i="67" s="1"/>
  <c r="B408" i="67" a="1"/>
  <c r="B408" i="67" s="1"/>
  <c r="B407" i="67" a="1"/>
  <c r="B407" i="67" s="1"/>
  <c r="B406" i="67" a="1"/>
  <c r="B406" i="67" s="1"/>
  <c r="B405" i="67" a="1"/>
  <c r="B405" i="67" s="1"/>
  <c r="B404" i="67" a="1"/>
  <c r="B404" i="67" s="1"/>
  <c r="B403" i="67" a="1"/>
  <c r="B403" i="67" s="1"/>
  <c r="B402" i="67" a="1"/>
  <c r="B402" i="67" s="1"/>
  <c r="B401" i="67" a="1"/>
  <c r="B401" i="67" s="1"/>
  <c r="B400" i="67" a="1"/>
  <c r="B400" i="67" s="1"/>
  <c r="B399" i="67" a="1"/>
  <c r="B399" i="67" s="1"/>
  <c r="B398" i="67" a="1"/>
  <c r="B398" i="67" s="1"/>
  <c r="B397" i="67" a="1"/>
  <c r="B397" i="67" s="1"/>
  <c r="B396" i="67" a="1"/>
  <c r="B396" i="67" s="1"/>
  <c r="B395" i="67" a="1"/>
  <c r="B395" i="67" s="1"/>
  <c r="B394" i="67" a="1"/>
  <c r="B394" i="67" s="1"/>
  <c r="B393" i="67" a="1"/>
  <c r="B393" i="67" s="1"/>
  <c r="B392" i="67" a="1"/>
  <c r="B392" i="67" s="1"/>
  <c r="B391" i="67" a="1"/>
  <c r="B391" i="67" s="1"/>
  <c r="B390" i="67" a="1"/>
  <c r="B390" i="67" s="1"/>
  <c r="B389" i="67" a="1"/>
  <c r="B389" i="67" s="1"/>
  <c r="B388" i="67" a="1"/>
  <c r="B388" i="67" s="1"/>
  <c r="B387" i="67" a="1"/>
  <c r="B387" i="67" s="1"/>
  <c r="B386" i="67" a="1"/>
  <c r="B386" i="67" s="1"/>
  <c r="B385" i="67"/>
  <c r="B385" i="67" a="1"/>
  <c r="B384" i="67" a="1"/>
  <c r="B384" i="67" s="1"/>
  <c r="B383" i="67" a="1"/>
  <c r="B383" i="67" s="1"/>
  <c r="B382" i="67" a="1"/>
  <c r="B382" i="67" s="1"/>
  <c r="B381" i="67" a="1"/>
  <c r="B381" i="67" s="1"/>
  <c r="B380" i="67" a="1"/>
  <c r="B380" i="67" s="1"/>
  <c r="B379" i="67" a="1"/>
  <c r="B379" i="67" s="1"/>
  <c r="B378" i="67"/>
  <c r="B378" i="67" a="1"/>
  <c r="B377" i="67" a="1"/>
  <c r="B377" i="67" s="1"/>
  <c r="B376" i="67" a="1"/>
  <c r="B376" i="67" s="1"/>
  <c r="B375" i="67" a="1"/>
  <c r="B375" i="67" s="1"/>
  <c r="B374" i="67" a="1"/>
  <c r="B374" i="67" s="1"/>
  <c r="B373" i="67" a="1"/>
  <c r="B373" i="67" s="1"/>
  <c r="B372" i="67" a="1"/>
  <c r="B372" i="67" s="1"/>
  <c r="B371" i="67" a="1"/>
  <c r="B371" i="67" s="1"/>
  <c r="B370" i="67" a="1"/>
  <c r="B370" i="67" s="1"/>
  <c r="B369" i="67" a="1"/>
  <c r="B369" i="67" s="1"/>
  <c r="B368" i="67" a="1"/>
  <c r="B368" i="67" s="1"/>
  <c r="B367" i="67" a="1"/>
  <c r="B367" i="67" s="1"/>
  <c r="B366" i="67" a="1"/>
  <c r="B366" i="67" s="1"/>
  <c r="B365" i="67" a="1"/>
  <c r="B365" i="67" s="1"/>
  <c r="B364" i="67" a="1"/>
  <c r="B364" i="67" s="1"/>
  <c r="B363" i="67" a="1"/>
  <c r="B363" i="67" s="1"/>
  <c r="B362" i="67" a="1"/>
  <c r="B362" i="67" s="1"/>
  <c r="B361" i="67" a="1"/>
  <c r="B361" i="67" s="1"/>
  <c r="B360" i="67" a="1"/>
  <c r="B360" i="67" s="1"/>
  <c r="B359" i="67" a="1"/>
  <c r="B359" i="67" s="1"/>
  <c r="B358" i="67" a="1"/>
  <c r="B358" i="67" s="1"/>
  <c r="B357" i="67" a="1"/>
  <c r="B357" i="67" s="1"/>
  <c r="B356" i="67" a="1"/>
  <c r="B356" i="67" s="1"/>
  <c r="B355" i="67" a="1"/>
  <c r="B355" i="67" s="1"/>
  <c r="B354" i="67" a="1"/>
  <c r="B354" i="67" s="1"/>
  <c r="B353" i="67" a="1"/>
  <c r="B353" i="67" s="1"/>
  <c r="B352" i="67" a="1"/>
  <c r="B352" i="67" s="1"/>
  <c r="B351" i="67" a="1"/>
  <c r="B351" i="67" s="1"/>
  <c r="B350" i="67" a="1"/>
  <c r="B350" i="67" s="1"/>
  <c r="B349" i="67" a="1"/>
  <c r="B349" i="67" s="1"/>
  <c r="B348" i="67" a="1"/>
  <c r="B348" i="67" s="1"/>
  <c r="B347" i="67" a="1"/>
  <c r="B347" i="67" s="1"/>
  <c r="B346" i="67" a="1"/>
  <c r="B346" i="67" s="1"/>
  <c r="B345" i="67" a="1"/>
  <c r="B345" i="67" s="1"/>
  <c r="B344" i="67" a="1"/>
  <c r="B344" i="67" s="1"/>
  <c r="B343" i="67" a="1"/>
  <c r="B343" i="67" s="1"/>
  <c r="B342" i="67" a="1"/>
  <c r="B342" i="67" s="1"/>
  <c r="B341" i="67" a="1"/>
  <c r="B341" i="67" s="1"/>
  <c r="B340" i="67" a="1"/>
  <c r="B340" i="67" s="1"/>
  <c r="B339" i="67" a="1"/>
  <c r="B339" i="67" s="1"/>
  <c r="B338" i="67" a="1"/>
  <c r="B338" i="67" s="1"/>
  <c r="B337" i="67" a="1"/>
  <c r="B337" i="67" s="1"/>
  <c r="B336" i="67" a="1"/>
  <c r="B336" i="67" s="1"/>
  <c r="B335" i="67" a="1"/>
  <c r="B335" i="67" s="1"/>
  <c r="B334" i="67" a="1"/>
  <c r="B334" i="67" s="1"/>
  <c r="B333" i="67" a="1"/>
  <c r="B333" i="67" s="1"/>
  <c r="B332" i="67" a="1"/>
  <c r="B332" i="67" s="1"/>
  <c r="B331" i="67" a="1"/>
  <c r="B331" i="67" s="1"/>
  <c r="B330" i="67" a="1"/>
  <c r="B330" i="67" s="1"/>
  <c r="B329" i="67" a="1"/>
  <c r="B329" i="67" s="1"/>
  <c r="B328" i="67" a="1"/>
  <c r="B328" i="67" s="1"/>
  <c r="B327" i="67" a="1"/>
  <c r="B327" i="67" s="1"/>
  <c r="B326" i="67" a="1"/>
  <c r="B326" i="67" s="1"/>
  <c r="B325" i="67" a="1"/>
  <c r="B325" i="67" s="1"/>
  <c r="B324" i="67" a="1"/>
  <c r="B324" i="67" s="1"/>
  <c r="B323" i="67" a="1"/>
  <c r="B323" i="67" s="1"/>
  <c r="B322" i="67" a="1"/>
  <c r="B322" i="67" s="1"/>
  <c r="B321" i="67" a="1"/>
  <c r="B321" i="67" s="1"/>
  <c r="B320" i="67" a="1"/>
  <c r="B320" i="67" s="1"/>
  <c r="B319" i="67" a="1"/>
  <c r="B319" i="67" s="1"/>
  <c r="B318" i="67" a="1"/>
  <c r="B318" i="67" s="1"/>
  <c r="B317" i="67" a="1"/>
  <c r="B317" i="67" s="1"/>
  <c r="B316" i="67" a="1"/>
  <c r="B316" i="67" s="1"/>
  <c r="B315" i="67" a="1"/>
  <c r="B315" i="67" s="1"/>
  <c r="B314" i="67" a="1"/>
  <c r="B314" i="67" s="1"/>
  <c r="B313" i="67" a="1"/>
  <c r="B313" i="67" s="1"/>
  <c r="B312" i="67" a="1"/>
  <c r="B312" i="67" s="1"/>
  <c r="B311" i="67" a="1"/>
  <c r="B311" i="67" s="1"/>
  <c r="B310" i="67" a="1"/>
  <c r="B310" i="67" s="1"/>
  <c r="B309" i="67" a="1"/>
  <c r="B309" i="67" s="1"/>
  <c r="B308" i="67" a="1"/>
  <c r="B308" i="67" s="1"/>
  <c r="B307" i="67" a="1"/>
  <c r="B307" i="67" s="1"/>
  <c r="B306" i="67" a="1"/>
  <c r="B306" i="67" s="1"/>
  <c r="B305" i="67" a="1"/>
  <c r="B305" i="67" s="1"/>
  <c r="B304" i="67" a="1"/>
  <c r="B304" i="67" s="1"/>
  <c r="B303" i="67" a="1"/>
  <c r="B303" i="67" s="1"/>
  <c r="B302" i="67" a="1"/>
  <c r="B302" i="67" s="1"/>
  <c r="B301" i="67" a="1"/>
  <c r="B301" i="67" s="1"/>
  <c r="B300" i="67" a="1"/>
  <c r="B300" i="67" s="1"/>
  <c r="B299" i="67" a="1"/>
  <c r="B299" i="67" s="1"/>
  <c r="B298" i="67" a="1"/>
  <c r="B298" i="67" s="1"/>
  <c r="B297" i="67" a="1"/>
  <c r="B297" i="67" s="1"/>
  <c r="B296" i="67" a="1"/>
  <c r="B296" i="67" s="1"/>
  <c r="B295" i="67" a="1"/>
  <c r="B295" i="67" s="1"/>
  <c r="B294" i="67" a="1"/>
  <c r="B294" i="67" s="1"/>
  <c r="B293" i="67" a="1"/>
  <c r="B293" i="67" s="1"/>
  <c r="B292" i="67" a="1"/>
  <c r="B292" i="67" s="1"/>
  <c r="B291" i="67" a="1"/>
  <c r="B291" i="67" s="1"/>
  <c r="B290" i="67" a="1"/>
  <c r="B290" i="67" s="1"/>
  <c r="B289" i="67" a="1"/>
  <c r="B289" i="67" s="1"/>
  <c r="B288" i="67" a="1"/>
  <c r="B288" i="67" s="1"/>
  <c r="B287" i="67" a="1"/>
  <c r="B287" i="67" s="1"/>
  <c r="B286" i="67" a="1"/>
  <c r="B286" i="67" s="1"/>
  <c r="B285" i="67" a="1"/>
  <c r="B285" i="67" s="1"/>
  <c r="B284" i="67" a="1"/>
  <c r="B284" i="67" s="1"/>
  <c r="B283" i="67" a="1"/>
  <c r="B283" i="67" s="1"/>
  <c r="B282" i="67" a="1"/>
  <c r="B282" i="67" s="1"/>
  <c r="B281" i="67" a="1"/>
  <c r="B281" i="67" s="1"/>
  <c r="B280" i="67" a="1"/>
  <c r="B280" i="67" s="1"/>
  <c r="B279" i="67" a="1"/>
  <c r="B279" i="67" s="1"/>
  <c r="B278" i="67" a="1"/>
  <c r="B278" i="67" s="1"/>
  <c r="B277" i="67" a="1"/>
  <c r="B277" i="67" s="1"/>
  <c r="B276" i="67" a="1"/>
  <c r="B276" i="67" s="1"/>
  <c r="B275" i="67" a="1"/>
  <c r="B275" i="67" s="1"/>
  <c r="B274" i="67" a="1"/>
  <c r="B274" i="67" s="1"/>
  <c r="B273" i="67" a="1"/>
  <c r="B273" i="67" s="1"/>
  <c r="B272" i="67" a="1"/>
  <c r="B272" i="67" s="1"/>
  <c r="B271" i="67" a="1"/>
  <c r="B271" i="67" s="1"/>
  <c r="B270" i="67" a="1"/>
  <c r="B270" i="67" s="1"/>
  <c r="B269" i="67" a="1"/>
  <c r="B269" i="67" s="1"/>
  <c r="B268" i="67" a="1"/>
  <c r="B268" i="67" s="1"/>
  <c r="B267" i="67" a="1"/>
  <c r="B267" i="67" s="1"/>
  <c r="B266" i="67" a="1"/>
  <c r="B266" i="67" s="1"/>
  <c r="B265" i="67" a="1"/>
  <c r="B265" i="67" s="1"/>
  <c r="B264" i="67" a="1"/>
  <c r="B264" i="67" s="1"/>
  <c r="B263" i="67" a="1"/>
  <c r="B263" i="67" s="1"/>
  <c r="B262" i="67" a="1"/>
  <c r="B262" i="67" s="1"/>
  <c r="B261" i="67" a="1"/>
  <c r="B261" i="67" s="1"/>
  <c r="B260" i="67" a="1"/>
  <c r="B260" i="67" s="1"/>
  <c r="B259" i="67" a="1"/>
  <c r="B259" i="67" s="1"/>
  <c r="B258" i="67" a="1"/>
  <c r="B258" i="67" s="1"/>
  <c r="B257" i="67" a="1"/>
  <c r="B257" i="67" s="1"/>
  <c r="B256" i="67" a="1"/>
  <c r="B256" i="67" s="1"/>
  <c r="B255" i="67" a="1"/>
  <c r="B255" i="67" s="1"/>
  <c r="B254" i="67" a="1"/>
  <c r="B254" i="67" s="1"/>
  <c r="B253" i="67" a="1"/>
  <c r="B253" i="67" s="1"/>
  <c r="B252" i="67" a="1"/>
  <c r="B252" i="67" s="1"/>
  <c r="B251" i="67" a="1"/>
  <c r="B251" i="67" s="1"/>
  <c r="B250" i="67" a="1"/>
  <c r="B250" i="67" s="1"/>
  <c r="B249" i="67" a="1"/>
  <c r="B249" i="67" s="1"/>
  <c r="B248" i="67" a="1"/>
  <c r="B248" i="67" s="1"/>
  <c r="B247" i="67"/>
  <c r="B247" i="67" a="1"/>
  <c r="B246" i="67" a="1"/>
  <c r="B246" i="67" s="1"/>
  <c r="B245" i="67" a="1"/>
  <c r="B245" i="67" s="1"/>
  <c r="B244" i="67" a="1"/>
  <c r="B244" i="67" s="1"/>
  <c r="B243" i="67" a="1"/>
  <c r="B243" i="67" s="1"/>
  <c r="B242" i="67" a="1"/>
  <c r="B242" i="67" s="1"/>
  <c r="B241" i="67" a="1"/>
  <c r="B241" i="67" s="1"/>
  <c r="B240" i="67"/>
  <c r="B240" i="67" a="1"/>
  <c r="B239" i="67" a="1"/>
  <c r="B239" i="67" s="1"/>
  <c r="B238" i="67" a="1"/>
  <c r="B238" i="67" s="1"/>
  <c r="B237" i="67" a="1"/>
  <c r="B237" i="67" s="1"/>
  <c r="B236" i="67" a="1"/>
  <c r="B236" i="67" s="1"/>
  <c r="B235" i="67" a="1"/>
  <c r="B235" i="67" s="1"/>
  <c r="B234" i="67" a="1"/>
  <c r="B234" i="67" s="1"/>
  <c r="B233" i="67"/>
  <c r="B233" i="67" a="1"/>
  <c r="B232" i="67" a="1"/>
  <c r="B232" i="67" s="1"/>
  <c r="B231" i="67" a="1"/>
  <c r="B231" i="67" s="1"/>
  <c r="B230" i="67" a="1"/>
  <c r="B230" i="67" s="1"/>
  <c r="B229" i="67" a="1"/>
  <c r="B229" i="67" s="1"/>
  <c r="B228" i="67" a="1"/>
  <c r="B228" i="67" s="1"/>
  <c r="B227" i="67" a="1"/>
  <c r="B227" i="67" s="1"/>
  <c r="B226" i="67" a="1"/>
  <c r="B226" i="67" s="1"/>
  <c r="B225" i="67" a="1"/>
  <c r="B225" i="67" s="1"/>
  <c r="B224" i="67" a="1"/>
  <c r="B224" i="67" s="1"/>
  <c r="B223" i="67" a="1"/>
  <c r="B223" i="67" s="1"/>
  <c r="B222" i="67" a="1"/>
  <c r="B222" i="67" s="1"/>
  <c r="B221" i="67" a="1"/>
  <c r="B221" i="67" s="1"/>
  <c r="B220" i="67" a="1"/>
  <c r="B220" i="67" s="1"/>
  <c r="B219" i="67" a="1"/>
  <c r="B219" i="67" s="1"/>
  <c r="B218" i="67" a="1"/>
  <c r="B218" i="67" s="1"/>
  <c r="B217" i="67" a="1"/>
  <c r="B217" i="67" s="1"/>
  <c r="B216" i="67" a="1"/>
  <c r="B216" i="67" s="1"/>
  <c r="B215" i="67"/>
  <c r="B215" i="67" a="1"/>
  <c r="B214" i="67" a="1"/>
  <c r="B214" i="67" s="1"/>
  <c r="B213" i="67" a="1"/>
  <c r="B213" i="67" s="1"/>
  <c r="B212" i="67" a="1"/>
  <c r="B212" i="67" s="1"/>
  <c r="B211" i="67" a="1"/>
  <c r="B211" i="67" s="1"/>
  <c r="B210" i="67" a="1"/>
  <c r="B210" i="67" s="1"/>
  <c r="B209" i="67" a="1"/>
  <c r="B209" i="67" s="1"/>
  <c r="B208" i="67" a="1"/>
  <c r="B208" i="67" s="1"/>
  <c r="B207" i="67" a="1"/>
  <c r="B207" i="67" s="1"/>
  <c r="B206" i="67" a="1"/>
  <c r="B206" i="67" s="1"/>
  <c r="B205" i="67" a="1"/>
  <c r="B205" i="67" s="1"/>
  <c r="B204" i="67" a="1"/>
  <c r="B204" i="67" s="1"/>
  <c r="B203" i="67" a="1"/>
  <c r="B203" i="67" s="1"/>
  <c r="B202" i="67" a="1"/>
  <c r="B202" i="67" s="1"/>
  <c r="B201" i="67" a="1"/>
  <c r="B201" i="67" s="1"/>
  <c r="B200" i="67" a="1"/>
  <c r="B200" i="67" s="1"/>
  <c r="B199" i="67" a="1"/>
  <c r="B199" i="67" s="1"/>
  <c r="B198" i="67" a="1"/>
  <c r="B198" i="67" s="1"/>
  <c r="B197" i="67" a="1"/>
  <c r="B197" i="67" s="1"/>
  <c r="B196" i="67" a="1"/>
  <c r="B196" i="67" s="1"/>
  <c r="B195" i="67" a="1"/>
  <c r="B195" i="67" s="1"/>
  <c r="B194" i="67" a="1"/>
  <c r="B194" i="67" s="1"/>
  <c r="B193" i="67" a="1"/>
  <c r="B193" i="67" s="1"/>
  <c r="B192" i="67" a="1"/>
  <c r="B192" i="67" s="1"/>
  <c r="B191" i="67" a="1"/>
  <c r="B191" i="67" s="1"/>
  <c r="B190" i="67" a="1"/>
  <c r="B190" i="67" s="1"/>
  <c r="B189" i="67" a="1"/>
  <c r="B189" i="67" s="1"/>
  <c r="B188" i="67" a="1"/>
  <c r="B188" i="67" s="1"/>
  <c r="B187" i="67" a="1"/>
  <c r="B187" i="67" s="1"/>
  <c r="B186" i="67" a="1"/>
  <c r="B186" i="67" s="1"/>
  <c r="B185" i="67" a="1"/>
  <c r="B185" i="67" s="1"/>
  <c r="B184" i="67" a="1"/>
  <c r="B184" i="67" s="1"/>
  <c r="B183" i="67" a="1"/>
  <c r="B183" i="67" s="1"/>
  <c r="B182" i="67" a="1"/>
  <c r="B182" i="67" s="1"/>
  <c r="B181" i="67" a="1"/>
  <c r="B181" i="67" s="1"/>
  <c r="B180" i="67" a="1"/>
  <c r="B180" i="67" s="1"/>
  <c r="B179" i="67" a="1"/>
  <c r="B179" i="67" s="1"/>
  <c r="B178" i="67" a="1"/>
  <c r="B178" i="67" s="1"/>
  <c r="B177" i="67"/>
  <c r="B177" i="67" a="1"/>
  <c r="B176" i="67" a="1"/>
  <c r="B176" i="67" s="1"/>
  <c r="B175" i="67" a="1"/>
  <c r="B175" i="67" s="1"/>
  <c r="B174" i="67" a="1"/>
  <c r="B174" i="67" s="1"/>
  <c r="B173" i="67" a="1"/>
  <c r="B173" i="67" s="1"/>
  <c r="B172" i="67" a="1"/>
  <c r="B172" i="67" s="1"/>
  <c r="B171" i="67" a="1"/>
  <c r="B171" i="67" s="1"/>
  <c r="B170" i="67" a="1"/>
  <c r="B170" i="67" s="1"/>
  <c r="B169" i="67" a="1"/>
  <c r="B169" i="67" s="1"/>
  <c r="B168" i="67" a="1"/>
  <c r="B168" i="67" s="1"/>
  <c r="B167" i="67" a="1"/>
  <c r="B167" i="67" s="1"/>
  <c r="B166" i="67" a="1"/>
  <c r="B166" i="67" s="1"/>
  <c r="B165" i="67" a="1"/>
  <c r="B165" i="67" s="1"/>
  <c r="B164" i="67" a="1"/>
  <c r="B164" i="67" s="1"/>
  <c r="B163" i="67" a="1"/>
  <c r="B163" i="67" s="1"/>
  <c r="B162" i="67" a="1"/>
  <c r="B162" i="67" s="1"/>
  <c r="B161" i="67" a="1"/>
  <c r="B161" i="67" s="1"/>
  <c r="B160" i="67" a="1"/>
  <c r="B160" i="67" s="1"/>
  <c r="B159" i="67"/>
  <c r="B159" i="67" a="1"/>
  <c r="B158" i="67" a="1"/>
  <c r="B158" i="67" s="1"/>
  <c r="B157" i="67" a="1"/>
  <c r="B157" i="67" s="1"/>
  <c r="B156" i="67" a="1"/>
  <c r="B156" i="67" s="1"/>
  <c r="B155" i="67" a="1"/>
  <c r="B155" i="67" s="1"/>
  <c r="B154" i="67" a="1"/>
  <c r="B154" i="67" s="1"/>
  <c r="B153" i="67" a="1"/>
  <c r="B153" i="67" s="1"/>
  <c r="B152" i="67" a="1"/>
  <c r="B152" i="67" s="1"/>
  <c r="B151" i="67" a="1"/>
  <c r="B151" i="67" s="1"/>
  <c r="B150" i="67" a="1"/>
  <c r="B150" i="67" s="1"/>
  <c r="B149" i="67" a="1"/>
  <c r="B149" i="67" s="1"/>
  <c r="B148" i="67" a="1"/>
  <c r="B148" i="67" s="1"/>
  <c r="B147" i="67" a="1"/>
  <c r="B147" i="67" s="1"/>
  <c r="B146" i="67" a="1"/>
  <c r="B146" i="67" s="1"/>
  <c r="B145" i="67" a="1"/>
  <c r="B145" i="67" s="1"/>
  <c r="B144" i="67" a="1"/>
  <c r="B144" i="67" s="1"/>
  <c r="B143" i="67" a="1"/>
  <c r="B143" i="67" s="1"/>
  <c r="B142" i="67" a="1"/>
  <c r="B142" i="67" s="1"/>
  <c r="B141" i="67" a="1"/>
  <c r="B141" i="67" s="1"/>
  <c r="B140" i="67" a="1"/>
  <c r="B140" i="67" s="1"/>
  <c r="B139" i="67" a="1"/>
  <c r="B139" i="67" s="1"/>
  <c r="B138" i="67" a="1"/>
  <c r="B138" i="67" s="1"/>
  <c r="B137" i="67" a="1"/>
  <c r="B137" i="67" s="1"/>
  <c r="B136" i="67" a="1"/>
  <c r="B136" i="67" s="1"/>
  <c r="B135" i="67" a="1"/>
  <c r="B135" i="67" s="1"/>
  <c r="B134" i="67" a="1"/>
  <c r="B134" i="67" s="1"/>
  <c r="B133" i="67" a="1"/>
  <c r="B133" i="67" s="1"/>
  <c r="B132" i="67" a="1"/>
  <c r="B132" i="67" s="1"/>
  <c r="B131" i="67" a="1"/>
  <c r="B131" i="67" s="1"/>
  <c r="B130" i="67" a="1"/>
  <c r="B130" i="67" s="1"/>
  <c r="B129" i="67" a="1"/>
  <c r="B129" i="67" s="1"/>
  <c r="B128" i="67" a="1"/>
  <c r="B128" i="67" s="1"/>
  <c r="B127" i="67" a="1"/>
  <c r="B127" i="67" s="1"/>
  <c r="B126" i="67" a="1"/>
  <c r="B126" i="67" s="1"/>
  <c r="B125" i="67" a="1"/>
  <c r="B125" i="67" s="1"/>
  <c r="B124" i="67" a="1"/>
  <c r="B124" i="67" s="1"/>
  <c r="B123" i="67" a="1"/>
  <c r="B123" i="67" s="1"/>
  <c r="B122" i="67" a="1"/>
  <c r="B122" i="67" s="1"/>
  <c r="B121" i="67" a="1"/>
  <c r="B121" i="67" s="1"/>
  <c r="B120" i="67" a="1"/>
  <c r="B120" i="67" s="1"/>
  <c r="B119" i="67" a="1"/>
  <c r="B119" i="67" s="1"/>
  <c r="B118" i="67" a="1"/>
  <c r="B118" i="67" s="1"/>
  <c r="B117" i="67" a="1"/>
  <c r="B117" i="67" s="1"/>
  <c r="B116" i="67" a="1"/>
  <c r="B116" i="67" s="1"/>
  <c r="B115" i="67" a="1"/>
  <c r="B115" i="67" s="1"/>
  <c r="B114" i="67" a="1"/>
  <c r="B114" i="67" s="1"/>
  <c r="B113" i="67" a="1"/>
  <c r="B113" i="67" s="1"/>
  <c r="B112" i="67" a="1"/>
  <c r="B112" i="67" s="1"/>
  <c r="B111" i="67" a="1"/>
  <c r="B111" i="67" s="1"/>
  <c r="B110" i="67" a="1"/>
  <c r="B110" i="67" s="1"/>
  <c r="B109" i="67" a="1"/>
  <c r="B109" i="67" s="1"/>
  <c r="B108" i="67" a="1"/>
  <c r="B108" i="67" s="1"/>
  <c r="B107" i="67" a="1"/>
  <c r="B107" i="67" s="1"/>
  <c r="B106" i="67" a="1"/>
  <c r="B106" i="67" s="1"/>
  <c r="B105" i="67" a="1"/>
  <c r="B105" i="67" s="1"/>
  <c r="B104" i="67" a="1"/>
  <c r="B104" i="67" s="1"/>
  <c r="B103" i="67"/>
  <c r="B103" i="67" a="1"/>
  <c r="B102" i="67" a="1"/>
  <c r="B102" i="67" s="1"/>
  <c r="B101" i="67" a="1"/>
  <c r="B101" i="67" s="1"/>
  <c r="B100" i="67" a="1"/>
  <c r="B100" i="67" s="1"/>
  <c r="B99" i="67" a="1"/>
  <c r="B99" i="67" s="1"/>
  <c r="B98" i="67" a="1"/>
  <c r="B98" i="67" s="1"/>
  <c r="B97" i="67" a="1"/>
  <c r="B97" i="67" s="1"/>
  <c r="B96" i="67" a="1"/>
  <c r="B96" i="67" s="1"/>
  <c r="B95" i="67" a="1"/>
  <c r="B95" i="67" s="1"/>
  <c r="B94" i="67" a="1"/>
  <c r="B94" i="67" s="1"/>
  <c r="B93" i="67" a="1"/>
  <c r="B93" i="67" s="1"/>
  <c r="B92" i="67" a="1"/>
  <c r="B92" i="67" s="1"/>
  <c r="B91" i="67" a="1"/>
  <c r="B91" i="67" s="1"/>
  <c r="B90" i="67" a="1"/>
  <c r="B90" i="67" s="1"/>
  <c r="B89" i="67"/>
  <c r="B89" i="67" a="1"/>
  <c r="B88" i="67" a="1"/>
  <c r="B88" i="67" s="1"/>
  <c r="B87" i="67" a="1"/>
  <c r="B87" i="67" s="1"/>
  <c r="B86" i="67" a="1"/>
  <c r="B86" i="67" s="1"/>
  <c r="B85" i="67" a="1"/>
  <c r="B85" i="67" s="1"/>
  <c r="B84" i="67" a="1"/>
  <c r="B84" i="67" s="1"/>
  <c r="B83" i="67" a="1"/>
  <c r="B83" i="67" s="1"/>
  <c r="B82" i="67" a="1"/>
  <c r="B82" i="67" s="1"/>
  <c r="B81" i="67" a="1"/>
  <c r="B81" i="67" s="1"/>
  <c r="B80" i="67"/>
  <c r="B80" i="67" a="1"/>
  <c r="B79" i="67" a="1"/>
  <c r="B79" i="67" s="1"/>
  <c r="B78" i="67" a="1"/>
  <c r="B78" i="67" s="1"/>
  <c r="B77" i="67" a="1"/>
  <c r="B77" i="67" s="1"/>
  <c r="B76" i="67"/>
  <c r="B76" i="67" a="1"/>
  <c r="B75" i="67" a="1"/>
  <c r="B75" i="67" s="1"/>
  <c r="B74" i="67" a="1"/>
  <c r="B74" i="67" s="1"/>
  <c r="B73" i="67" a="1"/>
  <c r="B73" i="67" s="1"/>
  <c r="B72" i="67" a="1"/>
  <c r="B72" i="67" s="1"/>
  <c r="B71" i="67" a="1"/>
  <c r="B71" i="67" s="1"/>
  <c r="B70" i="67" a="1"/>
  <c r="B70" i="67" s="1"/>
  <c r="B69" i="67" a="1"/>
  <c r="B69" i="67" s="1"/>
  <c r="B68" i="67" a="1"/>
  <c r="B68" i="67" s="1"/>
  <c r="B67" i="67"/>
  <c r="B67" i="67" a="1"/>
  <c r="B66" i="67" a="1"/>
  <c r="B66" i="67" s="1"/>
  <c r="B65" i="67" a="1"/>
  <c r="B65" i="67" s="1"/>
  <c r="B64" i="67" a="1"/>
  <c r="B64" i="67" s="1"/>
  <c r="B63" i="67" a="1"/>
  <c r="B63" i="67" s="1"/>
  <c r="B62" i="67" a="1"/>
  <c r="B62" i="67" s="1"/>
  <c r="B61" i="67" a="1"/>
  <c r="B61" i="67" s="1"/>
  <c r="B60" i="67" a="1"/>
  <c r="B60" i="67" s="1"/>
  <c r="B59" i="67" a="1"/>
  <c r="B59" i="67" s="1"/>
  <c r="B58" i="67" a="1"/>
  <c r="B58" i="67" s="1"/>
  <c r="B57" i="67" a="1"/>
  <c r="B57" i="67" s="1"/>
  <c r="B56" i="67" a="1"/>
  <c r="B56" i="67" s="1"/>
  <c r="B55" i="67" a="1"/>
  <c r="B55" i="67" s="1"/>
  <c r="B54" i="67" a="1"/>
  <c r="B54" i="67" s="1"/>
  <c r="B53" i="67"/>
  <c r="B53" i="67" a="1"/>
  <c r="B52" i="67" a="1"/>
  <c r="B52" i="67" s="1"/>
  <c r="B51" i="67" a="1"/>
  <c r="B51" i="67" s="1"/>
  <c r="B50" i="67" a="1"/>
  <c r="B50" i="67" s="1"/>
  <c r="B49" i="67" a="1"/>
  <c r="B49" i="67" s="1"/>
  <c r="B48" i="67" a="1"/>
  <c r="B48" i="67" s="1"/>
  <c r="B47" i="67" a="1"/>
  <c r="B47" i="67" s="1"/>
  <c r="B46" i="67" a="1"/>
  <c r="B46" i="67" s="1"/>
  <c r="B45" i="67" a="1"/>
  <c r="B45" i="67" s="1"/>
  <c r="B44" i="67" a="1"/>
  <c r="B44" i="67" s="1"/>
  <c r="B43" i="67" a="1"/>
  <c r="B43" i="67" s="1"/>
  <c r="B42" i="67" a="1"/>
  <c r="B42" i="67" s="1"/>
  <c r="B41" i="67" a="1"/>
  <c r="B41" i="67" s="1"/>
  <c r="B40" i="67" a="1"/>
  <c r="B40" i="67" s="1"/>
  <c r="B39" i="67" a="1"/>
  <c r="B39" i="67" s="1"/>
  <c r="B38" i="67" a="1"/>
  <c r="B38" i="67" s="1"/>
  <c r="B37" i="67" a="1"/>
  <c r="B37" i="67" s="1"/>
  <c r="B36" i="67" a="1"/>
  <c r="B36" i="67" s="1"/>
  <c r="B35" i="67" a="1"/>
  <c r="B35" i="67" s="1"/>
  <c r="B34" i="67" a="1"/>
  <c r="B34" i="67" s="1"/>
  <c r="B33" i="67" a="1"/>
  <c r="B33" i="67" s="1"/>
  <c r="B32" i="67" a="1"/>
  <c r="B32" i="67" s="1"/>
  <c r="B31" i="67" a="1"/>
  <c r="B31" i="67" s="1"/>
  <c r="B30" i="67" a="1"/>
  <c r="B30" i="67" s="1"/>
  <c r="B29" i="67" a="1"/>
  <c r="B29" i="67" s="1"/>
  <c r="B28" i="67" a="1"/>
  <c r="B28" i="67" s="1"/>
  <c r="B27" i="67" a="1"/>
  <c r="B27" i="67" s="1"/>
  <c r="B26" i="67" a="1"/>
  <c r="B26" i="67" s="1"/>
  <c r="B25" i="67" a="1"/>
  <c r="B25" i="67" s="1"/>
  <c r="B24" i="67" a="1"/>
  <c r="B24" i="67" s="1"/>
  <c r="B23" i="67" a="1"/>
  <c r="B23" i="67" s="1"/>
  <c r="B22" i="67" a="1"/>
  <c r="B22" i="67" s="1"/>
  <c r="B21" i="67" a="1"/>
  <c r="B21" i="67" s="1"/>
  <c r="B20" i="67" a="1"/>
  <c r="B20" i="67" s="1"/>
  <c r="B19" i="67" a="1"/>
  <c r="B19" i="67" s="1"/>
  <c r="B18" i="67" a="1"/>
  <c r="B18" i="67" s="1"/>
  <c r="B17" i="67" a="1"/>
  <c r="B17" i="67" s="1"/>
  <c r="B16" i="67" a="1"/>
  <c r="B16" i="67" s="1"/>
  <c r="B15" i="67" a="1"/>
  <c r="B15" i="67" s="1"/>
  <c r="B14" i="67" a="1"/>
  <c r="B14" i="67" s="1"/>
  <c r="B13" i="67" a="1"/>
  <c r="B13" i="67" s="1"/>
  <c r="B12" i="67" a="1"/>
  <c r="B12" i="67" s="1"/>
  <c r="B11" i="67" a="1"/>
  <c r="B11" i="67" s="1"/>
  <c r="B10" i="67" a="1"/>
  <c r="B10" i="67" s="1"/>
  <c r="B9" i="67"/>
  <c r="B9" i="67" a="1"/>
  <c r="B8" i="67" a="1"/>
  <c r="B8" i="67" s="1"/>
  <c r="B7" i="67" a="1"/>
  <c r="B7" i="67" s="1"/>
  <c r="B8" i="85" a="1"/>
  <c r="B8" i="85" s="1"/>
  <c r="B9" i="85" a="1"/>
  <c r="B9" i="85" s="1"/>
  <c r="B10" i="85" a="1"/>
  <c r="B10" i="85"/>
  <c r="B11" i="85" a="1"/>
  <c r="B11" i="85" s="1"/>
  <c r="B12" i="85" a="1"/>
  <c r="B12" i="85" s="1"/>
  <c r="B13" i="85" a="1"/>
  <c r="B13" i="85" s="1"/>
  <c r="B14" i="85" a="1"/>
  <c r="B14" i="85" s="1"/>
  <c r="B15" i="85" a="1"/>
  <c r="B15" i="85"/>
  <c r="B16" i="85" a="1"/>
  <c r="B16" i="85" s="1"/>
  <c r="B17" i="85" a="1"/>
  <c r="B17" i="85" s="1"/>
  <c r="B18" i="85" a="1"/>
  <c r="B18" i="85" s="1"/>
  <c r="B19" i="85" a="1"/>
  <c r="B19" i="85"/>
  <c r="B20" i="85" a="1"/>
  <c r="B20" i="85" s="1"/>
  <c r="B21" i="85" a="1"/>
  <c r="B21" i="85"/>
  <c r="B22" i="85" a="1"/>
  <c r="B22" i="85" s="1"/>
  <c r="B23" i="85" a="1"/>
  <c r="B23" i="85" s="1"/>
  <c r="B24" i="85" a="1"/>
  <c r="B24" i="85" s="1"/>
  <c r="B25" i="85" a="1"/>
  <c r="B25" i="85"/>
  <c r="B26" i="85" a="1"/>
  <c r="B26" i="85" s="1"/>
  <c r="B27" i="85" a="1"/>
  <c r="B27" i="85" s="1"/>
  <c r="B28" i="85" a="1"/>
  <c r="B28" i="85" s="1"/>
  <c r="B29" i="85" a="1"/>
  <c r="B29" i="85" s="1"/>
  <c r="B30" i="85" a="1"/>
  <c r="B30" i="85"/>
  <c r="B31" i="85" a="1"/>
  <c r="B31" i="85" s="1"/>
  <c r="B32" i="85" a="1"/>
  <c r="B32" i="85" s="1"/>
  <c r="B33" i="85" a="1"/>
  <c r="B33" i="85" s="1"/>
  <c r="B34" i="85" a="1"/>
  <c r="B34" i="85" s="1"/>
  <c r="B35" i="85" a="1"/>
  <c r="B35" i="85" s="1"/>
  <c r="B36" i="85" a="1"/>
  <c r="B36" i="85" s="1"/>
  <c r="B37" i="85" a="1"/>
  <c r="B37" i="85"/>
  <c r="B38" i="85" a="1"/>
  <c r="B38" i="85" s="1"/>
  <c r="B39" i="85" a="1"/>
  <c r="B39" i="85" s="1"/>
  <c r="B40" i="85" a="1"/>
  <c r="B40" i="85" s="1"/>
  <c r="B41" i="85" a="1"/>
  <c r="B41" i="85" s="1"/>
  <c r="B42" i="85" a="1"/>
  <c r="B42" i="85" s="1"/>
  <c r="B43" i="85" a="1"/>
  <c r="B43" i="85" s="1"/>
  <c r="B44" i="85" a="1"/>
  <c r="B44" i="85" s="1"/>
  <c r="B45" i="85" a="1"/>
  <c r="B45" i="85" s="1"/>
  <c r="B46" i="85" a="1"/>
  <c r="B46" i="85"/>
  <c r="B47" i="85" a="1"/>
  <c r="B47" i="85" s="1"/>
  <c r="B48" i="85" a="1"/>
  <c r="B48" i="85" s="1"/>
  <c r="B49" i="85" a="1"/>
  <c r="B49" i="85" s="1"/>
  <c r="B50" i="85" a="1"/>
  <c r="B50" i="85" s="1"/>
  <c r="B51" i="85" a="1"/>
  <c r="B51" i="85" s="1"/>
  <c r="B52" i="85" a="1"/>
  <c r="B52" i="85" s="1"/>
  <c r="B53" i="85" a="1"/>
  <c r="B53" i="85" s="1"/>
  <c r="B54" i="85" a="1"/>
  <c r="B54" i="85"/>
  <c r="B55" i="85" a="1"/>
  <c r="B55" i="85" s="1"/>
  <c r="B56" i="85" a="1"/>
  <c r="B56" i="85" s="1"/>
  <c r="B57" i="85" a="1"/>
  <c r="B57" i="85"/>
  <c r="B58" i="85" a="1"/>
  <c r="B58" i="85" s="1"/>
  <c r="B59" i="85" a="1"/>
  <c r="B59" i="85" s="1"/>
  <c r="B60" i="85" a="1"/>
  <c r="B60" i="85" s="1"/>
  <c r="B61" i="85" a="1"/>
  <c r="B61" i="85" s="1"/>
  <c r="B62" i="85" a="1"/>
  <c r="B62" i="85" s="1"/>
  <c r="B63" i="85" a="1"/>
  <c r="B63" i="85"/>
  <c r="B64" i="85" a="1"/>
  <c r="B64" i="85" s="1"/>
  <c r="B65" i="85" a="1"/>
  <c r="B65" i="85" s="1"/>
  <c r="B66" i="85" a="1"/>
  <c r="B66" i="85" s="1"/>
  <c r="B67" i="85" a="1"/>
  <c r="B67" i="85" s="1"/>
  <c r="B68" i="85" a="1"/>
  <c r="B68" i="85" s="1"/>
  <c r="B69" i="85" a="1"/>
  <c r="B69" i="85"/>
  <c r="B70" i="85" a="1"/>
  <c r="B70" i="85"/>
  <c r="B71" i="85" a="1"/>
  <c r="B71" i="85" s="1"/>
  <c r="B72" i="85" a="1"/>
  <c r="B72" i="85" s="1"/>
  <c r="B73" i="85" a="1"/>
  <c r="B73" i="85" s="1"/>
  <c r="B74" i="85" a="1"/>
  <c r="B74" i="85" s="1"/>
  <c r="B75" i="85" a="1"/>
  <c r="B75" i="85" s="1"/>
  <c r="B76" i="85" a="1"/>
  <c r="B76" i="85" s="1"/>
  <c r="B77" i="85" a="1"/>
  <c r="B77" i="85" s="1"/>
  <c r="B78" i="85" a="1"/>
  <c r="B78" i="85" s="1"/>
  <c r="B79" i="85" a="1"/>
  <c r="B79" i="85"/>
  <c r="B80" i="85" a="1"/>
  <c r="B80" i="85" s="1"/>
  <c r="B81" i="85" a="1"/>
  <c r="B81" i="85" s="1"/>
  <c r="B82" i="85" a="1"/>
  <c r="B82" i="85" s="1"/>
  <c r="B83" i="85" a="1"/>
  <c r="B83" i="85" s="1"/>
  <c r="B84" i="85" a="1"/>
  <c r="B84" i="85" s="1"/>
  <c r="B85" i="85" a="1"/>
  <c r="B85" i="85" s="1"/>
  <c r="B86" i="85" a="1"/>
  <c r="B86" i="85" s="1"/>
  <c r="B87" i="85" a="1"/>
  <c r="B87" i="85" s="1"/>
  <c r="B88" i="85" a="1"/>
  <c r="B88" i="85" s="1"/>
  <c r="B89" i="85" a="1"/>
  <c r="B89" i="85" s="1"/>
  <c r="B90" i="85" a="1"/>
  <c r="B90" i="85" s="1"/>
  <c r="B91" i="85" a="1"/>
  <c r="B91" i="85" s="1"/>
  <c r="B92" i="85" a="1"/>
  <c r="B92" i="85" s="1"/>
  <c r="B93" i="85" a="1"/>
  <c r="B93" i="85" s="1"/>
  <c r="B94" i="85" a="1"/>
  <c r="B94" i="85" s="1"/>
  <c r="B95" i="85" a="1"/>
  <c r="B95" i="85"/>
  <c r="B96" i="85" a="1"/>
  <c r="B96" i="85" s="1"/>
  <c r="B97" i="85" a="1"/>
  <c r="B97" i="85" s="1"/>
  <c r="B98" i="85" a="1"/>
  <c r="B98" i="85" s="1"/>
  <c r="B99" i="85" a="1"/>
  <c r="B99" i="85" s="1"/>
  <c r="B100" i="85" a="1"/>
  <c r="B100" i="85" s="1"/>
  <c r="B101" i="85" a="1"/>
  <c r="B101" i="85" s="1"/>
  <c r="B102" i="85" a="1"/>
  <c r="B102" i="85" s="1"/>
  <c r="B103" i="85" a="1"/>
  <c r="B103" i="85" s="1"/>
  <c r="B104" i="85" a="1"/>
  <c r="B104" i="85" s="1"/>
  <c r="B105" i="85" a="1"/>
  <c r="B105" i="85" s="1"/>
  <c r="B106" i="85" a="1"/>
  <c r="B106" i="85" s="1"/>
  <c r="B107" i="85" a="1"/>
  <c r="B107" i="85" s="1"/>
  <c r="B108" i="85" a="1"/>
  <c r="B108" i="85" s="1"/>
  <c r="B109" i="85" a="1"/>
  <c r="B109" i="85" s="1"/>
  <c r="B110" i="85" a="1"/>
  <c r="B110" i="85" s="1"/>
  <c r="B111" i="85" a="1"/>
  <c r="B111" i="85"/>
  <c r="B112" i="85" a="1"/>
  <c r="B112" i="85" s="1"/>
  <c r="B113" i="85" a="1"/>
  <c r="B113" i="85" s="1"/>
  <c r="B114" i="85" a="1"/>
  <c r="B114" i="85" s="1"/>
  <c r="B115" i="85" a="1"/>
  <c r="B115" i="85" s="1"/>
  <c r="B116" i="85" a="1"/>
  <c r="B116" i="85" s="1"/>
  <c r="B117" i="85" a="1"/>
  <c r="B117" i="85" s="1"/>
  <c r="B118" i="85" a="1"/>
  <c r="B118" i="85" s="1"/>
  <c r="B119" i="85" a="1"/>
  <c r="B119" i="85" s="1"/>
  <c r="B120" i="85" a="1"/>
  <c r="B120" i="85" s="1"/>
  <c r="B121" i="85" a="1"/>
  <c r="B121" i="85" s="1"/>
  <c r="B122" i="85" a="1"/>
  <c r="B122" i="85" s="1"/>
  <c r="B123" i="85" a="1"/>
  <c r="B123" i="85" s="1"/>
  <c r="B124" i="85" a="1"/>
  <c r="B124" i="85" s="1"/>
  <c r="B125" i="85" a="1"/>
  <c r="B125" i="85" s="1"/>
  <c r="B126" i="85" a="1"/>
  <c r="B126" i="85" s="1"/>
  <c r="B127" i="85" a="1"/>
  <c r="B127" i="85" s="1"/>
  <c r="B128" i="85" a="1"/>
  <c r="B128" i="85" s="1"/>
  <c r="B129" i="85" a="1"/>
  <c r="B129" i="85"/>
  <c r="B130" i="85" a="1"/>
  <c r="B130" i="85" s="1"/>
  <c r="B131" i="85" a="1"/>
  <c r="B131" i="85" s="1"/>
  <c r="B132" i="85" a="1"/>
  <c r="B132" i="85" s="1"/>
  <c r="B133" i="85" a="1"/>
  <c r="B133" i="85" s="1"/>
  <c r="B134" i="85" a="1"/>
  <c r="B134" i="85"/>
  <c r="B135" i="85" a="1"/>
  <c r="B135" i="85" s="1"/>
  <c r="B136" i="85" a="1"/>
  <c r="B136" i="85" s="1"/>
  <c r="B137" i="85" a="1"/>
  <c r="B137" i="85" s="1"/>
  <c r="B138" i="85" a="1"/>
  <c r="B138" i="85" s="1"/>
  <c r="B139" i="85" a="1"/>
  <c r="B139" i="85" s="1"/>
  <c r="B140" i="85" a="1"/>
  <c r="B140" i="85" s="1"/>
  <c r="B141" i="85" a="1"/>
  <c r="B141" i="85"/>
  <c r="B142" i="85" a="1"/>
  <c r="B142" i="85" s="1"/>
  <c r="B143" i="85" a="1"/>
  <c r="B143" i="85" s="1"/>
  <c r="B144" i="85" a="1"/>
  <c r="B144" i="85" s="1"/>
  <c r="B145" i="85" a="1"/>
  <c r="B145" i="85" s="1"/>
  <c r="B146" i="85" a="1"/>
  <c r="B146" i="85" s="1"/>
  <c r="B147" i="85" a="1"/>
  <c r="B147" i="85" s="1"/>
  <c r="B148" i="85" a="1"/>
  <c r="B148" i="85" s="1"/>
  <c r="B149" i="85" a="1"/>
  <c r="B149" i="85" s="1"/>
  <c r="B150" i="85" a="1"/>
  <c r="B150" i="85" s="1"/>
  <c r="B151" i="85" a="1"/>
  <c r="B151" i="85" s="1"/>
  <c r="B152" i="85" a="1"/>
  <c r="B152" i="85" s="1"/>
  <c r="B153" i="85" a="1"/>
  <c r="B153" i="85"/>
  <c r="B154" i="85" a="1"/>
  <c r="B154" i="85" s="1"/>
  <c r="B155" i="85" a="1"/>
  <c r="B155" i="85" s="1"/>
  <c r="B156" i="85" a="1"/>
  <c r="B156" i="85" s="1"/>
  <c r="B157" i="85" a="1"/>
  <c r="B157" i="85" s="1"/>
  <c r="B158" i="85" a="1"/>
  <c r="B158" i="85" s="1"/>
  <c r="B159" i="85" a="1"/>
  <c r="B159" i="85" s="1"/>
  <c r="B160" i="85" a="1"/>
  <c r="B160" i="85" s="1"/>
  <c r="B161" i="85" a="1"/>
  <c r="B161" i="85" s="1"/>
  <c r="B162" i="85" a="1"/>
  <c r="B162" i="85" s="1"/>
  <c r="B163" i="85" a="1"/>
  <c r="B163" i="85" s="1"/>
  <c r="B164" i="85" a="1"/>
  <c r="B164" i="85" s="1"/>
  <c r="B165" i="85" a="1"/>
  <c r="B165" i="85" s="1"/>
  <c r="B166" i="85" a="1"/>
  <c r="B166" i="85" s="1"/>
  <c r="B167" i="85" a="1"/>
  <c r="B167" i="85" s="1"/>
  <c r="B168" i="85" a="1"/>
  <c r="B168" i="85" s="1"/>
  <c r="B169" i="85" a="1"/>
  <c r="B169" i="85" s="1"/>
  <c r="B170" i="85" a="1"/>
  <c r="B170" i="85" s="1"/>
  <c r="B171" i="85" a="1"/>
  <c r="B171" i="85" s="1"/>
  <c r="B172" i="85" a="1"/>
  <c r="B172" i="85" s="1"/>
  <c r="B173" i="85" a="1"/>
  <c r="B173" i="85" s="1"/>
  <c r="B174" i="85" a="1"/>
  <c r="B174" i="85" s="1"/>
  <c r="B175" i="85" a="1"/>
  <c r="B175" i="85" s="1"/>
  <c r="B176" i="85" a="1"/>
  <c r="B176" i="85" s="1"/>
  <c r="B177" i="85" a="1"/>
  <c r="B177" i="85" s="1"/>
  <c r="B178" i="85" a="1"/>
  <c r="B178" i="85" s="1"/>
  <c r="B179" i="85" a="1"/>
  <c r="B179" i="85" s="1"/>
  <c r="B180" i="85" a="1"/>
  <c r="B180" i="85" s="1"/>
  <c r="B181" i="85" a="1"/>
  <c r="B181" i="85" s="1"/>
  <c r="B182" i="85" a="1"/>
  <c r="B182" i="85" s="1"/>
  <c r="B183" i="85" a="1"/>
  <c r="B183" i="85"/>
  <c r="B184" i="85" a="1"/>
  <c r="B184" i="85" s="1"/>
  <c r="B185" i="85" a="1"/>
  <c r="B185" i="85" s="1"/>
  <c r="B186" i="85" a="1"/>
  <c r="B186" i="85" s="1"/>
  <c r="B187" i="85" a="1"/>
  <c r="B187" i="85" s="1"/>
  <c r="B188" i="85" a="1"/>
  <c r="B188" i="85" s="1"/>
  <c r="B189" i="85" a="1"/>
  <c r="B189" i="85"/>
  <c r="B190" i="85" a="1"/>
  <c r="B190" i="85"/>
  <c r="B191" i="85" a="1"/>
  <c r="B191" i="85"/>
  <c r="B192" i="85" a="1"/>
  <c r="B192" i="85" s="1"/>
  <c r="B193" i="85" a="1"/>
  <c r="B193" i="85" s="1"/>
  <c r="B194" i="85" a="1"/>
  <c r="B194" i="85"/>
  <c r="B195" i="85" a="1"/>
  <c r="B195" i="85" s="1"/>
  <c r="B196" i="85" a="1"/>
  <c r="B196" i="85" s="1"/>
  <c r="B197" i="85" a="1"/>
  <c r="B197" i="85" s="1"/>
  <c r="B198" i="85" a="1"/>
  <c r="B198" i="85" s="1"/>
  <c r="B199" i="85" a="1"/>
  <c r="B199" i="85"/>
  <c r="B200" i="85" a="1"/>
  <c r="B200" i="85" s="1"/>
  <c r="B201" i="85" a="1"/>
  <c r="B201" i="85" s="1"/>
  <c r="B202" i="85" a="1"/>
  <c r="B202" i="85" s="1"/>
  <c r="B203" i="85" a="1"/>
  <c r="B203" i="85" s="1"/>
  <c r="B204" i="85" a="1"/>
  <c r="B204" i="85" s="1"/>
  <c r="B205" i="85" a="1"/>
  <c r="B205" i="85" s="1"/>
  <c r="B206" i="85" a="1"/>
  <c r="B206" i="85" s="1"/>
  <c r="B207" i="85" a="1"/>
  <c r="B207" i="85" s="1"/>
  <c r="B208" i="85" a="1"/>
  <c r="B208" i="85" s="1"/>
  <c r="B209" i="85" a="1"/>
  <c r="B209" i="85" s="1"/>
  <c r="B210" i="85" a="1"/>
  <c r="B210" i="85" s="1"/>
  <c r="B211" i="85" a="1"/>
  <c r="B211" i="85" s="1"/>
  <c r="B212" i="85" a="1"/>
  <c r="B212" i="85" s="1"/>
  <c r="B213" i="85" a="1"/>
  <c r="B213" i="85" s="1"/>
  <c r="B214" i="85" a="1"/>
  <c r="B214" i="85" s="1"/>
  <c r="B215" i="85" a="1"/>
  <c r="B215" i="85"/>
  <c r="B216" i="85" a="1"/>
  <c r="B216" i="85" s="1"/>
  <c r="B217" i="85" a="1"/>
  <c r="B217" i="85" s="1"/>
  <c r="B218" i="85" a="1"/>
  <c r="B218" i="85" s="1"/>
  <c r="B219" i="85" a="1"/>
  <c r="B219" i="85" s="1"/>
  <c r="B220" i="85" a="1"/>
  <c r="B220" i="85" s="1"/>
  <c r="B221" i="85" a="1"/>
  <c r="B221" i="85" s="1"/>
  <c r="B222" i="85" a="1"/>
  <c r="B222" i="85" s="1"/>
  <c r="B223" i="85" a="1"/>
  <c r="B223" i="85"/>
  <c r="B224" i="85" a="1"/>
  <c r="B224" i="85" s="1"/>
  <c r="B225" i="85" a="1"/>
  <c r="B225" i="85" s="1"/>
  <c r="B226" i="85" a="1"/>
  <c r="B226" i="85" s="1"/>
  <c r="B227" i="85" a="1"/>
  <c r="B227" i="85" s="1"/>
  <c r="B228" i="85" a="1"/>
  <c r="B228" i="85" s="1"/>
  <c r="B229" i="85" a="1"/>
  <c r="B229" i="85" s="1"/>
  <c r="B230" i="85" a="1"/>
  <c r="B230" i="85" s="1"/>
  <c r="B231" i="85" a="1"/>
  <c r="B231" i="85"/>
  <c r="B232" i="85" a="1"/>
  <c r="B232" i="85" s="1"/>
  <c r="B233" i="85" a="1"/>
  <c r="B233" i="85" s="1"/>
  <c r="B234" i="85" a="1"/>
  <c r="B234" i="85"/>
  <c r="B235" i="85" a="1"/>
  <c r="B235" i="85" s="1"/>
  <c r="B236" i="85" a="1"/>
  <c r="B236" i="85" s="1"/>
  <c r="B237" i="85" a="1"/>
  <c r="B237" i="85"/>
  <c r="B238" i="85" a="1"/>
  <c r="B238" i="85"/>
  <c r="B239" i="85" a="1"/>
  <c r="B239" i="85" s="1"/>
  <c r="B240" i="85" a="1"/>
  <c r="B240" i="85" s="1"/>
  <c r="B241" i="85" a="1"/>
  <c r="B241" i="85" s="1"/>
  <c r="B242" i="85" a="1"/>
  <c r="B242" i="85" s="1"/>
  <c r="B243" i="85" a="1"/>
  <c r="B243" i="85" s="1"/>
  <c r="B244" i="85" a="1"/>
  <c r="B244" i="85" s="1"/>
  <c r="B245" i="85" a="1"/>
  <c r="B245" i="85"/>
  <c r="B246" i="85" a="1"/>
  <c r="B246" i="85" s="1"/>
  <c r="B247" i="85" a="1"/>
  <c r="B247" i="85" s="1"/>
  <c r="B248" i="85" a="1"/>
  <c r="B248" i="85" s="1"/>
  <c r="B249" i="85" a="1"/>
  <c r="B249" i="85"/>
  <c r="B250" i="85" a="1"/>
  <c r="B250" i="85" s="1"/>
  <c r="B251" i="85" a="1"/>
  <c r="B251" i="85" s="1"/>
  <c r="B252" i="85" a="1"/>
  <c r="B252" i="85" s="1"/>
  <c r="B253" i="85" a="1"/>
  <c r="B253" i="85" s="1"/>
  <c r="B254" i="85" a="1"/>
  <c r="B254" i="85"/>
  <c r="B255" i="85" a="1"/>
  <c r="B255" i="85"/>
  <c r="B256" i="85" a="1"/>
  <c r="B256" i="85" s="1"/>
  <c r="B257" i="85" a="1"/>
  <c r="B257" i="85" s="1"/>
  <c r="B258" i="85" a="1"/>
  <c r="B258" i="85" s="1"/>
  <c r="B259" i="85" a="1"/>
  <c r="B259" i="85" s="1"/>
  <c r="B260" i="85" a="1"/>
  <c r="B260" i="85" s="1"/>
  <c r="B261" i="85" a="1"/>
  <c r="B261" i="85" s="1"/>
  <c r="B262" i="85" a="1"/>
  <c r="B262" i="85" s="1"/>
  <c r="B263" i="85" a="1"/>
  <c r="B263" i="85" s="1"/>
  <c r="B264" i="85" a="1"/>
  <c r="B264" i="85" s="1"/>
  <c r="B265" i="85" a="1"/>
  <c r="B265" i="85" s="1"/>
  <c r="B266" i="85" a="1"/>
  <c r="B266" i="85" s="1"/>
  <c r="B267" i="85" a="1"/>
  <c r="B267" i="85" s="1"/>
  <c r="B268" i="85" a="1"/>
  <c r="B268" i="85" s="1"/>
  <c r="B269" i="85" a="1"/>
  <c r="B269" i="85"/>
  <c r="B270" i="85" a="1"/>
  <c r="B270" i="85"/>
  <c r="B271" i="85" a="1"/>
  <c r="B271" i="85"/>
  <c r="B272" i="85" a="1"/>
  <c r="B272" i="85" s="1"/>
  <c r="B273" i="85" a="1"/>
  <c r="B273" i="85" s="1"/>
  <c r="B274" i="85" a="1"/>
  <c r="B274" i="85" s="1"/>
  <c r="B275" i="85" a="1"/>
  <c r="B275" i="85" s="1"/>
  <c r="B276" i="85" a="1"/>
  <c r="B276" i="85" s="1"/>
  <c r="B277" i="85" a="1"/>
  <c r="B277" i="85"/>
  <c r="B278" i="85" a="1"/>
  <c r="B278" i="85" s="1"/>
  <c r="B279" i="85" a="1"/>
  <c r="B279" i="85" s="1"/>
  <c r="B280" i="85" a="1"/>
  <c r="B280" i="85" s="1"/>
  <c r="B281" i="85" a="1"/>
  <c r="B281" i="85"/>
  <c r="B282" i="85" a="1"/>
  <c r="B282" i="85" s="1"/>
  <c r="B283" i="85" a="1"/>
  <c r="B283" i="85" s="1"/>
  <c r="B284" i="85" a="1"/>
  <c r="B284" i="85" s="1"/>
  <c r="B285" i="85" a="1"/>
  <c r="B285" i="85" s="1"/>
  <c r="B286" i="85" a="1"/>
  <c r="B286" i="85" s="1"/>
  <c r="B287" i="85" a="1"/>
  <c r="B287" i="85" s="1"/>
  <c r="B288" i="85" a="1"/>
  <c r="B288" i="85" s="1"/>
  <c r="B289" i="85" a="1"/>
  <c r="B289" i="85" s="1"/>
  <c r="B290" i="85" a="1"/>
  <c r="B290" i="85" s="1"/>
  <c r="B291" i="85" a="1"/>
  <c r="B291" i="85" s="1"/>
  <c r="B292" i="85" a="1"/>
  <c r="B292" i="85" s="1"/>
  <c r="B293" i="85" a="1"/>
  <c r="B293" i="85" s="1"/>
  <c r="B294" i="85" a="1"/>
  <c r="B294" i="85" s="1"/>
  <c r="B295" i="85" a="1"/>
  <c r="B295" i="85" s="1"/>
  <c r="B296" i="85" a="1"/>
  <c r="B296" i="85" s="1"/>
  <c r="B297" i="85" a="1"/>
  <c r="B297" i="85" s="1"/>
  <c r="B298" i="85" a="1"/>
  <c r="B298" i="85" s="1"/>
  <c r="B299" i="85" a="1"/>
  <c r="B299" i="85" s="1"/>
  <c r="B300" i="85" a="1"/>
  <c r="B300" i="85" s="1"/>
  <c r="B301" i="85" a="1"/>
  <c r="B301" i="85" s="1"/>
  <c r="B302" i="85" a="1"/>
  <c r="B302" i="85"/>
  <c r="B303" i="85" a="1"/>
  <c r="B303" i="85" s="1"/>
  <c r="B304" i="85" a="1"/>
  <c r="B304" i="85" s="1"/>
  <c r="B305" i="85" a="1"/>
  <c r="B305" i="85" s="1"/>
  <c r="B306" i="85" a="1"/>
  <c r="B306" i="85" s="1"/>
  <c r="B307" i="85" a="1"/>
  <c r="B307" i="85" s="1"/>
  <c r="B308" i="85" a="1"/>
  <c r="B308" i="85" s="1"/>
  <c r="B309" i="85" a="1"/>
  <c r="B309" i="85" s="1"/>
  <c r="B310" i="85" a="1"/>
  <c r="B310" i="85" s="1"/>
  <c r="B311" i="85" a="1"/>
  <c r="B311" i="85" s="1"/>
  <c r="B312" i="85" a="1"/>
  <c r="B312" i="85" s="1"/>
  <c r="B313" i="85" a="1"/>
  <c r="B313" i="85"/>
  <c r="B314" i="85" a="1"/>
  <c r="B314" i="85" s="1"/>
  <c r="B315" i="85" a="1"/>
  <c r="B315" i="85" s="1"/>
  <c r="B316" i="85" a="1"/>
  <c r="B316" i="85" s="1"/>
  <c r="B317" i="85" a="1"/>
  <c r="B317" i="85" s="1"/>
  <c r="B318" i="85" a="1"/>
  <c r="B318" i="85" s="1"/>
  <c r="B319" i="85" a="1"/>
  <c r="B319" i="85"/>
  <c r="B320" i="85" a="1"/>
  <c r="B320" i="85" s="1"/>
  <c r="B321" i="85" a="1"/>
  <c r="B321" i="85" s="1"/>
  <c r="B322" i="85" a="1"/>
  <c r="B322" i="85" s="1"/>
  <c r="B323" i="85" a="1"/>
  <c r="B323" i="85" s="1"/>
  <c r="B324" i="85" a="1"/>
  <c r="B324" i="85" s="1"/>
  <c r="B325" i="85" a="1"/>
  <c r="B325" i="85"/>
  <c r="B326" i="85" a="1"/>
  <c r="B326" i="85"/>
  <c r="B327" i="85" a="1"/>
  <c r="B327" i="85" s="1"/>
  <c r="B328" i="85" a="1"/>
  <c r="B328" i="85" s="1"/>
  <c r="B329" i="85" a="1"/>
  <c r="B329" i="85" s="1"/>
  <c r="B330" i="85" a="1"/>
  <c r="B330" i="85" s="1"/>
  <c r="B331" i="85" a="1"/>
  <c r="B331" i="85"/>
  <c r="B332" i="85" a="1"/>
  <c r="B332" i="85" s="1"/>
  <c r="B333" i="85" a="1"/>
  <c r="B333" i="85" s="1"/>
  <c r="B334" i="85" a="1"/>
  <c r="B334" i="85"/>
  <c r="B335" i="85" a="1"/>
  <c r="B335" i="85"/>
  <c r="B336" i="85" a="1"/>
  <c r="B336" i="85" s="1"/>
  <c r="B337" i="85" a="1"/>
  <c r="B337" i="85" s="1"/>
  <c r="B338" i="85" a="1"/>
  <c r="B338" i="85" s="1"/>
  <c r="B339" i="85" a="1"/>
  <c r="B339" i="85" s="1"/>
  <c r="B340" i="85" a="1"/>
  <c r="B340" i="85" s="1"/>
  <c r="B341" i="85" a="1"/>
  <c r="B341" i="85" s="1"/>
  <c r="B342" i="85" a="1"/>
  <c r="B342" i="85" s="1"/>
  <c r="B343" i="85" a="1"/>
  <c r="B343" i="85" s="1"/>
  <c r="B344" i="85" a="1"/>
  <c r="B344" i="85" s="1"/>
  <c r="B345" i="85" a="1"/>
  <c r="B345" i="85" s="1"/>
  <c r="B346" i="85" a="1"/>
  <c r="B346" i="85" s="1"/>
  <c r="B347" i="85" a="1"/>
  <c r="B347" i="85" s="1"/>
  <c r="B348" i="85" a="1"/>
  <c r="B348" i="85"/>
  <c r="B349" i="85" a="1"/>
  <c r="B349" i="85" s="1"/>
  <c r="B350" i="85" a="1"/>
  <c r="B350" i="85" s="1"/>
  <c r="B351" i="85" a="1"/>
  <c r="B351" i="85" s="1"/>
  <c r="B352" i="85" a="1"/>
  <c r="B352" i="85" s="1"/>
  <c r="B353" i="85" a="1"/>
  <c r="B353" i="85" s="1"/>
  <c r="B354" i="85" a="1"/>
  <c r="B354" i="85" s="1"/>
  <c r="B355" i="85" a="1"/>
  <c r="B355" i="85" s="1"/>
  <c r="B356" i="85" a="1"/>
  <c r="B356" i="85" s="1"/>
  <c r="B357" i="85" a="1"/>
  <c r="B357" i="85"/>
  <c r="B358" i="85" a="1"/>
  <c r="B358" i="85" s="1"/>
  <c r="B359" i="85" a="1"/>
  <c r="B359" i="85" s="1"/>
  <c r="B360" i="85" a="1"/>
  <c r="B360" i="85"/>
  <c r="B361" i="85" a="1"/>
  <c r="B361" i="85" s="1"/>
  <c r="B362" i="85" a="1"/>
  <c r="B362" i="85" s="1"/>
  <c r="B363" i="85" a="1"/>
  <c r="B363" i="85" s="1"/>
  <c r="B364" i="85" a="1"/>
  <c r="B364" i="85" s="1"/>
  <c r="B365" i="85" a="1"/>
  <c r="B365" i="85" s="1"/>
  <c r="B366" i="85" a="1"/>
  <c r="B366" i="85" s="1"/>
  <c r="B367" i="85" a="1"/>
  <c r="B367" i="85" s="1"/>
  <c r="B368" i="85" a="1"/>
  <c r="B368" i="85" s="1"/>
  <c r="B369" i="85" a="1"/>
  <c r="B369" i="85" s="1"/>
  <c r="B370" i="85" a="1"/>
  <c r="B370" i="85" s="1"/>
  <c r="B371" i="85" a="1"/>
  <c r="B371" i="85" s="1"/>
  <c r="B372" i="85" a="1"/>
  <c r="B372" i="85" s="1"/>
  <c r="B373" i="85" a="1"/>
  <c r="B373" i="85" s="1"/>
  <c r="B374" i="85" a="1"/>
  <c r="B374" i="85" s="1"/>
  <c r="B375" i="85" a="1"/>
  <c r="B375" i="85" s="1"/>
  <c r="B376" i="85" a="1"/>
  <c r="B376" i="85" s="1"/>
  <c r="B377" i="85" a="1"/>
  <c r="B377" i="85" s="1"/>
  <c r="B378" i="85" a="1"/>
  <c r="B378" i="85" s="1"/>
  <c r="B379" i="85" a="1"/>
  <c r="B379" i="85" s="1"/>
  <c r="B380" i="85" a="1"/>
  <c r="B380" i="85"/>
  <c r="B381" i="85" a="1"/>
  <c r="B381" i="85"/>
  <c r="B382" i="85" a="1"/>
  <c r="B382" i="85" s="1"/>
  <c r="B383" i="85" a="1"/>
  <c r="B383" i="85" s="1"/>
  <c r="B384" i="85" a="1"/>
  <c r="B384" i="85" s="1"/>
  <c r="B385" i="85" a="1"/>
  <c r="B385" i="85" s="1"/>
  <c r="B386" i="85" a="1"/>
  <c r="B386" i="85" s="1"/>
  <c r="B387" i="85" a="1"/>
  <c r="B387" i="85" s="1"/>
  <c r="B388" i="85" a="1"/>
  <c r="B388" i="85" s="1"/>
  <c r="B389" i="85" a="1"/>
  <c r="B389" i="85"/>
  <c r="B390" i="85" a="1"/>
  <c r="B390" i="85" s="1"/>
  <c r="B391" i="85" a="1"/>
  <c r="B391" i="85" s="1"/>
  <c r="B392" i="85" a="1"/>
  <c r="B392" i="85"/>
  <c r="B393" i="85" a="1"/>
  <c r="B393" i="85" s="1"/>
  <c r="B394" i="85" a="1"/>
  <c r="B394" i="85" s="1"/>
  <c r="B395" i="85" a="1"/>
  <c r="B395" i="85" s="1"/>
  <c r="B396" i="85" a="1"/>
  <c r="B396" i="85" s="1"/>
  <c r="B397" i="85" a="1"/>
  <c r="B397" i="85"/>
  <c r="B398" i="85" a="1"/>
  <c r="B398" i="85" s="1"/>
  <c r="B399" i="85" a="1"/>
  <c r="B399" i="85" s="1"/>
  <c r="B400" i="85" a="1"/>
  <c r="B400" i="85"/>
  <c r="B401" i="85" a="1"/>
  <c r="B401" i="85" s="1"/>
  <c r="B402" i="85" a="1"/>
  <c r="B402" i="85" s="1"/>
  <c r="B403" i="85" a="1"/>
  <c r="B403" i="85" s="1"/>
  <c r="B404" i="85" a="1"/>
  <c r="B404" i="85" s="1"/>
  <c r="B405" i="85" a="1"/>
  <c r="B405" i="85"/>
  <c r="B406" i="85" a="1"/>
  <c r="B406" i="85" s="1"/>
  <c r="B407" i="85" a="1"/>
  <c r="B407" i="85" s="1"/>
  <c r="B408" i="85" a="1"/>
  <c r="B408" i="85"/>
  <c r="B409" i="85" a="1"/>
  <c r="B409" i="85" s="1"/>
  <c r="B410" i="85" a="1"/>
  <c r="B410" i="85" s="1"/>
  <c r="B411" i="85" a="1"/>
  <c r="B411" i="85" s="1"/>
  <c r="B412" i="85" a="1"/>
  <c r="B412" i="85" s="1"/>
  <c r="B413" i="85" a="1"/>
  <c r="B413" i="85" s="1"/>
  <c r="B414" i="85" a="1"/>
  <c r="B414" i="85" s="1"/>
  <c r="B415" i="85" a="1"/>
  <c r="B415" i="85" s="1"/>
  <c r="B416" i="85" a="1"/>
  <c r="B416" i="85"/>
  <c r="B417" i="85" a="1"/>
  <c r="B417" i="85"/>
  <c r="B418" i="85" a="1"/>
  <c r="B418" i="85" s="1"/>
  <c r="B419" i="85" a="1"/>
  <c r="B419" i="85" s="1"/>
  <c r="B420" i="85" a="1"/>
  <c r="B420" i="85" s="1"/>
  <c r="B421" i="85" a="1"/>
  <c r="B421" i="85" s="1"/>
  <c r="B422" i="85" a="1"/>
  <c r="B422" i="85" s="1"/>
  <c r="B423" i="85" a="1"/>
  <c r="B423" i="85" s="1"/>
  <c r="B424" i="85" a="1"/>
  <c r="B424" i="85" s="1"/>
  <c r="B425" i="85" a="1"/>
  <c r="B425" i="85" s="1"/>
  <c r="B426" i="85" a="1"/>
  <c r="B426" i="85" s="1"/>
  <c r="B427" i="85" a="1"/>
  <c r="B427" i="85" s="1"/>
  <c r="B428" i="85" a="1"/>
  <c r="B428" i="85"/>
  <c r="B429" i="85" a="1"/>
  <c r="B429" i="85"/>
  <c r="B430" i="85" a="1"/>
  <c r="B430" i="85" s="1"/>
  <c r="B431" i="85" a="1"/>
  <c r="B431" i="85" s="1"/>
  <c r="B432" i="85" a="1"/>
  <c r="B432" i="85"/>
  <c r="B433" i="85" a="1"/>
  <c r="B433" i="85"/>
  <c r="B434" i="85" a="1"/>
  <c r="B434" i="85" s="1"/>
  <c r="B435" i="85" a="1"/>
  <c r="B435" i="85" s="1"/>
  <c r="B436" i="85" a="1"/>
  <c r="B436" i="85" s="1"/>
  <c r="B437" i="85" a="1"/>
  <c r="B437" i="85" s="1"/>
  <c r="B438" i="85" a="1"/>
  <c r="B438" i="85" s="1"/>
  <c r="B439" i="85" a="1"/>
  <c r="B439" i="85" s="1"/>
  <c r="B440" i="85" a="1"/>
  <c r="B440" i="85" s="1"/>
  <c r="B441" i="85" a="1"/>
  <c r="B441" i="85" s="1"/>
  <c r="B442" i="85" a="1"/>
  <c r="B442" i="85" s="1"/>
  <c r="B443" i="85" a="1"/>
  <c r="B443" i="85" s="1"/>
  <c r="B444" i="85" a="1"/>
  <c r="B444" i="85"/>
  <c r="B445" i="85" a="1"/>
  <c r="B445" i="85"/>
  <c r="B446" i="85" a="1"/>
  <c r="B446" i="85" s="1"/>
  <c r="B447" i="85" a="1"/>
  <c r="B447" i="85" s="1"/>
  <c r="B448" i="85" a="1"/>
  <c r="B448" i="85" s="1"/>
  <c r="B449" i="85" a="1"/>
  <c r="B449" i="85" s="1"/>
  <c r="B450" i="85" a="1"/>
  <c r="B450" i="85" s="1"/>
  <c r="B451" i="85" a="1"/>
  <c r="B451" i="85" s="1"/>
  <c r="B452" i="85" a="1"/>
  <c r="B452" i="85" s="1"/>
  <c r="B453" i="85" a="1"/>
  <c r="B453" i="85"/>
  <c r="B454" i="85" a="1"/>
  <c r="B454" i="85" s="1"/>
  <c r="B455" i="85" a="1"/>
  <c r="B455" i="85" s="1"/>
  <c r="B456" i="85" a="1"/>
  <c r="B456" i="85"/>
  <c r="B457" i="85" a="1"/>
  <c r="B457" i="85" s="1"/>
  <c r="B458" i="85" a="1"/>
  <c r="B458" i="85" s="1"/>
  <c r="B459" i="85" a="1"/>
  <c r="B459" i="85" s="1"/>
  <c r="B460" i="85" a="1"/>
  <c r="B460" i="85" s="1"/>
  <c r="B461" i="85" a="1"/>
  <c r="B461" i="85"/>
  <c r="B462" i="85" a="1"/>
  <c r="B462" i="85" s="1"/>
  <c r="B463" i="85" a="1"/>
  <c r="B463" i="85" s="1"/>
  <c r="B464" i="85" a="1"/>
  <c r="B464" i="85"/>
  <c r="B465" i="85" a="1"/>
  <c r="B465" i="85" s="1"/>
  <c r="B466" i="85" a="1"/>
  <c r="B466" i="85" s="1"/>
  <c r="B467" i="85" a="1"/>
  <c r="B467" i="85" s="1"/>
  <c r="B468" i="85" a="1"/>
  <c r="B468" i="85" s="1"/>
  <c r="B469" i="85" a="1"/>
  <c r="B469" i="85"/>
  <c r="B470" i="85" a="1"/>
  <c r="B470" i="85" s="1"/>
  <c r="B471" i="85" a="1"/>
  <c r="B471" i="85" s="1"/>
  <c r="B472" i="85" a="1"/>
  <c r="B472" i="85"/>
  <c r="B473" i="85" a="1"/>
  <c r="B473" i="85" s="1"/>
  <c r="B474" i="85" a="1"/>
  <c r="B474" i="85" s="1"/>
  <c r="B475" i="85" a="1"/>
  <c r="B475" i="85" s="1"/>
  <c r="B476" i="85" a="1"/>
  <c r="B476" i="85" s="1"/>
  <c r="B477" i="85" a="1"/>
  <c r="B477" i="85" s="1"/>
  <c r="B478" i="85" a="1"/>
  <c r="B478" i="85" s="1"/>
  <c r="B479" i="85" a="1"/>
  <c r="B479" i="85" s="1"/>
  <c r="B480" i="85" a="1"/>
  <c r="B480" i="85"/>
  <c r="B481" i="85" a="1"/>
  <c r="B481" i="85"/>
  <c r="B482" i="85" a="1"/>
  <c r="B482" i="85" s="1"/>
  <c r="B483" i="85" a="1"/>
  <c r="B483" i="85" s="1"/>
  <c r="B484" i="85" a="1"/>
  <c r="B484" i="85" s="1"/>
  <c r="B485" i="85" a="1"/>
  <c r="B485" i="85" s="1"/>
  <c r="B486" i="85" a="1"/>
  <c r="B486" i="85" s="1"/>
  <c r="B487" i="85" a="1"/>
  <c r="B487" i="85" s="1"/>
  <c r="B488" i="85" a="1"/>
  <c r="B488" i="85" s="1"/>
  <c r="B489" i="85" a="1"/>
  <c r="B489" i="85" s="1"/>
  <c r="B490" i="85" a="1"/>
  <c r="B490" i="85" s="1"/>
  <c r="B491" i="85" a="1"/>
  <c r="B491" i="85" s="1"/>
  <c r="B492" i="85" a="1"/>
  <c r="B492" i="85"/>
  <c r="B493" i="85" a="1"/>
  <c r="B493" i="85"/>
  <c r="B494" i="85" a="1"/>
  <c r="B494" i="85" s="1"/>
  <c r="B495" i="85" a="1"/>
  <c r="B495" i="85" s="1"/>
  <c r="B496" i="85" a="1"/>
  <c r="B496" i="85"/>
  <c r="B497" i="85" a="1"/>
  <c r="B497" i="85"/>
  <c r="B498" i="85" a="1"/>
  <c r="B498" i="85" s="1"/>
  <c r="B499" i="85" a="1"/>
  <c r="B499" i="85" s="1"/>
  <c r="B500" i="85" a="1"/>
  <c r="B500" i="85" s="1"/>
  <c r="B501" i="85" a="1"/>
  <c r="B501" i="85" s="1"/>
  <c r="B502" i="85" a="1"/>
  <c r="B502" i="85" s="1"/>
  <c r="B503" i="85" a="1"/>
  <c r="B503" i="85" s="1"/>
  <c r="B504" i="85" a="1"/>
  <c r="B504" i="85" s="1"/>
  <c r="B505" i="85" a="1"/>
  <c r="B505" i="85" s="1"/>
  <c r="B506" i="85" a="1"/>
  <c r="B506" i="85" s="1"/>
  <c r="B507" i="85" a="1"/>
  <c r="B507" i="85" s="1"/>
  <c r="B508" i="85" a="1"/>
  <c r="B508" i="85"/>
  <c r="B509" i="85" a="1"/>
  <c r="B509" i="85"/>
  <c r="B510" i="85" a="1"/>
  <c r="B510" i="85" s="1"/>
  <c r="B511" i="85" a="1"/>
  <c r="B511" i="85" s="1"/>
  <c r="B512" i="85" a="1"/>
  <c r="B512" i="85" s="1"/>
  <c r="B513" i="85" a="1"/>
  <c r="B513" i="85" s="1"/>
  <c r="B514" i="85" a="1"/>
  <c r="B514" i="85" s="1"/>
  <c r="B515" i="85" a="1"/>
  <c r="B515" i="85" s="1"/>
  <c r="B516" i="85" a="1"/>
  <c r="B516" i="85" s="1"/>
  <c r="B517" i="85" a="1"/>
  <c r="B517" i="85"/>
  <c r="B518" i="85" a="1"/>
  <c r="B518" i="85" s="1"/>
  <c r="B519" i="85" a="1"/>
  <c r="B519" i="85" s="1"/>
  <c r="B520" i="85" a="1"/>
  <c r="B520" i="85"/>
  <c r="B521" i="85" a="1"/>
  <c r="B521" i="85" s="1"/>
  <c r="B522" i="85" a="1"/>
  <c r="B522" i="85" s="1"/>
  <c r="B523" i="85" a="1"/>
  <c r="B523" i="85" s="1"/>
  <c r="B524" i="85" a="1"/>
  <c r="B524" i="85" s="1"/>
  <c r="B525" i="85" a="1"/>
  <c r="B525" i="85" s="1"/>
  <c r="B526" i="85" a="1"/>
  <c r="B526" i="85" s="1"/>
  <c r="B527" i="85" a="1"/>
  <c r="B527" i="85" s="1"/>
  <c r="B528" i="85" a="1"/>
  <c r="B528" i="85"/>
  <c r="B529" i="85" a="1"/>
  <c r="B529" i="85" s="1"/>
  <c r="B530" i="85" a="1"/>
  <c r="B530" i="85" s="1"/>
  <c r="B531" i="85" a="1"/>
  <c r="B531" i="85" s="1"/>
  <c r="B532" i="85" a="1"/>
  <c r="B532" i="85" s="1"/>
  <c r="B533" i="85" a="1"/>
  <c r="B533" i="85" s="1"/>
  <c r="B534" i="85" a="1"/>
  <c r="B534" i="85" s="1"/>
  <c r="B535" i="85" a="1"/>
  <c r="B535" i="85" s="1"/>
  <c r="B536" i="85" a="1"/>
  <c r="B536" i="85" s="1"/>
  <c r="B537" i="85" a="1"/>
  <c r="B537" i="85" s="1"/>
  <c r="B538" i="85" a="1"/>
  <c r="B538" i="85" s="1"/>
  <c r="B539" i="85" a="1"/>
  <c r="B539" i="85" s="1"/>
  <c r="B540" i="85" a="1"/>
  <c r="B540" i="85"/>
  <c r="B541" i="85" a="1"/>
  <c r="B541" i="85" s="1"/>
  <c r="B542" i="85" a="1"/>
  <c r="B542" i="85" s="1"/>
  <c r="B543" i="85" a="1"/>
  <c r="B543" i="85" s="1"/>
  <c r="B544" i="85" a="1"/>
  <c r="B544" i="85"/>
  <c r="B545" i="85" a="1"/>
  <c r="B545" i="85" s="1"/>
  <c r="B546" i="85" a="1"/>
  <c r="B546" i="85" s="1"/>
  <c r="B547" i="85" a="1"/>
  <c r="B547" i="85" s="1"/>
  <c r="B548" i="85" a="1"/>
  <c r="B548" i="85" s="1"/>
  <c r="B549" i="85" a="1"/>
  <c r="B549" i="85"/>
  <c r="B550" i="85" a="1"/>
  <c r="B550" i="85" s="1"/>
  <c r="B551" i="85" a="1"/>
  <c r="B551" i="85" s="1"/>
  <c r="B552" i="85" a="1"/>
  <c r="B552" i="85"/>
  <c r="B553" i="85" a="1"/>
  <c r="B553" i="85" s="1"/>
  <c r="B554" i="85" a="1"/>
  <c r="B554" i="85" s="1"/>
  <c r="B555" i="85" a="1"/>
  <c r="B555" i="85" s="1"/>
  <c r="B556" i="85" a="1"/>
  <c r="B556" i="85"/>
  <c r="B557" i="85" a="1"/>
  <c r="B557" i="85" s="1"/>
  <c r="B558" i="85" a="1"/>
  <c r="B558" i="85" s="1"/>
  <c r="B559" i="85" a="1"/>
  <c r="B559" i="85" s="1"/>
  <c r="B560" i="85" a="1"/>
  <c r="B560" i="85" s="1"/>
  <c r="B561" i="85" a="1"/>
  <c r="B561" i="85"/>
  <c r="B562" i="85" a="1"/>
  <c r="B562" i="85" s="1"/>
  <c r="B563" i="85" a="1"/>
  <c r="B563" i="85" s="1"/>
  <c r="B564" i="85" a="1"/>
  <c r="B564" i="85" s="1"/>
  <c r="B565" i="85" a="1"/>
  <c r="B565" i="85" s="1"/>
  <c r="B566" i="85" a="1"/>
  <c r="B566" i="85" s="1"/>
  <c r="B567" i="85" a="1"/>
  <c r="B567" i="85" s="1"/>
  <c r="B568" i="85" a="1"/>
  <c r="B568" i="85"/>
  <c r="B569" i="85" a="1"/>
  <c r="B569" i="85"/>
  <c r="B570" i="85" a="1"/>
  <c r="B570" i="85"/>
  <c r="B571" i="85" a="1"/>
  <c r="B571" i="85" s="1"/>
  <c r="B572" i="85" a="1"/>
  <c r="B572" i="85"/>
  <c r="B573" i="85" a="1"/>
  <c r="B573" i="85" s="1"/>
  <c r="B574" i="85" a="1"/>
  <c r="B574" i="85" s="1"/>
  <c r="B575" i="85" a="1"/>
  <c r="B575" i="85" s="1"/>
  <c r="B576" i="85" a="1"/>
  <c r="B576" i="85"/>
  <c r="B577" i="85" a="1"/>
  <c r="B577" i="85"/>
  <c r="B578" i="85" a="1"/>
  <c r="B578" i="85"/>
  <c r="B579" i="85" a="1"/>
  <c r="B579" i="85" s="1"/>
  <c r="B580" i="85" a="1"/>
  <c r="B580" i="85"/>
  <c r="B581" i="85" a="1"/>
  <c r="B581" i="85" s="1"/>
  <c r="B582" i="85" a="1"/>
  <c r="B582" i="85" s="1"/>
  <c r="B583" i="85" a="1"/>
  <c r="B583" i="85" s="1"/>
  <c r="B584" i="85" a="1"/>
  <c r="B584" i="85" s="1"/>
  <c r="B585" i="85" a="1"/>
  <c r="B585" i="85" s="1"/>
  <c r="B586" i="85" a="1"/>
  <c r="B586" i="85" s="1"/>
  <c r="B587" i="85" a="1"/>
  <c r="B587" i="85" s="1"/>
  <c r="B588" i="85" a="1"/>
  <c r="B588" i="85"/>
  <c r="B589" i="85" a="1"/>
  <c r="B589" i="85"/>
  <c r="B590" i="85" a="1"/>
  <c r="B590" i="85"/>
  <c r="B591" i="85" a="1"/>
  <c r="B591" i="85" s="1"/>
  <c r="B592" i="85" a="1"/>
  <c r="B592" i="85" s="1"/>
  <c r="B593" i="85" a="1"/>
  <c r="B593" i="85" s="1"/>
  <c r="B594" i="85" a="1"/>
  <c r="B594" i="85" s="1"/>
  <c r="B595" i="85" a="1"/>
  <c r="B595" i="85" s="1"/>
  <c r="B596" i="85" a="1"/>
  <c r="B596" i="85" s="1"/>
  <c r="B597" i="85" a="1"/>
  <c r="B597" i="85" s="1"/>
  <c r="B598" i="85" a="1"/>
  <c r="B598" i="85" s="1"/>
  <c r="B599" i="85" a="1"/>
  <c r="B599" i="85" s="1"/>
  <c r="B600" i="85" a="1"/>
  <c r="B600" i="85"/>
  <c r="B601" i="85" a="1"/>
  <c r="B601" i="85"/>
  <c r="B602" i="85" a="1"/>
  <c r="B602" i="85"/>
  <c r="B603" i="85" a="1"/>
  <c r="B603" i="85" s="1"/>
  <c r="B604" i="85" a="1"/>
  <c r="B604" i="85" s="1"/>
  <c r="B605" i="85" a="1"/>
  <c r="B605" i="85" s="1"/>
  <c r="B606" i="85" a="1"/>
  <c r="B606" i="85"/>
  <c r="B607" i="85" a="1"/>
  <c r="B607" i="85" s="1"/>
  <c r="B608" i="85" a="1"/>
  <c r="B608" i="85" s="1"/>
  <c r="B609" i="85" a="1"/>
  <c r="B609" i="85" s="1"/>
  <c r="B610" i="85" a="1"/>
  <c r="B610" i="85" s="1"/>
  <c r="B611" i="85" a="1"/>
  <c r="B611" i="85" s="1"/>
  <c r="B612" i="85" a="1"/>
  <c r="B612" i="85"/>
  <c r="B7" i="85" a="1"/>
  <c r="B7" i="85" s="1"/>
  <c r="B8" i="84"/>
  <c r="B9" i="84"/>
  <c r="B10" i="84"/>
  <c r="C10" i="84" s="1"/>
  <c r="B11" i="84"/>
  <c r="B12" i="84"/>
  <c r="B13" i="84"/>
  <c r="B14" i="84"/>
  <c r="C14" i="84" s="1"/>
  <c r="B15" i="84"/>
  <c r="B16" i="84"/>
  <c r="B17" i="84"/>
  <c r="B18" i="84"/>
  <c r="C18" i="84" s="1"/>
  <c r="B19" i="84"/>
  <c r="B20" i="84"/>
  <c r="B21" i="84"/>
  <c r="B22" i="84"/>
  <c r="C22" i="84" s="1"/>
  <c r="B23" i="84"/>
  <c r="B24" i="84"/>
  <c r="B25" i="84"/>
  <c r="B26" i="84"/>
  <c r="C26" i="84" s="1"/>
  <c r="B27" i="84"/>
  <c r="B28" i="84"/>
  <c r="B29" i="84"/>
  <c r="B30" i="84"/>
  <c r="C30" i="84" s="1"/>
  <c r="B31" i="84"/>
  <c r="B32" i="84"/>
  <c r="B33" i="84"/>
  <c r="B34" i="84"/>
  <c r="C34" i="84" s="1"/>
  <c r="B35" i="84"/>
  <c r="B36" i="84"/>
  <c r="B37" i="84"/>
  <c r="B38" i="84"/>
  <c r="C38" i="84" s="1"/>
  <c r="B39" i="84"/>
  <c r="B40" i="84"/>
  <c r="B41" i="84"/>
  <c r="B42" i="84"/>
  <c r="C42" i="84" s="1"/>
  <c r="B43" i="84"/>
  <c r="B44" i="84"/>
  <c r="B45" i="84"/>
  <c r="B46" i="84"/>
  <c r="C46" i="84" s="1"/>
  <c r="B47" i="84"/>
  <c r="B48" i="84"/>
  <c r="B49" i="84"/>
  <c r="B50" i="84"/>
  <c r="C50" i="84" s="1"/>
  <c r="B51" i="84"/>
  <c r="B52" i="84"/>
  <c r="B53" i="84"/>
  <c r="B54" i="84"/>
  <c r="C54" i="84" s="1"/>
  <c r="B55" i="84"/>
  <c r="B56" i="84"/>
  <c r="B57" i="84"/>
  <c r="B58" i="84"/>
  <c r="C58" i="84" s="1"/>
  <c r="B59" i="84"/>
  <c r="B60" i="84"/>
  <c r="B61" i="84"/>
  <c r="B62" i="84"/>
  <c r="C62" i="84" s="1"/>
  <c r="B63" i="84"/>
  <c r="B64" i="84"/>
  <c r="B65" i="84"/>
  <c r="B66" i="84"/>
  <c r="C66" i="84" s="1"/>
  <c r="B67" i="84"/>
  <c r="B68" i="84"/>
  <c r="B69" i="84"/>
  <c r="B70" i="84"/>
  <c r="C70" i="84" s="1"/>
  <c r="B71" i="84"/>
  <c r="B72" i="84"/>
  <c r="B73" i="84"/>
  <c r="B74" i="84"/>
  <c r="C74" i="84" s="1"/>
  <c r="B75" i="84"/>
  <c r="B76" i="84"/>
  <c r="B77" i="84"/>
  <c r="B78" i="84"/>
  <c r="C78" i="84" s="1"/>
  <c r="B79" i="84"/>
  <c r="B80" i="84"/>
  <c r="B81" i="84"/>
  <c r="B82" i="84"/>
  <c r="C82" i="84" s="1"/>
  <c r="B83" i="84"/>
  <c r="B84" i="84"/>
  <c r="B85" i="84"/>
  <c r="B86" i="84"/>
  <c r="C86" i="84" s="1"/>
  <c r="B87" i="84"/>
  <c r="B88" i="84"/>
  <c r="B89" i="84"/>
  <c r="B90" i="84"/>
  <c r="C90" i="84" s="1"/>
  <c r="B91" i="84"/>
  <c r="B92" i="84"/>
  <c r="B93" i="84"/>
  <c r="B94" i="84"/>
  <c r="C94" i="84" s="1"/>
  <c r="B95" i="84"/>
  <c r="B96" i="84"/>
  <c r="B97" i="84"/>
  <c r="B98" i="84"/>
  <c r="C98" i="84" s="1"/>
  <c r="B99" i="84"/>
  <c r="B100" i="84"/>
  <c r="B101" i="84"/>
  <c r="B102" i="84"/>
  <c r="C102" i="84" s="1"/>
  <c r="B103" i="84"/>
  <c r="B104" i="84"/>
  <c r="B105" i="84"/>
  <c r="B106" i="84"/>
  <c r="C106" i="84" s="1"/>
  <c r="B107" i="84"/>
  <c r="B108" i="84"/>
  <c r="B109" i="84"/>
  <c r="B110" i="84"/>
  <c r="C110" i="84" s="1"/>
  <c r="B111" i="84"/>
  <c r="B112" i="84"/>
  <c r="B113" i="84"/>
  <c r="B114" i="84"/>
  <c r="C114" i="84" s="1"/>
  <c r="B115" i="84"/>
  <c r="B116" i="84"/>
  <c r="B117" i="84"/>
  <c r="B118" i="84"/>
  <c r="C118" i="84" s="1"/>
  <c r="B119" i="84"/>
  <c r="B120" i="84"/>
  <c r="C120" i="84" s="1"/>
  <c r="B121" i="84"/>
  <c r="B122" i="84"/>
  <c r="C122" i="84" s="1"/>
  <c r="B123" i="84"/>
  <c r="B124" i="84"/>
  <c r="C124" i="84" s="1"/>
  <c r="B125" i="84"/>
  <c r="B126" i="84"/>
  <c r="C126" i="84" s="1"/>
  <c r="B127" i="84"/>
  <c r="B128" i="84"/>
  <c r="C128" i="84" s="1"/>
  <c r="B129" i="84"/>
  <c r="B130" i="84"/>
  <c r="C130" i="84" s="1"/>
  <c r="B131" i="84"/>
  <c r="B132" i="84"/>
  <c r="C132" i="84" s="1"/>
  <c r="B133" i="84"/>
  <c r="B134" i="84"/>
  <c r="C134" i="84" s="1"/>
  <c r="B135" i="84"/>
  <c r="B136" i="84"/>
  <c r="C136" i="84" s="1"/>
  <c r="B137" i="84"/>
  <c r="B138" i="84"/>
  <c r="C138" i="84" s="1"/>
  <c r="B139" i="84"/>
  <c r="B140" i="84"/>
  <c r="C140" i="84" s="1"/>
  <c r="B141" i="84"/>
  <c r="B142" i="84"/>
  <c r="C142" i="84" s="1"/>
  <c r="B143" i="84"/>
  <c r="B144" i="84"/>
  <c r="C144" i="84" s="1"/>
  <c r="B145" i="84"/>
  <c r="B146" i="84"/>
  <c r="C146" i="84" s="1"/>
  <c r="B147" i="84"/>
  <c r="B148" i="84"/>
  <c r="C148" i="84" s="1"/>
  <c r="B149" i="84"/>
  <c r="B150" i="84"/>
  <c r="C150" i="84" s="1"/>
  <c r="B151" i="84"/>
  <c r="B152" i="84"/>
  <c r="C152" i="84" s="1"/>
  <c r="B153" i="84"/>
  <c r="B154" i="84"/>
  <c r="C154" i="84" s="1"/>
  <c r="B155" i="84"/>
  <c r="B156" i="84"/>
  <c r="C156" i="84" s="1"/>
  <c r="B157" i="84"/>
  <c r="B158" i="84"/>
  <c r="C158" i="84" s="1"/>
  <c r="B159" i="84"/>
  <c r="B160" i="84"/>
  <c r="C160" i="84" s="1"/>
  <c r="B161" i="84"/>
  <c r="B162" i="84"/>
  <c r="C162" i="84" s="1"/>
  <c r="B163" i="84"/>
  <c r="B164" i="84"/>
  <c r="C164" i="84" s="1"/>
  <c r="B165" i="84"/>
  <c r="B166" i="84"/>
  <c r="C166" i="84" s="1"/>
  <c r="B167" i="84"/>
  <c r="B168" i="84"/>
  <c r="C168" i="84" s="1"/>
  <c r="B169" i="84"/>
  <c r="B170" i="84"/>
  <c r="C170" i="84" s="1"/>
  <c r="B171" i="84"/>
  <c r="B172" i="84"/>
  <c r="C172" i="84" s="1"/>
  <c r="B173" i="84"/>
  <c r="B174" i="84"/>
  <c r="C174" i="84" s="1"/>
  <c r="B175" i="84"/>
  <c r="B176" i="84"/>
  <c r="C176" i="84" s="1"/>
  <c r="B177" i="84"/>
  <c r="B178" i="84"/>
  <c r="C178" i="84" s="1"/>
  <c r="B179" i="84"/>
  <c r="B180" i="84"/>
  <c r="C180" i="84" s="1"/>
  <c r="B181" i="84"/>
  <c r="C181" i="84" s="1"/>
  <c r="B182" i="84"/>
  <c r="C182" i="84" s="1"/>
  <c r="B183" i="84"/>
  <c r="B184" i="84"/>
  <c r="C184" i="84" s="1"/>
  <c r="B185" i="84"/>
  <c r="C185" i="84" s="1"/>
  <c r="B186" i="84"/>
  <c r="C186" i="84" s="1"/>
  <c r="B187" i="84"/>
  <c r="B188" i="84"/>
  <c r="C188" i="84" s="1"/>
  <c r="B189" i="84"/>
  <c r="C189" i="84" s="1"/>
  <c r="B190" i="84"/>
  <c r="C190" i="84" s="1"/>
  <c r="B191" i="84"/>
  <c r="B192" i="84"/>
  <c r="C192" i="84" s="1"/>
  <c r="B193" i="84"/>
  <c r="C193" i="84" s="1"/>
  <c r="B194" i="84"/>
  <c r="C194" i="84" s="1"/>
  <c r="B195" i="84"/>
  <c r="B196" i="84"/>
  <c r="C196" i="84" s="1"/>
  <c r="B197" i="84"/>
  <c r="C197" i="84" s="1"/>
  <c r="B198" i="84"/>
  <c r="C198" i="84" s="1"/>
  <c r="B199" i="84"/>
  <c r="B200" i="84"/>
  <c r="C200" i="84" s="1"/>
  <c r="B201" i="84"/>
  <c r="C201" i="84" s="1"/>
  <c r="B202" i="84"/>
  <c r="C202" i="84" s="1"/>
  <c r="B203" i="84"/>
  <c r="B204" i="84"/>
  <c r="C204" i="84" s="1"/>
  <c r="B205" i="84"/>
  <c r="C205" i="84" s="1"/>
  <c r="B206" i="84"/>
  <c r="C206" i="84" s="1"/>
  <c r="B207" i="84"/>
  <c r="B208" i="84"/>
  <c r="C208" i="84" s="1"/>
  <c r="B209" i="84"/>
  <c r="C209" i="84" s="1"/>
  <c r="B210" i="84"/>
  <c r="C210" i="84" s="1"/>
  <c r="B211" i="84"/>
  <c r="B212" i="84"/>
  <c r="C212" i="84" s="1"/>
  <c r="B213" i="84"/>
  <c r="C213" i="84" s="1"/>
  <c r="B214" i="84"/>
  <c r="C214" i="84" s="1"/>
  <c r="B215" i="84"/>
  <c r="B216" i="84"/>
  <c r="C216" i="84" s="1"/>
  <c r="B217" i="84"/>
  <c r="C217" i="84" s="1"/>
  <c r="B218" i="84"/>
  <c r="C218" i="84" s="1"/>
  <c r="B219" i="84"/>
  <c r="B220" i="84"/>
  <c r="C220" i="84" s="1"/>
  <c r="B221" i="84"/>
  <c r="C221" i="84" s="1"/>
  <c r="B222" i="84"/>
  <c r="C222" i="84" s="1"/>
  <c r="B223" i="84"/>
  <c r="C223" i="84" s="1"/>
  <c r="B224" i="84"/>
  <c r="C224" i="84" s="1"/>
  <c r="B225" i="84"/>
  <c r="C225" i="84" s="1"/>
  <c r="B226" i="84"/>
  <c r="C226" i="84" s="1"/>
  <c r="B227" i="84"/>
  <c r="C227" i="84" s="1"/>
  <c r="B228" i="84"/>
  <c r="C228" i="84" s="1"/>
  <c r="B229" i="84"/>
  <c r="C229" i="84" s="1"/>
  <c r="B230" i="84"/>
  <c r="C230" i="84" s="1"/>
  <c r="B231" i="84"/>
  <c r="C231" i="84" s="1"/>
  <c r="B232" i="84"/>
  <c r="C232" i="84" s="1"/>
  <c r="B233" i="84"/>
  <c r="C233" i="84" s="1"/>
  <c r="B234" i="84"/>
  <c r="C234" i="84" s="1"/>
  <c r="B235" i="84"/>
  <c r="C235" i="84" s="1"/>
  <c r="B236" i="84"/>
  <c r="C236" i="84" s="1"/>
  <c r="B237" i="84"/>
  <c r="C237" i="84" s="1"/>
  <c r="B238" i="84"/>
  <c r="C238" i="84" s="1"/>
  <c r="B239" i="84"/>
  <c r="C239" i="84" s="1"/>
  <c r="B240" i="84"/>
  <c r="C240" i="84" s="1"/>
  <c r="B241" i="84"/>
  <c r="C241" i="84" s="1"/>
  <c r="B242" i="84"/>
  <c r="C242" i="84" s="1"/>
  <c r="B243" i="84"/>
  <c r="C243" i="84" s="1"/>
  <c r="B244" i="84"/>
  <c r="C244" i="84" s="1"/>
  <c r="B245" i="84"/>
  <c r="C245" i="84" s="1"/>
  <c r="B246" i="84"/>
  <c r="C246" i="84" s="1"/>
  <c r="B247" i="84"/>
  <c r="C247" i="84" s="1"/>
  <c r="B248" i="84"/>
  <c r="C248" i="84" s="1"/>
  <c r="B249" i="84"/>
  <c r="C249" i="84" s="1"/>
  <c r="B250" i="84"/>
  <c r="C250" i="84" s="1"/>
  <c r="B251" i="84"/>
  <c r="C251" i="84" s="1"/>
  <c r="B252" i="84"/>
  <c r="C252" i="84" s="1"/>
  <c r="B253" i="84"/>
  <c r="C253" i="84" s="1"/>
  <c r="B254" i="84"/>
  <c r="C254" i="84" s="1"/>
  <c r="B255" i="84"/>
  <c r="C255" i="84" s="1"/>
  <c r="B256" i="84"/>
  <c r="C256" i="84" s="1"/>
  <c r="B257" i="84"/>
  <c r="C257" i="84" s="1"/>
  <c r="B258" i="84"/>
  <c r="C258" i="84" s="1"/>
  <c r="B259" i="84"/>
  <c r="C259" i="84" s="1"/>
  <c r="B260" i="84"/>
  <c r="C260" i="84" s="1"/>
  <c r="B261" i="84"/>
  <c r="C261" i="84" s="1"/>
  <c r="B262" i="84"/>
  <c r="C262" i="84" s="1"/>
  <c r="B263" i="84"/>
  <c r="C263" i="84" s="1"/>
  <c r="B264" i="84"/>
  <c r="C264" i="84" s="1"/>
  <c r="B265" i="84"/>
  <c r="C265" i="84" s="1"/>
  <c r="B266" i="84"/>
  <c r="C266" i="84" s="1"/>
  <c r="B267" i="84"/>
  <c r="C267" i="84" s="1"/>
  <c r="B268" i="84"/>
  <c r="C268" i="84" s="1"/>
  <c r="B269" i="84"/>
  <c r="C269" i="84" s="1"/>
  <c r="B270" i="84"/>
  <c r="C270" i="84" s="1"/>
  <c r="B271" i="84"/>
  <c r="C271" i="84" s="1"/>
  <c r="B272" i="84"/>
  <c r="C272" i="84" s="1"/>
  <c r="B273" i="84"/>
  <c r="C273" i="84" s="1"/>
  <c r="B274" i="84"/>
  <c r="C274" i="84" s="1"/>
  <c r="B275" i="84"/>
  <c r="C275" i="84" s="1"/>
  <c r="B276" i="84"/>
  <c r="C276" i="84" s="1"/>
  <c r="B277" i="84"/>
  <c r="C277" i="84" s="1"/>
  <c r="B278" i="84"/>
  <c r="C278" i="84" s="1"/>
  <c r="B279" i="84"/>
  <c r="C279" i="84" s="1"/>
  <c r="B280" i="84"/>
  <c r="C280" i="84" s="1"/>
  <c r="B281" i="84"/>
  <c r="C281" i="84" s="1"/>
  <c r="B282" i="84"/>
  <c r="C282" i="84" s="1"/>
  <c r="B283" i="84"/>
  <c r="C283" i="84" s="1"/>
  <c r="B284" i="84"/>
  <c r="C284" i="84" s="1"/>
  <c r="B285" i="84"/>
  <c r="C285" i="84" s="1"/>
  <c r="B286" i="84"/>
  <c r="C286" i="84" s="1"/>
  <c r="B287" i="84"/>
  <c r="C287" i="84" s="1"/>
  <c r="B288" i="84"/>
  <c r="C288" i="84" s="1"/>
  <c r="B289" i="84"/>
  <c r="C289" i="84" s="1"/>
  <c r="B290" i="84"/>
  <c r="C290" i="84" s="1"/>
  <c r="B291" i="84"/>
  <c r="C291" i="84" s="1"/>
  <c r="B292" i="84"/>
  <c r="C292" i="84" s="1"/>
  <c r="B293" i="84"/>
  <c r="C293" i="84" s="1"/>
  <c r="B294" i="84"/>
  <c r="C294" i="84" s="1"/>
  <c r="B295" i="84"/>
  <c r="C295" i="84" s="1"/>
  <c r="B296" i="84"/>
  <c r="C296" i="84" s="1"/>
  <c r="B297" i="84"/>
  <c r="C297" i="84" s="1"/>
  <c r="B298" i="84"/>
  <c r="C298" i="84" s="1"/>
  <c r="B299" i="84"/>
  <c r="C299" i="84" s="1"/>
  <c r="B300" i="84"/>
  <c r="C300" i="84" s="1"/>
  <c r="B301" i="84"/>
  <c r="C301" i="84" s="1"/>
  <c r="B302" i="84"/>
  <c r="C302" i="84" s="1"/>
  <c r="B303" i="84"/>
  <c r="C303" i="84" s="1"/>
  <c r="B304" i="84"/>
  <c r="C304" i="84" s="1"/>
  <c r="B305" i="84"/>
  <c r="C305" i="84" s="1"/>
  <c r="B306" i="84"/>
  <c r="C306" i="84" s="1"/>
  <c r="B307" i="84"/>
  <c r="C307" i="84" s="1"/>
  <c r="B308" i="84"/>
  <c r="C308" i="84" s="1"/>
  <c r="B309" i="84"/>
  <c r="C309" i="84" s="1"/>
  <c r="B310" i="84"/>
  <c r="C310" i="84" s="1"/>
  <c r="B311" i="84"/>
  <c r="C311" i="84" s="1"/>
  <c r="B312" i="84"/>
  <c r="C312" i="84" s="1"/>
  <c r="B313" i="84"/>
  <c r="C313" i="84" s="1"/>
  <c r="B314" i="84"/>
  <c r="C314" i="84" s="1"/>
  <c r="B315" i="84"/>
  <c r="C315" i="84" s="1"/>
  <c r="B316" i="84"/>
  <c r="C316" i="84" s="1"/>
  <c r="B317" i="84"/>
  <c r="C317" i="84" s="1"/>
  <c r="B318" i="84"/>
  <c r="C318" i="84" s="1"/>
  <c r="B319" i="84"/>
  <c r="C319" i="84" s="1"/>
  <c r="B320" i="84"/>
  <c r="C320" i="84" s="1"/>
  <c r="B321" i="84"/>
  <c r="C321" i="84" s="1"/>
  <c r="B322" i="84"/>
  <c r="C322" i="84" s="1"/>
  <c r="B323" i="84"/>
  <c r="C323" i="84" s="1"/>
  <c r="B324" i="84"/>
  <c r="C324" i="84" s="1"/>
  <c r="B325" i="84"/>
  <c r="C325" i="84" s="1"/>
  <c r="B326" i="84"/>
  <c r="C326" i="84" s="1"/>
  <c r="B327" i="84"/>
  <c r="C327" i="84" s="1"/>
  <c r="B328" i="84"/>
  <c r="C328" i="84" s="1"/>
  <c r="B329" i="84"/>
  <c r="C329" i="84" s="1"/>
  <c r="B330" i="84"/>
  <c r="C330" i="84" s="1"/>
  <c r="B331" i="84"/>
  <c r="C331" i="84" s="1"/>
  <c r="B332" i="84"/>
  <c r="C332" i="84" s="1"/>
  <c r="B333" i="84"/>
  <c r="C333" i="84" s="1"/>
  <c r="B334" i="84"/>
  <c r="C334" i="84" s="1"/>
  <c r="B335" i="84"/>
  <c r="C335" i="84" s="1"/>
  <c r="B336" i="84"/>
  <c r="C336" i="84" s="1"/>
  <c r="B337" i="84"/>
  <c r="C337" i="84" s="1"/>
  <c r="B338" i="84"/>
  <c r="C338" i="84" s="1"/>
  <c r="B339" i="84"/>
  <c r="C339" i="84" s="1"/>
  <c r="B340" i="84"/>
  <c r="C340" i="84" s="1"/>
  <c r="B341" i="84"/>
  <c r="C341" i="84" s="1"/>
  <c r="B342" i="84"/>
  <c r="C342" i="84" s="1"/>
  <c r="B343" i="84"/>
  <c r="C343" i="84" s="1"/>
  <c r="B344" i="84"/>
  <c r="C344" i="84" s="1"/>
  <c r="B345" i="84"/>
  <c r="C345" i="84" s="1"/>
  <c r="B346" i="84"/>
  <c r="C346" i="84" s="1"/>
  <c r="B347" i="84"/>
  <c r="C347" i="84" s="1"/>
  <c r="B348" i="84"/>
  <c r="C348" i="84" s="1"/>
  <c r="B349" i="84"/>
  <c r="C349" i="84" s="1"/>
  <c r="B350" i="84"/>
  <c r="C350" i="84" s="1"/>
  <c r="B351" i="84"/>
  <c r="C351" i="84" s="1"/>
  <c r="B352" i="84"/>
  <c r="C352" i="84" s="1"/>
  <c r="B353" i="84"/>
  <c r="C353" i="84" s="1"/>
  <c r="B354" i="84"/>
  <c r="C354" i="84" s="1"/>
  <c r="B355" i="84"/>
  <c r="C355" i="84" s="1"/>
  <c r="B356" i="84"/>
  <c r="C356" i="84" s="1"/>
  <c r="B357" i="84"/>
  <c r="C357" i="84" s="1"/>
  <c r="B358" i="84"/>
  <c r="C358" i="84" s="1"/>
  <c r="B359" i="84"/>
  <c r="C359" i="84" s="1"/>
  <c r="B360" i="84"/>
  <c r="C360" i="84" s="1"/>
  <c r="B361" i="84"/>
  <c r="C361" i="84" s="1"/>
  <c r="B362" i="84"/>
  <c r="C362" i="84" s="1"/>
  <c r="B363" i="84"/>
  <c r="C363" i="84" s="1"/>
  <c r="B364" i="84"/>
  <c r="C364" i="84" s="1"/>
  <c r="B365" i="84"/>
  <c r="C365" i="84" s="1"/>
  <c r="B366" i="84"/>
  <c r="C366" i="84" s="1"/>
  <c r="B367" i="84"/>
  <c r="C367" i="84" s="1"/>
  <c r="B368" i="84"/>
  <c r="C368" i="84" s="1"/>
  <c r="B369" i="84"/>
  <c r="C369" i="84" s="1"/>
  <c r="B370" i="84"/>
  <c r="C370" i="84" s="1"/>
  <c r="B371" i="84"/>
  <c r="C371" i="84" s="1"/>
  <c r="B372" i="84"/>
  <c r="C372" i="84" s="1"/>
  <c r="B373" i="84"/>
  <c r="C373" i="84" s="1"/>
  <c r="B374" i="84"/>
  <c r="C374" i="84" s="1"/>
  <c r="B375" i="84"/>
  <c r="C375" i="84" s="1"/>
  <c r="B376" i="84"/>
  <c r="C376" i="84" s="1"/>
  <c r="B377" i="84"/>
  <c r="C377" i="84" s="1"/>
  <c r="B378" i="84"/>
  <c r="C378" i="84" s="1"/>
  <c r="B379" i="84"/>
  <c r="C379" i="84" s="1"/>
  <c r="B380" i="84"/>
  <c r="C380" i="84" s="1"/>
  <c r="B381" i="84"/>
  <c r="C381" i="84" s="1"/>
  <c r="B382" i="84"/>
  <c r="C382" i="84" s="1"/>
  <c r="B383" i="84"/>
  <c r="C383" i="84" s="1"/>
  <c r="B384" i="84"/>
  <c r="C384" i="84" s="1"/>
  <c r="B385" i="84"/>
  <c r="C385" i="84" s="1"/>
  <c r="B386" i="84"/>
  <c r="C386" i="84" s="1"/>
  <c r="B387" i="84"/>
  <c r="C387" i="84" s="1"/>
  <c r="B388" i="84"/>
  <c r="C388" i="84" s="1"/>
  <c r="B389" i="84"/>
  <c r="C389" i="84" s="1"/>
  <c r="B390" i="84"/>
  <c r="C390" i="84" s="1"/>
  <c r="B391" i="84"/>
  <c r="C391" i="84" s="1"/>
  <c r="B392" i="84"/>
  <c r="C392" i="84" s="1"/>
  <c r="B393" i="84"/>
  <c r="C393" i="84" s="1"/>
  <c r="B394" i="84"/>
  <c r="C394" i="84" s="1"/>
  <c r="B395" i="84"/>
  <c r="C395" i="84" s="1"/>
  <c r="B396" i="84"/>
  <c r="C396" i="84" s="1"/>
  <c r="B397" i="84"/>
  <c r="C397" i="84" s="1"/>
  <c r="B398" i="84"/>
  <c r="C398" i="84" s="1"/>
  <c r="B399" i="84"/>
  <c r="C399" i="84" s="1"/>
  <c r="B400" i="84"/>
  <c r="C400" i="84" s="1"/>
  <c r="B401" i="84"/>
  <c r="C401" i="84" s="1"/>
  <c r="B402" i="84"/>
  <c r="C402" i="84" s="1"/>
  <c r="B403" i="84"/>
  <c r="C403" i="84" s="1"/>
  <c r="B404" i="84"/>
  <c r="C404" i="84" s="1"/>
  <c r="B405" i="84"/>
  <c r="C405" i="84" s="1"/>
  <c r="B406" i="84"/>
  <c r="C406" i="84" s="1"/>
  <c r="B407" i="84"/>
  <c r="C407" i="84" s="1"/>
  <c r="B408" i="84"/>
  <c r="C408" i="84" s="1"/>
  <c r="B409" i="84"/>
  <c r="C409" i="84" s="1"/>
  <c r="B410" i="84"/>
  <c r="C410" i="84" s="1"/>
  <c r="B411" i="84"/>
  <c r="C411" i="84" s="1"/>
  <c r="B412" i="84"/>
  <c r="C412" i="84" s="1"/>
  <c r="B413" i="84"/>
  <c r="C413" i="84" s="1"/>
  <c r="B414" i="84"/>
  <c r="C414" i="84" s="1"/>
  <c r="B415" i="84"/>
  <c r="C415" i="84" s="1"/>
  <c r="B416" i="84"/>
  <c r="C416" i="84" s="1"/>
  <c r="B417" i="84"/>
  <c r="C417" i="84" s="1"/>
  <c r="B418" i="84"/>
  <c r="C418" i="84" s="1"/>
  <c r="B419" i="84"/>
  <c r="C419" i="84" s="1"/>
  <c r="B420" i="84"/>
  <c r="C420" i="84" s="1"/>
  <c r="B421" i="84"/>
  <c r="C421" i="84" s="1"/>
  <c r="B422" i="84"/>
  <c r="C422" i="84" s="1"/>
  <c r="B423" i="84"/>
  <c r="C423" i="84" s="1"/>
  <c r="B424" i="84"/>
  <c r="C424" i="84" s="1"/>
  <c r="B425" i="84"/>
  <c r="C425" i="84" s="1"/>
  <c r="B426" i="84"/>
  <c r="C426" i="84" s="1"/>
  <c r="B427" i="84"/>
  <c r="C427" i="84" s="1"/>
  <c r="B428" i="84"/>
  <c r="C428" i="84" s="1"/>
  <c r="B429" i="84"/>
  <c r="C429" i="84" s="1"/>
  <c r="B430" i="84"/>
  <c r="C430" i="84" s="1"/>
  <c r="B431" i="84"/>
  <c r="C431" i="84" s="1"/>
  <c r="B432" i="84"/>
  <c r="C432" i="84" s="1"/>
  <c r="B433" i="84"/>
  <c r="C433" i="84" s="1"/>
  <c r="B434" i="84"/>
  <c r="C434" i="84" s="1"/>
  <c r="B435" i="84"/>
  <c r="C435" i="84" s="1"/>
  <c r="B436" i="84"/>
  <c r="C436" i="84" s="1"/>
  <c r="B437" i="84"/>
  <c r="C437" i="84" s="1"/>
  <c r="B438" i="84"/>
  <c r="C438" i="84" s="1"/>
  <c r="B439" i="84"/>
  <c r="C439" i="84" s="1"/>
  <c r="B440" i="84"/>
  <c r="C440" i="84" s="1"/>
  <c r="B441" i="84"/>
  <c r="C441" i="84" s="1"/>
  <c r="B442" i="84"/>
  <c r="C442" i="84" s="1"/>
  <c r="B443" i="84"/>
  <c r="C443" i="84" s="1"/>
  <c r="B444" i="84"/>
  <c r="C444" i="84" s="1"/>
  <c r="B445" i="84"/>
  <c r="C445" i="84" s="1"/>
  <c r="B446" i="84"/>
  <c r="C446" i="84" s="1"/>
  <c r="B447" i="84"/>
  <c r="C447" i="84" s="1"/>
  <c r="B448" i="84"/>
  <c r="C448" i="84" s="1"/>
  <c r="B449" i="84"/>
  <c r="C449" i="84" s="1"/>
  <c r="B450" i="84"/>
  <c r="C450" i="84" s="1"/>
  <c r="B451" i="84"/>
  <c r="C451" i="84" s="1"/>
  <c r="B452" i="84"/>
  <c r="C452" i="84" s="1"/>
  <c r="B453" i="84"/>
  <c r="C453" i="84" s="1"/>
  <c r="B454" i="84"/>
  <c r="C454" i="84" s="1"/>
  <c r="B455" i="84"/>
  <c r="C455" i="84" s="1"/>
  <c r="B456" i="84"/>
  <c r="C456" i="84" s="1"/>
  <c r="B457" i="84"/>
  <c r="C457" i="84" s="1"/>
  <c r="B458" i="84"/>
  <c r="C458" i="84" s="1"/>
  <c r="B459" i="84"/>
  <c r="C459" i="84" s="1"/>
  <c r="B460" i="84"/>
  <c r="C460" i="84" s="1"/>
  <c r="B461" i="84"/>
  <c r="C461" i="84" s="1"/>
  <c r="B462" i="84"/>
  <c r="C462" i="84" s="1"/>
  <c r="B463" i="84"/>
  <c r="C463" i="84" s="1"/>
  <c r="B464" i="84"/>
  <c r="C464" i="84" s="1"/>
  <c r="B465" i="84"/>
  <c r="C465" i="84" s="1"/>
  <c r="B466" i="84"/>
  <c r="C466" i="84" s="1"/>
  <c r="B467" i="84"/>
  <c r="C467" i="84" s="1"/>
  <c r="B468" i="84"/>
  <c r="C468" i="84" s="1"/>
  <c r="B469" i="84"/>
  <c r="C469" i="84" s="1"/>
  <c r="B470" i="84"/>
  <c r="C470" i="84" s="1"/>
  <c r="B471" i="84"/>
  <c r="C471" i="84" s="1"/>
  <c r="B472" i="84"/>
  <c r="C472" i="84" s="1"/>
  <c r="B473" i="84"/>
  <c r="C473" i="84" s="1"/>
  <c r="B474" i="84"/>
  <c r="C474" i="84" s="1"/>
  <c r="B475" i="84"/>
  <c r="C475" i="84" s="1"/>
  <c r="B476" i="84"/>
  <c r="C476" i="84" s="1"/>
  <c r="B477" i="84"/>
  <c r="C477" i="84" s="1"/>
  <c r="B478" i="84"/>
  <c r="C478" i="84" s="1"/>
  <c r="B479" i="84"/>
  <c r="C479" i="84" s="1"/>
  <c r="B480" i="84"/>
  <c r="C480" i="84" s="1"/>
  <c r="B481" i="84"/>
  <c r="C481" i="84" s="1"/>
  <c r="B482" i="84"/>
  <c r="C482" i="84" s="1"/>
  <c r="B483" i="84"/>
  <c r="C483" i="84" s="1"/>
  <c r="B484" i="84"/>
  <c r="C484" i="84" s="1"/>
  <c r="B485" i="84"/>
  <c r="C485" i="84" s="1"/>
  <c r="B486" i="84"/>
  <c r="C486" i="84" s="1"/>
  <c r="B487" i="84"/>
  <c r="C487" i="84" s="1"/>
  <c r="B488" i="84"/>
  <c r="C488" i="84" s="1"/>
  <c r="B489" i="84"/>
  <c r="C489" i="84" s="1"/>
  <c r="B490" i="84"/>
  <c r="C490" i="84" s="1"/>
  <c r="B491" i="84"/>
  <c r="C491" i="84" s="1"/>
  <c r="B492" i="84"/>
  <c r="C492" i="84" s="1"/>
  <c r="B493" i="84"/>
  <c r="C493" i="84" s="1"/>
  <c r="B494" i="84"/>
  <c r="C494" i="84" s="1"/>
  <c r="B495" i="84"/>
  <c r="C495" i="84" s="1"/>
  <c r="B496" i="84"/>
  <c r="C496" i="84" s="1"/>
  <c r="B497" i="84"/>
  <c r="C497" i="84" s="1"/>
  <c r="B498" i="84"/>
  <c r="C498" i="84" s="1"/>
  <c r="B499" i="84"/>
  <c r="C499" i="84" s="1"/>
  <c r="B500" i="84"/>
  <c r="C500" i="84" s="1"/>
  <c r="B501" i="84"/>
  <c r="C501" i="84" s="1"/>
  <c r="B502" i="84"/>
  <c r="C502" i="84" s="1"/>
  <c r="B503" i="84"/>
  <c r="C503" i="84" s="1"/>
  <c r="B504" i="84"/>
  <c r="C504" i="84" s="1"/>
  <c r="B505" i="84"/>
  <c r="C505" i="84" s="1"/>
  <c r="B506" i="84"/>
  <c r="C506" i="84" s="1"/>
  <c r="B507" i="84"/>
  <c r="C507" i="84" s="1"/>
  <c r="B508" i="84"/>
  <c r="C508" i="84" s="1"/>
  <c r="B509" i="84"/>
  <c r="C509" i="84" s="1"/>
  <c r="B510" i="84"/>
  <c r="C510" i="84" s="1"/>
  <c r="B511" i="84"/>
  <c r="C511" i="84" s="1"/>
  <c r="B512" i="84"/>
  <c r="C512" i="84" s="1"/>
  <c r="B513" i="84"/>
  <c r="C513" i="84" s="1"/>
  <c r="B514" i="84"/>
  <c r="C514" i="84" s="1"/>
  <c r="B515" i="84"/>
  <c r="C515" i="84" s="1"/>
  <c r="B516" i="84"/>
  <c r="C516" i="84" s="1"/>
  <c r="B517" i="84"/>
  <c r="C517" i="84" s="1"/>
  <c r="B518" i="84"/>
  <c r="C518" i="84" s="1"/>
  <c r="B519" i="84"/>
  <c r="C519" i="84" s="1"/>
  <c r="B520" i="84"/>
  <c r="C520" i="84" s="1"/>
  <c r="B521" i="84"/>
  <c r="C521" i="84" s="1"/>
  <c r="B522" i="84"/>
  <c r="C522" i="84" s="1"/>
  <c r="B523" i="84"/>
  <c r="C523" i="84" s="1"/>
  <c r="B524" i="84"/>
  <c r="C524" i="84" s="1"/>
  <c r="B525" i="84"/>
  <c r="C525" i="84" s="1"/>
  <c r="B526" i="84"/>
  <c r="C526" i="84" s="1"/>
  <c r="B527" i="84"/>
  <c r="C527" i="84" s="1"/>
  <c r="B528" i="84"/>
  <c r="C528" i="84" s="1"/>
  <c r="B529" i="84"/>
  <c r="C529" i="84" s="1"/>
  <c r="B530" i="84"/>
  <c r="C530" i="84" s="1"/>
  <c r="B531" i="84"/>
  <c r="C531" i="84" s="1"/>
  <c r="B532" i="84"/>
  <c r="C532" i="84" s="1"/>
  <c r="B533" i="84"/>
  <c r="C533" i="84" s="1"/>
  <c r="B534" i="84"/>
  <c r="C534" i="84" s="1"/>
  <c r="B535" i="84"/>
  <c r="C535" i="84" s="1"/>
  <c r="B536" i="84"/>
  <c r="C536" i="84" s="1"/>
  <c r="B537" i="84"/>
  <c r="C537" i="84" s="1"/>
  <c r="B538" i="84"/>
  <c r="C538" i="84" s="1"/>
  <c r="B539" i="84"/>
  <c r="C539" i="84" s="1"/>
  <c r="B540" i="84"/>
  <c r="C540" i="84" s="1"/>
  <c r="B541" i="84"/>
  <c r="C541" i="84" s="1"/>
  <c r="B542" i="84"/>
  <c r="C542" i="84" s="1"/>
  <c r="B543" i="84"/>
  <c r="C543" i="84" s="1"/>
  <c r="B544" i="84"/>
  <c r="C544" i="84" s="1"/>
  <c r="B545" i="84"/>
  <c r="C545" i="84" s="1"/>
  <c r="B546" i="84"/>
  <c r="C546" i="84" s="1"/>
  <c r="B547" i="84"/>
  <c r="C547" i="84" s="1"/>
  <c r="B548" i="84"/>
  <c r="C548" i="84" s="1"/>
  <c r="B549" i="84"/>
  <c r="C549" i="84" s="1"/>
  <c r="B550" i="84"/>
  <c r="C550" i="84" s="1"/>
  <c r="B551" i="84"/>
  <c r="C551" i="84" s="1"/>
  <c r="B552" i="84"/>
  <c r="C552" i="84" s="1"/>
  <c r="B553" i="84"/>
  <c r="C553" i="84" s="1"/>
  <c r="B554" i="84"/>
  <c r="C554" i="84" s="1"/>
  <c r="B555" i="84"/>
  <c r="C555" i="84" s="1"/>
  <c r="B556" i="84"/>
  <c r="C556" i="84" s="1"/>
  <c r="B557" i="84"/>
  <c r="C557" i="84" s="1"/>
  <c r="B558" i="84"/>
  <c r="C558" i="84" s="1"/>
  <c r="B559" i="84"/>
  <c r="C559" i="84" s="1"/>
  <c r="B560" i="84"/>
  <c r="C560" i="84" s="1"/>
  <c r="B561" i="84"/>
  <c r="C561" i="84" s="1"/>
  <c r="B562" i="84"/>
  <c r="C562" i="84" s="1"/>
  <c r="B563" i="84"/>
  <c r="C563" i="84" s="1"/>
  <c r="B564" i="84"/>
  <c r="C564" i="84" s="1"/>
  <c r="B565" i="84"/>
  <c r="C565" i="84" s="1"/>
  <c r="B566" i="84"/>
  <c r="C566" i="84" s="1"/>
  <c r="B567" i="84"/>
  <c r="C567" i="84" s="1"/>
  <c r="B568" i="84"/>
  <c r="C568" i="84" s="1"/>
  <c r="B569" i="84"/>
  <c r="C569" i="84" s="1"/>
  <c r="B570" i="84"/>
  <c r="C570" i="84" s="1"/>
  <c r="B571" i="84"/>
  <c r="C571" i="84" s="1"/>
  <c r="B572" i="84"/>
  <c r="C572" i="84" s="1"/>
  <c r="B573" i="84"/>
  <c r="C573" i="84" s="1"/>
  <c r="B574" i="84"/>
  <c r="C574" i="84" s="1"/>
  <c r="B575" i="84"/>
  <c r="C575" i="84" s="1"/>
  <c r="B576" i="84"/>
  <c r="C576" i="84" s="1"/>
  <c r="B577" i="84"/>
  <c r="C577" i="84" s="1"/>
  <c r="B578" i="84"/>
  <c r="C578" i="84" s="1"/>
  <c r="B579" i="84"/>
  <c r="C579" i="84" s="1"/>
  <c r="B580" i="84"/>
  <c r="C580" i="84" s="1"/>
  <c r="B581" i="84"/>
  <c r="C581" i="84" s="1"/>
  <c r="B582" i="84"/>
  <c r="C582" i="84" s="1"/>
  <c r="B583" i="84"/>
  <c r="C583" i="84" s="1"/>
  <c r="B584" i="84"/>
  <c r="C584" i="84" s="1"/>
  <c r="B585" i="84"/>
  <c r="C585" i="84" s="1"/>
  <c r="B586" i="84"/>
  <c r="C586" i="84" s="1"/>
  <c r="B587" i="84"/>
  <c r="C587" i="84" s="1"/>
  <c r="B588" i="84"/>
  <c r="C588" i="84" s="1"/>
  <c r="B589" i="84"/>
  <c r="C589" i="84" s="1"/>
  <c r="B590" i="84"/>
  <c r="C590" i="84" s="1"/>
  <c r="B591" i="84"/>
  <c r="C591" i="84" s="1"/>
  <c r="B592" i="84"/>
  <c r="C592" i="84" s="1"/>
  <c r="B593" i="84"/>
  <c r="C593" i="84" s="1"/>
  <c r="B594" i="84"/>
  <c r="C594" i="84" s="1"/>
  <c r="B595" i="84"/>
  <c r="C595" i="84" s="1"/>
  <c r="B596" i="84"/>
  <c r="C596" i="84" s="1"/>
  <c r="B597" i="84"/>
  <c r="C597" i="84" s="1"/>
  <c r="B598" i="84"/>
  <c r="C598" i="84" s="1"/>
  <c r="B599" i="84"/>
  <c r="C599" i="84" s="1"/>
  <c r="B600" i="84"/>
  <c r="C600" i="84" s="1"/>
  <c r="B601" i="84"/>
  <c r="C601" i="84" s="1"/>
  <c r="B602" i="84"/>
  <c r="C602" i="84" s="1"/>
  <c r="B603" i="84"/>
  <c r="C603" i="84" s="1"/>
  <c r="B604" i="84"/>
  <c r="C604" i="84" s="1"/>
  <c r="B605" i="84"/>
  <c r="C605" i="84" s="1"/>
  <c r="B606" i="84"/>
  <c r="C606" i="84" s="1"/>
  <c r="B607" i="84"/>
  <c r="C607" i="84" s="1"/>
  <c r="B608" i="84"/>
  <c r="C608" i="84" s="1"/>
  <c r="B609" i="84"/>
  <c r="C609" i="84" s="1"/>
  <c r="B610" i="84"/>
  <c r="C610" i="84" s="1"/>
  <c r="B611" i="84"/>
  <c r="C611" i="84" s="1"/>
  <c r="B612" i="84"/>
  <c r="C612" i="84" s="1"/>
  <c r="B7" i="84"/>
  <c r="C7" i="84" s="1"/>
  <c r="B8" i="68"/>
  <c r="B9" i="68"/>
  <c r="B10" i="68"/>
  <c r="B11" i="68"/>
  <c r="B12" i="68"/>
  <c r="B13" i="68"/>
  <c r="B14" i="68"/>
  <c r="B15" i="68"/>
  <c r="B16" i="68"/>
  <c r="B17" i="68"/>
  <c r="B18" i="68"/>
  <c r="B19" i="68"/>
  <c r="B20" i="68"/>
  <c r="B21" i="68"/>
  <c r="B22" i="68"/>
  <c r="B23" i="68"/>
  <c r="B24" i="68"/>
  <c r="B25" i="68"/>
  <c r="B26" i="68"/>
  <c r="B27" i="68"/>
  <c r="B28" i="68"/>
  <c r="B29" i="68"/>
  <c r="B30" i="68"/>
  <c r="B31" i="68"/>
  <c r="B32" i="68"/>
  <c r="B33" i="68"/>
  <c r="B34" i="68"/>
  <c r="B35" i="68"/>
  <c r="B36" i="68"/>
  <c r="B37" i="68"/>
  <c r="B38" i="68"/>
  <c r="B39" i="68"/>
  <c r="B40" i="68"/>
  <c r="B41" i="68"/>
  <c r="B42" i="68"/>
  <c r="B43" i="68"/>
  <c r="B44" i="68"/>
  <c r="B45" i="68"/>
  <c r="B46" i="68"/>
  <c r="B47" i="68"/>
  <c r="B48" i="68"/>
  <c r="B49" i="68"/>
  <c r="B50" i="68"/>
  <c r="B51" i="68"/>
  <c r="B52" i="68"/>
  <c r="B53" i="68"/>
  <c r="B54" i="68"/>
  <c r="B55" i="68"/>
  <c r="B56" i="68"/>
  <c r="B57" i="68"/>
  <c r="B58" i="68"/>
  <c r="B59" i="68"/>
  <c r="B60" i="68"/>
  <c r="B61" i="68"/>
  <c r="B62" i="68"/>
  <c r="B63" i="68"/>
  <c r="B64" i="68"/>
  <c r="B65" i="68"/>
  <c r="B66" i="68"/>
  <c r="B67" i="68"/>
  <c r="B68" i="68"/>
  <c r="B69" i="68"/>
  <c r="B70" i="68"/>
  <c r="B71" i="68"/>
  <c r="B72" i="68"/>
  <c r="B73" i="68"/>
  <c r="B74" i="68"/>
  <c r="B75" i="68"/>
  <c r="B76" i="68"/>
  <c r="B77" i="68"/>
  <c r="B78" i="68"/>
  <c r="B79" i="68"/>
  <c r="B80" i="68"/>
  <c r="B81" i="68"/>
  <c r="B82" i="68"/>
  <c r="B83" i="68"/>
  <c r="B84" i="68"/>
  <c r="B85" i="68"/>
  <c r="B86" i="68"/>
  <c r="B87" i="68"/>
  <c r="B88" i="68"/>
  <c r="B89" i="68"/>
  <c r="B90" i="68"/>
  <c r="B91" i="68"/>
  <c r="B92" i="68"/>
  <c r="B93" i="68"/>
  <c r="B94" i="68"/>
  <c r="B95" i="68"/>
  <c r="B96" i="68"/>
  <c r="B97" i="68"/>
  <c r="B98" i="68"/>
  <c r="B99" i="68"/>
  <c r="B100" i="68"/>
  <c r="B101" i="68"/>
  <c r="B102" i="68"/>
  <c r="B103" i="68"/>
  <c r="B104" i="68"/>
  <c r="B105" i="68"/>
  <c r="B106" i="68"/>
  <c r="B107" i="68"/>
  <c r="B108" i="68"/>
  <c r="B109" i="68"/>
  <c r="B110" i="68"/>
  <c r="B111" i="68"/>
  <c r="B112" i="68"/>
  <c r="B113" i="68"/>
  <c r="B114" i="68"/>
  <c r="B115" i="68"/>
  <c r="B116" i="68"/>
  <c r="B117" i="68"/>
  <c r="B118" i="68"/>
  <c r="B119" i="68"/>
  <c r="B120" i="68"/>
  <c r="B121" i="68"/>
  <c r="B122" i="68"/>
  <c r="B123" i="68"/>
  <c r="B124" i="68"/>
  <c r="B125" i="68"/>
  <c r="B126" i="68"/>
  <c r="B127" i="68"/>
  <c r="B128" i="68"/>
  <c r="B129" i="68"/>
  <c r="B130" i="68"/>
  <c r="B131" i="68"/>
  <c r="B132" i="68"/>
  <c r="B133" i="68"/>
  <c r="B134" i="68"/>
  <c r="B135" i="68"/>
  <c r="B136" i="68"/>
  <c r="B137" i="68"/>
  <c r="B138" i="68"/>
  <c r="B139" i="68"/>
  <c r="B140" i="68"/>
  <c r="B141" i="68"/>
  <c r="B142" i="68"/>
  <c r="B143" i="68"/>
  <c r="B144" i="68"/>
  <c r="B145" i="68"/>
  <c r="B146" i="68"/>
  <c r="B147" i="68"/>
  <c r="B148" i="68"/>
  <c r="B149" i="68"/>
  <c r="B150" i="68"/>
  <c r="B151" i="68"/>
  <c r="B152" i="68"/>
  <c r="B153" i="68"/>
  <c r="B154" i="68"/>
  <c r="B155" i="68"/>
  <c r="B156" i="68"/>
  <c r="B157" i="68"/>
  <c r="B158" i="68"/>
  <c r="B159" i="68"/>
  <c r="B160" i="68"/>
  <c r="B161" i="68"/>
  <c r="B162" i="68"/>
  <c r="B163" i="68"/>
  <c r="B164" i="68"/>
  <c r="B165" i="68"/>
  <c r="B166" i="68"/>
  <c r="B167" i="68"/>
  <c r="B168" i="68"/>
  <c r="B169" i="68"/>
  <c r="B170" i="68"/>
  <c r="B171" i="68"/>
  <c r="B172" i="68"/>
  <c r="B173" i="68"/>
  <c r="B174" i="68"/>
  <c r="B175" i="68"/>
  <c r="B176" i="68"/>
  <c r="B177" i="68"/>
  <c r="B178" i="68"/>
  <c r="B179" i="68"/>
  <c r="B180" i="68"/>
  <c r="B181" i="68"/>
  <c r="B182" i="68"/>
  <c r="B183" i="68"/>
  <c r="B184" i="68"/>
  <c r="B185" i="68"/>
  <c r="B186" i="68"/>
  <c r="B187" i="68"/>
  <c r="B188" i="68"/>
  <c r="B189" i="68"/>
  <c r="B190" i="68"/>
  <c r="B191" i="68"/>
  <c r="B192" i="68"/>
  <c r="B193" i="68"/>
  <c r="B194" i="68"/>
  <c r="B195" i="68"/>
  <c r="B196" i="68"/>
  <c r="B197" i="68"/>
  <c r="B198" i="68"/>
  <c r="B199" i="68"/>
  <c r="B200" i="68"/>
  <c r="B201" i="68"/>
  <c r="B202" i="68"/>
  <c r="B203" i="68"/>
  <c r="B204" i="68"/>
  <c r="B205" i="68"/>
  <c r="B206" i="68"/>
  <c r="B207" i="68"/>
  <c r="B208" i="68"/>
  <c r="B209" i="68"/>
  <c r="B210" i="68"/>
  <c r="B211" i="68"/>
  <c r="B212" i="68"/>
  <c r="B213" i="68"/>
  <c r="B214" i="68"/>
  <c r="B215" i="68"/>
  <c r="B216" i="68"/>
  <c r="B217" i="68"/>
  <c r="B218" i="68"/>
  <c r="B219" i="68"/>
  <c r="B220" i="68"/>
  <c r="B221" i="68"/>
  <c r="B222" i="68"/>
  <c r="B223" i="68"/>
  <c r="B224" i="68"/>
  <c r="B225" i="68"/>
  <c r="B226" i="68"/>
  <c r="B227" i="68"/>
  <c r="B228" i="68"/>
  <c r="B229" i="68"/>
  <c r="B230" i="68"/>
  <c r="B231" i="68"/>
  <c r="B232" i="68"/>
  <c r="B233" i="68"/>
  <c r="B234" i="68"/>
  <c r="B235" i="68"/>
  <c r="B236" i="68"/>
  <c r="B237" i="68"/>
  <c r="B238" i="68"/>
  <c r="B239" i="68"/>
  <c r="B240" i="68"/>
  <c r="B241" i="68"/>
  <c r="B242" i="68"/>
  <c r="B243" i="68"/>
  <c r="B244" i="68"/>
  <c r="B245" i="68"/>
  <c r="B246" i="68"/>
  <c r="B247" i="68"/>
  <c r="B248" i="68"/>
  <c r="B249" i="68"/>
  <c r="B250" i="68"/>
  <c r="B251" i="68"/>
  <c r="B252" i="68"/>
  <c r="B253" i="68"/>
  <c r="B254" i="68"/>
  <c r="B255" i="68"/>
  <c r="B256" i="68"/>
  <c r="B257" i="68"/>
  <c r="B258" i="68"/>
  <c r="B259" i="68"/>
  <c r="B260" i="68"/>
  <c r="B261" i="68"/>
  <c r="B262" i="68"/>
  <c r="B263" i="68"/>
  <c r="B264" i="68"/>
  <c r="B265" i="68"/>
  <c r="B266" i="68"/>
  <c r="B267" i="68"/>
  <c r="B268" i="68"/>
  <c r="B269" i="68"/>
  <c r="B270" i="68"/>
  <c r="B271" i="68"/>
  <c r="B272" i="68"/>
  <c r="B273" i="68"/>
  <c r="B274" i="68"/>
  <c r="B275" i="68"/>
  <c r="B276" i="68"/>
  <c r="B277" i="68"/>
  <c r="B278" i="68"/>
  <c r="B279" i="68"/>
  <c r="B280" i="68"/>
  <c r="B281" i="68"/>
  <c r="B282" i="68"/>
  <c r="B283" i="68"/>
  <c r="B284" i="68"/>
  <c r="B285" i="68"/>
  <c r="B286" i="68"/>
  <c r="B287" i="68"/>
  <c r="B288" i="68"/>
  <c r="B289" i="68"/>
  <c r="B290" i="68"/>
  <c r="B291" i="68"/>
  <c r="B292" i="68"/>
  <c r="B293" i="68"/>
  <c r="B294" i="68"/>
  <c r="B295" i="68"/>
  <c r="B296" i="68"/>
  <c r="B297" i="68"/>
  <c r="B298" i="68"/>
  <c r="B299" i="68"/>
  <c r="B300" i="68"/>
  <c r="B301" i="68"/>
  <c r="B302" i="68"/>
  <c r="B303" i="68"/>
  <c r="B304" i="68"/>
  <c r="B305" i="68"/>
  <c r="B306" i="68"/>
  <c r="B307" i="68"/>
  <c r="B308" i="68"/>
  <c r="B309" i="68"/>
  <c r="B310" i="68"/>
  <c r="B311" i="68"/>
  <c r="B312" i="68"/>
  <c r="B313" i="68"/>
  <c r="B314" i="68"/>
  <c r="B315" i="68"/>
  <c r="B316" i="68"/>
  <c r="B317" i="68"/>
  <c r="B318" i="68"/>
  <c r="B319" i="68"/>
  <c r="B320" i="68"/>
  <c r="B321" i="68"/>
  <c r="B322" i="68"/>
  <c r="B323" i="68"/>
  <c r="B324" i="68"/>
  <c r="B325" i="68"/>
  <c r="B326" i="68"/>
  <c r="B327" i="68"/>
  <c r="B328" i="68"/>
  <c r="B329" i="68"/>
  <c r="B330" i="68"/>
  <c r="B331" i="68"/>
  <c r="B332" i="68"/>
  <c r="B333" i="68"/>
  <c r="B334" i="68"/>
  <c r="B335" i="68"/>
  <c r="B336" i="68"/>
  <c r="B337" i="68"/>
  <c r="B338" i="68"/>
  <c r="B339" i="68"/>
  <c r="B340" i="68"/>
  <c r="B341" i="68"/>
  <c r="B342" i="68"/>
  <c r="B343" i="68"/>
  <c r="B344" i="68"/>
  <c r="B345" i="68"/>
  <c r="B346" i="68"/>
  <c r="B347" i="68"/>
  <c r="B348" i="68"/>
  <c r="B349" i="68"/>
  <c r="B350" i="68"/>
  <c r="B351" i="68"/>
  <c r="B352" i="68"/>
  <c r="B353" i="68"/>
  <c r="B354" i="68"/>
  <c r="B355" i="68"/>
  <c r="B356" i="68"/>
  <c r="B357" i="68"/>
  <c r="B358" i="68"/>
  <c r="B359" i="68"/>
  <c r="B360" i="68"/>
  <c r="B361" i="68"/>
  <c r="B362" i="68"/>
  <c r="B363" i="68"/>
  <c r="B364" i="68"/>
  <c r="B365" i="68"/>
  <c r="B366" i="68"/>
  <c r="B367" i="68"/>
  <c r="B368" i="68"/>
  <c r="B369" i="68"/>
  <c r="B370" i="68"/>
  <c r="B371" i="68"/>
  <c r="B372" i="68"/>
  <c r="B373" i="68"/>
  <c r="B374" i="68"/>
  <c r="B375" i="68"/>
  <c r="B376" i="68"/>
  <c r="B377" i="68"/>
  <c r="B378" i="68"/>
  <c r="B379" i="68"/>
  <c r="B380" i="68"/>
  <c r="B381" i="68"/>
  <c r="B382" i="68"/>
  <c r="B383" i="68"/>
  <c r="B384" i="68"/>
  <c r="B385" i="68"/>
  <c r="B386" i="68"/>
  <c r="B387" i="68"/>
  <c r="B388" i="68"/>
  <c r="B389" i="68"/>
  <c r="B390" i="68"/>
  <c r="B391" i="68"/>
  <c r="B392" i="68"/>
  <c r="B393" i="68"/>
  <c r="B394" i="68"/>
  <c r="B395" i="68"/>
  <c r="B396" i="68"/>
  <c r="B397" i="68"/>
  <c r="B398" i="68"/>
  <c r="B399" i="68"/>
  <c r="B400" i="68"/>
  <c r="B401" i="68"/>
  <c r="B402" i="68"/>
  <c r="B403" i="68"/>
  <c r="B404" i="68"/>
  <c r="B405" i="68"/>
  <c r="B406" i="68"/>
  <c r="B407" i="68"/>
  <c r="B408" i="68"/>
  <c r="B409" i="68"/>
  <c r="B410" i="68"/>
  <c r="B411" i="68"/>
  <c r="B412" i="68"/>
  <c r="B413" i="68"/>
  <c r="B414" i="68"/>
  <c r="B415" i="68"/>
  <c r="B416" i="68"/>
  <c r="B417" i="68"/>
  <c r="B418" i="68"/>
  <c r="B419" i="68"/>
  <c r="B420" i="68"/>
  <c r="B421" i="68"/>
  <c r="B422" i="68"/>
  <c r="B423" i="68"/>
  <c r="B424" i="68"/>
  <c r="B425" i="68"/>
  <c r="B426" i="68"/>
  <c r="B427" i="68"/>
  <c r="B428" i="68"/>
  <c r="B429" i="68"/>
  <c r="B430" i="68"/>
  <c r="B431" i="68"/>
  <c r="B432" i="68"/>
  <c r="B433" i="68"/>
  <c r="B434" i="68"/>
  <c r="B435" i="68"/>
  <c r="B436" i="68"/>
  <c r="B437" i="68"/>
  <c r="B438" i="68"/>
  <c r="B439" i="68"/>
  <c r="B440" i="68"/>
  <c r="B441" i="68"/>
  <c r="B442" i="68"/>
  <c r="B443" i="68"/>
  <c r="B444" i="68"/>
  <c r="B445" i="68"/>
  <c r="B446" i="68"/>
  <c r="B447" i="68"/>
  <c r="B448" i="68"/>
  <c r="B449" i="68"/>
  <c r="B450" i="68"/>
  <c r="B451" i="68"/>
  <c r="B452" i="68"/>
  <c r="B453" i="68"/>
  <c r="B454" i="68"/>
  <c r="B455" i="68"/>
  <c r="B456" i="68"/>
  <c r="B457" i="68"/>
  <c r="B458" i="68"/>
  <c r="B459" i="68"/>
  <c r="B460" i="68"/>
  <c r="B461" i="68"/>
  <c r="B462" i="68"/>
  <c r="B463" i="68"/>
  <c r="B464" i="68"/>
  <c r="B465" i="68"/>
  <c r="B466" i="68"/>
  <c r="B467" i="68"/>
  <c r="B468" i="68"/>
  <c r="B469" i="68"/>
  <c r="B470" i="68"/>
  <c r="B471" i="68"/>
  <c r="B472" i="68"/>
  <c r="B473" i="68"/>
  <c r="B474" i="68"/>
  <c r="B475" i="68"/>
  <c r="B476" i="68"/>
  <c r="B477" i="68"/>
  <c r="B478" i="68"/>
  <c r="B479" i="68"/>
  <c r="B480" i="68"/>
  <c r="B481" i="68"/>
  <c r="B482" i="68"/>
  <c r="B483" i="68"/>
  <c r="B484" i="68"/>
  <c r="B485" i="68"/>
  <c r="B486" i="68"/>
  <c r="B487" i="68"/>
  <c r="B488" i="68"/>
  <c r="B489" i="68"/>
  <c r="B490" i="68"/>
  <c r="B491" i="68"/>
  <c r="B492" i="68"/>
  <c r="B493" i="68"/>
  <c r="B494" i="68"/>
  <c r="B495" i="68"/>
  <c r="B496" i="68"/>
  <c r="B497" i="68"/>
  <c r="B498" i="68"/>
  <c r="B499" i="68"/>
  <c r="B500" i="68"/>
  <c r="B501" i="68"/>
  <c r="B502" i="68"/>
  <c r="B503" i="68"/>
  <c r="B504" i="68"/>
  <c r="B505" i="68"/>
  <c r="B506" i="68"/>
  <c r="B507" i="68"/>
  <c r="B508" i="68"/>
  <c r="B509" i="68"/>
  <c r="B510" i="68"/>
  <c r="B511" i="68"/>
  <c r="B512" i="68"/>
  <c r="B513" i="68"/>
  <c r="B514" i="68"/>
  <c r="B515" i="68"/>
  <c r="B516" i="68"/>
  <c r="B517" i="68"/>
  <c r="B518" i="68"/>
  <c r="B519" i="68"/>
  <c r="B520" i="68"/>
  <c r="B521" i="68"/>
  <c r="B522" i="68"/>
  <c r="B523" i="68"/>
  <c r="B524" i="68"/>
  <c r="B525" i="68"/>
  <c r="B526" i="68"/>
  <c r="B527" i="68"/>
  <c r="B528" i="68"/>
  <c r="B529" i="68"/>
  <c r="B530" i="68"/>
  <c r="B531" i="68"/>
  <c r="B532" i="68"/>
  <c r="B533" i="68"/>
  <c r="B534" i="68"/>
  <c r="B535" i="68"/>
  <c r="B536" i="68"/>
  <c r="B537" i="68"/>
  <c r="B538" i="68"/>
  <c r="B539" i="68"/>
  <c r="B540" i="68"/>
  <c r="B541" i="68"/>
  <c r="B542" i="68"/>
  <c r="B543" i="68"/>
  <c r="B544" i="68"/>
  <c r="B545" i="68"/>
  <c r="B546" i="68"/>
  <c r="B547" i="68"/>
  <c r="B548" i="68"/>
  <c r="B549" i="68"/>
  <c r="B550" i="68"/>
  <c r="B551" i="68"/>
  <c r="B552" i="68"/>
  <c r="B553" i="68"/>
  <c r="B554" i="68"/>
  <c r="B555" i="68"/>
  <c r="B556" i="68"/>
  <c r="B557" i="68"/>
  <c r="B558" i="68"/>
  <c r="B559" i="68"/>
  <c r="B560" i="68"/>
  <c r="B561" i="68"/>
  <c r="B562" i="68"/>
  <c r="B563" i="68"/>
  <c r="B564" i="68"/>
  <c r="B565" i="68"/>
  <c r="B566" i="68"/>
  <c r="B567" i="68"/>
  <c r="B568" i="68"/>
  <c r="B569" i="68"/>
  <c r="B570" i="68"/>
  <c r="B571" i="68"/>
  <c r="B572" i="68"/>
  <c r="B573" i="68"/>
  <c r="B574" i="68"/>
  <c r="B575" i="68"/>
  <c r="B576" i="68"/>
  <c r="B577" i="68"/>
  <c r="B578" i="68"/>
  <c r="B579" i="68"/>
  <c r="B580" i="68"/>
  <c r="B581" i="68"/>
  <c r="B582" i="68"/>
  <c r="B583" i="68"/>
  <c r="B584" i="68"/>
  <c r="B585" i="68"/>
  <c r="B586" i="68"/>
  <c r="B587" i="68"/>
  <c r="B588" i="68"/>
  <c r="B589" i="68"/>
  <c r="B590" i="68"/>
  <c r="B591" i="68"/>
  <c r="B592" i="68"/>
  <c r="B593" i="68"/>
  <c r="B594" i="68"/>
  <c r="B595" i="68"/>
  <c r="B596" i="68"/>
  <c r="B597" i="68"/>
  <c r="B598" i="68"/>
  <c r="B599" i="68"/>
  <c r="B600" i="68"/>
  <c r="B601" i="68"/>
  <c r="B602" i="68"/>
  <c r="B603" i="68"/>
  <c r="B604" i="68"/>
  <c r="B605" i="68"/>
  <c r="B606" i="68"/>
  <c r="B607" i="68"/>
  <c r="B608" i="68"/>
  <c r="B609" i="68"/>
  <c r="B610" i="68"/>
  <c r="B611" i="68"/>
  <c r="B612" i="68"/>
  <c r="B7" i="68"/>
  <c r="A3" i="85"/>
  <c r="A3" i="84"/>
  <c r="C24" i="83"/>
  <c r="C23" i="83"/>
  <c r="C21" i="83"/>
  <c r="C20" i="83"/>
  <c r="C19" i="83"/>
  <c r="C18" i="83"/>
  <c r="A13" i="64"/>
  <c r="A12" i="64"/>
  <c r="A11" i="64"/>
  <c r="A10" i="64"/>
  <c r="A9" i="64"/>
  <c r="A3" i="63"/>
  <c r="A15" i="63"/>
  <c r="A14" i="63"/>
  <c r="A13" i="63"/>
  <c r="A12" i="63"/>
  <c r="A11" i="63"/>
  <c r="C22" i="83"/>
  <c r="A13" i="65"/>
  <c r="A12" i="65"/>
  <c r="A22" i="65"/>
  <c r="A21" i="65"/>
  <c r="A19" i="65"/>
  <c r="A18" i="65"/>
  <c r="A16" i="65"/>
  <c r="A15" i="65"/>
  <c r="D21" i="63"/>
  <c r="D13" i="63"/>
  <c r="D11" i="63"/>
  <c r="E15" i="65"/>
  <c r="E12" i="65"/>
  <c r="D9" i="64"/>
  <c r="E21" i="65"/>
  <c r="D20" i="63"/>
  <c r="D10" i="64"/>
  <c r="E19" i="65"/>
  <c r="E18" i="65"/>
  <c r="D15" i="63"/>
  <c r="D14" i="63"/>
  <c r="E22" i="65"/>
  <c r="E13" i="65"/>
  <c r="E16" i="65"/>
  <c r="D12" i="63"/>
  <c r="D11" i="64"/>
  <c r="D13" i="64"/>
  <c r="D610" i="69" l="1"/>
  <c r="E610" i="69"/>
  <c r="D596" i="69"/>
  <c r="E596" i="69"/>
  <c r="D578" i="69"/>
  <c r="E578" i="69"/>
  <c r="D564" i="69"/>
  <c r="E564" i="69"/>
  <c r="D554" i="69"/>
  <c r="E554" i="69"/>
  <c r="D541" i="69"/>
  <c r="E541" i="69"/>
  <c r="D538" i="69"/>
  <c r="E538" i="69"/>
  <c r="E534" i="69"/>
  <c r="D534" i="69"/>
  <c r="D530" i="69"/>
  <c r="E530" i="69"/>
  <c r="D524" i="69"/>
  <c r="E524" i="69"/>
  <c r="D514" i="69"/>
  <c r="E514" i="69"/>
  <c r="D504" i="69"/>
  <c r="E504" i="69"/>
  <c r="D490" i="69"/>
  <c r="E490" i="69"/>
  <c r="D477" i="69"/>
  <c r="E477" i="69"/>
  <c r="D474" i="69"/>
  <c r="E474" i="69"/>
  <c r="E470" i="69"/>
  <c r="D470" i="69"/>
  <c r="D466" i="69"/>
  <c r="E466" i="69"/>
  <c r="D460" i="69"/>
  <c r="E460" i="69"/>
  <c r="D450" i="69"/>
  <c r="E450" i="69"/>
  <c r="E440" i="69"/>
  <c r="D440" i="69"/>
  <c r="D426" i="69"/>
  <c r="E426" i="69"/>
  <c r="D413" i="69"/>
  <c r="E413" i="69"/>
  <c r="D410" i="69"/>
  <c r="E410" i="69"/>
  <c r="E406" i="69"/>
  <c r="D406" i="69"/>
  <c r="D402" i="69"/>
  <c r="E402" i="69"/>
  <c r="D396" i="69"/>
  <c r="E396" i="69"/>
  <c r="D386" i="69"/>
  <c r="E386" i="69"/>
  <c r="E376" i="69"/>
  <c r="D376" i="69"/>
  <c r="D362" i="69"/>
  <c r="E362" i="69"/>
  <c r="D349" i="69"/>
  <c r="E349" i="69"/>
  <c r="D339" i="69"/>
  <c r="E339" i="69"/>
  <c r="D335" i="69"/>
  <c r="E335" i="69"/>
  <c r="D325" i="69"/>
  <c r="E325" i="69"/>
  <c r="E310" i="69"/>
  <c r="D310" i="69"/>
  <c r="E295" i="69"/>
  <c r="D295" i="69"/>
  <c r="E286" i="69"/>
  <c r="D286" i="69"/>
  <c r="D235" i="69"/>
  <c r="E235" i="69"/>
  <c r="D203" i="69"/>
  <c r="E203" i="69"/>
  <c r="E199" i="69"/>
  <c r="D199" i="69"/>
  <c r="E190" i="69"/>
  <c r="D190" i="69"/>
  <c r="D170" i="69"/>
  <c r="E170" i="69"/>
  <c r="E142" i="69"/>
  <c r="D142" i="69"/>
  <c r="D129" i="69"/>
  <c r="E129" i="69"/>
  <c r="D109" i="69"/>
  <c r="E109" i="69"/>
  <c r="D101" i="69"/>
  <c r="E101" i="69"/>
  <c r="D97" i="69"/>
  <c r="E97" i="69"/>
  <c r="D83" i="69"/>
  <c r="E83" i="69"/>
  <c r="D79" i="69"/>
  <c r="E79" i="69"/>
  <c r="D45" i="69"/>
  <c r="E45" i="69"/>
  <c r="D25" i="69"/>
  <c r="E25" i="69"/>
  <c r="E22" i="69"/>
  <c r="D22" i="69"/>
  <c r="D19" i="69"/>
  <c r="E19" i="69"/>
  <c r="E15" i="69"/>
  <c r="D15" i="69"/>
  <c r="C177" i="84"/>
  <c r="C173" i="84"/>
  <c r="C169" i="84"/>
  <c r="C165" i="84"/>
  <c r="C161" i="84"/>
  <c r="C157" i="84"/>
  <c r="C153" i="84"/>
  <c r="C149" i="84"/>
  <c r="C145" i="84"/>
  <c r="C141" i="84"/>
  <c r="C137" i="84"/>
  <c r="C133" i="84"/>
  <c r="C129" i="84"/>
  <c r="C125" i="84"/>
  <c r="C121" i="84"/>
  <c r="C117" i="84"/>
  <c r="C113" i="84"/>
  <c r="C109" i="84"/>
  <c r="C105" i="84"/>
  <c r="C101" i="84"/>
  <c r="C97" i="84"/>
  <c r="C93" i="84"/>
  <c r="C89" i="84"/>
  <c r="C85" i="84"/>
  <c r="C81" i="84"/>
  <c r="C77" i="84"/>
  <c r="C73" i="84"/>
  <c r="C69" i="84"/>
  <c r="C65" i="84"/>
  <c r="C61" i="84"/>
  <c r="C57" i="84"/>
  <c r="C53" i="84"/>
  <c r="C49" i="84"/>
  <c r="C45" i="84"/>
  <c r="C41" i="84"/>
  <c r="C37" i="84"/>
  <c r="C33" i="84"/>
  <c r="C29" i="84"/>
  <c r="C25" i="84"/>
  <c r="C21" i="84"/>
  <c r="C17" i="84"/>
  <c r="C13" i="84"/>
  <c r="C9" i="84"/>
  <c r="E606" i="69"/>
  <c r="D606" i="69"/>
  <c r="D601" i="69"/>
  <c r="E601" i="69"/>
  <c r="E598" i="69"/>
  <c r="D598" i="69"/>
  <c r="E592" i="69"/>
  <c r="D592" i="69"/>
  <c r="D589" i="69"/>
  <c r="E589" i="69"/>
  <c r="D586" i="69"/>
  <c r="E586" i="69"/>
  <c r="E574" i="69"/>
  <c r="D574" i="69"/>
  <c r="D569" i="69"/>
  <c r="E569" i="69"/>
  <c r="E566" i="69"/>
  <c r="D566" i="69"/>
  <c r="E550" i="69"/>
  <c r="D550" i="69"/>
  <c r="E544" i="69"/>
  <c r="D544" i="69"/>
  <c r="D533" i="69"/>
  <c r="E533" i="69"/>
  <c r="D529" i="69"/>
  <c r="E529" i="69"/>
  <c r="E526" i="69"/>
  <c r="D526" i="69"/>
  <c r="E510" i="69"/>
  <c r="D510" i="69"/>
  <c r="E486" i="69"/>
  <c r="D486" i="69"/>
  <c r="E480" i="69"/>
  <c r="D480" i="69"/>
  <c r="D469" i="69"/>
  <c r="E469" i="69"/>
  <c r="D465" i="69"/>
  <c r="E465" i="69"/>
  <c r="E462" i="69"/>
  <c r="D462" i="69"/>
  <c r="E446" i="69"/>
  <c r="D446" i="69"/>
  <c r="E422" i="69"/>
  <c r="D422" i="69"/>
  <c r="E416" i="69"/>
  <c r="D416" i="69"/>
  <c r="D405" i="69"/>
  <c r="E405" i="69"/>
  <c r="D401" i="69"/>
  <c r="E401" i="69"/>
  <c r="E398" i="69"/>
  <c r="D398" i="69"/>
  <c r="E382" i="69"/>
  <c r="D382" i="69"/>
  <c r="E358" i="69"/>
  <c r="D358" i="69"/>
  <c r="E352" i="69"/>
  <c r="D352" i="69"/>
  <c r="D331" i="69"/>
  <c r="E331" i="69"/>
  <c r="E327" i="69"/>
  <c r="D327" i="69"/>
  <c r="E318" i="69"/>
  <c r="D318" i="69"/>
  <c r="D298" i="69"/>
  <c r="E298" i="69"/>
  <c r="E270" i="69"/>
  <c r="D270" i="69"/>
  <c r="D257" i="69"/>
  <c r="E257" i="69"/>
  <c r="E254" i="69"/>
  <c r="D254" i="69"/>
  <c r="D213" i="69"/>
  <c r="E213" i="69"/>
  <c r="D173" i="69"/>
  <c r="E173" i="69"/>
  <c r="D153" i="69"/>
  <c r="E153" i="69"/>
  <c r="E150" i="69"/>
  <c r="D150" i="69"/>
  <c r="E119" i="69"/>
  <c r="D119" i="69"/>
  <c r="E111" i="69"/>
  <c r="D111" i="69"/>
  <c r="D93" i="69"/>
  <c r="E93" i="69"/>
  <c r="D75" i="69"/>
  <c r="E75" i="69"/>
  <c r="E71" i="69"/>
  <c r="D71" i="69"/>
  <c r="D63" i="69"/>
  <c r="E63" i="69"/>
  <c r="C116" i="84"/>
  <c r="C112" i="84"/>
  <c r="C108" i="84"/>
  <c r="C104" i="84"/>
  <c r="C100" i="84"/>
  <c r="C96" i="84"/>
  <c r="C92" i="84"/>
  <c r="C88" i="84"/>
  <c r="C84" i="84"/>
  <c r="C80" i="84"/>
  <c r="C76" i="84"/>
  <c r="C72" i="84"/>
  <c r="C68" i="84"/>
  <c r="C64" i="84"/>
  <c r="C60" i="84"/>
  <c r="C56" i="84"/>
  <c r="C52" i="84"/>
  <c r="C48" i="84"/>
  <c r="C44" i="84"/>
  <c r="C40" i="84"/>
  <c r="C36" i="84"/>
  <c r="C32" i="84"/>
  <c r="C28" i="84"/>
  <c r="C24" i="84"/>
  <c r="C20" i="84"/>
  <c r="C16" i="84"/>
  <c r="C12" i="84"/>
  <c r="C8" i="84"/>
  <c r="D612" i="69"/>
  <c r="E612" i="69"/>
  <c r="D594" i="69"/>
  <c r="E594" i="69"/>
  <c r="D580" i="69"/>
  <c r="E580" i="69"/>
  <c r="D562" i="69"/>
  <c r="E562" i="69"/>
  <c r="D556" i="69"/>
  <c r="E556" i="69"/>
  <c r="D546" i="69"/>
  <c r="E546" i="69"/>
  <c r="E536" i="69"/>
  <c r="D536" i="69"/>
  <c r="D522" i="69"/>
  <c r="E522" i="69"/>
  <c r="D509" i="69"/>
  <c r="E509" i="69"/>
  <c r="D506" i="69"/>
  <c r="E506" i="69"/>
  <c r="E502" i="69"/>
  <c r="D502" i="69"/>
  <c r="D498" i="69"/>
  <c r="E498" i="69"/>
  <c r="D492" i="69"/>
  <c r="E492" i="69"/>
  <c r="D482" i="69"/>
  <c r="E482" i="69"/>
  <c r="E472" i="69"/>
  <c r="D472" i="69"/>
  <c r="D458" i="69"/>
  <c r="E458" i="69"/>
  <c r="D445" i="69"/>
  <c r="E445" i="69"/>
  <c r="D442" i="69"/>
  <c r="E442" i="69"/>
  <c r="E438" i="69"/>
  <c r="D438" i="69"/>
  <c r="D434" i="69"/>
  <c r="E434" i="69"/>
  <c r="D428" i="69"/>
  <c r="E428" i="69"/>
  <c r="D418" i="69"/>
  <c r="E418" i="69"/>
  <c r="E408" i="69"/>
  <c r="D408" i="69"/>
  <c r="D394" i="69"/>
  <c r="E394" i="69"/>
  <c r="D381" i="69"/>
  <c r="E381" i="69"/>
  <c r="D378" i="69"/>
  <c r="E378" i="69"/>
  <c r="E374" i="69"/>
  <c r="D374" i="69"/>
  <c r="D370" i="69"/>
  <c r="E370" i="69"/>
  <c r="D364" i="69"/>
  <c r="E364" i="69"/>
  <c r="D354" i="69"/>
  <c r="E354" i="69"/>
  <c r="D341" i="69"/>
  <c r="E341" i="69"/>
  <c r="D301" i="69"/>
  <c r="E301" i="69"/>
  <c r="D281" i="69"/>
  <c r="E281" i="69"/>
  <c r="E278" i="69"/>
  <c r="D278" i="69"/>
  <c r="D237" i="69"/>
  <c r="E237" i="69"/>
  <c r="D225" i="69"/>
  <c r="E225" i="69"/>
  <c r="E215" i="69"/>
  <c r="D215" i="69"/>
  <c r="D205" i="69"/>
  <c r="E205" i="69"/>
  <c r="D194" i="69"/>
  <c r="E194" i="69"/>
  <c r="D179" i="69"/>
  <c r="E179" i="69"/>
  <c r="D138" i="69"/>
  <c r="E138" i="69"/>
  <c r="E134" i="69"/>
  <c r="D134" i="69"/>
  <c r="E118" i="69"/>
  <c r="D118" i="69"/>
  <c r="D107" i="69"/>
  <c r="E107" i="69"/>
  <c r="E103" i="69"/>
  <c r="D103" i="69"/>
  <c r="D85" i="69"/>
  <c r="E85" i="69"/>
  <c r="E62" i="69"/>
  <c r="D62" i="69"/>
  <c r="E55" i="69"/>
  <c r="D55" i="69"/>
  <c r="D51" i="69"/>
  <c r="E51" i="69"/>
  <c r="E39" i="69"/>
  <c r="D39" i="69"/>
  <c r="E30" i="69"/>
  <c r="D30" i="69"/>
  <c r="D17" i="69"/>
  <c r="E17" i="69"/>
  <c r="C219" i="84"/>
  <c r="C215" i="84"/>
  <c r="C211" i="84"/>
  <c r="C207" i="84"/>
  <c r="C203" i="84"/>
  <c r="C199" i="84"/>
  <c r="C195" i="84"/>
  <c r="C191" i="84"/>
  <c r="C187" i="84"/>
  <c r="C183" i="84"/>
  <c r="C179" i="84"/>
  <c r="C175" i="84"/>
  <c r="C171" i="84"/>
  <c r="C167" i="84"/>
  <c r="C163" i="84"/>
  <c r="C159" i="84"/>
  <c r="C155" i="84"/>
  <c r="C151" i="84"/>
  <c r="C147" i="84"/>
  <c r="C143" i="84"/>
  <c r="C139" i="84"/>
  <c r="C135" i="84"/>
  <c r="C131" i="84"/>
  <c r="C127" i="84"/>
  <c r="C123" i="84"/>
  <c r="C119" i="84"/>
  <c r="C115" i="84"/>
  <c r="C111" i="84"/>
  <c r="C107" i="84"/>
  <c r="C103" i="84"/>
  <c r="C99" i="84"/>
  <c r="C95" i="84"/>
  <c r="C91" i="84"/>
  <c r="C87" i="84"/>
  <c r="C83" i="84"/>
  <c r="C79" i="84"/>
  <c r="C75" i="84"/>
  <c r="C71" i="84"/>
  <c r="C67" i="84"/>
  <c r="C63" i="84"/>
  <c r="C59" i="84"/>
  <c r="C55" i="84"/>
  <c r="C51" i="84"/>
  <c r="C47" i="84"/>
  <c r="C43" i="84"/>
  <c r="C39" i="84"/>
  <c r="C35" i="84"/>
  <c r="C31" i="84"/>
  <c r="C27" i="84"/>
  <c r="C23" i="84"/>
  <c r="C19" i="84"/>
  <c r="C15" i="84"/>
  <c r="C11" i="84"/>
  <c r="E608" i="69"/>
  <c r="D608" i="69"/>
  <c r="D605" i="69"/>
  <c r="E605" i="69"/>
  <c r="D602" i="69"/>
  <c r="E602" i="69"/>
  <c r="E590" i="69"/>
  <c r="D590" i="69"/>
  <c r="D585" i="69"/>
  <c r="E585" i="69"/>
  <c r="E582" i="69"/>
  <c r="D582" i="69"/>
  <c r="E576" i="69"/>
  <c r="D576" i="69"/>
  <c r="D573" i="69"/>
  <c r="E573" i="69"/>
  <c r="D570" i="69"/>
  <c r="E570" i="69"/>
  <c r="D561" i="69"/>
  <c r="E561" i="69"/>
  <c r="E558" i="69"/>
  <c r="D558" i="69"/>
  <c r="E542" i="69"/>
  <c r="D542" i="69"/>
  <c r="E518" i="69"/>
  <c r="D518" i="69"/>
  <c r="E512" i="69"/>
  <c r="D512" i="69"/>
  <c r="D501" i="69"/>
  <c r="E501" i="69"/>
  <c r="D497" i="69"/>
  <c r="E497" i="69"/>
  <c r="E494" i="69"/>
  <c r="D494" i="69"/>
  <c r="E478" i="69"/>
  <c r="D478" i="69"/>
  <c r="E454" i="69"/>
  <c r="D454" i="69"/>
  <c r="E448" i="69"/>
  <c r="D448" i="69"/>
  <c r="D437" i="69"/>
  <c r="E437" i="69"/>
  <c r="D433" i="69"/>
  <c r="E433" i="69"/>
  <c r="E430" i="69"/>
  <c r="D430" i="69"/>
  <c r="E414" i="69"/>
  <c r="D414" i="69"/>
  <c r="E390" i="69"/>
  <c r="D390" i="69"/>
  <c r="E384" i="69"/>
  <c r="D384" i="69"/>
  <c r="D373" i="69"/>
  <c r="E373" i="69"/>
  <c r="D369" i="69"/>
  <c r="E369" i="69"/>
  <c r="E366" i="69"/>
  <c r="D366" i="69"/>
  <c r="E343" i="69"/>
  <c r="D343" i="69"/>
  <c r="D333" i="69"/>
  <c r="E333" i="69"/>
  <c r="D322" i="69"/>
  <c r="E322" i="69"/>
  <c r="D307" i="69"/>
  <c r="E307" i="69"/>
  <c r="D266" i="69"/>
  <c r="E266" i="69"/>
  <c r="E262" i="69"/>
  <c r="D262" i="69"/>
  <c r="E246" i="69"/>
  <c r="D246" i="69"/>
  <c r="E239" i="69"/>
  <c r="D239" i="69"/>
  <c r="E230" i="69"/>
  <c r="D230" i="69"/>
  <c r="D211" i="69"/>
  <c r="E211" i="69"/>
  <c r="D207" i="69"/>
  <c r="E207" i="69"/>
  <c r="D197" i="69"/>
  <c r="E197" i="69"/>
  <c r="E182" i="69"/>
  <c r="D182" i="69"/>
  <c r="E167" i="69"/>
  <c r="D167" i="69"/>
  <c r="E158" i="69"/>
  <c r="D158" i="69"/>
  <c r="D117" i="69"/>
  <c r="E117" i="69"/>
  <c r="D106" i="69"/>
  <c r="E106" i="69"/>
  <c r="E102" i="69"/>
  <c r="D102" i="69"/>
  <c r="D98" i="69"/>
  <c r="E98" i="69"/>
  <c r="E87" i="69"/>
  <c r="D87" i="69"/>
  <c r="D77" i="69"/>
  <c r="E77" i="69"/>
  <c r="D61" i="69"/>
  <c r="E61" i="69"/>
  <c r="E54" i="69"/>
  <c r="D54" i="69"/>
  <c r="E46" i="69"/>
  <c r="D46" i="69"/>
  <c r="D42" i="69"/>
  <c r="E42" i="69"/>
  <c r="D13" i="69"/>
  <c r="E13" i="69"/>
  <c r="D611" i="69"/>
  <c r="E611" i="69"/>
  <c r="D604" i="69"/>
  <c r="E604" i="69"/>
  <c r="D597" i="69"/>
  <c r="E597" i="69"/>
  <c r="D595" i="69"/>
  <c r="E595" i="69"/>
  <c r="D588" i="69"/>
  <c r="E588" i="69"/>
  <c r="D581" i="69"/>
  <c r="E581" i="69"/>
  <c r="D579" i="69"/>
  <c r="E579" i="69"/>
  <c r="D572" i="69"/>
  <c r="E572" i="69"/>
  <c r="D565" i="69"/>
  <c r="E565" i="69"/>
  <c r="D563" i="69"/>
  <c r="E563" i="69"/>
  <c r="E560" i="69"/>
  <c r="D560" i="69"/>
  <c r="D557" i="69"/>
  <c r="E557" i="69"/>
  <c r="D555" i="69"/>
  <c r="E555" i="69"/>
  <c r="D545" i="69"/>
  <c r="E545" i="69"/>
  <c r="D543" i="69"/>
  <c r="E543" i="69"/>
  <c r="D540" i="69"/>
  <c r="E540" i="69"/>
  <c r="D537" i="69"/>
  <c r="E537" i="69"/>
  <c r="D531" i="69"/>
  <c r="E531" i="69"/>
  <c r="E528" i="69"/>
  <c r="D528" i="69"/>
  <c r="D525" i="69"/>
  <c r="E525" i="69"/>
  <c r="D523" i="69"/>
  <c r="E523" i="69"/>
  <c r="D513" i="69"/>
  <c r="E513" i="69"/>
  <c r="E511" i="69"/>
  <c r="D511" i="69"/>
  <c r="D508" i="69"/>
  <c r="E508" i="69"/>
  <c r="D505" i="69"/>
  <c r="E505" i="69"/>
  <c r="D499" i="69"/>
  <c r="E499" i="69"/>
  <c r="E496" i="69"/>
  <c r="D496" i="69"/>
  <c r="D493" i="69"/>
  <c r="E493" i="69"/>
  <c r="D491" i="69"/>
  <c r="E491" i="69"/>
  <c r="D481" i="69"/>
  <c r="E481" i="69"/>
  <c r="E479" i="69"/>
  <c r="D479" i="69"/>
  <c r="D476" i="69"/>
  <c r="E476" i="69"/>
  <c r="D473" i="69"/>
  <c r="E473" i="69"/>
  <c r="D467" i="69"/>
  <c r="E467" i="69"/>
  <c r="E464" i="69"/>
  <c r="D464" i="69"/>
  <c r="D461" i="69"/>
  <c r="E461" i="69"/>
  <c r="D459" i="69"/>
  <c r="E459" i="69"/>
  <c r="D449" i="69"/>
  <c r="E449" i="69"/>
  <c r="E447" i="69"/>
  <c r="D447" i="69"/>
  <c r="D444" i="69"/>
  <c r="E444" i="69"/>
  <c r="D441" i="69"/>
  <c r="E441" i="69"/>
  <c r="D435" i="69"/>
  <c r="E435" i="69"/>
  <c r="E432" i="69"/>
  <c r="D432" i="69"/>
  <c r="D429" i="69"/>
  <c r="E429" i="69"/>
  <c r="D427" i="69"/>
  <c r="E427" i="69"/>
  <c r="D417" i="69"/>
  <c r="E417" i="69"/>
  <c r="E415" i="69"/>
  <c r="D415" i="69"/>
  <c r="D412" i="69"/>
  <c r="E412" i="69"/>
  <c r="D409" i="69"/>
  <c r="E409" i="69"/>
  <c r="D403" i="69"/>
  <c r="E403" i="69"/>
  <c r="E400" i="69"/>
  <c r="D400" i="69"/>
  <c r="D397" i="69"/>
  <c r="E397" i="69"/>
  <c r="D395" i="69"/>
  <c r="E395" i="69"/>
  <c r="D385" i="69"/>
  <c r="E385" i="69"/>
  <c r="E383" i="69"/>
  <c r="D383" i="69"/>
  <c r="D380" i="69"/>
  <c r="E380" i="69"/>
  <c r="D377" i="69"/>
  <c r="E377" i="69"/>
  <c r="D371" i="69"/>
  <c r="E371" i="69"/>
  <c r="E368" i="69"/>
  <c r="D368" i="69"/>
  <c r="D365" i="69"/>
  <c r="E365" i="69"/>
  <c r="D363" i="69"/>
  <c r="E363" i="69"/>
  <c r="D353" i="69"/>
  <c r="E353" i="69"/>
  <c r="E351" i="69"/>
  <c r="D351" i="69"/>
  <c r="D348" i="69"/>
  <c r="E348" i="69"/>
  <c r="D345" i="69"/>
  <c r="E345" i="69"/>
  <c r="E342" i="69"/>
  <c r="D342" i="69"/>
  <c r="D340" i="69"/>
  <c r="E340" i="69"/>
  <c r="D337" i="69"/>
  <c r="E337" i="69"/>
  <c r="E334" i="69"/>
  <c r="D334" i="69"/>
  <c r="D332" i="69"/>
  <c r="E332" i="69"/>
  <c r="D329" i="69"/>
  <c r="E329" i="69"/>
  <c r="E326" i="69"/>
  <c r="D326" i="69"/>
  <c r="D324" i="69"/>
  <c r="E324" i="69"/>
  <c r="D321" i="69"/>
  <c r="E321" i="69"/>
  <c r="D313" i="69"/>
  <c r="E313" i="69"/>
  <c r="D308" i="69"/>
  <c r="E308" i="69"/>
  <c r="D305" i="69"/>
  <c r="E305" i="69"/>
  <c r="D299" i="69"/>
  <c r="E299" i="69"/>
  <c r="E296" i="69"/>
  <c r="D296" i="69"/>
  <c r="D293" i="69"/>
  <c r="E293" i="69"/>
  <c r="D290" i="69"/>
  <c r="E290" i="69"/>
  <c r="D287" i="69"/>
  <c r="E287" i="69"/>
  <c r="D285" i="69"/>
  <c r="E285" i="69"/>
  <c r="D282" i="69"/>
  <c r="E282" i="69"/>
  <c r="E279" i="69"/>
  <c r="D279" i="69"/>
  <c r="D277" i="69"/>
  <c r="E277" i="69"/>
  <c r="E271" i="69"/>
  <c r="D271" i="69"/>
  <c r="D269" i="69"/>
  <c r="E269" i="69"/>
  <c r="E264" i="69"/>
  <c r="D264" i="69"/>
  <c r="D261" i="69"/>
  <c r="E261" i="69"/>
  <c r="D258" i="69"/>
  <c r="E258" i="69"/>
  <c r="D255" i="69"/>
  <c r="E255" i="69"/>
  <c r="D253" i="69"/>
  <c r="E253" i="69"/>
  <c r="D249" i="69"/>
  <c r="E249" i="69"/>
  <c r="D241" i="69"/>
  <c r="E241" i="69"/>
  <c r="E238" i="69"/>
  <c r="D238" i="69"/>
  <c r="D236" i="69"/>
  <c r="E236" i="69"/>
  <c r="D223" i="69"/>
  <c r="E223" i="69"/>
  <c r="D217" i="69"/>
  <c r="E217" i="69"/>
  <c r="E214" i="69"/>
  <c r="D214" i="69"/>
  <c r="D212" i="69"/>
  <c r="E212" i="69"/>
  <c r="D209" i="69"/>
  <c r="E209" i="69"/>
  <c r="E206" i="69"/>
  <c r="D206" i="69"/>
  <c r="D204" i="69"/>
  <c r="E204" i="69"/>
  <c r="D201" i="69"/>
  <c r="E201" i="69"/>
  <c r="E198" i="69"/>
  <c r="D198" i="69"/>
  <c r="D196" i="69"/>
  <c r="E196" i="69"/>
  <c r="D193" i="69"/>
  <c r="E193" i="69"/>
  <c r="D185" i="69"/>
  <c r="E185" i="69"/>
  <c r="D180" i="69"/>
  <c r="E180" i="69"/>
  <c r="D177" i="69"/>
  <c r="E177" i="69"/>
  <c r="D171" i="69"/>
  <c r="E171" i="69"/>
  <c r="E168" i="69"/>
  <c r="D168" i="69"/>
  <c r="D165" i="69"/>
  <c r="E165" i="69"/>
  <c r="D162" i="69"/>
  <c r="E162" i="69"/>
  <c r="D159" i="69"/>
  <c r="E159" i="69"/>
  <c r="D157" i="69"/>
  <c r="E157" i="69"/>
  <c r="D154" i="69"/>
  <c r="E154" i="69"/>
  <c r="E151" i="69"/>
  <c r="D151" i="69"/>
  <c r="D149" i="69"/>
  <c r="E149" i="69"/>
  <c r="E143" i="69"/>
  <c r="D143" i="69"/>
  <c r="D141" i="69"/>
  <c r="E141" i="69"/>
  <c r="E136" i="69"/>
  <c r="D136" i="69"/>
  <c r="D133" i="69"/>
  <c r="E133" i="69"/>
  <c r="D130" i="69"/>
  <c r="E130" i="69"/>
  <c r="D127" i="69"/>
  <c r="E127" i="69"/>
  <c r="D125" i="69"/>
  <c r="E125" i="69"/>
  <c r="D121" i="69"/>
  <c r="E121" i="69"/>
  <c r="D113" i="69"/>
  <c r="E113" i="69"/>
  <c r="E110" i="69"/>
  <c r="D110" i="69"/>
  <c r="D108" i="69"/>
  <c r="E108" i="69"/>
  <c r="D95" i="69"/>
  <c r="E95" i="69"/>
  <c r="D89" i="69"/>
  <c r="E89" i="69"/>
  <c r="E86" i="69"/>
  <c r="D86" i="69"/>
  <c r="D84" i="69"/>
  <c r="E84" i="69"/>
  <c r="D81" i="69"/>
  <c r="E81" i="69"/>
  <c r="E78" i="69"/>
  <c r="D78" i="69"/>
  <c r="D76" i="69"/>
  <c r="E76" i="69"/>
  <c r="D73" i="69"/>
  <c r="E73" i="69"/>
  <c r="E70" i="69"/>
  <c r="D70" i="69"/>
  <c r="D68" i="69"/>
  <c r="E68" i="69"/>
  <c r="D65" i="69"/>
  <c r="E65" i="69"/>
  <c r="D57" i="69"/>
  <c r="E57" i="69"/>
  <c r="D52" i="69"/>
  <c r="E52" i="69"/>
  <c r="D49" i="69"/>
  <c r="E49" i="69"/>
  <c r="D43" i="69"/>
  <c r="E43" i="69"/>
  <c r="E40" i="69"/>
  <c r="D40" i="69"/>
  <c r="D37" i="69"/>
  <c r="E37" i="69"/>
  <c r="D34" i="69"/>
  <c r="E34" i="69"/>
  <c r="D31" i="69"/>
  <c r="E31" i="69"/>
  <c r="D29" i="69"/>
  <c r="E29" i="69"/>
  <c r="D26" i="69"/>
  <c r="E26" i="69"/>
  <c r="E23" i="69"/>
  <c r="D23" i="69"/>
  <c r="D21" i="69"/>
  <c r="E21" i="69"/>
  <c r="E16" i="69"/>
  <c r="D16" i="69"/>
  <c r="D11" i="69"/>
  <c r="E11" i="69"/>
  <c r="E8" i="69"/>
  <c r="D8" i="69"/>
  <c r="D7" i="69"/>
  <c r="E7" i="69"/>
  <c r="E599" i="69"/>
  <c r="D599" i="69"/>
  <c r="E583" i="69"/>
  <c r="D583" i="69"/>
  <c r="E567" i="69"/>
  <c r="D567" i="69"/>
  <c r="E551" i="69"/>
  <c r="D551" i="69"/>
  <c r="D548" i="69"/>
  <c r="E548" i="69"/>
  <c r="D519" i="69"/>
  <c r="E519" i="69"/>
  <c r="D516" i="69"/>
  <c r="E516" i="69"/>
  <c r="E487" i="69"/>
  <c r="D487" i="69"/>
  <c r="D484" i="69"/>
  <c r="E484" i="69"/>
  <c r="E455" i="69"/>
  <c r="D455" i="69"/>
  <c r="D452" i="69"/>
  <c r="E452" i="69"/>
  <c r="E423" i="69"/>
  <c r="D423" i="69"/>
  <c r="D420" i="69"/>
  <c r="E420" i="69"/>
  <c r="E391" i="69"/>
  <c r="D391" i="69"/>
  <c r="D388" i="69"/>
  <c r="E388" i="69"/>
  <c r="E359" i="69"/>
  <c r="D359" i="69"/>
  <c r="D356" i="69"/>
  <c r="E356" i="69"/>
  <c r="E350" i="69"/>
  <c r="D350" i="69"/>
  <c r="E344" i="69"/>
  <c r="D344" i="69"/>
  <c r="E336" i="69"/>
  <c r="D336" i="69"/>
  <c r="E328" i="69"/>
  <c r="D328" i="69"/>
  <c r="D323" i="69"/>
  <c r="E323" i="69"/>
  <c r="D316" i="69"/>
  <c r="E316" i="69"/>
  <c r="E304" i="69"/>
  <c r="D304" i="69"/>
  <c r="D274" i="69"/>
  <c r="E274" i="69"/>
  <c r="E263" i="69"/>
  <c r="D263" i="69"/>
  <c r="D252" i="69"/>
  <c r="E252" i="69"/>
  <c r="D244" i="69"/>
  <c r="E244" i="69"/>
  <c r="E240" i="69"/>
  <c r="D240" i="69"/>
  <c r="D233" i="69"/>
  <c r="E233" i="69"/>
  <c r="D228" i="69"/>
  <c r="E228" i="69"/>
  <c r="D220" i="69"/>
  <c r="E220" i="69"/>
  <c r="E216" i="69"/>
  <c r="D216" i="69"/>
  <c r="E208" i="69"/>
  <c r="D208" i="69"/>
  <c r="E200" i="69"/>
  <c r="D200" i="69"/>
  <c r="D195" i="69"/>
  <c r="E195" i="69"/>
  <c r="D188" i="69"/>
  <c r="E188" i="69"/>
  <c r="E176" i="69"/>
  <c r="D176" i="69"/>
  <c r="D146" i="69"/>
  <c r="E146" i="69"/>
  <c r="E135" i="69"/>
  <c r="D135" i="69"/>
  <c r="D124" i="69"/>
  <c r="E124" i="69"/>
  <c r="D116" i="69"/>
  <c r="E116" i="69"/>
  <c r="E112" i="69"/>
  <c r="D112" i="69"/>
  <c r="D105" i="69"/>
  <c r="E105" i="69"/>
  <c r="D100" i="69"/>
  <c r="E100" i="69"/>
  <c r="D92" i="69"/>
  <c r="E92" i="69"/>
  <c r="E88" i="69"/>
  <c r="D88" i="69"/>
  <c r="E80" i="69"/>
  <c r="D80" i="69"/>
  <c r="E72" i="69"/>
  <c r="D72" i="69"/>
  <c r="D67" i="69"/>
  <c r="E67" i="69"/>
  <c r="D60" i="69"/>
  <c r="E60" i="69"/>
  <c r="E48" i="69"/>
  <c r="D48" i="69"/>
  <c r="D18" i="69"/>
  <c r="E18" i="69"/>
  <c r="D10" i="69"/>
  <c r="E10" i="69"/>
  <c r="D603" i="69"/>
  <c r="E603" i="69"/>
  <c r="D587" i="69"/>
  <c r="E587" i="69"/>
  <c r="D571" i="69"/>
  <c r="E571" i="69"/>
  <c r="D559" i="69"/>
  <c r="E559" i="69"/>
  <c r="D553" i="69"/>
  <c r="E553" i="69"/>
  <c r="D547" i="69"/>
  <c r="E547" i="69"/>
  <c r="D539" i="69"/>
  <c r="E539" i="69"/>
  <c r="E527" i="69"/>
  <c r="D527" i="69"/>
  <c r="D521" i="69"/>
  <c r="E521" i="69"/>
  <c r="D515" i="69"/>
  <c r="E515" i="69"/>
  <c r="D507" i="69"/>
  <c r="E507" i="69"/>
  <c r="E495" i="69"/>
  <c r="D495" i="69"/>
  <c r="D489" i="69"/>
  <c r="E489" i="69"/>
  <c r="D483" i="69"/>
  <c r="E483" i="69"/>
  <c r="D475" i="69"/>
  <c r="E475" i="69"/>
  <c r="E463" i="69"/>
  <c r="D463" i="69"/>
  <c r="D457" i="69"/>
  <c r="E457" i="69"/>
  <c r="D451" i="69"/>
  <c r="E451" i="69"/>
  <c r="D443" i="69"/>
  <c r="E443" i="69"/>
  <c r="E431" i="69"/>
  <c r="D431" i="69"/>
  <c r="D425" i="69"/>
  <c r="E425" i="69"/>
  <c r="D419" i="69"/>
  <c r="E419" i="69"/>
  <c r="D411" i="69"/>
  <c r="E411" i="69"/>
  <c r="E399" i="69"/>
  <c r="D399" i="69"/>
  <c r="D393" i="69"/>
  <c r="E393" i="69"/>
  <c r="D387" i="69"/>
  <c r="E387" i="69"/>
  <c r="D379" i="69"/>
  <c r="E379" i="69"/>
  <c r="E367" i="69"/>
  <c r="D367" i="69"/>
  <c r="D361" i="69"/>
  <c r="E361" i="69"/>
  <c r="D355" i="69"/>
  <c r="E355" i="69"/>
  <c r="D347" i="69"/>
  <c r="E347" i="69"/>
  <c r="E320" i="69"/>
  <c r="D320" i="69"/>
  <c r="D315" i="69"/>
  <c r="E315" i="69"/>
  <c r="E312" i="69"/>
  <c r="D312" i="69"/>
  <c r="E303" i="69"/>
  <c r="D303" i="69"/>
  <c r="D292" i="69"/>
  <c r="E292" i="69"/>
  <c r="D289" i="69"/>
  <c r="E289" i="69"/>
  <c r="D284" i="69"/>
  <c r="E284" i="69"/>
  <c r="D276" i="69"/>
  <c r="E276" i="69"/>
  <c r="D273" i="69"/>
  <c r="E273" i="69"/>
  <c r="D268" i="69"/>
  <c r="E268" i="69"/>
  <c r="D260" i="69"/>
  <c r="E260" i="69"/>
  <c r="D251" i="69"/>
  <c r="E251" i="69"/>
  <c r="E248" i="69"/>
  <c r="D248" i="69"/>
  <c r="D243" i="69"/>
  <c r="E243" i="69"/>
  <c r="E232" i="69"/>
  <c r="D232" i="69"/>
  <c r="D227" i="69"/>
  <c r="E227" i="69"/>
  <c r="E222" i="69"/>
  <c r="D222" i="69"/>
  <c r="D219" i="69"/>
  <c r="E219" i="69"/>
  <c r="E192" i="69"/>
  <c r="D192" i="69"/>
  <c r="D187" i="69"/>
  <c r="E187" i="69"/>
  <c r="E184" i="69"/>
  <c r="D184" i="69"/>
  <c r="E175" i="69"/>
  <c r="D175" i="69"/>
  <c r="D164" i="69"/>
  <c r="E164" i="69"/>
  <c r="D161" i="69"/>
  <c r="E161" i="69"/>
  <c r="D156" i="69"/>
  <c r="E156" i="69"/>
  <c r="D148" i="69"/>
  <c r="E148" i="69"/>
  <c r="D145" i="69"/>
  <c r="E145" i="69"/>
  <c r="D140" i="69"/>
  <c r="E140" i="69"/>
  <c r="D132" i="69"/>
  <c r="E132" i="69"/>
  <c r="E126" i="69"/>
  <c r="D126" i="69"/>
  <c r="D123" i="69"/>
  <c r="E123" i="69"/>
  <c r="E120" i="69"/>
  <c r="D120" i="69"/>
  <c r="D115" i="69"/>
  <c r="E115" i="69"/>
  <c r="E104" i="69"/>
  <c r="D104" i="69"/>
  <c r="D99" i="69"/>
  <c r="E99" i="69"/>
  <c r="E94" i="69"/>
  <c r="D94" i="69"/>
  <c r="D91" i="69"/>
  <c r="E91" i="69"/>
  <c r="D69" i="69"/>
  <c r="E69" i="69"/>
  <c r="D66" i="69"/>
  <c r="E66" i="69"/>
  <c r="E64" i="69"/>
  <c r="D64" i="69"/>
  <c r="D59" i="69"/>
  <c r="E59" i="69"/>
  <c r="E56" i="69"/>
  <c r="D56" i="69"/>
  <c r="E47" i="69"/>
  <c r="D47" i="69"/>
  <c r="D36" i="69"/>
  <c r="E36" i="69"/>
  <c r="D33" i="69"/>
  <c r="E33" i="69"/>
  <c r="D28" i="69"/>
  <c r="E28" i="69"/>
  <c r="D20" i="69"/>
  <c r="E20" i="69"/>
  <c r="D609" i="69"/>
  <c r="E609" i="69"/>
  <c r="D607" i="69"/>
  <c r="E607" i="69"/>
  <c r="D600" i="69"/>
  <c r="E600" i="69"/>
  <c r="D593" i="69"/>
  <c r="E593" i="69"/>
  <c r="E591" i="69"/>
  <c r="D591" i="69"/>
  <c r="D584" i="69"/>
  <c r="E584" i="69"/>
  <c r="D577" i="69"/>
  <c r="E577" i="69"/>
  <c r="D575" i="69"/>
  <c r="E575" i="69"/>
  <c r="E568" i="69"/>
  <c r="D568" i="69"/>
  <c r="E552" i="69"/>
  <c r="D552" i="69"/>
  <c r="D549" i="69"/>
  <c r="E549" i="69"/>
  <c r="D535" i="69"/>
  <c r="E535" i="69"/>
  <c r="D532" i="69"/>
  <c r="E532" i="69"/>
  <c r="E520" i="69"/>
  <c r="D520" i="69"/>
  <c r="D517" i="69"/>
  <c r="E517" i="69"/>
  <c r="E503" i="69"/>
  <c r="D503" i="69"/>
  <c r="D500" i="69"/>
  <c r="E500" i="69"/>
  <c r="E488" i="69"/>
  <c r="D488" i="69"/>
  <c r="D485" i="69"/>
  <c r="E485" i="69"/>
  <c r="E471" i="69"/>
  <c r="D471" i="69"/>
  <c r="D468" i="69"/>
  <c r="E468" i="69"/>
  <c r="E456" i="69"/>
  <c r="D456" i="69"/>
  <c r="D453" i="69"/>
  <c r="E453" i="69"/>
  <c r="E439" i="69"/>
  <c r="D439" i="69"/>
  <c r="D436" i="69"/>
  <c r="E436" i="69"/>
  <c r="E424" i="69"/>
  <c r="D424" i="69"/>
  <c r="D421" i="69"/>
  <c r="E421" i="69"/>
  <c r="E407" i="69"/>
  <c r="D407" i="69"/>
  <c r="D404" i="69"/>
  <c r="E404" i="69"/>
  <c r="E392" i="69"/>
  <c r="D392" i="69"/>
  <c r="D389" i="69"/>
  <c r="E389" i="69"/>
  <c r="E375" i="69"/>
  <c r="D375" i="69"/>
  <c r="D372" i="69"/>
  <c r="E372" i="69"/>
  <c r="E360" i="69"/>
  <c r="D360" i="69"/>
  <c r="D357" i="69"/>
  <c r="E357" i="69"/>
  <c r="D346" i="69"/>
  <c r="E346" i="69"/>
  <c r="D338" i="69"/>
  <c r="E338" i="69"/>
  <c r="D330" i="69"/>
  <c r="E330" i="69"/>
  <c r="D319" i="69"/>
  <c r="E319" i="69"/>
  <c r="D317" i="69"/>
  <c r="E317" i="69"/>
  <c r="D314" i="69"/>
  <c r="E314" i="69"/>
  <c r="E311" i="69"/>
  <c r="D311" i="69"/>
  <c r="D309" i="69"/>
  <c r="E309" i="69"/>
  <c r="D306" i="69"/>
  <c r="E306" i="69"/>
  <c r="E302" i="69"/>
  <c r="D302" i="69"/>
  <c r="D300" i="69"/>
  <c r="E300" i="69"/>
  <c r="D297" i="69"/>
  <c r="E297" i="69"/>
  <c r="E294" i="69"/>
  <c r="D294" i="69"/>
  <c r="D291" i="69"/>
  <c r="E291" i="69"/>
  <c r="E288" i="69"/>
  <c r="D288" i="69"/>
  <c r="D283" i="69"/>
  <c r="E283" i="69"/>
  <c r="E280" i="69"/>
  <c r="D280" i="69"/>
  <c r="D275" i="69"/>
  <c r="E275" i="69"/>
  <c r="E272" i="69"/>
  <c r="D272" i="69"/>
  <c r="D267" i="69"/>
  <c r="E267" i="69"/>
  <c r="D265" i="69"/>
  <c r="E265" i="69"/>
  <c r="D259" i="69"/>
  <c r="E259" i="69"/>
  <c r="E256" i="69"/>
  <c r="D256" i="69"/>
  <c r="D250" i="69"/>
  <c r="E250" i="69"/>
  <c r="E247" i="69"/>
  <c r="D247" i="69"/>
  <c r="D245" i="69"/>
  <c r="E245" i="69"/>
  <c r="D242" i="69"/>
  <c r="E242" i="69"/>
  <c r="D234" i="69"/>
  <c r="E234" i="69"/>
  <c r="E231" i="69"/>
  <c r="D231" i="69"/>
  <c r="D229" i="69"/>
  <c r="E229" i="69"/>
  <c r="D226" i="69"/>
  <c r="E226" i="69"/>
  <c r="E224" i="69"/>
  <c r="D224" i="69"/>
  <c r="D221" i="69"/>
  <c r="E221" i="69"/>
  <c r="D218" i="69"/>
  <c r="E218" i="69"/>
  <c r="D210" i="69"/>
  <c r="E210" i="69"/>
  <c r="D202" i="69"/>
  <c r="E202" i="69"/>
  <c r="D191" i="69"/>
  <c r="E191" i="69"/>
  <c r="D189" i="69"/>
  <c r="E189" i="69"/>
  <c r="D186" i="69"/>
  <c r="E186" i="69"/>
  <c r="E183" i="69"/>
  <c r="D183" i="69"/>
  <c r="D181" i="69"/>
  <c r="E181" i="69"/>
  <c r="D178" i="69"/>
  <c r="E178" i="69"/>
  <c r="E174" i="69"/>
  <c r="D174" i="69"/>
  <c r="D172" i="69"/>
  <c r="E172" i="69"/>
  <c r="D169" i="69"/>
  <c r="E169" i="69"/>
  <c r="E166" i="69"/>
  <c r="D166" i="69"/>
  <c r="D163" i="69"/>
  <c r="E163" i="69"/>
  <c r="E160" i="69"/>
  <c r="D160" i="69"/>
  <c r="D155" i="69"/>
  <c r="E155" i="69"/>
  <c r="E152" i="69"/>
  <c r="D152" i="69"/>
  <c r="D147" i="69"/>
  <c r="E147" i="69"/>
  <c r="E144" i="69"/>
  <c r="D144" i="69"/>
  <c r="D139" i="69"/>
  <c r="E139" i="69"/>
  <c r="D137" i="69"/>
  <c r="E137" i="69"/>
  <c r="D131" i="69"/>
  <c r="E131" i="69"/>
  <c r="E128" i="69"/>
  <c r="D128" i="69"/>
  <c r="D122" i="69"/>
  <c r="E122" i="69"/>
  <c r="D114" i="69"/>
  <c r="E114" i="69"/>
  <c r="E96" i="69"/>
  <c r="D96" i="69"/>
  <c r="D90" i="69"/>
  <c r="E90" i="69"/>
  <c r="D82" i="69"/>
  <c r="E82" i="69"/>
  <c r="D74" i="69"/>
  <c r="E74" i="69"/>
  <c r="D58" i="69"/>
  <c r="E58" i="69"/>
  <c r="D53" i="69"/>
  <c r="E53" i="69"/>
  <c r="D50" i="69"/>
  <c r="E50" i="69"/>
  <c r="D44" i="69"/>
  <c r="E44" i="69"/>
  <c r="D41" i="69"/>
  <c r="E41" i="69"/>
  <c r="E38" i="69"/>
  <c r="D38" i="69"/>
  <c r="D35" i="69"/>
  <c r="E35" i="69"/>
  <c r="E32" i="69"/>
  <c r="D32" i="69"/>
  <c r="D27" i="69"/>
  <c r="E27" i="69"/>
  <c r="E24" i="69"/>
  <c r="D24" i="69"/>
  <c r="E14" i="69"/>
  <c r="D14" i="69"/>
  <c r="D12" i="69"/>
  <c r="E12" i="69"/>
  <c r="D9" i="69"/>
  <c r="E9" i="69"/>
  <c r="E11" i="58"/>
  <c r="E13" i="58"/>
  <c r="E15" i="58"/>
  <c r="E17" i="58"/>
  <c r="E19" i="58"/>
  <c r="E21" i="58"/>
  <c r="E23" i="58"/>
  <c r="E25" i="58"/>
  <c r="E27" i="58"/>
  <c r="E29" i="58"/>
  <c r="E31" i="58"/>
  <c r="E33" i="58"/>
  <c r="E35" i="58"/>
  <c r="E37" i="58"/>
  <c r="E39" i="58"/>
  <c r="E41" i="58"/>
  <c r="E43" i="58"/>
  <c r="E45" i="58"/>
  <c r="E47" i="58"/>
  <c r="E49" i="58"/>
  <c r="E51" i="58"/>
  <c r="E53" i="58"/>
  <c r="E55" i="58"/>
  <c r="E57" i="58"/>
  <c r="E59" i="58"/>
  <c r="E61" i="58"/>
  <c r="E63" i="58"/>
  <c r="E10" i="58"/>
  <c r="E12" i="58"/>
  <c r="E14" i="58"/>
  <c r="E16" i="58"/>
  <c r="E18" i="58"/>
  <c r="E20" i="58"/>
  <c r="E22" i="58"/>
  <c r="E24" i="58"/>
  <c r="E26" i="58"/>
  <c r="E28" i="58"/>
  <c r="E30" i="58"/>
  <c r="E32" i="58"/>
  <c r="E34" i="58"/>
  <c r="E36" i="58"/>
  <c r="E38" i="58"/>
  <c r="E40" i="58"/>
  <c r="E42" i="58"/>
  <c r="E44" i="58"/>
  <c r="E46" i="58"/>
  <c r="E48" i="58"/>
  <c r="E50" i="58"/>
  <c r="E52" i="58"/>
  <c r="E54" i="58"/>
  <c r="E56" i="58"/>
  <c r="E58" i="58"/>
  <c r="E60" i="58"/>
  <c r="E62" i="58"/>
  <c r="E64" i="58"/>
  <c r="D12" i="64"/>
  <c r="D27" i="83" l="1"/>
  <c r="A3" i="83"/>
  <c r="E22" i="83"/>
  <c r="E20" i="83"/>
  <c r="E18" i="83"/>
  <c r="E19" i="83"/>
  <c r="D32" i="83"/>
  <c r="D37" i="83"/>
  <c r="E24" i="83"/>
  <c r="D35" i="83"/>
  <c r="D36" i="83"/>
  <c r="E23" i="83"/>
  <c r="D34" i="83"/>
  <c r="E21" i="83"/>
  <c r="D30" i="83"/>
  <c r="D31" i="83"/>
  <c r="D33" i="83"/>
  <c r="C36" i="83" l="1"/>
  <c r="C32" i="83"/>
  <c r="C35" i="83"/>
  <c r="C31" i="83"/>
  <c r="C34" i="83"/>
  <c r="C30" i="83"/>
  <c r="C37" i="83"/>
  <c r="C33" i="83"/>
  <c r="F33" i="62" l="1"/>
  <c r="F31" i="62"/>
  <c r="F29" i="62"/>
  <c r="F27" i="62"/>
  <c r="F23" i="62"/>
  <c r="F21" i="62"/>
  <c r="F17" i="62"/>
  <c r="F14" i="62"/>
  <c r="F12" i="62"/>
  <c r="F34" i="62" s="1"/>
  <c r="C34" i="71"/>
  <c r="B34" i="71"/>
  <c r="C33" i="71"/>
  <c r="B33" i="71"/>
  <c r="C32" i="71"/>
  <c r="B32" i="71"/>
  <c r="C31" i="71"/>
  <c r="B31" i="71"/>
  <c r="C30" i="71"/>
  <c r="B30" i="71"/>
  <c r="F28" i="27"/>
  <c r="F25" i="27"/>
  <c r="F20" i="27"/>
  <c r="F15" i="27"/>
  <c r="F29" i="27" l="1"/>
  <c r="D36" i="73"/>
  <c r="C36" i="73"/>
  <c r="D35" i="73"/>
  <c r="C35" i="73"/>
  <c r="D34" i="73"/>
  <c r="C34" i="73"/>
  <c r="D33" i="73"/>
  <c r="C33" i="73"/>
  <c r="D32" i="73"/>
  <c r="C32" i="73"/>
  <c r="D31" i="73"/>
  <c r="C31" i="73"/>
  <c r="O15" i="73"/>
  <c r="M15" i="73"/>
  <c r="J15" i="73"/>
  <c r="E33" i="31"/>
  <c r="E32" i="31"/>
  <c r="E31" i="31"/>
  <c r="A17" i="39"/>
  <c r="A18" i="39" s="1"/>
  <c r="A19" i="39" s="1"/>
  <c r="A20" i="39" s="1"/>
  <c r="A21" i="39" s="1"/>
  <c r="A22" i="39" s="1"/>
  <c r="A23" i="39" s="1"/>
  <c r="A24" i="39" s="1"/>
  <c r="A25" i="39" s="1"/>
  <c r="A26" i="39" s="1"/>
  <c r="A27" i="39" s="1"/>
  <c r="A28" i="39" s="1"/>
  <c r="A29" i="39" s="1"/>
  <c r="A30" i="39" s="1"/>
  <c r="A31" i="39" s="1"/>
  <c r="A32" i="39" s="1"/>
  <c r="A33" i="39" s="1"/>
  <c r="A34" i="39" s="1"/>
  <c r="A35" i="39" s="1"/>
  <c r="A36" i="39" s="1"/>
  <c r="A37" i="39" s="1"/>
  <c r="A38" i="39" s="1"/>
  <c r="A39" i="39" s="1"/>
  <c r="A40" i="39" s="1"/>
  <c r="A41" i="39" s="1"/>
  <c r="A42" i="39" s="1"/>
  <c r="A43" i="39" s="1"/>
  <c r="A44" i="39" s="1"/>
  <c r="A45" i="39" s="1"/>
  <c r="A46" i="39" s="1"/>
  <c r="A47" i="39" s="1"/>
  <c r="A48" i="39" s="1"/>
  <c r="A49" i="39" s="1"/>
  <c r="A50" i="39" s="1"/>
  <c r="A51" i="39" s="1"/>
  <c r="A52" i="39" s="1"/>
  <c r="A53" i="39" s="1"/>
  <c r="A54" i="39" s="1"/>
  <c r="A55" i="39" s="1"/>
  <c r="A56" i="39" s="1"/>
  <c r="A57" i="39" s="1"/>
  <c r="A58" i="39" s="1"/>
  <c r="A59" i="39" s="1"/>
  <c r="A60" i="39" s="1"/>
  <c r="A61" i="39" s="1"/>
  <c r="A62" i="39" s="1"/>
  <c r="A63" i="39" s="1"/>
  <c r="A64" i="39" s="1"/>
  <c r="A65" i="39" s="1"/>
  <c r="A66" i="39" s="1"/>
  <c r="A67" i="39" s="1"/>
  <c r="A68" i="39" s="1"/>
  <c r="A69" i="39" s="1"/>
  <c r="A70" i="39" s="1"/>
  <c r="A71" i="39" s="1"/>
  <c r="A72" i="39" s="1"/>
  <c r="A73" i="39" s="1"/>
  <c r="A74" i="39" s="1"/>
  <c r="A75" i="39" s="1"/>
  <c r="A76" i="39" s="1"/>
  <c r="A77" i="39" s="1"/>
  <c r="A78" i="39" s="1"/>
  <c r="A79" i="39" s="1"/>
  <c r="A80" i="39" s="1"/>
  <c r="A81" i="39" s="1"/>
  <c r="A82" i="39" s="1"/>
  <c r="A83" i="39" s="1"/>
  <c r="A84" i="39" s="1"/>
  <c r="A85" i="39" s="1"/>
  <c r="A86" i="39" s="1"/>
  <c r="A87" i="39" s="1"/>
  <c r="A88" i="39" s="1"/>
  <c r="A89" i="39" s="1"/>
  <c r="A90" i="39" s="1"/>
  <c r="A91" i="39" s="1"/>
  <c r="A92" i="39" s="1"/>
  <c r="A93" i="39" s="1"/>
  <c r="A94" i="39" s="1"/>
  <c r="A95" i="39" s="1"/>
  <c r="A96" i="39" s="1"/>
  <c r="A97" i="39" s="1"/>
  <c r="A98" i="39" s="1"/>
  <c r="A99" i="39" s="1"/>
  <c r="A100" i="39" s="1"/>
  <c r="A101" i="39" s="1"/>
  <c r="A102" i="39" s="1"/>
  <c r="A103" i="39" s="1"/>
  <c r="A104" i="39" s="1"/>
  <c r="A105" i="39" s="1"/>
  <c r="A106" i="39" s="1"/>
  <c r="A107" i="39" s="1"/>
  <c r="A108" i="39" s="1"/>
  <c r="A109" i="39" s="1"/>
  <c r="A110" i="39" s="1"/>
  <c r="A111" i="39" s="1"/>
  <c r="A112" i="39" s="1"/>
  <c r="A113" i="39" s="1"/>
  <c r="A114" i="39" s="1"/>
  <c r="A115" i="39" s="1"/>
  <c r="A116" i="39" s="1"/>
  <c r="A117" i="39" s="1"/>
  <c r="A118" i="39" s="1"/>
  <c r="A119" i="39" s="1"/>
  <c r="A120" i="39" s="1"/>
  <c r="A121" i="39" s="1"/>
  <c r="A122" i="39" s="1"/>
  <c r="A123" i="39" s="1"/>
  <c r="A124" i="39" s="1"/>
  <c r="A125" i="39" s="1"/>
  <c r="A126" i="39" s="1"/>
  <c r="A127" i="39" s="1"/>
  <c r="A128" i="39" s="1"/>
  <c r="A129" i="39" s="1"/>
  <c r="A130" i="39" s="1"/>
  <c r="A131" i="39" s="1"/>
  <c r="A132" i="39" s="1"/>
  <c r="A133" i="39" s="1"/>
  <c r="A134" i="39" s="1"/>
  <c r="A135" i="39" s="1"/>
  <c r="A136" i="39" s="1"/>
  <c r="A137" i="39" s="1"/>
  <c r="A138" i="39" s="1"/>
  <c r="A139" i="39" s="1"/>
  <c r="A140" i="39" s="1"/>
  <c r="A141" i="39" s="1"/>
  <c r="A142" i="39" s="1"/>
  <c r="A143" i="39" s="1"/>
  <c r="A144" i="39" s="1"/>
  <c r="A145" i="39" s="1"/>
  <c r="A146" i="39" s="1"/>
  <c r="A147" i="39" s="1"/>
  <c r="A148" i="39" s="1"/>
  <c r="A149" i="39" s="1"/>
  <c r="A150" i="39" s="1"/>
  <c r="A151" i="39" s="1"/>
  <c r="A152" i="39" s="1"/>
  <c r="A153" i="39" s="1"/>
  <c r="A154" i="39" s="1"/>
  <c r="A155" i="39" s="1"/>
  <c r="A156" i="39" s="1"/>
  <c r="A157" i="39" s="1"/>
  <c r="A158" i="39" s="1"/>
  <c r="A159" i="39" s="1"/>
  <c r="A160" i="39" s="1"/>
  <c r="A161" i="39" s="1"/>
  <c r="A162" i="39" s="1"/>
  <c r="A163" i="39" s="1"/>
  <c r="A164" i="39" s="1"/>
  <c r="A165" i="39" s="1"/>
  <c r="A166" i="39" s="1"/>
  <c r="A167" i="39" s="1"/>
  <c r="A168" i="39" s="1"/>
  <c r="A169" i="39" s="1"/>
  <c r="A170" i="39" s="1"/>
  <c r="A171" i="39" s="1"/>
  <c r="A172" i="39" s="1"/>
  <c r="A173" i="39" s="1"/>
  <c r="A174" i="39" s="1"/>
  <c r="A175" i="39" s="1"/>
  <c r="A176" i="39" s="1"/>
  <c r="A177" i="39" s="1"/>
  <c r="A178" i="39" s="1"/>
  <c r="A179" i="39" s="1"/>
  <c r="A180" i="39" s="1"/>
  <c r="A181" i="39" s="1"/>
  <c r="A182" i="39" s="1"/>
  <c r="A183" i="39" s="1"/>
  <c r="A184" i="39" s="1"/>
  <c r="A185" i="39" s="1"/>
  <c r="A186" i="39" s="1"/>
  <c r="A187" i="39" s="1"/>
  <c r="A188" i="39" s="1"/>
  <c r="A189" i="39" s="1"/>
  <c r="A190" i="39" s="1"/>
  <c r="A191" i="39" s="1"/>
  <c r="A192" i="39" s="1"/>
  <c r="A193" i="39" s="1"/>
  <c r="A194" i="39" s="1"/>
  <c r="A195" i="39" s="1"/>
  <c r="A196" i="39" s="1"/>
  <c r="A197" i="39" s="1"/>
  <c r="A198" i="39" s="1"/>
  <c r="A199" i="39" s="1"/>
  <c r="A200" i="39" s="1"/>
  <c r="A201" i="39" s="1"/>
  <c r="A202" i="39" s="1"/>
  <c r="A203" i="39" s="1"/>
  <c r="A204" i="39" s="1"/>
  <c r="A205" i="39" s="1"/>
  <c r="A206" i="39" s="1"/>
  <c r="A207" i="39" s="1"/>
  <c r="A208" i="39" s="1"/>
  <c r="A209" i="39" s="1"/>
  <c r="A210" i="39" s="1"/>
  <c r="A211" i="39" s="1"/>
  <c r="A212" i="39" s="1"/>
  <c r="A213" i="39" s="1"/>
  <c r="A214" i="39" s="1"/>
  <c r="A215" i="39" s="1"/>
  <c r="A216" i="39" s="1"/>
  <c r="A217" i="39" s="1"/>
  <c r="A218" i="39" s="1"/>
  <c r="A219" i="39" s="1"/>
  <c r="A220" i="39" s="1"/>
  <c r="A221" i="39" s="1"/>
  <c r="A222" i="39" s="1"/>
  <c r="A223" i="39" s="1"/>
  <c r="A224" i="39" s="1"/>
  <c r="A225" i="39" s="1"/>
  <c r="A226" i="39" s="1"/>
  <c r="A227" i="39" s="1"/>
  <c r="A228" i="39" s="1"/>
  <c r="A229" i="39" s="1"/>
  <c r="A230" i="39" s="1"/>
  <c r="A231" i="39" s="1"/>
  <c r="A232" i="39" s="1"/>
  <c r="A233" i="39" s="1"/>
  <c r="A234" i="39" s="1"/>
  <c r="A235" i="39" s="1"/>
  <c r="A236" i="39" s="1"/>
  <c r="A237" i="39" s="1"/>
  <c r="A238" i="39" s="1"/>
  <c r="A239" i="39" s="1"/>
  <c r="A240" i="39" s="1"/>
  <c r="A241" i="39" s="1"/>
  <c r="A242" i="39" s="1"/>
  <c r="A243" i="39" s="1"/>
  <c r="A244" i="39" s="1"/>
  <c r="A245" i="39" s="1"/>
  <c r="A246" i="39" s="1"/>
  <c r="A247" i="39" s="1"/>
  <c r="A248" i="39" s="1"/>
  <c r="A249" i="39" s="1"/>
  <c r="A250" i="39" s="1"/>
  <c r="A251" i="39" s="1"/>
  <c r="A252" i="39" s="1"/>
  <c r="A253" i="39" s="1"/>
  <c r="A254" i="39" s="1"/>
  <c r="A255" i="39" s="1"/>
  <c r="A256" i="39" s="1"/>
  <c r="A257" i="39" s="1"/>
  <c r="A258" i="39" s="1"/>
  <c r="A259" i="39" s="1"/>
  <c r="A260" i="39" s="1"/>
  <c r="A261" i="39" s="1"/>
  <c r="A262" i="39" s="1"/>
  <c r="A263" i="39" s="1"/>
  <c r="A264" i="39" s="1"/>
  <c r="A265" i="39" s="1"/>
  <c r="A266" i="39" s="1"/>
  <c r="A267" i="39" s="1"/>
  <c r="A268" i="39" s="1"/>
  <c r="G7" i="39"/>
  <c r="J7" i="39" s="1"/>
  <c r="C15" i="39"/>
  <c r="D15" i="39"/>
  <c r="E15" i="39"/>
  <c r="B15" i="39"/>
  <c r="F16" i="39"/>
  <c r="A26" i="82"/>
  <c r="C28" i="82" s="1"/>
  <c r="A12" i="82"/>
  <c r="G15" i="82" s="1"/>
  <c r="A3" i="82"/>
  <c r="I7" i="39" l="1"/>
  <c r="H7" i="39"/>
  <c r="C29" i="82"/>
  <c r="C27" i="82"/>
  <c r="C26" i="82"/>
  <c r="B12" i="82"/>
  <c r="B15" i="82"/>
  <c r="D15" i="82"/>
  <c r="D12" i="82"/>
  <c r="C12" i="82"/>
  <c r="C15" i="82"/>
  <c r="G12" i="82"/>
  <c r="J13" i="70"/>
  <c r="K13" i="70"/>
  <c r="L13" i="70"/>
  <c r="M13" i="70"/>
  <c r="N13" i="70"/>
  <c r="I13" i="70"/>
  <c r="E13" i="70"/>
  <c r="D13" i="70"/>
  <c r="C13" i="70"/>
  <c r="B13" i="70"/>
  <c r="D8" i="48"/>
  <c r="F8" i="48" s="1"/>
  <c r="D7" i="48"/>
  <c r="F7" i="48" s="1"/>
  <c r="D8" i="14"/>
  <c r="G8" i="14" s="1"/>
  <c r="E15" i="82" l="1"/>
  <c r="E12" i="82"/>
  <c r="A3" i="66"/>
  <c r="A3" i="64"/>
  <c r="A3" i="65"/>
  <c r="A3" i="67"/>
  <c r="A3" i="68"/>
  <c r="A3" i="69"/>
  <c r="A3" i="75"/>
  <c r="A3" i="14"/>
  <c r="A3" i="48"/>
  <c r="A3" i="47"/>
  <c r="A3" i="46"/>
  <c r="A3" i="57"/>
  <c r="A3" i="55"/>
  <c r="A3" i="76"/>
  <c r="A3" i="59"/>
  <c r="A3" i="26"/>
  <c r="A3" i="70"/>
  <c r="A3" i="25"/>
  <c r="A3" i="39"/>
  <c r="A3" i="77"/>
  <c r="A3" i="24"/>
  <c r="A3" i="31"/>
  <c r="A3" i="73"/>
  <c r="A3" i="78"/>
  <c r="A3" i="27"/>
  <c r="A3" i="62"/>
  <c r="A3" i="43"/>
  <c r="A3" i="61"/>
  <c r="A3" i="71"/>
  <c r="A3" i="32"/>
  <c r="A3" i="33"/>
  <c r="A3" i="79"/>
  <c r="A3" i="49"/>
  <c r="A3" i="72"/>
  <c r="A3" i="81"/>
  <c r="A3" i="30"/>
  <c r="A3" i="80"/>
  <c r="A3" i="15"/>
  <c r="A3" i="18"/>
  <c r="A3" i="19"/>
  <c r="A3" i="20"/>
  <c r="A3" i="44"/>
  <c r="A3" i="56"/>
  <c r="A3" i="74"/>
  <c r="J36" i="33" l="1"/>
  <c r="G36" i="33"/>
  <c r="J35" i="33"/>
  <c r="G35" i="33"/>
  <c r="J34" i="33"/>
  <c r="G34" i="33"/>
  <c r="J33" i="33"/>
  <c r="G33" i="33"/>
  <c r="G11" i="46"/>
  <c r="O15" i="31" l="1"/>
  <c r="M15" i="31"/>
  <c r="J15" i="31"/>
  <c r="C7" i="73"/>
  <c r="G23" i="73" s="1"/>
  <c r="C32" i="24"/>
  <c r="D33" i="31"/>
  <c r="D32" i="31"/>
  <c r="G38" i="33"/>
  <c r="E52" i="18"/>
  <c r="E46" i="18"/>
  <c r="C7" i="72"/>
  <c r="I24" i="72" s="1"/>
  <c r="C7" i="71"/>
  <c r="G24" i="71" s="1"/>
  <c r="G20" i="73" l="1"/>
  <c r="G11" i="73"/>
  <c r="G15" i="73"/>
  <c r="G16" i="73"/>
  <c r="G12" i="73"/>
  <c r="G17" i="73"/>
  <c r="G21" i="73"/>
  <c r="G24" i="73"/>
  <c r="G13" i="73"/>
  <c r="G18" i="73"/>
  <c r="G22" i="73"/>
  <c r="G14" i="73"/>
  <c r="G19" i="73"/>
  <c r="H11" i="72"/>
  <c r="H13" i="72"/>
  <c r="H15" i="72"/>
  <c r="H17" i="72"/>
  <c r="H19" i="72"/>
  <c r="H21" i="72"/>
  <c r="H23" i="72"/>
  <c r="I11" i="72"/>
  <c r="I13" i="72"/>
  <c r="I15" i="72"/>
  <c r="I17" i="72"/>
  <c r="I19" i="72"/>
  <c r="I21" i="72"/>
  <c r="I23" i="72"/>
  <c r="H12" i="72"/>
  <c r="H14" i="72"/>
  <c r="H16" i="72"/>
  <c r="H18" i="72"/>
  <c r="H20" i="72"/>
  <c r="H22" i="72"/>
  <c r="H24" i="72"/>
  <c r="I12" i="72"/>
  <c r="I14" i="72"/>
  <c r="I16" i="72"/>
  <c r="I18" i="72"/>
  <c r="I20" i="72"/>
  <c r="I22" i="72"/>
  <c r="G13" i="71"/>
  <c r="G17" i="71"/>
  <c r="G21" i="71"/>
  <c r="G14" i="71"/>
  <c r="G18" i="71"/>
  <c r="G22" i="71"/>
  <c r="G11" i="71"/>
  <c r="G15" i="71"/>
  <c r="G19" i="71"/>
  <c r="G23" i="71"/>
  <c r="G12" i="71"/>
  <c r="G16" i="71"/>
  <c r="G20" i="71"/>
  <c r="C37" i="71" l="1"/>
  <c r="C35" i="71"/>
  <c r="B37" i="71"/>
  <c r="B35" i="71"/>
  <c r="C36" i="71"/>
  <c r="B36" i="71"/>
  <c r="D268" i="39" l="1"/>
  <c r="D267" i="39"/>
  <c r="D266" i="39"/>
  <c r="D265" i="39"/>
  <c r="D264" i="39"/>
  <c r="D263" i="39"/>
  <c r="D262" i="39"/>
  <c r="D261" i="39"/>
  <c r="D260" i="39"/>
  <c r="D259" i="39"/>
  <c r="D258" i="39"/>
  <c r="D257" i="39"/>
  <c r="D256" i="39"/>
  <c r="D255" i="39"/>
  <c r="D254" i="39"/>
  <c r="D253" i="39"/>
  <c r="D252" i="39"/>
  <c r="D251" i="39"/>
  <c r="D250" i="39"/>
  <c r="D249" i="39"/>
  <c r="D248" i="39"/>
  <c r="D247" i="39"/>
  <c r="D246" i="39"/>
  <c r="D245" i="39"/>
  <c r="D244" i="39"/>
  <c r="D243" i="39"/>
  <c r="D242" i="39"/>
  <c r="D241" i="39"/>
  <c r="D240" i="39"/>
  <c r="D239" i="39"/>
  <c r="D238" i="39"/>
  <c r="D237" i="39"/>
  <c r="D236" i="39"/>
  <c r="D235" i="39"/>
  <c r="D234" i="39"/>
  <c r="D233" i="39"/>
  <c r="D232" i="39"/>
  <c r="D231" i="39"/>
  <c r="D230" i="39"/>
  <c r="D229" i="39"/>
  <c r="D228" i="39"/>
  <c r="D227" i="39"/>
  <c r="D226" i="39"/>
  <c r="D225" i="39"/>
  <c r="D224" i="39"/>
  <c r="D223" i="39"/>
  <c r="D222" i="39"/>
  <c r="D221" i="39"/>
  <c r="D220" i="39"/>
  <c r="D219" i="39"/>
  <c r="D218" i="39"/>
  <c r="D217" i="39"/>
  <c r="D216" i="39"/>
  <c r="D215" i="39"/>
  <c r="D214" i="39"/>
  <c r="D213" i="39"/>
  <c r="D212" i="39"/>
  <c r="D211" i="39"/>
  <c r="D210" i="39"/>
  <c r="D209" i="39"/>
  <c r="D208" i="39"/>
  <c r="D207" i="39"/>
  <c r="D206" i="39"/>
  <c r="D205" i="39"/>
  <c r="D204" i="39"/>
  <c r="D203" i="39"/>
  <c r="D202" i="39"/>
  <c r="D201" i="39"/>
  <c r="D200" i="39"/>
  <c r="D199" i="39"/>
  <c r="D198" i="39"/>
  <c r="D197" i="39"/>
  <c r="D196" i="39"/>
  <c r="D195" i="39"/>
  <c r="D194" i="39"/>
  <c r="D193" i="39"/>
  <c r="D192" i="39"/>
  <c r="D191" i="39"/>
  <c r="D190" i="39"/>
  <c r="D189" i="39"/>
  <c r="D188" i="39"/>
  <c r="D187" i="39"/>
  <c r="D186" i="39"/>
  <c r="D185" i="39"/>
  <c r="D184" i="39"/>
  <c r="D183" i="39"/>
  <c r="D182" i="39"/>
  <c r="D181" i="39"/>
  <c r="D180" i="39"/>
  <c r="D179" i="39"/>
  <c r="D178" i="39"/>
  <c r="D177" i="39"/>
  <c r="D176" i="39"/>
  <c r="D175" i="39"/>
  <c r="D174" i="39"/>
  <c r="D173" i="39"/>
  <c r="D172" i="39"/>
  <c r="D171" i="39"/>
  <c r="D170" i="39"/>
  <c r="D169" i="39"/>
  <c r="D168" i="39"/>
  <c r="D167" i="39"/>
  <c r="D166" i="39"/>
  <c r="D165" i="39"/>
  <c r="D164" i="39"/>
  <c r="D163" i="39"/>
  <c r="D162" i="39"/>
  <c r="D161" i="39"/>
  <c r="D160" i="39"/>
  <c r="D159" i="39"/>
  <c r="D158" i="39"/>
  <c r="D157" i="39"/>
  <c r="D156" i="39"/>
  <c r="D155" i="39"/>
  <c r="D154" i="39"/>
  <c r="D153" i="39"/>
  <c r="D152" i="39"/>
  <c r="D151" i="39"/>
  <c r="D150" i="39"/>
  <c r="D149" i="39"/>
  <c r="D148" i="39"/>
  <c r="D147" i="39"/>
  <c r="D146" i="39"/>
  <c r="D145" i="39"/>
  <c r="D144" i="39"/>
  <c r="D143" i="39"/>
  <c r="D142" i="39"/>
  <c r="D141" i="39"/>
  <c r="D140" i="39"/>
  <c r="D139" i="39"/>
  <c r="D138" i="39"/>
  <c r="D137" i="39"/>
  <c r="D136" i="39"/>
  <c r="D135" i="39"/>
  <c r="D134" i="39"/>
  <c r="D133" i="39"/>
  <c r="D132" i="39"/>
  <c r="D131" i="39"/>
  <c r="D130" i="39"/>
  <c r="D129" i="39"/>
  <c r="D128" i="39"/>
  <c r="D127" i="39"/>
  <c r="D126" i="39"/>
  <c r="D125" i="39"/>
  <c r="D124" i="39"/>
  <c r="D123" i="39"/>
  <c r="D122" i="39"/>
  <c r="D121" i="39"/>
  <c r="D120" i="39"/>
  <c r="D119" i="39"/>
  <c r="D118" i="39"/>
  <c r="D117" i="39"/>
  <c r="D116" i="39"/>
  <c r="D115" i="39"/>
  <c r="D114" i="39"/>
  <c r="D113" i="39"/>
  <c r="D112" i="39"/>
  <c r="D111" i="39"/>
  <c r="D110" i="39"/>
  <c r="D109" i="39"/>
  <c r="D108" i="39"/>
  <c r="D107" i="39"/>
  <c r="D106" i="39"/>
  <c r="D105" i="39"/>
  <c r="D104" i="39"/>
  <c r="D103" i="39"/>
  <c r="D102" i="39"/>
  <c r="D101" i="39"/>
  <c r="D100" i="39"/>
  <c r="D99" i="39"/>
  <c r="D98" i="39"/>
  <c r="D97" i="39"/>
  <c r="D96" i="39"/>
  <c r="D95" i="39"/>
  <c r="D94" i="39"/>
  <c r="D93" i="39"/>
  <c r="D92" i="39"/>
  <c r="D91" i="39"/>
  <c r="D90" i="39"/>
  <c r="D89" i="39"/>
  <c r="D88" i="39"/>
  <c r="D87" i="39"/>
  <c r="D86" i="39"/>
  <c r="D85" i="39"/>
  <c r="D84" i="39"/>
  <c r="D83" i="39"/>
  <c r="D82" i="39"/>
  <c r="D81" i="39"/>
  <c r="D80" i="39"/>
  <c r="D79" i="39"/>
  <c r="D78" i="39"/>
  <c r="D77" i="39"/>
  <c r="D76" i="39"/>
  <c r="D75" i="39"/>
  <c r="D74" i="39"/>
  <c r="D73" i="39"/>
  <c r="D72" i="39"/>
  <c r="D71" i="39"/>
  <c r="D70" i="39"/>
  <c r="D69" i="39"/>
  <c r="D68" i="39"/>
  <c r="D67" i="39"/>
  <c r="D66" i="39"/>
  <c r="D65" i="39"/>
  <c r="D64" i="39"/>
  <c r="D63" i="39"/>
  <c r="D62" i="39"/>
  <c r="D61" i="39"/>
  <c r="D60" i="39"/>
  <c r="D59" i="39"/>
  <c r="D58" i="39"/>
  <c r="D57" i="39"/>
  <c r="D56" i="39"/>
  <c r="D55" i="39"/>
  <c r="D54" i="39"/>
  <c r="D53" i="39"/>
  <c r="D52" i="39"/>
  <c r="D51" i="39"/>
  <c r="D50" i="39"/>
  <c r="D49" i="39"/>
  <c r="D48" i="39"/>
  <c r="D47" i="39"/>
  <c r="D46" i="39"/>
  <c r="D45" i="39"/>
  <c r="D44" i="39"/>
  <c r="D43" i="39"/>
  <c r="D42" i="39"/>
  <c r="D41" i="39"/>
  <c r="D40" i="39"/>
  <c r="D39" i="39"/>
  <c r="D38" i="39"/>
  <c r="D37" i="39"/>
  <c r="D36" i="39"/>
  <c r="D35" i="39"/>
  <c r="D34" i="39"/>
  <c r="D33" i="39"/>
  <c r="D32" i="39"/>
  <c r="D31" i="39"/>
  <c r="D30" i="39"/>
  <c r="D29" i="39"/>
  <c r="D28" i="39"/>
  <c r="D27" i="39"/>
  <c r="D26" i="39"/>
  <c r="D25" i="39"/>
  <c r="D24" i="39"/>
  <c r="D23" i="39"/>
  <c r="D22" i="39"/>
  <c r="D21" i="39"/>
  <c r="D20" i="39"/>
  <c r="D19" i="39"/>
  <c r="D18" i="39"/>
  <c r="D17" i="39"/>
  <c r="D16" i="39"/>
  <c r="E268" i="39"/>
  <c r="E267" i="39"/>
  <c r="E266" i="39"/>
  <c r="E265" i="39"/>
  <c r="E264" i="39"/>
  <c r="E263" i="39"/>
  <c r="E262" i="39"/>
  <c r="E261" i="39"/>
  <c r="E260" i="39"/>
  <c r="E259" i="39"/>
  <c r="E258" i="39"/>
  <c r="E257" i="39"/>
  <c r="E256" i="39"/>
  <c r="E255" i="39"/>
  <c r="E254" i="39"/>
  <c r="E253" i="39"/>
  <c r="E252" i="39"/>
  <c r="E251" i="39"/>
  <c r="E250" i="39"/>
  <c r="E249" i="39"/>
  <c r="E248" i="39"/>
  <c r="E247" i="39"/>
  <c r="E246" i="39"/>
  <c r="E245" i="39"/>
  <c r="E244" i="39"/>
  <c r="E243" i="39"/>
  <c r="E242" i="39"/>
  <c r="E241" i="39"/>
  <c r="E240" i="39"/>
  <c r="E239" i="39"/>
  <c r="E238" i="39"/>
  <c r="E237" i="39"/>
  <c r="E236" i="39"/>
  <c r="E235" i="39"/>
  <c r="E234" i="39"/>
  <c r="E233" i="39"/>
  <c r="E232" i="39"/>
  <c r="E231" i="39"/>
  <c r="E230" i="39"/>
  <c r="E229" i="39"/>
  <c r="E228" i="39"/>
  <c r="E227" i="39"/>
  <c r="E226" i="39"/>
  <c r="E225" i="39"/>
  <c r="E224" i="39"/>
  <c r="E223" i="39"/>
  <c r="E222" i="39"/>
  <c r="E221" i="39"/>
  <c r="E220" i="39"/>
  <c r="E219" i="39"/>
  <c r="E218" i="39"/>
  <c r="E217" i="39"/>
  <c r="E216" i="39"/>
  <c r="E215" i="39"/>
  <c r="E214" i="39"/>
  <c r="E213" i="39"/>
  <c r="E212" i="39"/>
  <c r="E211" i="39"/>
  <c r="E210" i="39"/>
  <c r="E209" i="39"/>
  <c r="E208" i="39"/>
  <c r="E207" i="39"/>
  <c r="E206" i="39"/>
  <c r="E205" i="39"/>
  <c r="E204" i="39"/>
  <c r="E203" i="39"/>
  <c r="E202" i="39"/>
  <c r="E201" i="39"/>
  <c r="E200" i="39"/>
  <c r="E199" i="39"/>
  <c r="E198" i="39"/>
  <c r="E197" i="39"/>
  <c r="E196" i="39"/>
  <c r="E195" i="39"/>
  <c r="E194" i="39"/>
  <c r="E193" i="39"/>
  <c r="E192" i="39"/>
  <c r="E191" i="39"/>
  <c r="E190" i="39"/>
  <c r="E189" i="39"/>
  <c r="E188" i="39"/>
  <c r="E187" i="39"/>
  <c r="E186" i="39"/>
  <c r="E185" i="39"/>
  <c r="E184" i="39"/>
  <c r="E183" i="39"/>
  <c r="E182" i="39"/>
  <c r="E181" i="39"/>
  <c r="E180" i="39"/>
  <c r="E179" i="39"/>
  <c r="E178" i="39"/>
  <c r="E177" i="39"/>
  <c r="E176" i="39"/>
  <c r="E175" i="39"/>
  <c r="E174" i="39"/>
  <c r="E173" i="39"/>
  <c r="E172" i="39"/>
  <c r="E171" i="39"/>
  <c r="E170" i="39"/>
  <c r="E169" i="39"/>
  <c r="E168" i="39"/>
  <c r="E167" i="39"/>
  <c r="E166" i="39"/>
  <c r="E165" i="39"/>
  <c r="E164" i="39"/>
  <c r="E163" i="39"/>
  <c r="E162" i="39"/>
  <c r="E161" i="39"/>
  <c r="E160" i="39"/>
  <c r="E159" i="39"/>
  <c r="E158" i="39"/>
  <c r="E157" i="39"/>
  <c r="E156" i="39"/>
  <c r="E155" i="39"/>
  <c r="E154" i="39"/>
  <c r="E153" i="39"/>
  <c r="E152" i="39"/>
  <c r="E151" i="39"/>
  <c r="E150" i="39"/>
  <c r="E149" i="39"/>
  <c r="E148" i="39"/>
  <c r="E147" i="39"/>
  <c r="E146" i="39"/>
  <c r="E145" i="39"/>
  <c r="E144" i="39"/>
  <c r="E143" i="39"/>
  <c r="E142" i="39"/>
  <c r="E141" i="39"/>
  <c r="E140" i="39"/>
  <c r="E139" i="39"/>
  <c r="E138" i="39"/>
  <c r="E137" i="39"/>
  <c r="E136" i="39"/>
  <c r="E135" i="39"/>
  <c r="E134" i="39"/>
  <c r="E133" i="39"/>
  <c r="E132" i="39"/>
  <c r="E131" i="39"/>
  <c r="E130" i="39"/>
  <c r="E129" i="39"/>
  <c r="E128" i="39"/>
  <c r="E127" i="39"/>
  <c r="E126" i="39"/>
  <c r="E125" i="39"/>
  <c r="E124" i="39"/>
  <c r="E123" i="39"/>
  <c r="E122" i="39"/>
  <c r="E121" i="39"/>
  <c r="E120" i="39"/>
  <c r="E119" i="39"/>
  <c r="E118" i="39"/>
  <c r="E117" i="39"/>
  <c r="E116" i="39"/>
  <c r="E115" i="39"/>
  <c r="E114" i="39"/>
  <c r="E113" i="39"/>
  <c r="E112" i="39"/>
  <c r="E111" i="39"/>
  <c r="E110" i="39"/>
  <c r="E109" i="39"/>
  <c r="E108" i="39"/>
  <c r="E107" i="39"/>
  <c r="E106" i="39"/>
  <c r="E105" i="39"/>
  <c r="E104" i="39"/>
  <c r="E103" i="39"/>
  <c r="E102" i="39"/>
  <c r="E101" i="39"/>
  <c r="E100" i="39"/>
  <c r="E99" i="39"/>
  <c r="E98" i="39"/>
  <c r="E97" i="39"/>
  <c r="E96" i="39"/>
  <c r="E95" i="39"/>
  <c r="E94" i="39"/>
  <c r="E93" i="39"/>
  <c r="E92" i="39"/>
  <c r="E91" i="39"/>
  <c r="E90" i="39"/>
  <c r="E89" i="39"/>
  <c r="E88" i="39"/>
  <c r="E87" i="39"/>
  <c r="E86" i="39"/>
  <c r="E85" i="39"/>
  <c r="E84" i="39"/>
  <c r="E83" i="39"/>
  <c r="E82" i="39"/>
  <c r="E81" i="39"/>
  <c r="E80" i="39"/>
  <c r="E79" i="39"/>
  <c r="E78" i="39"/>
  <c r="E77" i="39"/>
  <c r="E76" i="39"/>
  <c r="E75" i="39"/>
  <c r="E74" i="39"/>
  <c r="E73" i="39"/>
  <c r="E72" i="39"/>
  <c r="E71" i="39"/>
  <c r="E70" i="39"/>
  <c r="E69" i="39"/>
  <c r="E68" i="39"/>
  <c r="E67" i="39"/>
  <c r="E66" i="39"/>
  <c r="E65" i="39"/>
  <c r="E64" i="39"/>
  <c r="E63" i="39"/>
  <c r="E62" i="39"/>
  <c r="E61" i="39"/>
  <c r="E60" i="39"/>
  <c r="E59" i="39"/>
  <c r="E58" i="39"/>
  <c r="E57" i="39"/>
  <c r="E56" i="39"/>
  <c r="E55" i="39"/>
  <c r="E54" i="39"/>
  <c r="E53" i="39"/>
  <c r="E52" i="39"/>
  <c r="E51" i="39"/>
  <c r="E50" i="39"/>
  <c r="E49" i="39"/>
  <c r="E48" i="39"/>
  <c r="E47" i="39"/>
  <c r="E46" i="39"/>
  <c r="E45" i="39"/>
  <c r="E44" i="39"/>
  <c r="E43" i="39"/>
  <c r="E42" i="39"/>
  <c r="E41" i="39"/>
  <c r="E40" i="39"/>
  <c r="E39" i="39"/>
  <c r="E38" i="39"/>
  <c r="E37" i="39"/>
  <c r="E36" i="39"/>
  <c r="E35" i="39"/>
  <c r="E34" i="39"/>
  <c r="E33" i="39"/>
  <c r="E32" i="39"/>
  <c r="E31" i="39"/>
  <c r="E30" i="39"/>
  <c r="E29" i="39"/>
  <c r="E28" i="39"/>
  <c r="E27" i="39"/>
  <c r="E26" i="39"/>
  <c r="E25" i="39"/>
  <c r="E24" i="39"/>
  <c r="E23" i="39"/>
  <c r="E22" i="39"/>
  <c r="E21" i="39"/>
  <c r="E20" i="39"/>
  <c r="E19" i="39"/>
  <c r="E18" i="39"/>
  <c r="E17" i="39"/>
  <c r="E16" i="39"/>
  <c r="B7" i="70"/>
  <c r="E7" i="70" s="1"/>
  <c r="A14" i="70" s="1"/>
  <c r="L14" i="70" l="1"/>
  <c r="E8" i="70"/>
  <c r="C7" i="67"/>
  <c r="C8" i="67"/>
  <c r="C9" i="67"/>
  <c r="C10" i="67"/>
  <c r="C11" i="67"/>
  <c r="C12" i="67"/>
  <c r="C13" i="67"/>
  <c r="C14" i="67"/>
  <c r="C15" i="67"/>
  <c r="C16" i="67"/>
  <c r="C17" i="67"/>
  <c r="C18" i="67"/>
  <c r="C19" i="67"/>
  <c r="C20" i="67"/>
  <c r="C21" i="67"/>
  <c r="C22" i="67"/>
  <c r="C23" i="67"/>
  <c r="C24" i="67"/>
  <c r="C25" i="67"/>
  <c r="C26" i="67"/>
  <c r="C27" i="67"/>
  <c r="C28" i="67"/>
  <c r="C29" i="67"/>
  <c r="C30" i="67"/>
  <c r="C31" i="67"/>
  <c r="C32" i="67"/>
  <c r="C33" i="67"/>
  <c r="C34" i="67"/>
  <c r="C35" i="67"/>
  <c r="C36" i="67"/>
  <c r="C37" i="67"/>
  <c r="C38" i="67"/>
  <c r="C39" i="67"/>
  <c r="C40" i="67"/>
  <c r="C41" i="67"/>
  <c r="C42" i="67"/>
  <c r="C43" i="67"/>
  <c r="C44" i="67"/>
  <c r="C45" i="67"/>
  <c r="C46" i="67"/>
  <c r="C47" i="67"/>
  <c r="C48" i="67"/>
  <c r="C49" i="67"/>
  <c r="C50" i="67"/>
  <c r="C51" i="67"/>
  <c r="C52" i="67"/>
  <c r="C53" i="67"/>
  <c r="C54" i="67"/>
  <c r="C55" i="67"/>
  <c r="C56" i="67"/>
  <c r="C57" i="67"/>
  <c r="C58" i="67"/>
  <c r="C59" i="67"/>
  <c r="C60" i="67"/>
  <c r="C61" i="67"/>
  <c r="C62" i="67"/>
  <c r="C63" i="67"/>
  <c r="C64" i="67"/>
  <c r="C65" i="67"/>
  <c r="C66" i="67"/>
  <c r="C67" i="67"/>
  <c r="C68" i="67"/>
  <c r="C69" i="67"/>
  <c r="C70" i="67"/>
  <c r="C71" i="67"/>
  <c r="C72" i="67"/>
  <c r="C73" i="67"/>
  <c r="C74" i="67"/>
  <c r="C75" i="67"/>
  <c r="C76" i="67"/>
  <c r="C77" i="67"/>
  <c r="C78" i="67"/>
  <c r="C79" i="67"/>
  <c r="C80" i="67"/>
  <c r="C81" i="67"/>
  <c r="C82" i="67"/>
  <c r="C83" i="67"/>
  <c r="C84" i="67"/>
  <c r="C85" i="67"/>
  <c r="C86" i="67"/>
  <c r="C87" i="67"/>
  <c r="C88" i="67"/>
  <c r="C89" i="67"/>
  <c r="C90" i="67"/>
  <c r="C91" i="67"/>
  <c r="C92" i="67"/>
  <c r="C93" i="67"/>
  <c r="C94" i="67"/>
  <c r="C95" i="67"/>
  <c r="C96" i="67"/>
  <c r="C97" i="67"/>
  <c r="C98" i="67"/>
  <c r="C99" i="67"/>
  <c r="C100" i="67"/>
  <c r="C101" i="67"/>
  <c r="C102" i="67"/>
  <c r="C103" i="67"/>
  <c r="C104" i="67"/>
  <c r="C105" i="67"/>
  <c r="C106" i="67"/>
  <c r="C107" i="67"/>
  <c r="C108" i="67"/>
  <c r="C109" i="67"/>
  <c r="C110" i="67"/>
  <c r="C111" i="67"/>
  <c r="C112" i="67"/>
  <c r="C113" i="67"/>
  <c r="C114" i="67"/>
  <c r="C115" i="67"/>
  <c r="C116" i="67"/>
  <c r="C117" i="67"/>
  <c r="C118" i="67"/>
  <c r="C119" i="67"/>
  <c r="C120" i="67"/>
  <c r="C121" i="67"/>
  <c r="C122" i="67"/>
  <c r="C123" i="67"/>
  <c r="C124" i="67"/>
  <c r="C125" i="67"/>
  <c r="C126" i="67"/>
  <c r="C127" i="67"/>
  <c r="C128" i="67"/>
  <c r="C129" i="67"/>
  <c r="C130" i="67"/>
  <c r="C131" i="67"/>
  <c r="C132" i="67"/>
  <c r="C133" i="67"/>
  <c r="C134" i="67"/>
  <c r="C135" i="67"/>
  <c r="C136" i="67"/>
  <c r="C137" i="67"/>
  <c r="C138" i="67"/>
  <c r="C139" i="67"/>
  <c r="C140" i="67"/>
  <c r="C141" i="67"/>
  <c r="C142" i="67"/>
  <c r="C143" i="67"/>
  <c r="C144" i="67"/>
  <c r="C145" i="67"/>
  <c r="C146" i="67"/>
  <c r="C147" i="67"/>
  <c r="C148" i="67"/>
  <c r="C149" i="67"/>
  <c r="C150" i="67"/>
  <c r="C151" i="67"/>
  <c r="C152" i="67"/>
  <c r="C153" i="67"/>
  <c r="C154" i="67"/>
  <c r="C155" i="67"/>
  <c r="C156" i="67"/>
  <c r="C157" i="67"/>
  <c r="C158" i="67"/>
  <c r="C159" i="67"/>
  <c r="C160" i="67"/>
  <c r="C161" i="67"/>
  <c r="C162" i="67"/>
  <c r="C163" i="67"/>
  <c r="C164" i="67"/>
  <c r="C165" i="67"/>
  <c r="C166" i="67"/>
  <c r="C167" i="67"/>
  <c r="C168" i="67"/>
  <c r="C169" i="67"/>
  <c r="C170" i="67"/>
  <c r="C171" i="67"/>
  <c r="C172" i="67"/>
  <c r="C173" i="67"/>
  <c r="C174" i="67"/>
  <c r="C175" i="67"/>
  <c r="C176" i="67"/>
  <c r="C177" i="67"/>
  <c r="C178" i="67"/>
  <c r="C179" i="67"/>
  <c r="C180" i="67"/>
  <c r="C181" i="67"/>
  <c r="C182" i="67"/>
  <c r="C183" i="67"/>
  <c r="C184" i="67"/>
  <c r="C185" i="67"/>
  <c r="C186" i="67"/>
  <c r="C187" i="67"/>
  <c r="C188" i="67"/>
  <c r="C189" i="67"/>
  <c r="C190" i="67"/>
  <c r="C191" i="67"/>
  <c r="C192" i="67"/>
  <c r="C193" i="67"/>
  <c r="C194" i="67"/>
  <c r="C195" i="67"/>
  <c r="C196" i="67"/>
  <c r="C197" i="67"/>
  <c r="C198" i="67"/>
  <c r="C199" i="67"/>
  <c r="C200" i="67"/>
  <c r="C201" i="67"/>
  <c r="C202" i="67"/>
  <c r="C203" i="67"/>
  <c r="C204" i="67"/>
  <c r="C205" i="67"/>
  <c r="C206" i="67"/>
  <c r="C207" i="67"/>
  <c r="C208" i="67"/>
  <c r="C209" i="67"/>
  <c r="C210" i="67"/>
  <c r="C211" i="67"/>
  <c r="C212" i="67"/>
  <c r="C213" i="67"/>
  <c r="C214" i="67"/>
  <c r="C215" i="67"/>
  <c r="C216" i="67"/>
  <c r="C217" i="67"/>
  <c r="C218" i="67"/>
  <c r="C219" i="67"/>
  <c r="C220" i="67"/>
  <c r="C221" i="67"/>
  <c r="C222" i="67"/>
  <c r="C223" i="67"/>
  <c r="C224" i="67"/>
  <c r="C225" i="67"/>
  <c r="C226" i="67"/>
  <c r="C227" i="67"/>
  <c r="C228" i="67"/>
  <c r="C229" i="67"/>
  <c r="C230" i="67"/>
  <c r="C231" i="67"/>
  <c r="C232" i="67"/>
  <c r="C233" i="67"/>
  <c r="C234" i="67"/>
  <c r="C235" i="67"/>
  <c r="C236" i="67"/>
  <c r="C237" i="67"/>
  <c r="C238" i="67"/>
  <c r="C239" i="67"/>
  <c r="C240" i="67"/>
  <c r="C241" i="67"/>
  <c r="C242" i="67"/>
  <c r="C243" i="67"/>
  <c r="C244" i="67"/>
  <c r="C245" i="67"/>
  <c r="C246" i="67"/>
  <c r="C247" i="67"/>
  <c r="C248" i="67"/>
  <c r="C249" i="67"/>
  <c r="C250" i="67"/>
  <c r="C251" i="67"/>
  <c r="C252" i="67"/>
  <c r="C253" i="67"/>
  <c r="C254" i="67"/>
  <c r="C255" i="67"/>
  <c r="C256" i="67"/>
  <c r="C257" i="67"/>
  <c r="C258" i="67"/>
  <c r="C259" i="67"/>
  <c r="C260" i="67"/>
  <c r="C261" i="67"/>
  <c r="C262" i="67"/>
  <c r="C263" i="67"/>
  <c r="C264" i="67"/>
  <c r="C265" i="67"/>
  <c r="C266" i="67"/>
  <c r="C267" i="67"/>
  <c r="C268" i="67"/>
  <c r="C269" i="67"/>
  <c r="C270" i="67"/>
  <c r="C271" i="67"/>
  <c r="C272" i="67"/>
  <c r="C273" i="67"/>
  <c r="C274" i="67"/>
  <c r="C275" i="67"/>
  <c r="C276" i="67"/>
  <c r="C277" i="67"/>
  <c r="C278" i="67"/>
  <c r="C279" i="67"/>
  <c r="C280" i="67"/>
  <c r="C281" i="67"/>
  <c r="C282" i="67"/>
  <c r="C283" i="67"/>
  <c r="C284" i="67"/>
  <c r="C285" i="67"/>
  <c r="C286" i="67"/>
  <c r="C287" i="67"/>
  <c r="C288" i="67"/>
  <c r="C289" i="67"/>
  <c r="C290" i="67"/>
  <c r="C291" i="67"/>
  <c r="C292" i="67"/>
  <c r="C293" i="67"/>
  <c r="C294" i="67"/>
  <c r="C295" i="67"/>
  <c r="C296" i="67"/>
  <c r="C297" i="67"/>
  <c r="C298" i="67"/>
  <c r="C299" i="67"/>
  <c r="C300" i="67"/>
  <c r="C301" i="67"/>
  <c r="C302" i="67"/>
  <c r="C303" i="67"/>
  <c r="C304" i="67"/>
  <c r="C305" i="67"/>
  <c r="C306" i="67"/>
  <c r="C307" i="67"/>
  <c r="C308" i="67"/>
  <c r="C309" i="67"/>
  <c r="C310" i="67"/>
  <c r="C311" i="67"/>
  <c r="C312" i="67"/>
  <c r="C313" i="67"/>
  <c r="C314" i="67"/>
  <c r="C315" i="67"/>
  <c r="C316" i="67"/>
  <c r="C317" i="67"/>
  <c r="C318" i="67"/>
  <c r="C319" i="67"/>
  <c r="C320" i="67"/>
  <c r="C321" i="67"/>
  <c r="C322" i="67"/>
  <c r="C323" i="67"/>
  <c r="C324" i="67"/>
  <c r="C325" i="67"/>
  <c r="C326" i="67"/>
  <c r="C327" i="67"/>
  <c r="C328" i="67"/>
  <c r="C329" i="67"/>
  <c r="C330" i="67"/>
  <c r="C331" i="67"/>
  <c r="C332" i="67"/>
  <c r="C333" i="67"/>
  <c r="C334" i="67"/>
  <c r="C335" i="67"/>
  <c r="C336" i="67"/>
  <c r="C337" i="67"/>
  <c r="C338" i="67"/>
  <c r="C339" i="67"/>
  <c r="C340" i="67"/>
  <c r="C341" i="67"/>
  <c r="C342" i="67"/>
  <c r="C343" i="67"/>
  <c r="C344" i="67"/>
  <c r="C345" i="67"/>
  <c r="C346" i="67"/>
  <c r="C347" i="67"/>
  <c r="C348" i="67"/>
  <c r="C349" i="67"/>
  <c r="C350" i="67"/>
  <c r="C351" i="67"/>
  <c r="C352" i="67"/>
  <c r="C353" i="67"/>
  <c r="C354" i="67"/>
  <c r="C355" i="67"/>
  <c r="C356" i="67"/>
  <c r="C357" i="67"/>
  <c r="C358" i="67"/>
  <c r="C359" i="67"/>
  <c r="C360" i="67"/>
  <c r="C361" i="67"/>
  <c r="C362" i="67"/>
  <c r="C363" i="67"/>
  <c r="C364" i="67"/>
  <c r="C365" i="67"/>
  <c r="C366" i="67"/>
  <c r="C367" i="67"/>
  <c r="C368" i="67"/>
  <c r="C369" i="67"/>
  <c r="C370" i="67"/>
  <c r="C371" i="67"/>
  <c r="C372" i="67"/>
  <c r="C373" i="67"/>
  <c r="C374" i="67"/>
  <c r="C375" i="67"/>
  <c r="C376" i="67"/>
  <c r="C377" i="67"/>
  <c r="C378" i="67"/>
  <c r="C379" i="67"/>
  <c r="C380" i="67"/>
  <c r="C381" i="67"/>
  <c r="C382" i="67"/>
  <c r="C383" i="67"/>
  <c r="C384" i="67"/>
  <c r="C385" i="67"/>
  <c r="C386" i="67"/>
  <c r="C387" i="67"/>
  <c r="C388" i="67"/>
  <c r="C389" i="67"/>
  <c r="C390" i="67"/>
  <c r="C391" i="67"/>
  <c r="C392" i="67"/>
  <c r="C393" i="67"/>
  <c r="C394" i="67"/>
  <c r="C395" i="67"/>
  <c r="C396" i="67"/>
  <c r="C397" i="67"/>
  <c r="C398" i="67"/>
  <c r="C399" i="67"/>
  <c r="C400" i="67"/>
  <c r="C401" i="67"/>
  <c r="C402" i="67"/>
  <c r="C403" i="67"/>
  <c r="C404" i="67"/>
  <c r="C405" i="67"/>
  <c r="C406" i="67"/>
  <c r="C407" i="67"/>
  <c r="C408" i="67"/>
  <c r="C409" i="67"/>
  <c r="C410" i="67"/>
  <c r="C411" i="67"/>
  <c r="C412" i="67"/>
  <c r="C413" i="67"/>
  <c r="C414" i="67"/>
  <c r="C415" i="67"/>
  <c r="C416" i="67"/>
  <c r="C417" i="67"/>
  <c r="C418" i="67"/>
  <c r="C419" i="67"/>
  <c r="C420" i="67"/>
  <c r="C421" i="67"/>
  <c r="C422" i="67"/>
  <c r="C423" i="67"/>
  <c r="C424" i="67"/>
  <c r="C425" i="67"/>
  <c r="C426" i="67"/>
  <c r="C427" i="67"/>
  <c r="C428" i="67"/>
  <c r="C429" i="67"/>
  <c r="C430" i="67"/>
  <c r="C431" i="67"/>
  <c r="C432" i="67"/>
  <c r="C433" i="67"/>
  <c r="C434" i="67"/>
  <c r="C435" i="67"/>
  <c r="C436" i="67"/>
  <c r="C437" i="67"/>
  <c r="C438" i="67"/>
  <c r="C439" i="67"/>
  <c r="C440" i="67"/>
  <c r="C441" i="67"/>
  <c r="C442" i="67"/>
  <c r="C443" i="67"/>
  <c r="C444" i="67"/>
  <c r="C445" i="67"/>
  <c r="C446" i="67"/>
  <c r="C447" i="67"/>
  <c r="C448" i="67"/>
  <c r="C449" i="67"/>
  <c r="C450" i="67"/>
  <c r="C451" i="67"/>
  <c r="C452" i="67"/>
  <c r="C453" i="67"/>
  <c r="C454" i="67"/>
  <c r="C455" i="67"/>
  <c r="C456" i="67"/>
  <c r="C457" i="67"/>
  <c r="C458" i="67"/>
  <c r="C459" i="67"/>
  <c r="C460" i="67"/>
  <c r="C461" i="67"/>
  <c r="C462" i="67"/>
  <c r="C463" i="67"/>
  <c r="C464" i="67"/>
  <c r="C465" i="67"/>
  <c r="C466" i="67"/>
  <c r="C467" i="67"/>
  <c r="C468" i="67"/>
  <c r="C469" i="67"/>
  <c r="C470" i="67"/>
  <c r="C471" i="67"/>
  <c r="C472" i="67"/>
  <c r="C473" i="67"/>
  <c r="C474" i="67"/>
  <c r="C475" i="67"/>
  <c r="C476" i="67"/>
  <c r="C477" i="67"/>
  <c r="C478" i="67"/>
  <c r="C479" i="67"/>
  <c r="C480" i="67"/>
  <c r="C481" i="67"/>
  <c r="C482" i="67"/>
  <c r="C483" i="67"/>
  <c r="C484" i="67"/>
  <c r="C485" i="67"/>
  <c r="C486" i="67"/>
  <c r="C487" i="67"/>
  <c r="C488" i="67"/>
  <c r="C489" i="67"/>
  <c r="C490" i="67"/>
  <c r="C491" i="67"/>
  <c r="C492" i="67"/>
  <c r="C493" i="67"/>
  <c r="C494" i="67"/>
  <c r="C495" i="67"/>
  <c r="C496" i="67"/>
  <c r="C497" i="67"/>
  <c r="C498" i="67"/>
  <c r="C499" i="67"/>
  <c r="C500" i="67"/>
  <c r="C501" i="67"/>
  <c r="C502" i="67"/>
  <c r="C503" i="67"/>
  <c r="C504" i="67"/>
  <c r="C505" i="67"/>
  <c r="C506" i="67"/>
  <c r="C507" i="67"/>
  <c r="C508" i="67"/>
  <c r="C509" i="67"/>
  <c r="C510" i="67"/>
  <c r="C511" i="67"/>
  <c r="C512" i="67"/>
  <c r="C513" i="67"/>
  <c r="C514" i="67"/>
  <c r="C515" i="67"/>
  <c r="C516" i="67"/>
  <c r="C517" i="67"/>
  <c r="C518" i="67"/>
  <c r="C519" i="67"/>
  <c r="C520" i="67"/>
  <c r="C521" i="67"/>
  <c r="C522" i="67"/>
  <c r="C523" i="67"/>
  <c r="C524" i="67"/>
  <c r="C525" i="67"/>
  <c r="C526" i="67"/>
  <c r="C527" i="67"/>
  <c r="C528" i="67"/>
  <c r="C529" i="67"/>
  <c r="C530" i="67"/>
  <c r="C531" i="67"/>
  <c r="C532" i="67"/>
  <c r="C533" i="67"/>
  <c r="C534" i="67"/>
  <c r="C535" i="67"/>
  <c r="C536" i="67"/>
  <c r="C537" i="67"/>
  <c r="C538" i="67"/>
  <c r="C539" i="67"/>
  <c r="C540" i="67"/>
  <c r="C541" i="67"/>
  <c r="C542" i="67"/>
  <c r="C543" i="67"/>
  <c r="C544" i="67"/>
  <c r="C545" i="67"/>
  <c r="C546" i="67"/>
  <c r="C547" i="67"/>
  <c r="C548" i="67"/>
  <c r="C549" i="67"/>
  <c r="C550" i="67"/>
  <c r="C551" i="67"/>
  <c r="C552" i="67"/>
  <c r="C553" i="67"/>
  <c r="C554" i="67"/>
  <c r="C555" i="67"/>
  <c r="C556" i="67"/>
  <c r="C557" i="67"/>
  <c r="C558" i="67"/>
  <c r="C559" i="67"/>
  <c r="C560" i="67"/>
  <c r="C561" i="67"/>
  <c r="C562" i="67"/>
  <c r="C563" i="67"/>
  <c r="C564" i="67"/>
  <c r="C565" i="67"/>
  <c r="C566" i="67"/>
  <c r="C567" i="67"/>
  <c r="C568" i="67"/>
  <c r="C569" i="67"/>
  <c r="C570" i="67"/>
  <c r="C571" i="67"/>
  <c r="C572" i="67"/>
  <c r="C573" i="67"/>
  <c r="C574" i="67"/>
  <c r="C575" i="67"/>
  <c r="C576" i="67"/>
  <c r="C577" i="67"/>
  <c r="C578" i="67"/>
  <c r="C579" i="67"/>
  <c r="C580" i="67"/>
  <c r="C581" i="67"/>
  <c r="C582" i="67"/>
  <c r="C583" i="67"/>
  <c r="C584" i="67"/>
  <c r="C585" i="67"/>
  <c r="C586" i="67"/>
  <c r="C587" i="67"/>
  <c r="C588" i="67"/>
  <c r="C589" i="67"/>
  <c r="C590" i="67"/>
  <c r="C591" i="67"/>
  <c r="C592" i="67"/>
  <c r="C593" i="67"/>
  <c r="C594" i="67"/>
  <c r="C595" i="67"/>
  <c r="C596" i="67"/>
  <c r="C597" i="67"/>
  <c r="C598" i="67"/>
  <c r="C599" i="67"/>
  <c r="C600" i="67"/>
  <c r="C601" i="67"/>
  <c r="C602" i="67"/>
  <c r="C603" i="67"/>
  <c r="C604" i="67"/>
  <c r="C605" i="67"/>
  <c r="C606" i="67"/>
  <c r="C607" i="67"/>
  <c r="C608" i="67"/>
  <c r="C609" i="67"/>
  <c r="C610" i="67"/>
  <c r="C611" i="67"/>
  <c r="C612" i="67"/>
  <c r="H14" i="70" l="1"/>
  <c r="N14" i="70"/>
  <c r="A17" i="70"/>
  <c r="E17" i="70" s="1"/>
  <c r="A15" i="70"/>
  <c r="C15" i="70" s="1"/>
  <c r="M14" i="70"/>
  <c r="F14" i="70"/>
  <c r="I14" i="70"/>
  <c r="G14" i="70"/>
  <c r="E14" i="70"/>
  <c r="D14" i="70"/>
  <c r="C14" i="70"/>
  <c r="K14" i="70"/>
  <c r="J14" i="70"/>
  <c r="B14" i="70"/>
  <c r="K15" i="70" l="1"/>
  <c r="A18" i="70"/>
  <c r="B18" i="70" s="1"/>
  <c r="H15" i="70"/>
  <c r="D17" i="70"/>
  <c r="C17" i="70"/>
  <c r="B17" i="70"/>
  <c r="A20" i="70"/>
  <c r="D20" i="70" s="1"/>
  <c r="G15" i="70"/>
  <c r="I17" i="70"/>
  <c r="N15" i="70"/>
  <c r="K17" i="70"/>
  <c r="L17" i="70"/>
  <c r="J15" i="70"/>
  <c r="H17" i="70"/>
  <c r="L15" i="70"/>
  <c r="G17" i="70"/>
  <c r="A16" i="70"/>
  <c r="C16" i="70" s="1"/>
  <c r="N17" i="70"/>
  <c r="M15" i="70"/>
  <c r="I15" i="70"/>
  <c r="F17" i="70"/>
  <c r="J17" i="70"/>
  <c r="E15" i="70"/>
  <c r="M17" i="70"/>
  <c r="F15" i="70"/>
  <c r="B15" i="70"/>
  <c r="D15" i="70"/>
  <c r="A1" i="58"/>
  <c r="B9" i="58" s="1"/>
  <c r="K18" i="70" l="1"/>
  <c r="A21" i="70"/>
  <c r="C21" i="70" s="1"/>
  <c r="L18" i="70"/>
  <c r="G18" i="70"/>
  <c r="M18" i="70"/>
  <c r="C18" i="70"/>
  <c r="F18" i="70"/>
  <c r="L20" i="70"/>
  <c r="D18" i="70"/>
  <c r="N18" i="70"/>
  <c r="J20" i="70"/>
  <c r="E18" i="70"/>
  <c r="H18" i="70"/>
  <c r="I18" i="70"/>
  <c r="J18" i="70"/>
  <c r="D16" i="70"/>
  <c r="M20" i="70"/>
  <c r="N20" i="70"/>
  <c r="E20" i="70"/>
  <c r="A23" i="70"/>
  <c r="D23" i="70" s="1"/>
  <c r="F20" i="70"/>
  <c r="C20" i="70"/>
  <c r="I16" i="70"/>
  <c r="I20" i="70"/>
  <c r="B20" i="70"/>
  <c r="J16" i="70"/>
  <c r="F16" i="70"/>
  <c r="A19" i="70"/>
  <c r="D19" i="70" s="1"/>
  <c r="L16" i="70"/>
  <c r="G16" i="70"/>
  <c r="N16" i="70"/>
  <c r="H20" i="70"/>
  <c r="K20" i="70"/>
  <c r="G20" i="70"/>
  <c r="B16" i="70"/>
  <c r="H16" i="70"/>
  <c r="K16" i="70"/>
  <c r="E16" i="70"/>
  <c r="M16" i="70"/>
  <c r="G10" i="25"/>
  <c r="F10" i="25"/>
  <c r="H21" i="70" l="1"/>
  <c r="I21" i="70"/>
  <c r="A24" i="70"/>
  <c r="C24" i="70" s="1"/>
  <c r="G21" i="70"/>
  <c r="N21" i="70"/>
  <c r="D21" i="70"/>
  <c r="K21" i="70"/>
  <c r="J21" i="70"/>
  <c r="E21" i="70"/>
  <c r="B21" i="70"/>
  <c r="F21" i="70"/>
  <c r="M21" i="70"/>
  <c r="L21" i="70"/>
  <c r="E19" i="70"/>
  <c r="I19" i="70"/>
  <c r="M23" i="70"/>
  <c r="I23" i="70"/>
  <c r="G23" i="70"/>
  <c r="F19" i="70"/>
  <c r="A26" i="70"/>
  <c r="D26" i="70" s="1"/>
  <c r="A22" i="70"/>
  <c r="B22" i="70" s="1"/>
  <c r="B19" i="70"/>
  <c r="F23" i="70"/>
  <c r="L19" i="70"/>
  <c r="B23" i="70"/>
  <c r="K19" i="70"/>
  <c r="N23" i="70"/>
  <c r="C23" i="70"/>
  <c r="N19" i="70"/>
  <c r="K23" i="70"/>
  <c r="J23" i="70"/>
  <c r="E23" i="70"/>
  <c r="C19" i="70"/>
  <c r="H19" i="70"/>
  <c r="M19" i="70"/>
  <c r="H23" i="70"/>
  <c r="L23" i="70"/>
  <c r="J19" i="70"/>
  <c r="G19" i="70"/>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G17" i="39"/>
  <c r="H17" i="39" s="1"/>
  <c r="G18" i="39"/>
  <c r="J18" i="39" s="1"/>
  <c r="G19" i="39"/>
  <c r="H19" i="39" s="1"/>
  <c r="G20" i="39"/>
  <c r="H20" i="39" s="1"/>
  <c r="G21" i="39"/>
  <c r="G22" i="39"/>
  <c r="G23" i="39"/>
  <c r="H23" i="39" s="1"/>
  <c r="G24" i="39"/>
  <c r="J24" i="39" s="1"/>
  <c r="G25" i="39"/>
  <c r="H25" i="39" s="1"/>
  <c r="G26" i="39"/>
  <c r="G27" i="39"/>
  <c r="H27" i="39" s="1"/>
  <c r="G28" i="39"/>
  <c r="J28" i="39" s="1"/>
  <c r="G29" i="39"/>
  <c r="H29" i="39" s="1"/>
  <c r="G30" i="39"/>
  <c r="G31" i="39"/>
  <c r="H31" i="39" s="1"/>
  <c r="G32" i="39"/>
  <c r="J32" i="39" s="1"/>
  <c r="G33" i="39"/>
  <c r="H33" i="39" s="1"/>
  <c r="G34" i="39"/>
  <c r="J34" i="39" s="1"/>
  <c r="G35" i="39"/>
  <c r="H35" i="39" s="1"/>
  <c r="G36" i="39"/>
  <c r="J36" i="39" s="1"/>
  <c r="G37" i="39"/>
  <c r="H37" i="39" s="1"/>
  <c r="G38" i="39"/>
  <c r="G39" i="39"/>
  <c r="H39" i="39" s="1"/>
  <c r="G40" i="39"/>
  <c r="J40" i="39" s="1"/>
  <c r="G41" i="39"/>
  <c r="H41" i="39" s="1"/>
  <c r="G42" i="39"/>
  <c r="J42" i="39" s="1"/>
  <c r="G43" i="39"/>
  <c r="H43" i="39" s="1"/>
  <c r="G44" i="39"/>
  <c r="J44" i="39" s="1"/>
  <c r="G45" i="39"/>
  <c r="H45" i="39" s="1"/>
  <c r="G46" i="39"/>
  <c r="G47" i="39"/>
  <c r="H47" i="39" s="1"/>
  <c r="G48" i="39"/>
  <c r="J48" i="39" s="1"/>
  <c r="G49" i="39"/>
  <c r="H49" i="39" s="1"/>
  <c r="G50" i="39"/>
  <c r="H50" i="39" s="1"/>
  <c r="G51" i="39"/>
  <c r="H51" i="39" s="1"/>
  <c r="G52" i="39"/>
  <c r="H52" i="39" s="1"/>
  <c r="G53" i="39"/>
  <c r="J53" i="39" s="1"/>
  <c r="G54" i="39"/>
  <c r="G55" i="39"/>
  <c r="G56" i="39"/>
  <c r="H56" i="39" s="1"/>
  <c r="G57" i="39"/>
  <c r="J57" i="39" s="1"/>
  <c r="G58" i="39"/>
  <c r="H58" i="39" s="1"/>
  <c r="G59" i="39"/>
  <c r="J59" i="39" s="1"/>
  <c r="G60" i="39"/>
  <c r="H60" i="39" s="1"/>
  <c r="G61" i="39"/>
  <c r="J61" i="39" s="1"/>
  <c r="G62" i="39"/>
  <c r="G63" i="39"/>
  <c r="J63" i="39" s="1"/>
  <c r="G64" i="39"/>
  <c r="H64" i="39" s="1"/>
  <c r="G65" i="39"/>
  <c r="J65" i="39" s="1"/>
  <c r="G66" i="39"/>
  <c r="H66" i="39" s="1"/>
  <c r="G67" i="39"/>
  <c r="J67" i="39" s="1"/>
  <c r="G68" i="39"/>
  <c r="H68" i="39" s="1"/>
  <c r="G69" i="39"/>
  <c r="J69" i="39" s="1"/>
  <c r="G70" i="39"/>
  <c r="G71" i="39"/>
  <c r="G72" i="39"/>
  <c r="H72" i="39" s="1"/>
  <c r="G73" i="39"/>
  <c r="J73" i="39" s="1"/>
  <c r="G74" i="39"/>
  <c r="H74" i="39" s="1"/>
  <c r="G75" i="39"/>
  <c r="J75" i="39" s="1"/>
  <c r="G76" i="39"/>
  <c r="H76" i="39" s="1"/>
  <c r="G77" i="39"/>
  <c r="J77" i="39" s="1"/>
  <c r="G78" i="39"/>
  <c r="G79" i="39"/>
  <c r="J79" i="39" s="1"/>
  <c r="G80" i="39"/>
  <c r="H80" i="39" s="1"/>
  <c r="G81" i="39"/>
  <c r="J81" i="39" s="1"/>
  <c r="G82" i="39"/>
  <c r="H82" i="39" s="1"/>
  <c r="G83" i="39"/>
  <c r="J83" i="39" s="1"/>
  <c r="G84" i="39"/>
  <c r="H84" i="39" s="1"/>
  <c r="G85" i="39"/>
  <c r="J85" i="39" s="1"/>
  <c r="G86" i="39"/>
  <c r="G87" i="39"/>
  <c r="G88" i="39"/>
  <c r="H88" i="39" s="1"/>
  <c r="G89" i="39"/>
  <c r="J89" i="39" s="1"/>
  <c r="G90" i="39"/>
  <c r="H90" i="39" s="1"/>
  <c r="G91" i="39"/>
  <c r="J91" i="39" s="1"/>
  <c r="G92" i="39"/>
  <c r="H92" i="39" s="1"/>
  <c r="G93" i="39"/>
  <c r="J93" i="39" s="1"/>
  <c r="G94" i="39"/>
  <c r="G95" i="39"/>
  <c r="J95" i="39" s="1"/>
  <c r="G96" i="39"/>
  <c r="H96" i="39" s="1"/>
  <c r="G97" i="39"/>
  <c r="J97" i="39" s="1"/>
  <c r="G98" i="39"/>
  <c r="H98" i="39" s="1"/>
  <c r="G99" i="39"/>
  <c r="J99" i="39" s="1"/>
  <c r="G100" i="39"/>
  <c r="H100" i="39" s="1"/>
  <c r="G101" i="39"/>
  <c r="J101" i="39" s="1"/>
  <c r="G102" i="39"/>
  <c r="G103" i="39"/>
  <c r="G104" i="39"/>
  <c r="H104" i="39" s="1"/>
  <c r="G105" i="39"/>
  <c r="J105" i="39" s="1"/>
  <c r="G106" i="39"/>
  <c r="H106" i="39" s="1"/>
  <c r="G107" i="39"/>
  <c r="J107" i="39" s="1"/>
  <c r="G108" i="39"/>
  <c r="H108" i="39" s="1"/>
  <c r="G109" i="39"/>
  <c r="J109" i="39" s="1"/>
  <c r="G110" i="39"/>
  <c r="G111" i="39"/>
  <c r="J111" i="39" s="1"/>
  <c r="G112" i="39"/>
  <c r="H112" i="39" s="1"/>
  <c r="G113" i="39"/>
  <c r="J113" i="39" s="1"/>
  <c r="G114" i="39"/>
  <c r="H114" i="39" s="1"/>
  <c r="G115" i="39"/>
  <c r="J115" i="39" s="1"/>
  <c r="G116" i="39"/>
  <c r="H116" i="39" s="1"/>
  <c r="G117" i="39"/>
  <c r="J117" i="39" s="1"/>
  <c r="G118" i="39"/>
  <c r="G119" i="39"/>
  <c r="G120" i="39"/>
  <c r="H120" i="39" s="1"/>
  <c r="G121" i="39"/>
  <c r="J121" i="39" s="1"/>
  <c r="G122" i="39"/>
  <c r="H122" i="39" s="1"/>
  <c r="G123" i="39"/>
  <c r="J123" i="39" s="1"/>
  <c r="G124" i="39"/>
  <c r="H124" i="39" s="1"/>
  <c r="G125" i="39"/>
  <c r="J125" i="39" s="1"/>
  <c r="G126" i="39"/>
  <c r="G127" i="39"/>
  <c r="J127" i="39" s="1"/>
  <c r="G128" i="39"/>
  <c r="H128" i="39" s="1"/>
  <c r="G129" i="39"/>
  <c r="J129" i="39" s="1"/>
  <c r="G130" i="39"/>
  <c r="H130" i="39" s="1"/>
  <c r="G131" i="39"/>
  <c r="J131" i="39" s="1"/>
  <c r="G132" i="39"/>
  <c r="H132" i="39" s="1"/>
  <c r="G133" i="39"/>
  <c r="J133" i="39" s="1"/>
  <c r="G134" i="39"/>
  <c r="G135" i="39"/>
  <c r="G136" i="39"/>
  <c r="H136" i="39" s="1"/>
  <c r="G137" i="39"/>
  <c r="J137" i="39" s="1"/>
  <c r="G138" i="39"/>
  <c r="H138" i="39" s="1"/>
  <c r="G139" i="39"/>
  <c r="J139" i="39" s="1"/>
  <c r="G140" i="39"/>
  <c r="H140" i="39" s="1"/>
  <c r="G141" i="39"/>
  <c r="J141" i="39" s="1"/>
  <c r="G142" i="39"/>
  <c r="G143" i="39"/>
  <c r="J143" i="39" s="1"/>
  <c r="G144" i="39"/>
  <c r="H144" i="39" s="1"/>
  <c r="G145" i="39"/>
  <c r="J145" i="39" s="1"/>
  <c r="G146" i="39"/>
  <c r="H146" i="39" s="1"/>
  <c r="G147" i="39"/>
  <c r="J147" i="39" s="1"/>
  <c r="G148" i="39"/>
  <c r="H148" i="39" s="1"/>
  <c r="G149" i="39"/>
  <c r="J149" i="39" s="1"/>
  <c r="G150" i="39"/>
  <c r="G151" i="39"/>
  <c r="G152" i="39"/>
  <c r="H152" i="39" s="1"/>
  <c r="G153" i="39"/>
  <c r="J153" i="39" s="1"/>
  <c r="G154" i="39"/>
  <c r="H154" i="39" s="1"/>
  <c r="G155" i="39"/>
  <c r="J155" i="39" s="1"/>
  <c r="G156" i="39"/>
  <c r="H156" i="39" s="1"/>
  <c r="G157" i="39"/>
  <c r="J157" i="39" s="1"/>
  <c r="G158" i="39"/>
  <c r="G159" i="39"/>
  <c r="J159" i="39" s="1"/>
  <c r="G160" i="39"/>
  <c r="H160" i="39" s="1"/>
  <c r="G161" i="39"/>
  <c r="J161" i="39" s="1"/>
  <c r="G162" i="39"/>
  <c r="H162" i="39" s="1"/>
  <c r="G163" i="39"/>
  <c r="J163" i="39" s="1"/>
  <c r="G164" i="39"/>
  <c r="H164" i="39" s="1"/>
  <c r="G165" i="39"/>
  <c r="J165" i="39" s="1"/>
  <c r="G166" i="39"/>
  <c r="G167" i="39"/>
  <c r="G168" i="39"/>
  <c r="H168" i="39" s="1"/>
  <c r="G169" i="39"/>
  <c r="J169" i="39" s="1"/>
  <c r="G170" i="39"/>
  <c r="H170" i="39" s="1"/>
  <c r="G171" i="39"/>
  <c r="J171" i="39" s="1"/>
  <c r="G172" i="39"/>
  <c r="H172" i="39" s="1"/>
  <c r="G173" i="39"/>
  <c r="J173" i="39" s="1"/>
  <c r="G174" i="39"/>
  <c r="G175" i="39"/>
  <c r="J175" i="39" s="1"/>
  <c r="G176" i="39"/>
  <c r="H176" i="39" s="1"/>
  <c r="G177" i="39"/>
  <c r="J177" i="39" s="1"/>
  <c r="G178" i="39"/>
  <c r="H178" i="39" s="1"/>
  <c r="G179" i="39"/>
  <c r="J179" i="39" s="1"/>
  <c r="G180" i="39"/>
  <c r="H180" i="39" s="1"/>
  <c r="G181" i="39"/>
  <c r="J181" i="39" s="1"/>
  <c r="G182" i="39"/>
  <c r="G183" i="39"/>
  <c r="G184" i="39"/>
  <c r="H184" i="39" s="1"/>
  <c r="G185" i="39"/>
  <c r="J185" i="39" s="1"/>
  <c r="G186" i="39"/>
  <c r="H186" i="39" s="1"/>
  <c r="G187" i="39"/>
  <c r="J187" i="39" s="1"/>
  <c r="G188" i="39"/>
  <c r="H188" i="39" s="1"/>
  <c r="G189" i="39"/>
  <c r="H189" i="39" s="1"/>
  <c r="G190" i="39"/>
  <c r="G191" i="39"/>
  <c r="H191" i="39" s="1"/>
  <c r="G192" i="39"/>
  <c r="H192" i="39" s="1"/>
  <c r="G193" i="39"/>
  <c r="H193" i="39" s="1"/>
  <c r="G194" i="39"/>
  <c r="H194" i="39" s="1"/>
  <c r="G195" i="39"/>
  <c r="H195" i="39" s="1"/>
  <c r="G196" i="39"/>
  <c r="H196" i="39" s="1"/>
  <c r="G197" i="39"/>
  <c r="H197" i="39" s="1"/>
  <c r="G198" i="39"/>
  <c r="G199" i="39"/>
  <c r="G200" i="39"/>
  <c r="H200" i="39" s="1"/>
  <c r="G201" i="39"/>
  <c r="H201" i="39" s="1"/>
  <c r="G202" i="39"/>
  <c r="H202" i="39" s="1"/>
  <c r="G203" i="39"/>
  <c r="H203" i="39" s="1"/>
  <c r="G204" i="39"/>
  <c r="H204" i="39" s="1"/>
  <c r="G205" i="39"/>
  <c r="H205" i="39" s="1"/>
  <c r="G206" i="39"/>
  <c r="G207" i="39"/>
  <c r="H207" i="39" s="1"/>
  <c r="G208" i="39"/>
  <c r="H208" i="39" s="1"/>
  <c r="G209" i="39"/>
  <c r="H209" i="39" s="1"/>
  <c r="G210" i="39"/>
  <c r="H210" i="39" s="1"/>
  <c r="G211" i="39"/>
  <c r="H211" i="39" s="1"/>
  <c r="G212" i="39"/>
  <c r="H212" i="39" s="1"/>
  <c r="G213" i="39"/>
  <c r="H213" i="39" s="1"/>
  <c r="G214" i="39"/>
  <c r="G215" i="39"/>
  <c r="G216" i="39"/>
  <c r="H216" i="39" s="1"/>
  <c r="G217" i="39"/>
  <c r="H217" i="39" s="1"/>
  <c r="G218" i="39"/>
  <c r="H218" i="39" s="1"/>
  <c r="G219" i="39"/>
  <c r="H219" i="39" s="1"/>
  <c r="G220" i="39"/>
  <c r="H220" i="39" s="1"/>
  <c r="G221" i="39"/>
  <c r="H221" i="39" s="1"/>
  <c r="G222" i="39"/>
  <c r="G223" i="39"/>
  <c r="H223" i="39" s="1"/>
  <c r="G224" i="39"/>
  <c r="H224" i="39" s="1"/>
  <c r="G225" i="39"/>
  <c r="H225" i="39" s="1"/>
  <c r="G226" i="39"/>
  <c r="H226" i="39" s="1"/>
  <c r="G227" i="39"/>
  <c r="H227" i="39" s="1"/>
  <c r="G228" i="39"/>
  <c r="H228" i="39" s="1"/>
  <c r="G229" i="39"/>
  <c r="H229" i="39" s="1"/>
  <c r="G230" i="39"/>
  <c r="G231" i="39"/>
  <c r="G232" i="39"/>
  <c r="H232" i="39" s="1"/>
  <c r="G233" i="39"/>
  <c r="H233" i="39" s="1"/>
  <c r="G234" i="39"/>
  <c r="H234" i="39" s="1"/>
  <c r="G235" i="39"/>
  <c r="H235" i="39" s="1"/>
  <c r="G236" i="39"/>
  <c r="H236" i="39" s="1"/>
  <c r="G237" i="39"/>
  <c r="H237" i="39" s="1"/>
  <c r="G238" i="39"/>
  <c r="G239" i="39"/>
  <c r="H239" i="39" s="1"/>
  <c r="G240" i="39"/>
  <c r="H240" i="39" s="1"/>
  <c r="G241" i="39"/>
  <c r="H241" i="39" s="1"/>
  <c r="G242" i="39"/>
  <c r="H242" i="39" s="1"/>
  <c r="G243" i="39"/>
  <c r="H243" i="39" s="1"/>
  <c r="G244" i="39"/>
  <c r="H244" i="39" s="1"/>
  <c r="G245" i="39"/>
  <c r="H245" i="39" s="1"/>
  <c r="G246" i="39"/>
  <c r="G247" i="39"/>
  <c r="G248" i="39"/>
  <c r="H248" i="39" s="1"/>
  <c r="G249" i="39"/>
  <c r="H249" i="39" s="1"/>
  <c r="G250" i="39"/>
  <c r="H250" i="39" s="1"/>
  <c r="G251" i="39"/>
  <c r="H251" i="39" s="1"/>
  <c r="G252" i="39"/>
  <c r="H252" i="39" s="1"/>
  <c r="G253" i="39"/>
  <c r="H253" i="39" s="1"/>
  <c r="G254" i="39"/>
  <c r="G255" i="39"/>
  <c r="H255" i="39" s="1"/>
  <c r="G256" i="39"/>
  <c r="H256" i="39" s="1"/>
  <c r="G257" i="39"/>
  <c r="H257" i="39" s="1"/>
  <c r="G258" i="39"/>
  <c r="H258" i="39" s="1"/>
  <c r="G259" i="39"/>
  <c r="H259" i="39" s="1"/>
  <c r="G260" i="39"/>
  <c r="H260" i="39" s="1"/>
  <c r="G261" i="39"/>
  <c r="H261" i="39" s="1"/>
  <c r="G262" i="39"/>
  <c r="G263" i="39"/>
  <c r="G264" i="39"/>
  <c r="H264" i="39" s="1"/>
  <c r="G265" i="39"/>
  <c r="H265" i="39" s="1"/>
  <c r="G266" i="39"/>
  <c r="H266" i="39" s="1"/>
  <c r="G267" i="39"/>
  <c r="H267" i="39" s="1"/>
  <c r="G268" i="39"/>
  <c r="H268" i="39" s="1"/>
  <c r="G16" i="39"/>
  <c r="G12" i="25"/>
  <c r="G11" i="25"/>
  <c r="G8" i="25"/>
  <c r="G9" i="25"/>
  <c r="G7" i="25"/>
  <c r="B17" i="39"/>
  <c r="C17" i="39"/>
  <c r="B18" i="39"/>
  <c r="C18" i="39"/>
  <c r="B19" i="39"/>
  <c r="C19" i="39"/>
  <c r="C44" i="32"/>
  <c r="C43" i="32"/>
  <c r="C42" i="32"/>
  <c r="C41" i="32"/>
  <c r="C32" i="32"/>
  <c r="C31" i="32"/>
  <c r="C30" i="32"/>
  <c r="C29" i="32"/>
  <c r="C28" i="32"/>
  <c r="C7" i="33"/>
  <c r="H11" i="33" s="1"/>
  <c r="A27" i="33"/>
  <c r="B27" i="33"/>
  <c r="C27" i="33"/>
  <c r="D27" i="33"/>
  <c r="E27" i="33"/>
  <c r="F27" i="33"/>
  <c r="H27" i="33"/>
  <c r="H32" i="33" s="1"/>
  <c r="G27" i="33"/>
  <c r="G32" i="33" s="1"/>
  <c r="I27" i="33"/>
  <c r="I32" i="33" s="1"/>
  <c r="J27" i="33"/>
  <c r="J32" i="33" s="1"/>
  <c r="C7" i="32"/>
  <c r="H11" i="32" s="1"/>
  <c r="C7" i="20"/>
  <c r="G11" i="20" s="1"/>
  <c r="A27" i="20"/>
  <c r="B27" i="20"/>
  <c r="C27" i="20"/>
  <c r="D27" i="20"/>
  <c r="G27" i="20"/>
  <c r="F27" i="20"/>
  <c r="E27" i="20"/>
  <c r="E40" i="20"/>
  <c r="G40" i="20"/>
  <c r="E41" i="20"/>
  <c r="C7" i="19"/>
  <c r="G11" i="19" s="1"/>
  <c r="A27" i="19"/>
  <c r="B27" i="19"/>
  <c r="C27" i="19"/>
  <c r="D27" i="19"/>
  <c r="G27" i="19"/>
  <c r="F27" i="19"/>
  <c r="E27" i="19"/>
  <c r="A41" i="19"/>
  <c r="B41" i="19"/>
  <c r="C41" i="19"/>
  <c r="D41" i="19"/>
  <c r="G41" i="19"/>
  <c r="F41" i="19"/>
  <c r="E41" i="19"/>
  <c r="G55" i="19"/>
  <c r="G58" i="19" s="1"/>
  <c r="E55" i="19"/>
  <c r="E58" i="19" s="1"/>
  <c r="G61" i="19"/>
  <c r="G62" i="19"/>
  <c r="C7" i="18"/>
  <c r="G11" i="18" s="1"/>
  <c r="A27" i="18"/>
  <c r="B27" i="18"/>
  <c r="C27" i="18"/>
  <c r="D27" i="18"/>
  <c r="G27" i="18"/>
  <c r="F27" i="18"/>
  <c r="E27" i="18"/>
  <c r="E73" i="18" s="1"/>
  <c r="A41" i="18"/>
  <c r="B41" i="18"/>
  <c r="C41" i="18"/>
  <c r="D41" i="18"/>
  <c r="G41" i="18"/>
  <c r="F41" i="18"/>
  <c r="E41" i="18"/>
  <c r="A46" i="18"/>
  <c r="B46" i="18"/>
  <c r="C46" i="18"/>
  <c r="D46" i="18"/>
  <c r="G46" i="18"/>
  <c r="F46" i="18"/>
  <c r="A52" i="18"/>
  <c r="B52" i="18"/>
  <c r="C52" i="18"/>
  <c r="D52" i="18"/>
  <c r="G52" i="18"/>
  <c r="F52" i="18"/>
  <c r="A58" i="18"/>
  <c r="B58" i="18"/>
  <c r="C58" i="18"/>
  <c r="D58" i="18"/>
  <c r="G58" i="18"/>
  <c r="F58" i="18"/>
  <c r="E58" i="18"/>
  <c r="A63" i="18"/>
  <c r="B63" i="18"/>
  <c r="C63" i="18"/>
  <c r="D63" i="18"/>
  <c r="G63" i="18"/>
  <c r="F63" i="18"/>
  <c r="E63" i="18"/>
  <c r="A68" i="18"/>
  <c r="B68" i="18"/>
  <c r="C68" i="18"/>
  <c r="D68" i="18"/>
  <c r="G68" i="18"/>
  <c r="F68" i="18"/>
  <c r="E68" i="18"/>
  <c r="A72" i="18"/>
  <c r="B72" i="18"/>
  <c r="C72" i="18"/>
  <c r="D72" i="18"/>
  <c r="G72" i="18"/>
  <c r="F72" i="18"/>
  <c r="E72" i="18"/>
  <c r="A77" i="18"/>
  <c r="B77" i="18"/>
  <c r="C77" i="18"/>
  <c r="D77" i="18"/>
  <c r="G77" i="18"/>
  <c r="F77" i="18"/>
  <c r="E77" i="18"/>
  <c r="A82" i="18"/>
  <c r="B82" i="18"/>
  <c r="C82" i="18"/>
  <c r="D82" i="18"/>
  <c r="G82" i="18"/>
  <c r="F82" i="18"/>
  <c r="E82" i="18"/>
  <c r="C7" i="44"/>
  <c r="G11" i="44" s="1"/>
  <c r="A27" i="44"/>
  <c r="B27" i="44"/>
  <c r="C27" i="44"/>
  <c r="D27" i="44"/>
  <c r="G27" i="44"/>
  <c r="F27" i="44"/>
  <c r="E27" i="44"/>
  <c r="C7" i="15"/>
  <c r="G11" i="15" s="1"/>
  <c r="A27" i="15"/>
  <c r="B27" i="15"/>
  <c r="C27" i="15"/>
  <c r="D27" i="15"/>
  <c r="G27" i="15"/>
  <c r="F27" i="15"/>
  <c r="E27" i="15"/>
  <c r="C7" i="30"/>
  <c r="G11" i="30" s="1"/>
  <c r="C7" i="49"/>
  <c r="G11" i="49" s="1"/>
  <c r="C7" i="61"/>
  <c r="G11" i="61" s="1"/>
  <c r="B30" i="61"/>
  <c r="C30" i="61"/>
  <c r="B31" i="61"/>
  <c r="C31" i="61"/>
  <c r="B32" i="61"/>
  <c r="C32" i="61"/>
  <c r="B33" i="61"/>
  <c r="C33" i="61"/>
  <c r="B34" i="61"/>
  <c r="C34" i="61"/>
  <c r="C7" i="62"/>
  <c r="G11" i="62" s="1"/>
  <c r="C7" i="27"/>
  <c r="G11" i="27" s="1"/>
  <c r="C7" i="43"/>
  <c r="G11" i="43" s="1"/>
  <c r="C29" i="43"/>
  <c r="C30" i="43"/>
  <c r="C31" i="43"/>
  <c r="C32" i="43"/>
  <c r="C33" i="43"/>
  <c r="C7" i="31"/>
  <c r="D31" i="31"/>
  <c r="C7" i="24"/>
  <c r="G11" i="24" s="1"/>
  <c r="C33" i="24"/>
  <c r="C34" i="24"/>
  <c r="C35" i="24"/>
  <c r="C31" i="24"/>
  <c r="C10" i="26"/>
  <c r="D17" i="26" s="1"/>
  <c r="B16" i="39"/>
  <c r="C16" i="39"/>
  <c r="B20" i="39"/>
  <c r="C20" i="39"/>
  <c r="B21" i="39"/>
  <c r="C21" i="39"/>
  <c r="B22" i="39"/>
  <c r="C22" i="39"/>
  <c r="J22" i="39"/>
  <c r="B23" i="39"/>
  <c r="C23" i="39"/>
  <c r="B24" i="39"/>
  <c r="C24" i="39"/>
  <c r="B25" i="39"/>
  <c r="C25" i="39"/>
  <c r="B26" i="39"/>
  <c r="C26" i="39"/>
  <c r="J26" i="39"/>
  <c r="B27" i="39"/>
  <c r="C27" i="39"/>
  <c r="B28" i="39"/>
  <c r="C28" i="39"/>
  <c r="B29" i="39"/>
  <c r="C29" i="39"/>
  <c r="B30" i="39"/>
  <c r="C30" i="39"/>
  <c r="J30" i="39"/>
  <c r="B31" i="39"/>
  <c r="C31" i="39"/>
  <c r="B32" i="39"/>
  <c r="C32" i="39"/>
  <c r="B33" i="39"/>
  <c r="C33" i="39"/>
  <c r="B34" i="39"/>
  <c r="C34" i="39"/>
  <c r="B35" i="39"/>
  <c r="C35" i="39"/>
  <c r="B36" i="39"/>
  <c r="C36" i="39"/>
  <c r="B37" i="39"/>
  <c r="C37" i="39"/>
  <c r="B38" i="39"/>
  <c r="C38" i="39"/>
  <c r="J38" i="39"/>
  <c r="B39" i="39"/>
  <c r="C39" i="39"/>
  <c r="B40" i="39"/>
  <c r="C40" i="39"/>
  <c r="B41" i="39"/>
  <c r="C41" i="39"/>
  <c r="B42" i="39"/>
  <c r="C42" i="39"/>
  <c r="B43" i="39"/>
  <c r="C43" i="39"/>
  <c r="B44" i="39"/>
  <c r="C44" i="39"/>
  <c r="B45" i="39"/>
  <c r="C45" i="39"/>
  <c r="B46" i="39"/>
  <c r="C46" i="39"/>
  <c r="J46" i="39"/>
  <c r="B47" i="39"/>
  <c r="C47" i="39"/>
  <c r="B48" i="39"/>
  <c r="C48" i="39"/>
  <c r="B49" i="39"/>
  <c r="C49" i="39"/>
  <c r="B50" i="39"/>
  <c r="C50" i="39"/>
  <c r="B51" i="39"/>
  <c r="C51" i="39"/>
  <c r="B52" i="39"/>
  <c r="C52" i="39"/>
  <c r="B53" i="39"/>
  <c r="C53" i="39"/>
  <c r="B54" i="39"/>
  <c r="C54" i="39"/>
  <c r="H54" i="39"/>
  <c r="B55" i="39"/>
  <c r="C55" i="39"/>
  <c r="J55" i="39"/>
  <c r="B56" i="39"/>
  <c r="C56" i="39"/>
  <c r="B57" i="39"/>
  <c r="C57" i="39"/>
  <c r="B58" i="39"/>
  <c r="C58" i="39"/>
  <c r="B59" i="39"/>
  <c r="C59" i="39"/>
  <c r="B60" i="39"/>
  <c r="C60" i="39"/>
  <c r="B61" i="39"/>
  <c r="C61" i="39"/>
  <c r="B62" i="39"/>
  <c r="C62" i="39"/>
  <c r="H62" i="39"/>
  <c r="B63" i="39"/>
  <c r="C63" i="39"/>
  <c r="B64" i="39"/>
  <c r="C64" i="39"/>
  <c r="B65" i="39"/>
  <c r="C65" i="39"/>
  <c r="B66" i="39"/>
  <c r="C66" i="39"/>
  <c r="B67" i="39"/>
  <c r="C67" i="39"/>
  <c r="B68" i="39"/>
  <c r="C68" i="39"/>
  <c r="B69" i="39"/>
  <c r="C69" i="39"/>
  <c r="B70" i="39"/>
  <c r="C70" i="39"/>
  <c r="H70" i="39"/>
  <c r="B71" i="39"/>
  <c r="C71" i="39"/>
  <c r="J71" i="39"/>
  <c r="B72" i="39"/>
  <c r="C72" i="39"/>
  <c r="B73" i="39"/>
  <c r="C73" i="39"/>
  <c r="B74" i="39"/>
  <c r="C74" i="39"/>
  <c r="B75" i="39"/>
  <c r="C75" i="39"/>
  <c r="B76" i="39"/>
  <c r="C76" i="39"/>
  <c r="B77" i="39"/>
  <c r="C77" i="39"/>
  <c r="B78" i="39"/>
  <c r="C78" i="39"/>
  <c r="H78" i="39"/>
  <c r="B79" i="39"/>
  <c r="C79" i="39"/>
  <c r="B80" i="39"/>
  <c r="C80" i="39"/>
  <c r="B81" i="39"/>
  <c r="C81" i="39"/>
  <c r="B82" i="39"/>
  <c r="C82" i="39"/>
  <c r="B83" i="39"/>
  <c r="C83" i="39"/>
  <c r="B84" i="39"/>
  <c r="C84" i="39"/>
  <c r="B85" i="39"/>
  <c r="C85" i="39"/>
  <c r="B86" i="39"/>
  <c r="C86" i="39"/>
  <c r="H86" i="39"/>
  <c r="B87" i="39"/>
  <c r="C87" i="39"/>
  <c r="J87" i="39"/>
  <c r="B88" i="39"/>
  <c r="C88" i="39"/>
  <c r="B89" i="39"/>
  <c r="C89" i="39"/>
  <c r="B90" i="39"/>
  <c r="C90" i="39"/>
  <c r="B91" i="39"/>
  <c r="C91" i="39"/>
  <c r="B92" i="39"/>
  <c r="C92" i="39"/>
  <c r="B93" i="39"/>
  <c r="C93" i="39"/>
  <c r="B94" i="39"/>
  <c r="C94" i="39"/>
  <c r="H94" i="39"/>
  <c r="B95" i="39"/>
  <c r="C95" i="39"/>
  <c r="B96" i="39"/>
  <c r="C96" i="39"/>
  <c r="B97" i="39"/>
  <c r="C97" i="39"/>
  <c r="B98" i="39"/>
  <c r="C98" i="39"/>
  <c r="B99" i="39"/>
  <c r="C99" i="39"/>
  <c r="B100" i="39"/>
  <c r="C100" i="39"/>
  <c r="B101" i="39"/>
  <c r="C101" i="39"/>
  <c r="B102" i="39"/>
  <c r="C102" i="39"/>
  <c r="H102" i="39"/>
  <c r="B103" i="39"/>
  <c r="C103" i="39"/>
  <c r="J103" i="39"/>
  <c r="B104" i="39"/>
  <c r="C104" i="39"/>
  <c r="B105" i="39"/>
  <c r="C105" i="39"/>
  <c r="B106" i="39"/>
  <c r="C106" i="39"/>
  <c r="B107" i="39"/>
  <c r="C107" i="39"/>
  <c r="B108" i="39"/>
  <c r="C108" i="39"/>
  <c r="B109" i="39"/>
  <c r="C109" i="39"/>
  <c r="B110" i="39"/>
  <c r="C110" i="39"/>
  <c r="H110" i="39"/>
  <c r="B111" i="39"/>
  <c r="C111" i="39"/>
  <c r="B112" i="39"/>
  <c r="C112" i="39"/>
  <c r="B113" i="39"/>
  <c r="C113" i="39"/>
  <c r="B114" i="39"/>
  <c r="C114" i="39"/>
  <c r="B115" i="39"/>
  <c r="C115" i="39"/>
  <c r="B116" i="39"/>
  <c r="C116" i="39"/>
  <c r="B117" i="39"/>
  <c r="C117" i="39"/>
  <c r="B118" i="39"/>
  <c r="C118" i="39"/>
  <c r="H118" i="39"/>
  <c r="B119" i="39"/>
  <c r="C119" i="39"/>
  <c r="J119" i="39"/>
  <c r="B120" i="39"/>
  <c r="C120" i="39"/>
  <c r="B121" i="39"/>
  <c r="C121" i="39"/>
  <c r="B122" i="39"/>
  <c r="C122" i="39"/>
  <c r="B123" i="39"/>
  <c r="C123" i="39"/>
  <c r="B124" i="39"/>
  <c r="C124" i="39"/>
  <c r="B125" i="39"/>
  <c r="C125" i="39"/>
  <c r="B126" i="39"/>
  <c r="C126" i="39"/>
  <c r="H126" i="39"/>
  <c r="B127" i="39"/>
  <c r="C127" i="39"/>
  <c r="B128" i="39"/>
  <c r="C128" i="39"/>
  <c r="B129" i="39"/>
  <c r="C129" i="39"/>
  <c r="B130" i="39"/>
  <c r="C130" i="39"/>
  <c r="B131" i="39"/>
  <c r="C131" i="39"/>
  <c r="B132" i="39"/>
  <c r="C132" i="39"/>
  <c r="B133" i="39"/>
  <c r="C133" i="39"/>
  <c r="B134" i="39"/>
  <c r="C134" i="39"/>
  <c r="H134" i="39"/>
  <c r="B135" i="39"/>
  <c r="C135" i="39"/>
  <c r="J135" i="39"/>
  <c r="B136" i="39"/>
  <c r="C136" i="39"/>
  <c r="B137" i="39"/>
  <c r="C137" i="39"/>
  <c r="B138" i="39"/>
  <c r="C138" i="39"/>
  <c r="B139" i="39"/>
  <c r="C139" i="39"/>
  <c r="B140" i="39"/>
  <c r="C140" i="39"/>
  <c r="B141" i="39"/>
  <c r="C141" i="39"/>
  <c r="B142" i="39"/>
  <c r="C142" i="39"/>
  <c r="H142" i="39"/>
  <c r="B143" i="39"/>
  <c r="C143" i="39"/>
  <c r="B144" i="39"/>
  <c r="C144" i="39"/>
  <c r="B145" i="39"/>
  <c r="C145" i="39"/>
  <c r="B146" i="39"/>
  <c r="C146" i="39"/>
  <c r="B147" i="39"/>
  <c r="C147" i="39"/>
  <c r="B148" i="39"/>
  <c r="C148" i="39"/>
  <c r="B149" i="39"/>
  <c r="C149" i="39"/>
  <c r="B150" i="39"/>
  <c r="C150" i="39"/>
  <c r="H150" i="39"/>
  <c r="B151" i="39"/>
  <c r="C151" i="39"/>
  <c r="J151" i="39"/>
  <c r="B152" i="39"/>
  <c r="C152" i="39"/>
  <c r="B153" i="39"/>
  <c r="C153" i="39"/>
  <c r="B154" i="39"/>
  <c r="C154" i="39"/>
  <c r="B155" i="39"/>
  <c r="C155" i="39"/>
  <c r="B156" i="39"/>
  <c r="C156" i="39"/>
  <c r="B157" i="39"/>
  <c r="C157" i="39"/>
  <c r="B158" i="39"/>
  <c r="C158" i="39"/>
  <c r="H158" i="39"/>
  <c r="B159" i="39"/>
  <c r="C159" i="39"/>
  <c r="B160" i="39"/>
  <c r="C160" i="39"/>
  <c r="B161" i="39"/>
  <c r="C161" i="39"/>
  <c r="B162" i="39"/>
  <c r="C162" i="39"/>
  <c r="B163" i="39"/>
  <c r="C163" i="39"/>
  <c r="B164" i="39"/>
  <c r="C164" i="39"/>
  <c r="B165" i="39"/>
  <c r="C165" i="39"/>
  <c r="B166" i="39"/>
  <c r="C166" i="39"/>
  <c r="H166" i="39"/>
  <c r="B167" i="39"/>
  <c r="C167" i="39"/>
  <c r="J167" i="39"/>
  <c r="B168" i="39"/>
  <c r="C168" i="39"/>
  <c r="B169" i="39"/>
  <c r="C169" i="39"/>
  <c r="B170" i="39"/>
  <c r="C170" i="39"/>
  <c r="B171" i="39"/>
  <c r="C171" i="39"/>
  <c r="B172" i="39"/>
  <c r="C172" i="39"/>
  <c r="B173" i="39"/>
  <c r="C173" i="39"/>
  <c r="B174" i="39"/>
  <c r="C174" i="39"/>
  <c r="H174" i="39"/>
  <c r="B175" i="39"/>
  <c r="C175" i="39"/>
  <c r="B176" i="39"/>
  <c r="C176" i="39"/>
  <c r="B177" i="39"/>
  <c r="C177" i="39"/>
  <c r="B178" i="39"/>
  <c r="C178" i="39"/>
  <c r="B179" i="39"/>
  <c r="C179" i="39"/>
  <c r="B180" i="39"/>
  <c r="C180" i="39"/>
  <c r="B181" i="39"/>
  <c r="C181" i="39"/>
  <c r="B182" i="39"/>
  <c r="C182" i="39"/>
  <c r="H182" i="39"/>
  <c r="B183" i="39"/>
  <c r="C183" i="39"/>
  <c r="J183" i="39"/>
  <c r="B184" i="39"/>
  <c r="C184" i="39"/>
  <c r="B185" i="39"/>
  <c r="C185" i="39"/>
  <c r="B186" i="39"/>
  <c r="C186" i="39"/>
  <c r="B187" i="39"/>
  <c r="C187" i="39"/>
  <c r="B188" i="39"/>
  <c r="C188" i="39"/>
  <c r="B189" i="39"/>
  <c r="C189" i="39"/>
  <c r="B190" i="39"/>
  <c r="C190" i="39"/>
  <c r="H190" i="39"/>
  <c r="B191" i="39"/>
  <c r="C191" i="39"/>
  <c r="B192" i="39"/>
  <c r="C192" i="39"/>
  <c r="B193" i="39"/>
  <c r="C193" i="39"/>
  <c r="B194" i="39"/>
  <c r="C194" i="39"/>
  <c r="B195" i="39"/>
  <c r="C195" i="39"/>
  <c r="B196" i="39"/>
  <c r="C196" i="39"/>
  <c r="B197" i="39"/>
  <c r="C197" i="39"/>
  <c r="B198" i="39"/>
  <c r="C198" i="39"/>
  <c r="H198" i="39"/>
  <c r="B199" i="39"/>
  <c r="C199" i="39"/>
  <c r="H199" i="39"/>
  <c r="B200" i="39"/>
  <c r="C200" i="39"/>
  <c r="B201" i="39"/>
  <c r="C201" i="39"/>
  <c r="B202" i="39"/>
  <c r="C202" i="39"/>
  <c r="B203" i="39"/>
  <c r="C203" i="39"/>
  <c r="B204" i="39"/>
  <c r="C204" i="39"/>
  <c r="B205" i="39"/>
  <c r="C205" i="39"/>
  <c r="B206" i="39"/>
  <c r="C206" i="39"/>
  <c r="H206" i="39"/>
  <c r="B207" i="39"/>
  <c r="C207" i="39"/>
  <c r="B208" i="39"/>
  <c r="C208" i="39"/>
  <c r="B209" i="39"/>
  <c r="C209" i="39"/>
  <c r="B210" i="39"/>
  <c r="C210" i="39"/>
  <c r="B211" i="39"/>
  <c r="C211" i="39"/>
  <c r="B212" i="39"/>
  <c r="C212" i="39"/>
  <c r="B213" i="39"/>
  <c r="C213" i="39"/>
  <c r="B214" i="39"/>
  <c r="C214" i="39"/>
  <c r="H214" i="39"/>
  <c r="B215" i="39"/>
  <c r="C215" i="39"/>
  <c r="H215" i="39"/>
  <c r="B216" i="39"/>
  <c r="C216" i="39"/>
  <c r="B217" i="39"/>
  <c r="C217" i="39"/>
  <c r="B218" i="39"/>
  <c r="C218" i="39"/>
  <c r="B219" i="39"/>
  <c r="C219" i="39"/>
  <c r="B220" i="39"/>
  <c r="C220" i="39"/>
  <c r="B221" i="39"/>
  <c r="C221" i="39"/>
  <c r="B222" i="39"/>
  <c r="C222" i="39"/>
  <c r="H222" i="39"/>
  <c r="B223" i="39"/>
  <c r="C223" i="39"/>
  <c r="B224" i="39"/>
  <c r="C224" i="39"/>
  <c r="B225" i="39"/>
  <c r="C225" i="39"/>
  <c r="B226" i="39"/>
  <c r="C226" i="39"/>
  <c r="B227" i="39"/>
  <c r="C227" i="39"/>
  <c r="B228" i="39"/>
  <c r="C228" i="39"/>
  <c r="B229" i="39"/>
  <c r="C229" i="39"/>
  <c r="B230" i="39"/>
  <c r="C230" i="39"/>
  <c r="H230" i="39"/>
  <c r="B231" i="39"/>
  <c r="C231" i="39"/>
  <c r="H231" i="39"/>
  <c r="B232" i="39"/>
  <c r="C232" i="39"/>
  <c r="B233" i="39"/>
  <c r="C233" i="39"/>
  <c r="B234" i="39"/>
  <c r="C234" i="39"/>
  <c r="B235" i="39"/>
  <c r="C235" i="39"/>
  <c r="B236" i="39"/>
  <c r="C236" i="39"/>
  <c r="B237" i="39"/>
  <c r="C237" i="39"/>
  <c r="B238" i="39"/>
  <c r="C238" i="39"/>
  <c r="H238" i="39"/>
  <c r="B239" i="39"/>
  <c r="C239" i="39"/>
  <c r="B240" i="39"/>
  <c r="C240" i="39"/>
  <c r="B241" i="39"/>
  <c r="C241" i="39"/>
  <c r="B242" i="39"/>
  <c r="C242" i="39"/>
  <c r="B243" i="39"/>
  <c r="C243" i="39"/>
  <c r="B244" i="39"/>
  <c r="C244" i="39"/>
  <c r="B245" i="39"/>
  <c r="C245" i="39"/>
  <c r="B246" i="39"/>
  <c r="C246" i="39"/>
  <c r="H246" i="39"/>
  <c r="B247" i="39"/>
  <c r="C247" i="39"/>
  <c r="H247" i="39"/>
  <c r="B248" i="39"/>
  <c r="C248" i="39"/>
  <c r="B249" i="39"/>
  <c r="C249" i="39"/>
  <c r="B250" i="39"/>
  <c r="C250" i="39"/>
  <c r="B251" i="39"/>
  <c r="C251" i="39"/>
  <c r="B252" i="39"/>
  <c r="C252" i="39"/>
  <c r="B253" i="39"/>
  <c r="C253" i="39"/>
  <c r="B254" i="39"/>
  <c r="C254" i="39"/>
  <c r="H254" i="39"/>
  <c r="B255" i="39"/>
  <c r="C255" i="39"/>
  <c r="B256" i="39"/>
  <c r="C256" i="39"/>
  <c r="B257" i="39"/>
  <c r="C257" i="39"/>
  <c r="B258" i="39"/>
  <c r="C258" i="39"/>
  <c r="B259" i="39"/>
  <c r="C259" i="39"/>
  <c r="B260" i="39"/>
  <c r="C260" i="39"/>
  <c r="B261" i="39"/>
  <c r="C261" i="39"/>
  <c r="B262" i="39"/>
  <c r="C262" i="39"/>
  <c r="H262" i="39"/>
  <c r="B263" i="39"/>
  <c r="C263" i="39"/>
  <c r="H263" i="39"/>
  <c r="B264" i="39"/>
  <c r="C264" i="39"/>
  <c r="B265" i="39"/>
  <c r="C265" i="39"/>
  <c r="B266" i="39"/>
  <c r="C266" i="39"/>
  <c r="B267" i="39"/>
  <c r="C267" i="39"/>
  <c r="B268" i="39"/>
  <c r="C268" i="39"/>
  <c r="F7" i="25"/>
  <c r="F8" i="25"/>
  <c r="F9" i="25"/>
  <c r="F11" i="25"/>
  <c r="F12" i="25"/>
  <c r="B7" i="59"/>
  <c r="B7" i="47"/>
  <c r="C7" i="55"/>
  <c r="G11" i="55" s="1"/>
  <c r="C7" i="57"/>
  <c r="G11" i="57"/>
  <c r="G12" i="57"/>
  <c r="G13" i="57"/>
  <c r="G14" i="57"/>
  <c r="G15" i="57"/>
  <c r="G16" i="57"/>
  <c r="G17" i="57"/>
  <c r="G18" i="57"/>
  <c r="G19" i="57"/>
  <c r="G20" i="57"/>
  <c r="G21" i="57"/>
  <c r="G22" i="57"/>
  <c r="G23" i="57"/>
  <c r="G24" i="57"/>
  <c r="A27" i="46"/>
  <c r="D18" i="63"/>
  <c r="A20" i="63" l="1"/>
  <c r="A21" i="63"/>
  <c r="G60" i="19"/>
  <c r="E9" i="59"/>
  <c r="E8" i="59"/>
  <c r="G11" i="31"/>
  <c r="G12" i="46"/>
  <c r="G14" i="46"/>
  <c r="G18" i="46"/>
  <c r="G22" i="46"/>
  <c r="G15" i="46"/>
  <c r="G19" i="46"/>
  <c r="G23" i="46"/>
  <c r="G16" i="46"/>
  <c r="G20" i="46"/>
  <c r="G24" i="46"/>
  <c r="G13" i="46"/>
  <c r="G17" i="46"/>
  <c r="G21" i="46"/>
  <c r="F8" i="47"/>
  <c r="E35" i="15"/>
  <c r="E31" i="15"/>
  <c r="E34" i="15"/>
  <c r="E33" i="15"/>
  <c r="E32" i="15"/>
  <c r="D16" i="26"/>
  <c r="E61" i="19"/>
  <c r="E59" i="19"/>
  <c r="G59" i="19"/>
  <c r="H24" i="70"/>
  <c r="J22" i="70"/>
  <c r="E24" i="70"/>
  <c r="I24" i="70"/>
  <c r="D24" i="70"/>
  <c r="F22" i="70"/>
  <c r="A25" i="70"/>
  <c r="C25" i="70" s="1"/>
  <c r="D22" i="70"/>
  <c r="H22" i="70"/>
  <c r="G22" i="70"/>
  <c r="E22" i="70"/>
  <c r="M22" i="70"/>
  <c r="I26" i="70"/>
  <c r="M24" i="70"/>
  <c r="G24" i="70"/>
  <c r="F24" i="70"/>
  <c r="K24" i="70"/>
  <c r="J24" i="70"/>
  <c r="B24" i="70"/>
  <c r="N24" i="70"/>
  <c r="A27" i="70"/>
  <c r="D27" i="70" s="1"/>
  <c r="L24" i="70"/>
  <c r="N22" i="70"/>
  <c r="E26" i="70"/>
  <c r="K22" i="70"/>
  <c r="L26" i="70"/>
  <c r="G26" i="70"/>
  <c r="C22" i="70"/>
  <c r="I22" i="70"/>
  <c r="N26" i="70"/>
  <c r="L22" i="70"/>
  <c r="H26" i="70"/>
  <c r="F26" i="70"/>
  <c r="A29" i="70"/>
  <c r="B29" i="70" s="1"/>
  <c r="C26" i="70"/>
  <c r="K26" i="70"/>
  <c r="M26" i="70"/>
  <c r="J26" i="70"/>
  <c r="B26" i="70"/>
  <c r="D14" i="26"/>
  <c r="H18" i="39"/>
  <c r="I18" i="39"/>
  <c r="M42" i="32"/>
  <c r="E62" i="19"/>
  <c r="E60" i="19"/>
  <c r="G21" i="31"/>
  <c r="M44" i="32"/>
  <c r="J17" i="39"/>
  <c r="I17" i="39"/>
  <c r="J19" i="39"/>
  <c r="I19" i="39"/>
  <c r="J58" i="39"/>
  <c r="D7" i="14"/>
  <c r="G7" i="14" s="1"/>
  <c r="G24" i="62"/>
  <c r="J186" i="39"/>
  <c r="J253" i="39"/>
  <c r="J122" i="39"/>
  <c r="J221" i="39"/>
  <c r="J154" i="39"/>
  <c r="J90" i="39"/>
  <c r="J237" i="39"/>
  <c r="J205" i="39"/>
  <c r="J170" i="39"/>
  <c r="J138" i="39"/>
  <c r="J106" i="39"/>
  <c r="J74" i="39"/>
  <c r="J47" i="33"/>
  <c r="J261" i="39"/>
  <c r="J245" i="39"/>
  <c r="J229" i="39"/>
  <c r="J213" i="39"/>
  <c r="J197" i="39"/>
  <c r="J178" i="39"/>
  <c r="J162" i="39"/>
  <c r="J146" i="39"/>
  <c r="J130" i="39"/>
  <c r="J114" i="39"/>
  <c r="J98" i="39"/>
  <c r="J82" i="39"/>
  <c r="J66" i="39"/>
  <c r="E34" i="44"/>
  <c r="I186" i="39"/>
  <c r="I170" i="39"/>
  <c r="I154" i="39"/>
  <c r="I138" i="39"/>
  <c r="I122" i="39"/>
  <c r="I106" i="39"/>
  <c r="I90" i="39"/>
  <c r="I74" i="39"/>
  <c r="I58" i="39"/>
  <c r="J35" i="39"/>
  <c r="J265" i="39"/>
  <c r="J257" i="39"/>
  <c r="J249" i="39"/>
  <c r="J241" i="39"/>
  <c r="J233" i="39"/>
  <c r="J225" i="39"/>
  <c r="J217" i="39"/>
  <c r="J209" i="39"/>
  <c r="J201" i="39"/>
  <c r="J193" i="39"/>
  <c r="I178" i="39"/>
  <c r="I162" i="39"/>
  <c r="I146" i="39"/>
  <c r="I130" i="39"/>
  <c r="I114" i="39"/>
  <c r="I98" i="39"/>
  <c r="I82" i="39"/>
  <c r="I66" i="39"/>
  <c r="J20" i="39"/>
  <c r="E31" i="18"/>
  <c r="J267" i="39"/>
  <c r="J263" i="39"/>
  <c r="J259" i="39"/>
  <c r="J255" i="39"/>
  <c r="J251" i="39"/>
  <c r="J247" i="39"/>
  <c r="J243" i="39"/>
  <c r="J239" i="39"/>
  <c r="J235" i="39"/>
  <c r="J231" i="39"/>
  <c r="J227" i="39"/>
  <c r="J223" i="39"/>
  <c r="J219" i="39"/>
  <c r="J215" i="39"/>
  <c r="J211" i="39"/>
  <c r="J207" i="39"/>
  <c r="J203" i="39"/>
  <c r="J199" i="39"/>
  <c r="J195" i="39"/>
  <c r="J191" i="39"/>
  <c r="J182" i="39"/>
  <c r="J174" i="39"/>
  <c r="J166" i="39"/>
  <c r="J158" i="39"/>
  <c r="J150" i="39"/>
  <c r="J142" i="39"/>
  <c r="J134" i="39"/>
  <c r="J126" i="39"/>
  <c r="J118" i="39"/>
  <c r="J110" i="39"/>
  <c r="J102" i="39"/>
  <c r="J94" i="39"/>
  <c r="J86" i="39"/>
  <c r="J78" i="39"/>
  <c r="J70" i="39"/>
  <c r="J62" i="39"/>
  <c r="J54" i="39"/>
  <c r="J43" i="39"/>
  <c r="J27" i="39"/>
  <c r="E32" i="20"/>
  <c r="I265" i="39"/>
  <c r="I261" i="39"/>
  <c r="I257" i="39"/>
  <c r="I253" i="39"/>
  <c r="I249" i="39"/>
  <c r="I245" i="39"/>
  <c r="I241" i="39"/>
  <c r="I237" i="39"/>
  <c r="I233" i="39"/>
  <c r="I229" i="39"/>
  <c r="I225" i="39"/>
  <c r="I221" i="39"/>
  <c r="I217" i="39"/>
  <c r="I213" i="39"/>
  <c r="I209" i="39"/>
  <c r="I205" i="39"/>
  <c r="I201" i="39"/>
  <c r="I197" i="39"/>
  <c r="I193" i="39"/>
  <c r="I189" i="39"/>
  <c r="I182" i="39"/>
  <c r="I174" i="39"/>
  <c r="I166" i="39"/>
  <c r="I158" i="39"/>
  <c r="I150" i="39"/>
  <c r="I142" i="39"/>
  <c r="I134" i="39"/>
  <c r="I126" i="39"/>
  <c r="I118" i="39"/>
  <c r="I110" i="39"/>
  <c r="I102" i="39"/>
  <c r="I94" i="39"/>
  <c r="I86" i="39"/>
  <c r="I78" i="39"/>
  <c r="I70" i="39"/>
  <c r="I62" i="39"/>
  <c r="I54" i="39"/>
  <c r="J47" i="39"/>
  <c r="J39" i="39"/>
  <c r="J31" i="39"/>
  <c r="J23" i="39"/>
  <c r="E32" i="19"/>
  <c r="J46" i="33"/>
  <c r="I47" i="39"/>
  <c r="I43" i="39"/>
  <c r="I39" i="39"/>
  <c r="I35" i="39"/>
  <c r="I31" i="39"/>
  <c r="I27" i="39"/>
  <c r="I23" i="39"/>
  <c r="E33" i="18"/>
  <c r="E45" i="19"/>
  <c r="J48" i="33"/>
  <c r="G47" i="33"/>
  <c r="I267" i="39"/>
  <c r="I263" i="39"/>
  <c r="I259" i="39"/>
  <c r="I255" i="39"/>
  <c r="I251" i="39"/>
  <c r="I247" i="39"/>
  <c r="I243" i="39"/>
  <c r="I239" i="39"/>
  <c r="I235" i="39"/>
  <c r="I231" i="39"/>
  <c r="I227" i="39"/>
  <c r="I223" i="39"/>
  <c r="I219" i="39"/>
  <c r="I215" i="39"/>
  <c r="I211" i="39"/>
  <c r="I207" i="39"/>
  <c r="I203" i="39"/>
  <c r="I199" i="39"/>
  <c r="I195" i="39"/>
  <c r="I191" i="39"/>
  <c r="J188" i="39"/>
  <c r="J184" i="39"/>
  <c r="J180" i="39"/>
  <c r="J176" i="39"/>
  <c r="J172" i="39"/>
  <c r="J168" i="39"/>
  <c r="J164" i="39"/>
  <c r="J160" i="39"/>
  <c r="J156" i="39"/>
  <c r="J152" i="39"/>
  <c r="J148" i="39"/>
  <c r="J144" i="39"/>
  <c r="J140" i="39"/>
  <c r="J136" i="39"/>
  <c r="J132" i="39"/>
  <c r="J128" i="39"/>
  <c r="J124" i="39"/>
  <c r="J120" i="39"/>
  <c r="J116" i="39"/>
  <c r="J112" i="39"/>
  <c r="J108" i="39"/>
  <c r="J104" i="39"/>
  <c r="J100" i="39"/>
  <c r="J96" i="39"/>
  <c r="J92" i="39"/>
  <c r="J88" i="39"/>
  <c r="J84" i="39"/>
  <c r="J80" i="39"/>
  <c r="J76" i="39"/>
  <c r="J72" i="39"/>
  <c r="J68" i="39"/>
  <c r="J64" i="39"/>
  <c r="J60" i="39"/>
  <c r="J56" i="39"/>
  <c r="J52" i="39"/>
  <c r="J51" i="39"/>
  <c r="J50" i="39"/>
  <c r="J49" i="39"/>
  <c r="J45" i="39"/>
  <c r="J41" i="39"/>
  <c r="J37" i="39"/>
  <c r="J33" i="39"/>
  <c r="J29" i="39"/>
  <c r="J25" i="39"/>
  <c r="I20" i="39"/>
  <c r="E32" i="44"/>
  <c r="E35" i="18"/>
  <c r="E47" i="19"/>
  <c r="E34" i="19"/>
  <c r="E34" i="20"/>
  <c r="G22" i="62"/>
  <c r="G20" i="62"/>
  <c r="G41" i="20"/>
  <c r="J268" i="39"/>
  <c r="J266" i="39"/>
  <c r="J264" i="39"/>
  <c r="J262" i="39"/>
  <c r="J260" i="39"/>
  <c r="J258" i="39"/>
  <c r="J256" i="39"/>
  <c r="J254" i="39"/>
  <c r="J252" i="39"/>
  <c r="J250" i="39"/>
  <c r="J248" i="39"/>
  <c r="J246" i="39"/>
  <c r="J244" i="39"/>
  <c r="J242" i="39"/>
  <c r="J240" i="39"/>
  <c r="J238" i="39"/>
  <c r="J236" i="39"/>
  <c r="J234" i="39"/>
  <c r="J232" i="39"/>
  <c r="J230" i="39"/>
  <c r="J228" i="39"/>
  <c r="J226" i="39"/>
  <c r="J224" i="39"/>
  <c r="J222" i="39"/>
  <c r="J220" i="39"/>
  <c r="J218" i="39"/>
  <c r="J216" i="39"/>
  <c r="J214" i="39"/>
  <c r="J212" i="39"/>
  <c r="J210" i="39"/>
  <c r="J208" i="39"/>
  <c r="J206" i="39"/>
  <c r="J204" i="39"/>
  <c r="J202" i="39"/>
  <c r="J200" i="39"/>
  <c r="J198" i="39"/>
  <c r="J196" i="39"/>
  <c r="J194" i="39"/>
  <c r="J192" i="39"/>
  <c r="J190" i="39"/>
  <c r="I188" i="39"/>
  <c r="I184" i="39"/>
  <c r="I180" i="39"/>
  <c r="I176" i="39"/>
  <c r="I172" i="39"/>
  <c r="I168" i="39"/>
  <c r="I164" i="39"/>
  <c r="I160" i="39"/>
  <c r="I156" i="39"/>
  <c r="I152" i="39"/>
  <c r="I148" i="39"/>
  <c r="I144" i="39"/>
  <c r="I140" i="39"/>
  <c r="I136" i="39"/>
  <c r="I132" i="39"/>
  <c r="I128" i="39"/>
  <c r="I124" i="39"/>
  <c r="I120" i="39"/>
  <c r="I116" i="39"/>
  <c r="I112" i="39"/>
  <c r="I108" i="39"/>
  <c r="I104" i="39"/>
  <c r="I100" i="39"/>
  <c r="I96" i="39"/>
  <c r="I92" i="39"/>
  <c r="I88" i="39"/>
  <c r="I84" i="39"/>
  <c r="I80" i="39"/>
  <c r="I76" i="39"/>
  <c r="I72" i="39"/>
  <c r="I68" i="39"/>
  <c r="I64" i="39"/>
  <c r="I60" i="39"/>
  <c r="I56" i="39"/>
  <c r="I52" i="39"/>
  <c r="I51" i="39"/>
  <c r="I50" i="39"/>
  <c r="I49" i="39"/>
  <c r="I45" i="39"/>
  <c r="I41" i="39"/>
  <c r="I37" i="39"/>
  <c r="I33" i="39"/>
  <c r="I29" i="39"/>
  <c r="I25" i="39"/>
  <c r="E49" i="19"/>
  <c r="E46" i="19"/>
  <c r="E31" i="19"/>
  <c r="E31" i="20"/>
  <c r="H50" i="33"/>
  <c r="G48" i="33"/>
  <c r="H44" i="33"/>
  <c r="I44" i="33"/>
  <c r="E31" i="44"/>
  <c r="E32" i="18"/>
  <c r="G45" i="33"/>
  <c r="J44" i="33"/>
  <c r="G44" i="33"/>
  <c r="H24" i="33"/>
  <c r="H20" i="33"/>
  <c r="H16" i="33"/>
  <c r="H22" i="33"/>
  <c r="H18" i="33"/>
  <c r="H14" i="33"/>
  <c r="H23" i="33"/>
  <c r="H21" i="33"/>
  <c r="H19" i="33"/>
  <c r="H17" i="33"/>
  <c r="H15" i="33"/>
  <c r="I12" i="33"/>
  <c r="H19" i="32"/>
  <c r="H23" i="32"/>
  <c r="H15" i="32"/>
  <c r="H21" i="32"/>
  <c r="H17" i="32"/>
  <c r="H13" i="32"/>
  <c r="H24" i="32"/>
  <c r="H22" i="32"/>
  <c r="H20" i="32"/>
  <c r="H18" i="32"/>
  <c r="H16" i="32"/>
  <c r="H14" i="32"/>
  <c r="H12" i="32"/>
  <c r="I24" i="33"/>
  <c r="I23" i="33"/>
  <c r="I22" i="33"/>
  <c r="I21" i="33"/>
  <c r="I20" i="33"/>
  <c r="I19" i="33"/>
  <c r="I18" i="33"/>
  <c r="I17" i="33"/>
  <c r="I16" i="33"/>
  <c r="I15" i="33"/>
  <c r="I14" i="33"/>
  <c r="I13" i="33"/>
  <c r="I11" i="33"/>
  <c r="I24" i="32"/>
  <c r="I23" i="32"/>
  <c r="I22" i="32"/>
  <c r="I21" i="32"/>
  <c r="I20" i="32"/>
  <c r="I19" i="32"/>
  <c r="I18" i="32"/>
  <c r="I17" i="32"/>
  <c r="I16" i="32"/>
  <c r="I15" i="32"/>
  <c r="I14" i="32"/>
  <c r="I13" i="32"/>
  <c r="I12" i="32"/>
  <c r="I11" i="32"/>
  <c r="G18" i="20"/>
  <c r="G22" i="20"/>
  <c r="G14" i="20"/>
  <c r="G24" i="20"/>
  <c r="G20" i="20"/>
  <c r="G16" i="20"/>
  <c r="G12" i="20"/>
  <c r="H13" i="33"/>
  <c r="H12" i="33"/>
  <c r="G18" i="24"/>
  <c r="G18" i="61"/>
  <c r="G22" i="24"/>
  <c r="G14" i="24"/>
  <c r="G22" i="61"/>
  <c r="G14" i="61"/>
  <c r="G18" i="49"/>
  <c r="G18" i="30"/>
  <c r="G18" i="44"/>
  <c r="G22" i="44"/>
  <c r="G14" i="44"/>
  <c r="G18" i="18"/>
  <c r="G24" i="44"/>
  <c r="G20" i="44"/>
  <c r="G16" i="44"/>
  <c r="G12" i="44"/>
  <c r="G22" i="18"/>
  <c r="G14" i="18"/>
  <c r="G17" i="47"/>
  <c r="G18" i="59"/>
  <c r="G20" i="43"/>
  <c r="G26" i="27"/>
  <c r="G24" i="27"/>
  <c r="G16" i="27"/>
  <c r="G14" i="27"/>
  <c r="G24" i="61"/>
  <c r="G20" i="61"/>
  <c r="G16" i="61"/>
  <c r="G12" i="61"/>
  <c r="G22" i="49"/>
  <c r="G14" i="49"/>
  <c r="G22" i="30"/>
  <c r="G14" i="30"/>
  <c r="G18" i="19"/>
  <c r="G18" i="55"/>
  <c r="G24" i="24"/>
  <c r="G20" i="24"/>
  <c r="G16" i="24"/>
  <c r="G12" i="24"/>
  <c r="G22" i="27"/>
  <c r="G18" i="27"/>
  <c r="G12" i="27"/>
  <c r="G23" i="61"/>
  <c r="G21" i="61"/>
  <c r="G19" i="61"/>
  <c r="G17" i="61"/>
  <c r="G15" i="61"/>
  <c r="G13" i="61"/>
  <c r="G24" i="49"/>
  <c r="G20" i="49"/>
  <c r="G16" i="49"/>
  <c r="G12" i="49"/>
  <c r="G24" i="30"/>
  <c r="G20" i="30"/>
  <c r="G16" i="30"/>
  <c r="G12" i="30"/>
  <c r="G22" i="19"/>
  <c r="G14" i="19"/>
  <c r="G21" i="47"/>
  <c r="G13" i="47"/>
  <c r="G22" i="59"/>
  <c r="G14" i="59"/>
  <c r="G21" i="43"/>
  <c r="G24" i="43"/>
  <c r="G18" i="15"/>
  <c r="G24" i="19"/>
  <c r="G20" i="19"/>
  <c r="G16" i="19"/>
  <c r="G12" i="19"/>
  <c r="G22" i="55"/>
  <c r="G14" i="55"/>
  <c r="B23" i="26"/>
  <c r="G22" i="43"/>
  <c r="G16" i="43"/>
  <c r="G13" i="43"/>
  <c r="G19" i="43"/>
  <c r="G22" i="15"/>
  <c r="G14" i="15"/>
  <c r="G23" i="19"/>
  <c r="G21" i="19"/>
  <c r="G19" i="19"/>
  <c r="G17" i="19"/>
  <c r="G15" i="19"/>
  <c r="G13" i="19"/>
  <c r="G24" i="55"/>
  <c r="G20" i="55"/>
  <c r="G16" i="55"/>
  <c r="G12" i="55"/>
  <c r="B26" i="26"/>
  <c r="B21" i="26"/>
  <c r="G23" i="24"/>
  <c r="G21" i="24"/>
  <c r="G19" i="24"/>
  <c r="G17" i="24"/>
  <c r="G15" i="24"/>
  <c r="G13" i="24"/>
  <c r="G17" i="31"/>
  <c r="G14" i="31"/>
  <c r="G18" i="43"/>
  <c r="G17" i="43"/>
  <c r="G15" i="43"/>
  <c r="G14" i="43"/>
  <c r="G12" i="43"/>
  <c r="G23" i="43"/>
  <c r="G27" i="27"/>
  <c r="G23" i="27"/>
  <c r="G21" i="27"/>
  <c r="G19" i="27"/>
  <c r="G17" i="27"/>
  <c r="G13" i="27"/>
  <c r="G32" i="62"/>
  <c r="G30" i="62"/>
  <c r="G28" i="62"/>
  <c r="G26" i="62"/>
  <c r="G18" i="62"/>
  <c r="G16" i="62"/>
  <c r="G24" i="15"/>
  <c r="G20" i="15"/>
  <c r="G16" i="15"/>
  <c r="G12" i="15"/>
  <c r="G24" i="18"/>
  <c r="G20" i="18"/>
  <c r="G16" i="18"/>
  <c r="G12" i="18"/>
  <c r="G23" i="20"/>
  <c r="G21" i="20"/>
  <c r="G19" i="20"/>
  <c r="G17" i="20"/>
  <c r="G15" i="20"/>
  <c r="G13" i="20"/>
  <c r="G23" i="47"/>
  <c r="G19" i="47"/>
  <c r="G15" i="47"/>
  <c r="G11" i="47"/>
  <c r="G24" i="59"/>
  <c r="G20" i="59"/>
  <c r="G16" i="59"/>
  <c r="G12" i="59"/>
  <c r="B24" i="26"/>
  <c r="B22" i="26"/>
  <c r="D15" i="26"/>
  <c r="G23" i="31"/>
  <c r="G19" i="31"/>
  <c r="G12" i="31"/>
  <c r="G23" i="30"/>
  <c r="G21" i="30"/>
  <c r="G19" i="30"/>
  <c r="G17" i="30"/>
  <c r="G15" i="30"/>
  <c r="G13" i="30"/>
  <c r="G23" i="15"/>
  <c r="G21" i="15"/>
  <c r="G19" i="15"/>
  <c r="G17" i="15"/>
  <c r="G15" i="15"/>
  <c r="G13" i="15"/>
  <c r="G23" i="44"/>
  <c r="G21" i="44"/>
  <c r="G19" i="44"/>
  <c r="G17" i="44"/>
  <c r="G15" i="44"/>
  <c r="G13" i="44"/>
  <c r="H21" i="39"/>
  <c r="I21" i="39"/>
  <c r="H16" i="39"/>
  <c r="I16" i="39"/>
  <c r="G23" i="55"/>
  <c r="G21" i="55"/>
  <c r="G19" i="55"/>
  <c r="G17" i="55"/>
  <c r="G15" i="55"/>
  <c r="G13" i="55"/>
  <c r="G24" i="47"/>
  <c r="G22" i="47"/>
  <c r="G20" i="47"/>
  <c r="G18" i="47"/>
  <c r="G16" i="47"/>
  <c r="G14" i="47"/>
  <c r="G12" i="47"/>
  <c r="G25" i="59"/>
  <c r="G23" i="59"/>
  <c r="G21" i="59"/>
  <c r="G19" i="59"/>
  <c r="G17" i="59"/>
  <c r="G15" i="59"/>
  <c r="G13" i="59"/>
  <c r="I268" i="39"/>
  <c r="I266" i="39"/>
  <c r="I264" i="39"/>
  <c r="I262" i="39"/>
  <c r="I260" i="39"/>
  <c r="I258" i="39"/>
  <c r="I256" i="39"/>
  <c r="I254" i="39"/>
  <c r="I252" i="39"/>
  <c r="I250" i="39"/>
  <c r="I248" i="39"/>
  <c r="I246" i="39"/>
  <c r="I244" i="39"/>
  <c r="I242" i="39"/>
  <c r="I240" i="39"/>
  <c r="I238" i="39"/>
  <c r="I236" i="39"/>
  <c r="I234" i="39"/>
  <c r="I232" i="39"/>
  <c r="I230" i="39"/>
  <c r="I228" i="39"/>
  <c r="I226" i="39"/>
  <c r="I224" i="39"/>
  <c r="I222" i="39"/>
  <c r="I220" i="39"/>
  <c r="I218" i="39"/>
  <c r="I216" i="39"/>
  <c r="I214" i="39"/>
  <c r="I212" i="39"/>
  <c r="I210" i="39"/>
  <c r="I208" i="39"/>
  <c r="I206" i="39"/>
  <c r="I204" i="39"/>
  <c r="I202" i="39"/>
  <c r="I200" i="39"/>
  <c r="I198" i="39"/>
  <c r="I196" i="39"/>
  <c r="I194" i="39"/>
  <c r="I192" i="39"/>
  <c r="I190" i="39"/>
  <c r="J189" i="39"/>
  <c r="H187" i="39"/>
  <c r="I187" i="39"/>
  <c r="H185" i="39"/>
  <c r="I185" i="39"/>
  <c r="H183" i="39"/>
  <c r="I183" i="39"/>
  <c r="H181" i="39"/>
  <c r="I181" i="39"/>
  <c r="H179" i="39"/>
  <c r="I179" i="39"/>
  <c r="H177" i="39"/>
  <c r="I177" i="39"/>
  <c r="H175" i="39"/>
  <c r="I175" i="39"/>
  <c r="H173" i="39"/>
  <c r="I173" i="39"/>
  <c r="H171" i="39"/>
  <c r="I171" i="39"/>
  <c r="H169" i="39"/>
  <c r="I169" i="39"/>
  <c r="H167" i="39"/>
  <c r="I167" i="39"/>
  <c r="H165" i="39"/>
  <c r="I165" i="39"/>
  <c r="H163" i="39"/>
  <c r="I163" i="39"/>
  <c r="H161" i="39"/>
  <c r="I161" i="39"/>
  <c r="H159" i="39"/>
  <c r="I159" i="39"/>
  <c r="H157" i="39"/>
  <c r="I157" i="39"/>
  <c r="H155" i="39"/>
  <c r="I155" i="39"/>
  <c r="H153" i="39"/>
  <c r="I153" i="39"/>
  <c r="H151" i="39"/>
  <c r="I151" i="39"/>
  <c r="H149" i="39"/>
  <c r="I149" i="39"/>
  <c r="H147" i="39"/>
  <c r="I147" i="39"/>
  <c r="H145" i="39"/>
  <c r="I145" i="39"/>
  <c r="H143" i="39"/>
  <c r="I143" i="39"/>
  <c r="H141" i="39"/>
  <c r="I141" i="39"/>
  <c r="H139" i="39"/>
  <c r="I139" i="39"/>
  <c r="H137" i="39"/>
  <c r="I137" i="39"/>
  <c r="H135" i="39"/>
  <c r="I135" i="39"/>
  <c r="H133" i="39"/>
  <c r="I133" i="39"/>
  <c r="H131" i="39"/>
  <c r="I131" i="39"/>
  <c r="H129" i="39"/>
  <c r="I129" i="39"/>
  <c r="H127" i="39"/>
  <c r="I127" i="39"/>
  <c r="H125" i="39"/>
  <c r="I125" i="39"/>
  <c r="H123" i="39"/>
  <c r="I123" i="39"/>
  <c r="H121" i="39"/>
  <c r="I121" i="39"/>
  <c r="H119" i="39"/>
  <c r="I119" i="39"/>
  <c r="H117" i="39"/>
  <c r="I117" i="39"/>
  <c r="H115" i="39"/>
  <c r="I115" i="39"/>
  <c r="H113" i="39"/>
  <c r="I113" i="39"/>
  <c r="H111" i="39"/>
  <c r="I111" i="39"/>
  <c r="H109" i="39"/>
  <c r="I109" i="39"/>
  <c r="H107" i="39"/>
  <c r="I107" i="39"/>
  <c r="H105" i="39"/>
  <c r="I105" i="39"/>
  <c r="H103" i="39"/>
  <c r="I103" i="39"/>
  <c r="H101" i="39"/>
  <c r="I101" i="39"/>
  <c r="H99" i="39"/>
  <c r="I99" i="39"/>
  <c r="H97" i="39"/>
  <c r="I97" i="39"/>
  <c r="H95" i="39"/>
  <c r="I95" i="39"/>
  <c r="H93" i="39"/>
  <c r="I93" i="39"/>
  <c r="H91" i="39"/>
  <c r="I91" i="39"/>
  <c r="H89" i="39"/>
  <c r="I89" i="39"/>
  <c r="H87" i="39"/>
  <c r="I87" i="39"/>
  <c r="H85" i="39"/>
  <c r="I85" i="39"/>
  <c r="H83" i="39"/>
  <c r="I83" i="39"/>
  <c r="H81" i="39"/>
  <c r="I81" i="39"/>
  <c r="H79" i="39"/>
  <c r="I79" i="39"/>
  <c r="H77" i="39"/>
  <c r="I77" i="39"/>
  <c r="H75" i="39"/>
  <c r="I75" i="39"/>
  <c r="H73" i="39"/>
  <c r="I73" i="39"/>
  <c r="H71" i="39"/>
  <c r="I71" i="39"/>
  <c r="H69" i="39"/>
  <c r="I69" i="39"/>
  <c r="H67" i="39"/>
  <c r="I67" i="39"/>
  <c r="H65" i="39"/>
  <c r="I65" i="39"/>
  <c r="H63" i="39"/>
  <c r="I63" i="39"/>
  <c r="H61" i="39"/>
  <c r="I61" i="39"/>
  <c r="H59" i="39"/>
  <c r="I59" i="39"/>
  <c r="H57" i="39"/>
  <c r="I57" i="39"/>
  <c r="H55" i="39"/>
  <c r="I55" i="39"/>
  <c r="H53" i="39"/>
  <c r="I53" i="39"/>
  <c r="H48" i="39"/>
  <c r="I48" i="39"/>
  <c r="H46" i="39"/>
  <c r="I46" i="39"/>
  <c r="H44" i="39"/>
  <c r="I44" i="39"/>
  <c r="H42" i="39"/>
  <c r="I42" i="39"/>
  <c r="H40" i="39"/>
  <c r="I40" i="39"/>
  <c r="H38" i="39"/>
  <c r="I38" i="39"/>
  <c r="H36" i="39"/>
  <c r="I36" i="39"/>
  <c r="H34" i="39"/>
  <c r="I34" i="39"/>
  <c r="H32" i="39"/>
  <c r="I32" i="39"/>
  <c r="H30" i="39"/>
  <c r="I30" i="39"/>
  <c r="H28" i="39"/>
  <c r="I28" i="39"/>
  <c r="H26" i="39"/>
  <c r="I26" i="39"/>
  <c r="H24" i="39"/>
  <c r="I24" i="39"/>
  <c r="H22" i="39"/>
  <c r="I22" i="39"/>
  <c r="J21" i="39"/>
  <c r="J16" i="39"/>
  <c r="B25" i="26"/>
  <c r="C23" i="26"/>
  <c r="C22" i="26"/>
  <c r="C21" i="26"/>
  <c r="D18" i="26"/>
  <c r="G24" i="31"/>
  <c r="G22" i="31"/>
  <c r="G20" i="31"/>
  <c r="G18" i="31"/>
  <c r="G16" i="31"/>
  <c r="G15" i="31"/>
  <c r="G13" i="31"/>
  <c r="G25" i="62"/>
  <c r="G19" i="62"/>
  <c r="G15" i="62"/>
  <c r="G13" i="62"/>
  <c r="G23" i="49"/>
  <c r="G21" i="49"/>
  <c r="G19" i="49"/>
  <c r="G17" i="49"/>
  <c r="G15" i="49"/>
  <c r="G13" i="49"/>
  <c r="E35" i="44"/>
  <c r="E33" i="44"/>
  <c r="E34" i="18"/>
  <c r="G23" i="18"/>
  <c r="G21" i="18"/>
  <c r="G19" i="18"/>
  <c r="G17" i="18"/>
  <c r="G15" i="18"/>
  <c r="G13" i="18"/>
  <c r="E48" i="19"/>
  <c r="E35" i="19"/>
  <c r="E33" i="19"/>
  <c r="E35" i="20"/>
  <c r="E33" i="20"/>
  <c r="M43" i="32"/>
  <c r="M41" i="32"/>
  <c r="G46" i="33"/>
  <c r="J45" i="33"/>
  <c r="G25" i="27" l="1"/>
  <c r="G20" i="27"/>
  <c r="G28" i="27"/>
  <c r="G15" i="27"/>
  <c r="H33" i="33"/>
  <c r="H36" i="33"/>
  <c r="I36" i="33"/>
  <c r="I35" i="33"/>
  <c r="I34" i="33"/>
  <c r="I33" i="33"/>
  <c r="H34" i="33"/>
  <c r="H35" i="33"/>
  <c r="E38" i="15"/>
  <c r="E36" i="15"/>
  <c r="E37" i="15"/>
  <c r="D25" i="70"/>
  <c r="N25" i="70"/>
  <c r="M25" i="70"/>
  <c r="E25" i="70"/>
  <c r="J25" i="70"/>
  <c r="K25" i="70"/>
  <c r="G25" i="70"/>
  <c r="F25" i="70"/>
  <c r="A28" i="70"/>
  <c r="B28" i="70" s="1"/>
  <c r="B25" i="70"/>
  <c r="H25" i="70"/>
  <c r="I25" i="70"/>
  <c r="L25" i="70"/>
  <c r="M27" i="70"/>
  <c r="G27" i="70"/>
  <c r="H27" i="70"/>
  <c r="I27" i="70"/>
  <c r="J27" i="70"/>
  <c r="B27" i="70"/>
  <c r="F27" i="70"/>
  <c r="A30" i="70"/>
  <c r="C30" i="70" s="1"/>
  <c r="C27" i="70"/>
  <c r="N27" i="70"/>
  <c r="E27" i="70"/>
  <c r="F29" i="70"/>
  <c r="M29" i="70"/>
  <c r="N29" i="70"/>
  <c r="E29" i="70"/>
  <c r="K27" i="70"/>
  <c r="H29" i="70"/>
  <c r="A32" i="70"/>
  <c r="E32" i="70" s="1"/>
  <c r="L27" i="70"/>
  <c r="D29" i="70"/>
  <c r="K29" i="70"/>
  <c r="G29" i="70"/>
  <c r="C29" i="70"/>
  <c r="I29" i="70"/>
  <c r="L29" i="70"/>
  <c r="J29" i="70"/>
  <c r="C38" i="24"/>
  <c r="E37" i="44"/>
  <c r="E65" i="19"/>
  <c r="E37" i="20"/>
  <c r="C35" i="61"/>
  <c r="E52" i="19"/>
  <c r="C36" i="61"/>
  <c r="E64" i="19"/>
  <c r="E37" i="19"/>
  <c r="C37" i="61"/>
  <c r="E50" i="19"/>
  <c r="G65" i="19"/>
  <c r="I46" i="33"/>
  <c r="I47" i="33"/>
  <c r="I45" i="33"/>
  <c r="H45" i="33"/>
  <c r="C33" i="32"/>
  <c r="I48" i="33"/>
  <c r="C34" i="32"/>
  <c r="C35" i="32"/>
  <c r="C36" i="32"/>
  <c r="C36" i="24"/>
  <c r="C39" i="32"/>
  <c r="C37" i="32"/>
  <c r="C40" i="32"/>
  <c r="C38" i="32"/>
  <c r="E38" i="44"/>
  <c r="E51" i="19"/>
  <c r="E63" i="19"/>
  <c r="E36" i="19"/>
  <c r="B36" i="61"/>
  <c r="G64" i="19"/>
  <c r="G63" i="19"/>
  <c r="B35" i="61"/>
  <c r="H46" i="33"/>
  <c r="E38" i="20"/>
  <c r="B37" i="61"/>
  <c r="H47" i="33"/>
  <c r="H48" i="33"/>
  <c r="E37" i="18"/>
  <c r="E38" i="19"/>
  <c r="C37" i="24"/>
  <c r="E36" i="20"/>
  <c r="E36" i="44"/>
  <c r="E38" i="18"/>
  <c r="G69" i="18"/>
  <c r="E36" i="18"/>
  <c r="G29" i="27" l="1"/>
  <c r="C34" i="43"/>
  <c r="C35" i="43"/>
  <c r="C36" i="43"/>
  <c r="C28" i="70"/>
  <c r="E28" i="70"/>
  <c r="H28" i="70"/>
  <c r="I28" i="70"/>
  <c r="A31" i="70"/>
  <c r="B31" i="70" s="1"/>
  <c r="L28" i="70"/>
  <c r="N28" i="70"/>
  <c r="G28" i="70"/>
  <c r="F28" i="70"/>
  <c r="K28" i="70"/>
  <c r="D28" i="70"/>
  <c r="M28" i="70"/>
  <c r="J28" i="70"/>
  <c r="I30" i="70"/>
  <c r="J30" i="70"/>
  <c r="D30" i="70"/>
  <c r="G30" i="70"/>
  <c r="M30" i="70"/>
  <c r="A33" i="70"/>
  <c r="D33" i="70" s="1"/>
  <c r="F32" i="70"/>
  <c r="B30" i="70"/>
  <c r="H30" i="70"/>
  <c r="K30" i="70"/>
  <c r="L30" i="70"/>
  <c r="E30" i="70"/>
  <c r="F30" i="70"/>
  <c r="N30" i="70"/>
  <c r="G32" i="70"/>
  <c r="H32" i="70"/>
  <c r="M32" i="70"/>
  <c r="N32" i="70"/>
  <c r="L32" i="70"/>
  <c r="C32" i="70"/>
  <c r="K32" i="70"/>
  <c r="J32" i="70"/>
  <c r="B32" i="70"/>
  <c r="D32" i="70"/>
  <c r="I32" i="70"/>
  <c r="A35" i="70"/>
  <c r="D35" i="70" s="1"/>
  <c r="N31" i="70" l="1"/>
  <c r="L31" i="70"/>
  <c r="G31" i="70"/>
  <c r="K31" i="70"/>
  <c r="D31" i="70"/>
  <c r="A34" i="70"/>
  <c r="D34" i="70" s="1"/>
  <c r="E31" i="70"/>
  <c r="K33" i="70"/>
  <c r="C33" i="70"/>
  <c r="N33" i="70"/>
  <c r="H31" i="70"/>
  <c r="M31" i="70"/>
  <c r="C31" i="70"/>
  <c r="F31" i="70"/>
  <c r="I31" i="70"/>
  <c r="J31" i="70"/>
  <c r="L33" i="70"/>
  <c r="G33" i="70"/>
  <c r="M33" i="70"/>
  <c r="H33" i="70"/>
  <c r="A36" i="70"/>
  <c r="D36" i="70" s="1"/>
  <c r="E33" i="70"/>
  <c r="F33" i="70"/>
  <c r="I33" i="70"/>
  <c r="J33" i="70"/>
  <c r="B33" i="70"/>
  <c r="G35" i="70"/>
  <c r="K35" i="70"/>
  <c r="E35" i="70"/>
  <c r="H35" i="70"/>
  <c r="F35" i="70"/>
  <c r="A38" i="70"/>
  <c r="D38" i="70" s="1"/>
  <c r="B35" i="70"/>
  <c r="N35" i="70"/>
  <c r="M35" i="70"/>
  <c r="J35" i="70"/>
  <c r="C35" i="70"/>
  <c r="I35" i="70"/>
  <c r="L35" i="70"/>
  <c r="K34" i="70" l="1"/>
  <c r="N34" i="70"/>
  <c r="J34" i="70"/>
  <c r="E34" i="70"/>
  <c r="G34" i="70"/>
  <c r="M34" i="70"/>
  <c r="B34" i="70"/>
  <c r="H34" i="70"/>
  <c r="A37" i="70"/>
  <c r="C37" i="70" s="1"/>
  <c r="C34" i="70"/>
  <c r="N36" i="70"/>
  <c r="F36" i="70"/>
  <c r="F34" i="70"/>
  <c r="I34" i="70"/>
  <c r="L34" i="70"/>
  <c r="A39" i="70"/>
  <c r="C39" i="70" s="1"/>
  <c r="J36" i="70"/>
  <c r="C36" i="70"/>
  <c r="I36" i="70"/>
  <c r="G36" i="70"/>
  <c r="B36" i="70"/>
  <c r="E36" i="70"/>
  <c r="M36" i="70"/>
  <c r="E38" i="70"/>
  <c r="L36" i="70"/>
  <c r="H36" i="70"/>
  <c r="K36" i="70"/>
  <c r="N38" i="70"/>
  <c r="A41" i="70"/>
  <c r="C41" i="70" s="1"/>
  <c r="M38" i="70"/>
  <c r="I38" i="70"/>
  <c r="G38" i="70"/>
  <c r="C38" i="70"/>
  <c r="F38" i="70"/>
  <c r="H38" i="70"/>
  <c r="J38" i="70"/>
  <c r="B38" i="70"/>
  <c r="K38" i="70"/>
  <c r="L38" i="70"/>
  <c r="E37" i="70" l="1"/>
  <c r="E39" i="70"/>
  <c r="F37" i="70"/>
  <c r="K37" i="70"/>
  <c r="G37" i="70"/>
  <c r="A40" i="70"/>
  <c r="D40" i="70" s="1"/>
  <c r="A42" i="70"/>
  <c r="D42" i="70" s="1"/>
  <c r="I37" i="70"/>
  <c r="D37" i="70"/>
  <c r="H39" i="70"/>
  <c r="J39" i="70"/>
  <c r="D39" i="70"/>
  <c r="N37" i="70"/>
  <c r="J37" i="70"/>
  <c r="B37" i="70"/>
  <c r="H37" i="70"/>
  <c r="M37" i="70"/>
  <c r="K39" i="70"/>
  <c r="L37" i="70"/>
  <c r="N39" i="70"/>
  <c r="G39" i="70"/>
  <c r="M39" i="70"/>
  <c r="B39" i="70"/>
  <c r="L39" i="70"/>
  <c r="F39" i="70"/>
  <c r="I39" i="70"/>
  <c r="F41" i="70"/>
  <c r="H41" i="70"/>
  <c r="L41" i="70"/>
  <c r="D41" i="70"/>
  <c r="A44" i="70"/>
  <c r="C44" i="70" s="1"/>
  <c r="E41" i="70"/>
  <c r="N41" i="70"/>
  <c r="K41" i="70"/>
  <c r="G41" i="70"/>
  <c r="B41" i="70"/>
  <c r="I41" i="70"/>
  <c r="M41" i="70"/>
  <c r="J41" i="70"/>
  <c r="F40" i="70" l="1"/>
  <c r="A43" i="70"/>
  <c r="D43" i="70" s="1"/>
  <c r="B40" i="70"/>
  <c r="N40" i="70"/>
  <c r="C40" i="70"/>
  <c r="I40" i="70"/>
  <c r="L40" i="70"/>
  <c r="E40" i="70"/>
  <c r="J40" i="70"/>
  <c r="H40" i="70"/>
  <c r="K40" i="70"/>
  <c r="G40" i="70"/>
  <c r="F42" i="70"/>
  <c r="N42" i="70"/>
  <c r="C42" i="70"/>
  <c r="M42" i="70"/>
  <c r="L42" i="70"/>
  <c r="B42" i="70"/>
  <c r="H42" i="70"/>
  <c r="K42" i="70"/>
  <c r="E42" i="70"/>
  <c r="I42" i="70"/>
  <c r="A45" i="70"/>
  <c r="C45" i="70" s="1"/>
  <c r="M40" i="70"/>
  <c r="J42" i="70"/>
  <c r="G42" i="70"/>
  <c r="K44" i="70"/>
  <c r="H44" i="70"/>
  <c r="G44" i="70"/>
  <c r="D44" i="70"/>
  <c r="N44" i="70"/>
  <c r="L44" i="70"/>
  <c r="F44" i="70"/>
  <c r="A47" i="70"/>
  <c r="C47" i="70" s="1"/>
  <c r="E44" i="70"/>
  <c r="M44" i="70"/>
  <c r="I44" i="70"/>
  <c r="J44" i="70"/>
  <c r="B44" i="70"/>
  <c r="N43" i="70" l="1"/>
  <c r="G43" i="70"/>
  <c r="B43" i="70"/>
  <c r="I43" i="70"/>
  <c r="E43" i="70"/>
  <c r="M43" i="70"/>
  <c r="J43" i="70"/>
  <c r="F43" i="70"/>
  <c r="A46" i="70"/>
  <c r="I46" i="70" s="1"/>
  <c r="C43" i="70"/>
  <c r="H43" i="70"/>
  <c r="K43" i="70"/>
  <c r="L43" i="70"/>
  <c r="N45" i="70"/>
  <c r="J45" i="70"/>
  <c r="M45" i="70"/>
  <c r="G45" i="70"/>
  <c r="K45" i="70"/>
  <c r="D45" i="70"/>
  <c r="E45" i="70"/>
  <c r="F45" i="70"/>
  <c r="A48" i="70"/>
  <c r="D48" i="70" s="1"/>
  <c r="L45" i="70"/>
  <c r="B45" i="70"/>
  <c r="M47" i="70"/>
  <c r="H45" i="70"/>
  <c r="I45" i="70"/>
  <c r="H47" i="70"/>
  <c r="E47" i="70"/>
  <c r="K47" i="70"/>
  <c r="I47" i="70"/>
  <c r="J47" i="70"/>
  <c r="N47" i="70"/>
  <c r="A50" i="70"/>
  <c r="B50" i="70" s="1"/>
  <c r="B47" i="70"/>
  <c r="F47" i="70"/>
  <c r="L47" i="70"/>
  <c r="D47" i="70"/>
  <c r="G47" i="70"/>
  <c r="J46" i="70" l="1"/>
  <c r="L46" i="70"/>
  <c r="N48" i="70"/>
  <c r="H46" i="70"/>
  <c r="K46" i="70"/>
  <c r="B46" i="70"/>
  <c r="M46" i="70"/>
  <c r="D46" i="70"/>
  <c r="F46" i="70"/>
  <c r="G46" i="70"/>
  <c r="E46" i="70"/>
  <c r="K48" i="70"/>
  <c r="N46" i="70"/>
  <c r="A49" i="70"/>
  <c r="D49" i="70" s="1"/>
  <c r="C46" i="70"/>
  <c r="A51" i="70"/>
  <c r="B51" i="70" s="1"/>
  <c r="F50" i="70"/>
  <c r="C48" i="70"/>
  <c r="F48" i="70"/>
  <c r="B48" i="70"/>
  <c r="I48" i="70"/>
  <c r="J48" i="70"/>
  <c r="G48" i="70"/>
  <c r="H48" i="70"/>
  <c r="M48" i="70"/>
  <c r="L48" i="70"/>
  <c r="E48" i="70"/>
  <c r="I50" i="70"/>
  <c r="N50" i="70"/>
  <c r="L50" i="70"/>
  <c r="C50" i="70"/>
  <c r="K50" i="70"/>
  <c r="A53" i="70"/>
  <c r="B53" i="70" s="1"/>
  <c r="J50" i="70"/>
  <c r="D50" i="70"/>
  <c r="E50" i="70"/>
  <c r="M50" i="70"/>
  <c r="H50" i="70"/>
  <c r="G50" i="70"/>
  <c r="D51" i="70" l="1"/>
  <c r="H49" i="70"/>
  <c r="M49" i="70"/>
  <c r="J49" i="70"/>
  <c r="C49" i="70"/>
  <c r="N49" i="70"/>
  <c r="L49" i="70"/>
  <c r="F49" i="70"/>
  <c r="M51" i="70"/>
  <c r="B49" i="70"/>
  <c r="A52" i="70"/>
  <c r="C52" i="70" s="1"/>
  <c r="I49" i="70"/>
  <c r="E49" i="70"/>
  <c r="K49" i="70"/>
  <c r="G49" i="70"/>
  <c r="E51" i="70"/>
  <c r="H51" i="70"/>
  <c r="I51" i="70"/>
  <c r="A54" i="70"/>
  <c r="B54" i="70" s="1"/>
  <c r="N51" i="70"/>
  <c r="J51" i="70"/>
  <c r="C51" i="70"/>
  <c r="L51" i="70"/>
  <c r="G51" i="70"/>
  <c r="F51" i="70"/>
  <c r="K51" i="70"/>
  <c r="F53" i="70"/>
  <c r="G53" i="70"/>
  <c r="H53" i="70"/>
  <c r="M53" i="70"/>
  <c r="L53" i="70"/>
  <c r="N53" i="70"/>
  <c r="A56" i="70"/>
  <c r="E56" i="70" s="1"/>
  <c r="D53" i="70"/>
  <c r="C53" i="70"/>
  <c r="E53" i="70"/>
  <c r="I53" i="70"/>
  <c r="K53" i="70"/>
  <c r="J53" i="70"/>
  <c r="E52" i="70" l="1"/>
  <c r="M52" i="70"/>
  <c r="F52" i="70"/>
  <c r="K52" i="70"/>
  <c r="D52" i="70"/>
  <c r="L52" i="70"/>
  <c r="N52" i="70"/>
  <c r="G52" i="70"/>
  <c r="H52" i="70"/>
  <c r="A55" i="70"/>
  <c r="L55" i="70" s="1"/>
  <c r="B52" i="70"/>
  <c r="I52" i="70"/>
  <c r="J52" i="70"/>
  <c r="N54" i="70"/>
  <c r="K54" i="70"/>
  <c r="H54" i="70"/>
  <c r="I54" i="70"/>
  <c r="L54" i="70"/>
  <c r="F54" i="70"/>
  <c r="D54" i="70"/>
  <c r="C54" i="70"/>
  <c r="M54" i="70"/>
  <c r="A57" i="70"/>
  <c r="C57" i="70" s="1"/>
  <c r="J54" i="70"/>
  <c r="G54" i="70"/>
  <c r="E54" i="70"/>
  <c r="I56" i="70"/>
  <c r="L56" i="70"/>
  <c r="K56" i="70"/>
  <c r="N56" i="70"/>
  <c r="A59" i="70"/>
  <c r="C59" i="70" s="1"/>
  <c r="B56" i="70"/>
  <c r="M56" i="70"/>
  <c r="G56" i="70"/>
  <c r="F56" i="70"/>
  <c r="H56" i="70"/>
  <c r="J56" i="70"/>
  <c r="C56" i="70"/>
  <c r="D56" i="70"/>
  <c r="B55" i="70" l="1"/>
  <c r="H55" i="70"/>
  <c r="M55" i="70"/>
  <c r="J55" i="70"/>
  <c r="M57" i="70"/>
  <c r="K55" i="70"/>
  <c r="A58" i="70"/>
  <c r="B58" i="70" s="1"/>
  <c r="G55" i="70"/>
  <c r="E55" i="70"/>
  <c r="I55" i="70"/>
  <c r="C55" i="70"/>
  <c r="N55" i="70"/>
  <c r="D55" i="70"/>
  <c r="F55" i="70"/>
  <c r="N57" i="70"/>
  <c r="I57" i="70"/>
  <c r="F57" i="70"/>
  <c r="H57" i="70"/>
  <c r="A60" i="70"/>
  <c r="B60" i="70" s="1"/>
  <c r="B57" i="70"/>
  <c r="K57" i="70"/>
  <c r="J57" i="70"/>
  <c r="D57" i="70"/>
  <c r="L57" i="70"/>
  <c r="G57" i="70"/>
  <c r="E57" i="70"/>
  <c r="L59" i="70"/>
  <c r="G59" i="70"/>
  <c r="A62" i="70"/>
  <c r="B62" i="70" s="1"/>
  <c r="E59" i="70"/>
  <c r="N59" i="70"/>
  <c r="M59" i="70"/>
  <c r="I59" i="70"/>
  <c r="F59" i="70"/>
  <c r="B59" i="70"/>
  <c r="D59" i="70"/>
  <c r="H59" i="70"/>
  <c r="K59" i="70"/>
  <c r="J59" i="70"/>
  <c r="E58" i="70" l="1"/>
  <c r="F58" i="70"/>
  <c r="L58" i="70"/>
  <c r="M58" i="70"/>
  <c r="J58" i="70"/>
  <c r="K60" i="70"/>
  <c r="F60" i="70"/>
  <c r="I58" i="70"/>
  <c r="D60" i="70"/>
  <c r="H60" i="70"/>
  <c r="C58" i="70"/>
  <c r="N60" i="70"/>
  <c r="M60" i="70"/>
  <c r="N58" i="70"/>
  <c r="A61" i="70"/>
  <c r="C61" i="70" s="1"/>
  <c r="G58" i="70"/>
  <c r="D58" i="70"/>
  <c r="H58" i="70"/>
  <c r="K58" i="70"/>
  <c r="J60" i="70"/>
  <c r="L60" i="70"/>
  <c r="I60" i="70"/>
  <c r="A63" i="70"/>
  <c r="D63" i="70" s="1"/>
  <c r="G60" i="70"/>
  <c r="E60" i="70"/>
  <c r="C60" i="70"/>
  <c r="E62" i="70"/>
  <c r="I62" i="70"/>
  <c r="A65" i="70"/>
  <c r="C65" i="70" s="1"/>
  <c r="D62" i="70"/>
  <c r="M62" i="70"/>
  <c r="G62" i="70"/>
  <c r="F62" i="70"/>
  <c r="N62" i="70"/>
  <c r="L62" i="70"/>
  <c r="C62" i="70"/>
  <c r="K62" i="70"/>
  <c r="H62" i="70"/>
  <c r="J62" i="70"/>
  <c r="E61" i="70" l="1"/>
  <c r="K61" i="70"/>
  <c r="N61" i="70"/>
  <c r="J61" i="70"/>
  <c r="G61" i="70"/>
  <c r="M61" i="70"/>
  <c r="D61" i="70"/>
  <c r="F61" i="70"/>
  <c r="A64" i="70"/>
  <c r="E64" i="70" s="1"/>
  <c r="B61" i="70"/>
  <c r="H61" i="70"/>
  <c r="I61" i="70"/>
  <c r="L61" i="70"/>
  <c r="D65" i="70"/>
  <c r="K63" i="70"/>
  <c r="L63" i="70"/>
  <c r="A66" i="70"/>
  <c r="C66" i="70" s="1"/>
  <c r="C63" i="70"/>
  <c r="F63" i="70"/>
  <c r="I63" i="70"/>
  <c r="J63" i="70"/>
  <c r="E63" i="70"/>
  <c r="N63" i="70"/>
  <c r="B63" i="70"/>
  <c r="H63" i="70"/>
  <c r="M63" i="70"/>
  <c r="G63" i="70"/>
  <c r="N65" i="70"/>
  <c r="G65" i="70"/>
  <c r="M65" i="70"/>
  <c r="A68" i="70"/>
  <c r="N68" i="70" s="1"/>
  <c r="B65" i="70"/>
  <c r="E65" i="70"/>
  <c r="I65" i="70"/>
  <c r="K65" i="70"/>
  <c r="L65" i="70"/>
  <c r="F65" i="70"/>
  <c r="H65" i="70"/>
  <c r="J65" i="70"/>
  <c r="A69" i="70" l="1"/>
  <c r="D69" i="70" s="1"/>
  <c r="L64" i="70"/>
  <c r="B64" i="70"/>
  <c r="I64" i="70"/>
  <c r="F66" i="70"/>
  <c r="J64" i="70"/>
  <c r="D64" i="70"/>
  <c r="F64" i="70"/>
  <c r="G64" i="70"/>
  <c r="N66" i="70"/>
  <c r="M64" i="70"/>
  <c r="B66" i="70"/>
  <c r="I66" i="70"/>
  <c r="K64" i="70"/>
  <c r="A67" i="70"/>
  <c r="D67" i="70" s="1"/>
  <c r="G66" i="70"/>
  <c r="C64" i="70"/>
  <c r="M66" i="70"/>
  <c r="H64" i="70"/>
  <c r="N64" i="70"/>
  <c r="J66" i="70"/>
  <c r="D66" i="70"/>
  <c r="E66" i="70"/>
  <c r="H66" i="70"/>
  <c r="K66" i="70"/>
  <c r="L66" i="70"/>
  <c r="F68" i="70"/>
  <c r="H68" i="70"/>
  <c r="A71" i="70"/>
  <c r="B71" i="70" s="1"/>
  <c r="D68" i="70"/>
  <c r="K68" i="70"/>
  <c r="G68" i="70"/>
  <c r="E68" i="70"/>
  <c r="M68" i="70"/>
  <c r="J68" i="70"/>
  <c r="C68" i="70"/>
  <c r="I68" i="70"/>
  <c r="L68" i="70"/>
  <c r="B68" i="70"/>
  <c r="G69" i="70" l="1"/>
  <c r="B69" i="70"/>
  <c r="M69" i="70"/>
  <c r="H69" i="70"/>
  <c r="I69" i="70"/>
  <c r="C69" i="70"/>
  <c r="F69" i="70"/>
  <c r="J69" i="70"/>
  <c r="K69" i="70"/>
  <c r="L69" i="70"/>
  <c r="E69" i="70"/>
  <c r="N69" i="70"/>
  <c r="A72" i="70"/>
  <c r="B72" i="70" s="1"/>
  <c r="H67" i="70"/>
  <c r="K67" i="70"/>
  <c r="F67" i="70"/>
  <c r="B67" i="70"/>
  <c r="I67" i="70"/>
  <c r="J67" i="70"/>
  <c r="C67" i="70"/>
  <c r="M67" i="70"/>
  <c r="L67" i="70"/>
  <c r="E67" i="70"/>
  <c r="N67" i="70"/>
  <c r="A70" i="70"/>
  <c r="C70" i="70" s="1"/>
  <c r="G67" i="70"/>
  <c r="C71" i="70"/>
  <c r="L71" i="70"/>
  <c r="K71" i="70"/>
  <c r="N71" i="70"/>
  <c r="I71" i="70"/>
  <c r="H71" i="70"/>
  <c r="F71" i="70"/>
  <c r="G71" i="70"/>
  <c r="D71" i="70"/>
  <c r="M71" i="70"/>
  <c r="A74" i="70"/>
  <c r="B74" i="70" s="1"/>
  <c r="E71" i="70"/>
  <c r="J71" i="70"/>
  <c r="F72" i="70" l="1"/>
  <c r="N72" i="70"/>
  <c r="A75" i="70"/>
  <c r="C75" i="70" s="1"/>
  <c r="G72" i="70"/>
  <c r="K72" i="70"/>
  <c r="C72" i="70"/>
  <c r="I72" i="70"/>
  <c r="J72" i="70"/>
  <c r="D72" i="70"/>
  <c r="H72" i="70"/>
  <c r="M72" i="70"/>
  <c r="L72" i="70"/>
  <c r="E72" i="70"/>
  <c r="F70" i="70"/>
  <c r="N74" i="70"/>
  <c r="H70" i="70"/>
  <c r="J70" i="70"/>
  <c r="B70" i="70"/>
  <c r="K70" i="70"/>
  <c r="D70" i="70"/>
  <c r="I70" i="70"/>
  <c r="N70" i="70"/>
  <c r="A73" i="70"/>
  <c r="C73" i="70" s="1"/>
  <c r="L70" i="70"/>
  <c r="G70" i="70"/>
  <c r="E70" i="70"/>
  <c r="M70" i="70"/>
  <c r="H74" i="70"/>
  <c r="D74" i="70"/>
  <c r="L74" i="70"/>
  <c r="K74" i="70"/>
  <c r="M74" i="70"/>
  <c r="E74" i="70"/>
  <c r="A77" i="70"/>
  <c r="D77" i="70" s="1"/>
  <c r="F74" i="70"/>
  <c r="I74" i="70"/>
  <c r="G74" i="70"/>
  <c r="C74" i="70"/>
  <c r="J74" i="70"/>
  <c r="M75" i="70" l="1"/>
  <c r="K75" i="70"/>
  <c r="D75" i="70"/>
  <c r="A78" i="70"/>
  <c r="K78" i="70" s="1"/>
  <c r="H75" i="70"/>
  <c r="B75" i="70"/>
  <c r="F75" i="70"/>
  <c r="G75" i="70"/>
  <c r="I75" i="70"/>
  <c r="L75" i="70"/>
  <c r="E75" i="70"/>
  <c r="N75" i="70"/>
  <c r="J75" i="70"/>
  <c r="A76" i="70"/>
  <c r="E76" i="70" s="1"/>
  <c r="J73" i="70"/>
  <c r="K73" i="70"/>
  <c r="F73" i="70"/>
  <c r="D73" i="70"/>
  <c r="N73" i="70"/>
  <c r="G73" i="70"/>
  <c r="E73" i="70"/>
  <c r="I73" i="70"/>
  <c r="B73" i="70"/>
  <c r="H73" i="70"/>
  <c r="M73" i="70"/>
  <c r="L73" i="70"/>
  <c r="M77" i="70"/>
  <c r="B77" i="70"/>
  <c r="K77" i="70"/>
  <c r="H77" i="70"/>
  <c r="N77" i="70"/>
  <c r="C77" i="70"/>
  <c r="J77" i="70"/>
  <c r="E77" i="70"/>
  <c r="A80" i="70"/>
  <c r="B80" i="70" s="1"/>
  <c r="L77" i="70"/>
  <c r="F77" i="70"/>
  <c r="I77" i="70"/>
  <c r="G77" i="70"/>
  <c r="E78" i="70" l="1"/>
  <c r="K76" i="70"/>
  <c r="F76" i="70"/>
  <c r="G78" i="70"/>
  <c r="M78" i="70"/>
  <c r="J78" i="70"/>
  <c r="H76" i="70"/>
  <c r="J76" i="70"/>
  <c r="L78" i="70"/>
  <c r="C78" i="70"/>
  <c r="F78" i="70"/>
  <c r="I78" i="70"/>
  <c r="B78" i="70"/>
  <c r="N78" i="70"/>
  <c r="A81" i="70"/>
  <c r="I81" i="70" s="1"/>
  <c r="A79" i="70"/>
  <c r="D79" i="70" s="1"/>
  <c r="L76" i="70"/>
  <c r="D78" i="70"/>
  <c r="H78" i="70"/>
  <c r="M76" i="70"/>
  <c r="B76" i="70"/>
  <c r="I76" i="70"/>
  <c r="N76" i="70"/>
  <c r="D76" i="70"/>
  <c r="C76" i="70"/>
  <c r="G76" i="70"/>
  <c r="F80" i="70"/>
  <c r="G80" i="70"/>
  <c r="K80" i="70"/>
  <c r="A83" i="70"/>
  <c r="D83" i="70" s="1"/>
  <c r="M80" i="70"/>
  <c r="C80" i="70"/>
  <c r="D80" i="70"/>
  <c r="I80" i="70"/>
  <c r="L80" i="70"/>
  <c r="E80" i="70"/>
  <c r="N80" i="70"/>
  <c r="H80" i="70"/>
  <c r="J80" i="70"/>
  <c r="E79" i="70" l="1"/>
  <c r="F79" i="70"/>
  <c r="I79" i="70"/>
  <c r="G79" i="70"/>
  <c r="K79" i="70"/>
  <c r="C79" i="70"/>
  <c r="A82" i="70"/>
  <c r="C82" i="70" s="1"/>
  <c r="N79" i="70"/>
  <c r="J79" i="70"/>
  <c r="B79" i="70"/>
  <c r="H79" i="70"/>
  <c r="M79" i="70"/>
  <c r="L79" i="70"/>
  <c r="B81" i="70"/>
  <c r="F81" i="70"/>
  <c r="J81" i="70"/>
  <c r="M81" i="70"/>
  <c r="K81" i="70"/>
  <c r="L81" i="70"/>
  <c r="C81" i="70"/>
  <c r="D81" i="70"/>
  <c r="H81" i="70"/>
  <c r="N81" i="70"/>
  <c r="G81" i="70"/>
  <c r="E81" i="70"/>
  <c r="A84" i="70"/>
  <c r="B84" i="70" s="1"/>
  <c r="F83" i="70"/>
  <c r="C83" i="70"/>
  <c r="A86" i="70"/>
  <c r="E86" i="70" s="1"/>
  <c r="M83" i="70"/>
  <c r="L83" i="70"/>
  <c r="N83" i="70"/>
  <c r="K83" i="70"/>
  <c r="J83" i="70"/>
  <c r="E83" i="70"/>
  <c r="H83" i="70"/>
  <c r="I83" i="70"/>
  <c r="G83" i="70"/>
  <c r="B83" i="70"/>
  <c r="D82" i="70" l="1"/>
  <c r="N84" i="70"/>
  <c r="J84" i="70"/>
  <c r="H84" i="70"/>
  <c r="M84" i="70"/>
  <c r="D84" i="70"/>
  <c r="J82" i="70"/>
  <c r="E84" i="70"/>
  <c r="N82" i="70"/>
  <c r="E82" i="70"/>
  <c r="F84" i="70"/>
  <c r="K84" i="70"/>
  <c r="L84" i="70"/>
  <c r="C84" i="70"/>
  <c r="M82" i="70"/>
  <c r="A85" i="70"/>
  <c r="A88" i="70" s="1"/>
  <c r="G82" i="70"/>
  <c r="H82" i="70"/>
  <c r="I82" i="70"/>
  <c r="L82" i="70"/>
  <c r="B82" i="70"/>
  <c r="F82" i="70"/>
  <c r="K82" i="70"/>
  <c r="I84" i="70"/>
  <c r="A87" i="70"/>
  <c r="C87" i="70" s="1"/>
  <c r="G84" i="70"/>
  <c r="K86" i="70"/>
  <c r="M86" i="70"/>
  <c r="I86" i="70"/>
  <c r="H86" i="70"/>
  <c r="B86" i="70"/>
  <c r="J86" i="70"/>
  <c r="D86" i="70"/>
  <c r="A89" i="70"/>
  <c r="E89" i="70" s="1"/>
  <c r="F86" i="70"/>
  <c r="N86" i="70"/>
  <c r="G86" i="70"/>
  <c r="C86" i="70"/>
  <c r="L86" i="70"/>
  <c r="C85" i="70" l="1"/>
  <c r="E85" i="70"/>
  <c r="I85" i="70"/>
  <c r="F85" i="70"/>
  <c r="G85" i="70"/>
  <c r="M85" i="70"/>
  <c r="H85" i="70"/>
  <c r="L85" i="70"/>
  <c r="K85" i="70"/>
  <c r="D85" i="70"/>
  <c r="N85" i="70"/>
  <c r="J85" i="70"/>
  <c r="B85" i="70"/>
  <c r="M87" i="70"/>
  <c r="J87" i="70"/>
  <c r="B87" i="70"/>
  <c r="K89" i="70"/>
  <c r="H87" i="70"/>
  <c r="I87" i="70"/>
  <c r="D87" i="70"/>
  <c r="F87" i="70"/>
  <c r="N87" i="70"/>
  <c r="L87" i="70"/>
  <c r="G87" i="70"/>
  <c r="E87" i="70"/>
  <c r="K87" i="70"/>
  <c r="A90" i="70"/>
  <c r="D90" i="70" s="1"/>
  <c r="N89" i="70"/>
  <c r="A92" i="70"/>
  <c r="E92" i="70" s="1"/>
  <c r="G89" i="70"/>
  <c r="M89" i="70"/>
  <c r="H89" i="70"/>
  <c r="L89" i="70"/>
  <c r="B89" i="70"/>
  <c r="F89" i="70"/>
  <c r="I89" i="70"/>
  <c r="J89" i="70"/>
  <c r="C89" i="70"/>
  <c r="D89" i="70"/>
  <c r="E88" i="70"/>
  <c r="D88" i="70"/>
  <c r="C88" i="70"/>
  <c r="B88" i="70"/>
  <c r="G88" i="70"/>
  <c r="L88" i="70"/>
  <c r="J88" i="70"/>
  <c r="A91" i="70"/>
  <c r="M88" i="70"/>
  <c r="K88" i="70"/>
  <c r="I88" i="70"/>
  <c r="N88" i="70"/>
  <c r="F88" i="70"/>
  <c r="H88" i="70"/>
  <c r="M92" i="70" l="1"/>
  <c r="H90" i="70"/>
  <c r="J90" i="70"/>
  <c r="K90" i="70"/>
  <c r="B90" i="70"/>
  <c r="L90" i="70"/>
  <c r="F90" i="70"/>
  <c r="M90" i="70"/>
  <c r="E90" i="70"/>
  <c r="C90" i="70"/>
  <c r="I90" i="70"/>
  <c r="A93" i="70"/>
  <c r="E93" i="70" s="1"/>
  <c r="N90" i="70"/>
  <c r="G90" i="70"/>
  <c r="B92" i="70"/>
  <c r="H92" i="70"/>
  <c r="J92" i="70"/>
  <c r="K92" i="70"/>
  <c r="C92" i="70"/>
  <c r="I92" i="70"/>
  <c r="F92" i="70"/>
  <c r="A95" i="70"/>
  <c r="B95" i="70" s="1"/>
  <c r="G92" i="70"/>
  <c r="D92" i="70"/>
  <c r="N92" i="70"/>
  <c r="L92" i="70"/>
  <c r="E91" i="70"/>
  <c r="D91" i="70"/>
  <c r="C91" i="70"/>
  <c r="B91" i="70"/>
  <c r="G91" i="70"/>
  <c r="L91" i="70"/>
  <c r="J91" i="70"/>
  <c r="A94" i="70"/>
  <c r="M91" i="70"/>
  <c r="N91" i="70"/>
  <c r="I91" i="70"/>
  <c r="K91" i="70"/>
  <c r="F91" i="70"/>
  <c r="H91" i="70"/>
  <c r="C93" i="70" l="1"/>
  <c r="I93" i="70"/>
  <c r="F93" i="70"/>
  <c r="M93" i="70"/>
  <c r="J93" i="70"/>
  <c r="D93" i="70"/>
  <c r="K93" i="70"/>
  <c r="A96" i="70"/>
  <c r="C96" i="70" s="1"/>
  <c r="L93" i="70"/>
  <c r="B93" i="70"/>
  <c r="G93" i="70"/>
  <c r="N93" i="70"/>
  <c r="H93" i="70"/>
  <c r="F95" i="70"/>
  <c r="A98" i="70"/>
  <c r="C98" i="70" s="1"/>
  <c r="H95" i="70"/>
  <c r="L95" i="70"/>
  <c r="N95" i="70"/>
  <c r="D95" i="70"/>
  <c r="E95" i="70"/>
  <c r="I95" i="70"/>
  <c r="G95" i="70"/>
  <c r="C95" i="70"/>
  <c r="M95" i="70"/>
  <c r="K95" i="70"/>
  <c r="J95" i="70"/>
  <c r="E94" i="70"/>
  <c r="D94" i="70"/>
  <c r="C94" i="70"/>
  <c r="B94" i="70"/>
  <c r="G94" i="70"/>
  <c r="L94" i="70"/>
  <c r="J94" i="70"/>
  <c r="A97" i="70"/>
  <c r="M94" i="70"/>
  <c r="N94" i="70"/>
  <c r="K94" i="70"/>
  <c r="I94" i="70"/>
  <c r="F94" i="70"/>
  <c r="H94" i="70"/>
  <c r="A99" i="70" l="1"/>
  <c r="C99" i="70" s="1"/>
  <c r="J96" i="70"/>
  <c r="D96" i="70"/>
  <c r="N96" i="70"/>
  <c r="G96" i="70"/>
  <c r="E96" i="70"/>
  <c r="I96" i="70"/>
  <c r="L96" i="70"/>
  <c r="F96" i="70"/>
  <c r="K96" i="70"/>
  <c r="B96" i="70"/>
  <c r="H96" i="70"/>
  <c r="M96" i="70"/>
  <c r="E98" i="70"/>
  <c r="K98" i="70"/>
  <c r="H98" i="70"/>
  <c r="G98" i="70"/>
  <c r="M98" i="70"/>
  <c r="F98" i="70"/>
  <c r="D98" i="70"/>
  <c r="N98" i="70"/>
  <c r="I98" i="70"/>
  <c r="A101" i="70"/>
  <c r="D101" i="70" s="1"/>
  <c r="L98" i="70"/>
  <c r="B98" i="70"/>
  <c r="J98" i="70"/>
  <c r="E97" i="70"/>
  <c r="D97" i="70"/>
  <c r="C97" i="70"/>
  <c r="B97" i="70"/>
  <c r="G97" i="70"/>
  <c r="L97" i="70"/>
  <c r="J97" i="70"/>
  <c r="A100" i="70"/>
  <c r="M97" i="70"/>
  <c r="N97" i="70"/>
  <c r="I97" i="70"/>
  <c r="K97" i="70"/>
  <c r="H97" i="70"/>
  <c r="F97" i="70"/>
  <c r="J99" i="70" l="1"/>
  <c r="G99" i="70"/>
  <c r="F99" i="70"/>
  <c r="K99" i="70"/>
  <c r="H99" i="70"/>
  <c r="I99" i="70"/>
  <c r="M99" i="70"/>
  <c r="A102" i="70"/>
  <c r="H102" i="70" s="1"/>
  <c r="D99" i="70"/>
  <c r="E101" i="70"/>
  <c r="E99" i="70"/>
  <c r="B99" i="70"/>
  <c r="N99" i="70"/>
  <c r="N101" i="70"/>
  <c r="L99" i="70"/>
  <c r="M101" i="70"/>
  <c r="L101" i="70"/>
  <c r="I101" i="70"/>
  <c r="H101" i="70"/>
  <c r="C101" i="70"/>
  <c r="K101" i="70"/>
  <c r="A104" i="70"/>
  <c r="D104" i="70" s="1"/>
  <c r="F101" i="70"/>
  <c r="J101" i="70"/>
  <c r="B101" i="70"/>
  <c r="G101" i="70"/>
  <c r="E100" i="70"/>
  <c r="C100" i="70"/>
  <c r="B100" i="70"/>
  <c r="D100" i="70"/>
  <c r="G100" i="70"/>
  <c r="L100" i="70"/>
  <c r="J100" i="70"/>
  <c r="A103" i="70"/>
  <c r="K100" i="70"/>
  <c r="N100" i="70"/>
  <c r="I100" i="70"/>
  <c r="M100" i="70"/>
  <c r="H100" i="70"/>
  <c r="F100" i="70"/>
  <c r="M102" i="70" l="1"/>
  <c r="I102" i="70"/>
  <c r="N102" i="70"/>
  <c r="A105" i="70"/>
  <c r="A108" i="70" s="1"/>
  <c r="J102" i="70"/>
  <c r="F102" i="70"/>
  <c r="B102" i="70"/>
  <c r="G102" i="70"/>
  <c r="K102" i="70"/>
  <c r="D102" i="70"/>
  <c r="C102" i="70"/>
  <c r="L102" i="70"/>
  <c r="E102" i="70"/>
  <c r="A107" i="70"/>
  <c r="D107" i="70" s="1"/>
  <c r="G104" i="70"/>
  <c r="F104" i="70"/>
  <c r="M104" i="70"/>
  <c r="E104" i="70"/>
  <c r="L104" i="70"/>
  <c r="B104" i="70"/>
  <c r="K104" i="70"/>
  <c r="H104" i="70"/>
  <c r="J104" i="70"/>
  <c r="C104" i="70"/>
  <c r="I104" i="70"/>
  <c r="N104" i="70"/>
  <c r="E103" i="70"/>
  <c r="D103" i="70"/>
  <c r="B103" i="70"/>
  <c r="C103" i="70"/>
  <c r="G103" i="70"/>
  <c r="L103" i="70"/>
  <c r="J103" i="70"/>
  <c r="A106" i="70"/>
  <c r="K103" i="70"/>
  <c r="N103" i="70"/>
  <c r="I103" i="70"/>
  <c r="M103" i="70"/>
  <c r="F103" i="70"/>
  <c r="H103" i="70"/>
  <c r="F105" i="70" l="1"/>
  <c r="J105" i="70"/>
  <c r="H105" i="70"/>
  <c r="L105" i="70"/>
  <c r="B105" i="70"/>
  <c r="C105" i="70"/>
  <c r="M105" i="70"/>
  <c r="K105" i="70"/>
  <c r="G105" i="70"/>
  <c r="E105" i="70"/>
  <c r="I105" i="70"/>
  <c r="N105" i="70"/>
  <c r="D105" i="70"/>
  <c r="F107" i="70"/>
  <c r="G107" i="70"/>
  <c r="H107" i="70"/>
  <c r="I107" i="70"/>
  <c r="K107" i="70"/>
  <c r="E107" i="70"/>
  <c r="A110" i="70"/>
  <c r="G110" i="70" s="1"/>
  <c r="L107" i="70"/>
  <c r="B107" i="70"/>
  <c r="N107" i="70"/>
  <c r="M107" i="70"/>
  <c r="J107" i="70"/>
  <c r="C107" i="70"/>
  <c r="E108" i="70"/>
  <c r="C108" i="70"/>
  <c r="B108" i="70"/>
  <c r="D108" i="70"/>
  <c r="E106" i="70"/>
  <c r="D106" i="70"/>
  <c r="B106" i="70"/>
  <c r="C106" i="70"/>
  <c r="G106" i="70"/>
  <c r="G108" i="70"/>
  <c r="L106" i="70"/>
  <c r="J106" i="70"/>
  <c r="L108" i="70"/>
  <c r="J108" i="70"/>
  <c r="A109" i="70"/>
  <c r="N106" i="70"/>
  <c r="K106" i="70"/>
  <c r="I106" i="70"/>
  <c r="M106" i="70"/>
  <c r="F106" i="70"/>
  <c r="H106" i="70"/>
  <c r="A111" i="70"/>
  <c r="K108" i="70"/>
  <c r="N108" i="70"/>
  <c r="I108" i="70"/>
  <c r="M108" i="70"/>
  <c r="F108" i="70"/>
  <c r="H108" i="70"/>
  <c r="I110" i="70" l="1"/>
  <c r="H110" i="70"/>
  <c r="A113" i="70"/>
  <c r="B113" i="70" s="1"/>
  <c r="B110" i="70"/>
  <c r="C110" i="70"/>
  <c r="L110" i="70"/>
  <c r="D110" i="70"/>
  <c r="K110" i="70"/>
  <c r="F110" i="70"/>
  <c r="N110" i="70"/>
  <c r="J110" i="70"/>
  <c r="E110" i="70"/>
  <c r="M110" i="70"/>
  <c r="E109" i="70"/>
  <c r="C109" i="70"/>
  <c r="B109" i="70"/>
  <c r="D109" i="70"/>
  <c r="E111" i="70"/>
  <c r="D111" i="70"/>
  <c r="B111" i="70"/>
  <c r="C111" i="70"/>
  <c r="G111" i="70"/>
  <c r="G109" i="70"/>
  <c r="L111" i="70"/>
  <c r="J111" i="70"/>
  <c r="L109" i="70"/>
  <c r="J109" i="70"/>
  <c r="A114" i="70"/>
  <c r="K111" i="70"/>
  <c r="N111" i="70"/>
  <c r="I111" i="70"/>
  <c r="M111" i="70"/>
  <c r="F111" i="70"/>
  <c r="H111" i="70"/>
  <c r="A112" i="70"/>
  <c r="N109" i="70"/>
  <c r="K109" i="70"/>
  <c r="I109" i="70"/>
  <c r="M109" i="70"/>
  <c r="F109" i="70"/>
  <c r="H109" i="70"/>
  <c r="K113" i="70" l="1"/>
  <c r="E113" i="70"/>
  <c r="F113" i="70"/>
  <c r="J113" i="70"/>
  <c r="A116" i="70"/>
  <c r="E116" i="70" s="1"/>
  <c r="I113" i="70"/>
  <c r="C113" i="70"/>
  <c r="H113" i="70"/>
  <c r="D113" i="70"/>
  <c r="N113" i="70"/>
  <c r="G113" i="70"/>
  <c r="M113" i="70"/>
  <c r="L113" i="70"/>
  <c r="E112" i="70"/>
  <c r="D112" i="70"/>
  <c r="B112" i="70"/>
  <c r="C112" i="70"/>
  <c r="E114" i="70"/>
  <c r="D114" i="70"/>
  <c r="C114" i="70"/>
  <c r="B114" i="70"/>
  <c r="G112" i="70"/>
  <c r="G114" i="70"/>
  <c r="L114" i="70"/>
  <c r="J114" i="70"/>
  <c r="L112" i="70"/>
  <c r="J112" i="70"/>
  <c r="A115" i="70"/>
  <c r="K112" i="70"/>
  <c r="N112" i="70"/>
  <c r="M112" i="70"/>
  <c r="I112" i="70"/>
  <c r="F112" i="70"/>
  <c r="H112" i="70"/>
  <c r="A117" i="70"/>
  <c r="N114" i="70"/>
  <c r="K114" i="70"/>
  <c r="I114" i="70"/>
  <c r="M114" i="70"/>
  <c r="F114" i="70"/>
  <c r="H114" i="70"/>
  <c r="J116" i="70" l="1"/>
  <c r="G116" i="70"/>
  <c r="M116" i="70"/>
  <c r="F116" i="70"/>
  <c r="N116" i="70"/>
  <c r="L116" i="70"/>
  <c r="H116" i="70"/>
  <c r="K116" i="70"/>
  <c r="B116" i="70"/>
  <c r="A119" i="70"/>
  <c r="C119" i="70" s="1"/>
  <c r="C116" i="70"/>
  <c r="D116" i="70"/>
  <c r="I116" i="70"/>
  <c r="E117" i="70"/>
  <c r="C117" i="70"/>
  <c r="B117" i="70"/>
  <c r="D117" i="70"/>
  <c r="E115" i="70"/>
  <c r="D115" i="70"/>
  <c r="C115" i="70"/>
  <c r="B115" i="70"/>
  <c r="G117" i="70"/>
  <c r="G115" i="70"/>
  <c r="L115" i="70"/>
  <c r="J115" i="70"/>
  <c r="L117" i="70"/>
  <c r="J117" i="70"/>
  <c r="A120" i="70"/>
  <c r="N117" i="70"/>
  <c r="K117" i="70"/>
  <c r="I117" i="70"/>
  <c r="M117" i="70"/>
  <c r="F117" i="70"/>
  <c r="H117" i="70"/>
  <c r="A118" i="70"/>
  <c r="K115" i="70"/>
  <c r="N115" i="70"/>
  <c r="I115" i="70"/>
  <c r="M115" i="70"/>
  <c r="F115" i="70"/>
  <c r="H115" i="70"/>
  <c r="K119" i="70" l="1"/>
  <c r="G119" i="70"/>
  <c r="I119" i="70"/>
  <c r="J119" i="70"/>
  <c r="M119" i="70"/>
  <c r="L119" i="70"/>
  <c r="A122" i="70"/>
  <c r="C122" i="70" s="1"/>
  <c r="B119" i="70"/>
  <c r="D119" i="70"/>
  <c r="N119" i="70"/>
  <c r="E119" i="70"/>
  <c r="H119" i="70"/>
  <c r="F119" i="70"/>
  <c r="E120" i="70"/>
  <c r="D120" i="70"/>
  <c r="C120" i="70"/>
  <c r="B120" i="70"/>
  <c r="E118" i="70"/>
  <c r="D118" i="70"/>
  <c r="B118" i="70"/>
  <c r="C118" i="70"/>
  <c r="G118" i="70"/>
  <c r="G120" i="70"/>
  <c r="L120" i="70"/>
  <c r="J120" i="70"/>
  <c r="L118" i="70"/>
  <c r="J118" i="70"/>
  <c r="A121" i="70"/>
  <c r="N118" i="70"/>
  <c r="K118" i="70"/>
  <c r="I118" i="70"/>
  <c r="M118" i="70"/>
  <c r="F118" i="70"/>
  <c r="H118" i="70"/>
  <c r="A123" i="70"/>
  <c r="K120" i="70"/>
  <c r="N120" i="70"/>
  <c r="M120" i="70"/>
  <c r="I120" i="70"/>
  <c r="F120" i="70"/>
  <c r="H120" i="70"/>
  <c r="N122" i="70" l="1"/>
  <c r="B122" i="70"/>
  <c r="M122" i="70"/>
  <c r="D122" i="70"/>
  <c r="A125" i="70"/>
  <c r="J125" i="70" s="1"/>
  <c r="E122" i="70"/>
  <c r="I122" i="70"/>
  <c r="G122" i="70"/>
  <c r="J122" i="70"/>
  <c r="F122" i="70"/>
  <c r="K122" i="70"/>
  <c r="L122" i="70"/>
  <c r="H122" i="70"/>
  <c r="E123" i="70"/>
  <c r="D123" i="70"/>
  <c r="C123" i="70"/>
  <c r="B123" i="70"/>
  <c r="E121" i="70"/>
  <c r="D121" i="70"/>
  <c r="C121" i="70"/>
  <c r="B121" i="70"/>
  <c r="G123" i="70"/>
  <c r="G121" i="70"/>
  <c r="L121" i="70"/>
  <c r="J121" i="70"/>
  <c r="L123" i="70"/>
  <c r="J123" i="70"/>
  <c r="A126" i="70"/>
  <c r="K123" i="70"/>
  <c r="N123" i="70"/>
  <c r="I123" i="70"/>
  <c r="M123" i="70"/>
  <c r="F123" i="70"/>
  <c r="H123" i="70"/>
  <c r="A124" i="70"/>
  <c r="N121" i="70"/>
  <c r="K121" i="70"/>
  <c r="I121" i="70"/>
  <c r="M121" i="70"/>
  <c r="H121" i="70"/>
  <c r="F121" i="70"/>
  <c r="E125" i="70" l="1"/>
  <c r="K125" i="70"/>
  <c r="N125" i="70"/>
  <c r="D125" i="70"/>
  <c r="L125" i="70"/>
  <c r="B125" i="70"/>
  <c r="I125" i="70"/>
  <c r="H125" i="70"/>
  <c r="A128" i="70"/>
  <c r="E128" i="70" s="1"/>
  <c r="M125" i="70"/>
  <c r="G125" i="70"/>
  <c r="C125" i="70"/>
  <c r="F125" i="70"/>
  <c r="E126" i="70"/>
  <c r="D126" i="70"/>
  <c r="C126" i="70"/>
  <c r="B126" i="70"/>
  <c r="E124" i="70"/>
  <c r="C124" i="70"/>
  <c r="B124" i="70"/>
  <c r="D124" i="70"/>
  <c r="G124" i="70"/>
  <c r="G126" i="70"/>
  <c r="L124" i="70"/>
  <c r="J124" i="70"/>
  <c r="L126" i="70"/>
  <c r="J126" i="70"/>
  <c r="A127" i="70"/>
  <c r="K124" i="70"/>
  <c r="N124" i="70"/>
  <c r="I124" i="70"/>
  <c r="M124" i="70"/>
  <c r="H124" i="70"/>
  <c r="F124" i="70"/>
  <c r="A129" i="70"/>
  <c r="N126" i="70"/>
  <c r="K126" i="70"/>
  <c r="I126" i="70"/>
  <c r="M126" i="70"/>
  <c r="F126" i="70"/>
  <c r="H126" i="70"/>
  <c r="G128" i="70" l="1"/>
  <c r="M128" i="70"/>
  <c r="N128" i="70"/>
  <c r="K128" i="70"/>
  <c r="H128" i="70"/>
  <c r="J128" i="70"/>
  <c r="L128" i="70"/>
  <c r="B128" i="70"/>
  <c r="A131" i="70"/>
  <c r="G131" i="70" s="1"/>
  <c r="C128" i="70"/>
  <c r="I128" i="70"/>
  <c r="D128" i="70"/>
  <c r="F128" i="70"/>
  <c r="E127" i="70"/>
  <c r="D127" i="70"/>
  <c r="B127" i="70"/>
  <c r="C127" i="70"/>
  <c r="E129" i="70"/>
  <c r="D129" i="70"/>
  <c r="C129" i="70"/>
  <c r="B129" i="70"/>
  <c r="G129" i="70"/>
  <c r="G127" i="70"/>
  <c r="L127" i="70"/>
  <c r="J127" i="70"/>
  <c r="L129" i="70"/>
  <c r="J129" i="70"/>
  <c r="A132" i="70"/>
  <c r="N129" i="70"/>
  <c r="K129" i="70"/>
  <c r="M129" i="70"/>
  <c r="I129" i="70"/>
  <c r="H129" i="70"/>
  <c r="F129" i="70"/>
  <c r="A130" i="70"/>
  <c r="K127" i="70"/>
  <c r="N127" i="70"/>
  <c r="I127" i="70"/>
  <c r="M127" i="70"/>
  <c r="F127" i="70"/>
  <c r="H127" i="70"/>
  <c r="B131" i="70" l="1"/>
  <c r="J131" i="70"/>
  <c r="M131" i="70"/>
  <c r="K131" i="70"/>
  <c r="A134" i="70"/>
  <c r="F134" i="70" s="1"/>
  <c r="L131" i="70"/>
  <c r="I131" i="70"/>
  <c r="N131" i="70"/>
  <c r="E131" i="70"/>
  <c r="C131" i="70"/>
  <c r="F131" i="70"/>
  <c r="D131" i="70"/>
  <c r="H131" i="70"/>
  <c r="E130" i="70"/>
  <c r="D130" i="70"/>
  <c r="C130" i="70"/>
  <c r="B130" i="70"/>
  <c r="E132" i="70"/>
  <c r="C132" i="70"/>
  <c r="B132" i="70"/>
  <c r="D132" i="70"/>
  <c r="G130" i="70"/>
  <c r="G132" i="70"/>
  <c r="L132" i="70"/>
  <c r="J132" i="70"/>
  <c r="L130" i="70"/>
  <c r="J130" i="70"/>
  <c r="A133" i="70"/>
  <c r="N130" i="70"/>
  <c r="M130" i="70"/>
  <c r="I130" i="70"/>
  <c r="K130" i="70"/>
  <c r="H130" i="70"/>
  <c r="F130" i="70"/>
  <c r="A135" i="70"/>
  <c r="N132" i="70"/>
  <c r="I132" i="70"/>
  <c r="K132" i="70"/>
  <c r="M132" i="70"/>
  <c r="H132" i="70"/>
  <c r="F132" i="70"/>
  <c r="A137" i="70" l="1"/>
  <c r="J137" i="70" s="1"/>
  <c r="H134" i="70"/>
  <c r="M134" i="70"/>
  <c r="N134" i="70"/>
  <c r="I134" i="70"/>
  <c r="C134" i="70"/>
  <c r="K134" i="70"/>
  <c r="G134" i="70"/>
  <c r="J134" i="70"/>
  <c r="B134" i="70"/>
  <c r="D134" i="70"/>
  <c r="E134" i="70"/>
  <c r="L134" i="70"/>
  <c r="E135" i="70"/>
  <c r="D135" i="70"/>
  <c r="B135" i="70"/>
  <c r="C135" i="70"/>
  <c r="E133" i="70"/>
  <c r="C133" i="70"/>
  <c r="B133" i="70"/>
  <c r="D133" i="70"/>
  <c r="G135" i="70"/>
  <c r="G133" i="70"/>
  <c r="L135" i="70"/>
  <c r="J135" i="70"/>
  <c r="L133" i="70"/>
  <c r="J133" i="70"/>
  <c r="A138" i="70"/>
  <c r="N135" i="70"/>
  <c r="K135" i="70"/>
  <c r="I135" i="70"/>
  <c r="M135" i="70"/>
  <c r="H135" i="70"/>
  <c r="F135" i="70"/>
  <c r="A136" i="70"/>
  <c r="N133" i="70"/>
  <c r="M133" i="70"/>
  <c r="K133" i="70"/>
  <c r="I133" i="70"/>
  <c r="F133" i="70"/>
  <c r="H133" i="70"/>
  <c r="A140" i="70" l="1"/>
  <c r="E140" i="70" s="1"/>
  <c r="L137" i="70"/>
  <c r="B137" i="70"/>
  <c r="D137" i="70"/>
  <c r="C137" i="70"/>
  <c r="E137" i="70"/>
  <c r="F137" i="70"/>
  <c r="H137" i="70"/>
  <c r="M137" i="70"/>
  <c r="I137" i="70"/>
  <c r="K137" i="70"/>
  <c r="G137" i="70"/>
  <c r="N137" i="70"/>
  <c r="E136" i="70"/>
  <c r="D136" i="70"/>
  <c r="C136" i="70"/>
  <c r="B136" i="70"/>
  <c r="E138" i="70"/>
  <c r="D138" i="70"/>
  <c r="C138" i="70"/>
  <c r="B138" i="70"/>
  <c r="G136" i="70"/>
  <c r="G138" i="70"/>
  <c r="L136" i="70"/>
  <c r="J136" i="70"/>
  <c r="L138" i="70"/>
  <c r="J138" i="70"/>
  <c r="A139" i="70"/>
  <c r="N136" i="70"/>
  <c r="I136" i="70"/>
  <c r="K136" i="70"/>
  <c r="M136" i="70"/>
  <c r="H136" i="70"/>
  <c r="F136" i="70"/>
  <c r="A141" i="70"/>
  <c r="N138" i="70"/>
  <c r="M138" i="70"/>
  <c r="I138" i="70"/>
  <c r="K138" i="70"/>
  <c r="H138" i="70"/>
  <c r="F138" i="70"/>
  <c r="M140" i="70" l="1"/>
  <c r="F140" i="70"/>
  <c r="B140" i="70"/>
  <c r="H140" i="70"/>
  <c r="N140" i="70"/>
  <c r="A143" i="70"/>
  <c r="L143" i="70" s="1"/>
  <c r="J140" i="70"/>
  <c r="I140" i="70"/>
  <c r="C140" i="70"/>
  <c r="K140" i="70"/>
  <c r="G140" i="70"/>
  <c r="D140" i="70"/>
  <c r="L140" i="70"/>
  <c r="E139" i="70"/>
  <c r="D139" i="70"/>
  <c r="C139" i="70"/>
  <c r="B139" i="70"/>
  <c r="E141" i="70"/>
  <c r="C141" i="70"/>
  <c r="B141" i="70"/>
  <c r="D141" i="70"/>
  <c r="G141" i="70"/>
  <c r="G139" i="70"/>
  <c r="L141" i="70"/>
  <c r="J141" i="70"/>
  <c r="L139" i="70"/>
  <c r="J139" i="70"/>
  <c r="A144" i="70"/>
  <c r="N141" i="70"/>
  <c r="K141" i="70"/>
  <c r="M141" i="70"/>
  <c r="I141" i="70"/>
  <c r="F141" i="70"/>
  <c r="H141" i="70"/>
  <c r="A142" i="70"/>
  <c r="I139" i="70"/>
  <c r="N139" i="70"/>
  <c r="K139" i="70"/>
  <c r="M139" i="70"/>
  <c r="F139" i="70"/>
  <c r="H139" i="70"/>
  <c r="I143" i="70" l="1"/>
  <c r="C143" i="70"/>
  <c r="H143" i="70"/>
  <c r="B143" i="70"/>
  <c r="D143" i="70"/>
  <c r="M143" i="70"/>
  <c r="F143" i="70"/>
  <c r="K143" i="70"/>
  <c r="J143" i="70"/>
  <c r="N143" i="70"/>
  <c r="A146" i="70"/>
  <c r="I146" i="70" s="1"/>
  <c r="E143" i="70"/>
  <c r="G143" i="70"/>
  <c r="E144" i="70"/>
  <c r="D144" i="70"/>
  <c r="C144" i="70"/>
  <c r="B144" i="70"/>
  <c r="E142" i="70"/>
  <c r="D142" i="70"/>
  <c r="C142" i="70"/>
  <c r="B142" i="70"/>
  <c r="G142" i="70"/>
  <c r="G144" i="70"/>
  <c r="L142" i="70"/>
  <c r="J142" i="70"/>
  <c r="L144" i="70"/>
  <c r="J144" i="70"/>
  <c r="A145" i="70"/>
  <c r="N142" i="70"/>
  <c r="M142" i="70"/>
  <c r="I142" i="70"/>
  <c r="K142" i="70"/>
  <c r="F142" i="70"/>
  <c r="H142" i="70"/>
  <c r="A147" i="70"/>
  <c r="N144" i="70"/>
  <c r="K144" i="70"/>
  <c r="I144" i="70"/>
  <c r="M144" i="70"/>
  <c r="F144" i="70"/>
  <c r="H144" i="70"/>
  <c r="F146" i="70" l="1"/>
  <c r="B146" i="70"/>
  <c r="H146" i="70"/>
  <c r="A149" i="70"/>
  <c r="E149" i="70" s="1"/>
  <c r="M146" i="70"/>
  <c r="G146" i="70"/>
  <c r="D146" i="70"/>
  <c r="N146" i="70"/>
  <c r="J146" i="70"/>
  <c r="C146" i="70"/>
  <c r="E146" i="70"/>
  <c r="L146" i="70"/>
  <c r="K146" i="70"/>
  <c r="E145" i="70"/>
  <c r="D145" i="70"/>
  <c r="C145" i="70"/>
  <c r="B145" i="70"/>
  <c r="E147" i="70"/>
  <c r="D147" i="70"/>
  <c r="C147" i="70"/>
  <c r="B147" i="70"/>
  <c r="G147" i="70"/>
  <c r="G145" i="70"/>
  <c r="L147" i="70"/>
  <c r="J147" i="70"/>
  <c r="L145" i="70"/>
  <c r="J145" i="70"/>
  <c r="A150" i="70"/>
  <c r="N147" i="70"/>
  <c r="I147" i="70"/>
  <c r="M147" i="70"/>
  <c r="K147" i="70"/>
  <c r="F147" i="70"/>
  <c r="H147" i="70"/>
  <c r="A148" i="70"/>
  <c r="N145" i="70"/>
  <c r="K145" i="70"/>
  <c r="M145" i="70"/>
  <c r="I145" i="70"/>
  <c r="F145" i="70"/>
  <c r="H145" i="70"/>
  <c r="G149" i="70" l="1"/>
  <c r="M149" i="70"/>
  <c r="F149" i="70"/>
  <c r="N149" i="70"/>
  <c r="L149" i="70"/>
  <c r="I149" i="70"/>
  <c r="A152" i="70"/>
  <c r="A155" i="70" s="1"/>
  <c r="K149" i="70"/>
  <c r="H149" i="70"/>
  <c r="D149" i="70"/>
  <c r="J149" i="70"/>
  <c r="B149" i="70"/>
  <c r="C149" i="70"/>
  <c r="E148" i="70"/>
  <c r="C148" i="70"/>
  <c r="B148" i="70"/>
  <c r="D148" i="70"/>
  <c r="E150" i="70"/>
  <c r="D150" i="70"/>
  <c r="B150" i="70"/>
  <c r="C150" i="70"/>
  <c r="G148" i="70"/>
  <c r="G150" i="70"/>
  <c r="L148" i="70"/>
  <c r="J148" i="70"/>
  <c r="L150" i="70"/>
  <c r="J150" i="70"/>
  <c r="A151" i="70"/>
  <c r="N148" i="70"/>
  <c r="I148" i="70"/>
  <c r="K148" i="70"/>
  <c r="M148" i="70"/>
  <c r="H148" i="70"/>
  <c r="F148" i="70"/>
  <c r="A153" i="70"/>
  <c r="N150" i="70"/>
  <c r="M150" i="70"/>
  <c r="I150" i="70"/>
  <c r="K150" i="70"/>
  <c r="F150" i="70"/>
  <c r="H150" i="70"/>
  <c r="C152" i="70" l="1"/>
  <c r="H152" i="70"/>
  <c r="J152" i="70"/>
  <c r="D152" i="70"/>
  <c r="L152" i="70"/>
  <c r="I152" i="70"/>
  <c r="K152" i="70"/>
  <c r="G152" i="70"/>
  <c r="B152" i="70"/>
  <c r="E152" i="70"/>
  <c r="F152" i="70"/>
  <c r="N152" i="70"/>
  <c r="M152" i="70"/>
  <c r="E151" i="70"/>
  <c r="D151" i="70"/>
  <c r="B151" i="70"/>
  <c r="C151" i="70"/>
  <c r="E155" i="70"/>
  <c r="D155" i="70"/>
  <c r="C155" i="70"/>
  <c r="B155" i="70"/>
  <c r="E153" i="70"/>
  <c r="D153" i="70"/>
  <c r="C153" i="70"/>
  <c r="B153" i="70"/>
  <c r="G153" i="70"/>
  <c r="G151" i="70"/>
  <c r="J155" i="70"/>
  <c r="G155" i="70"/>
  <c r="L153" i="70"/>
  <c r="J153" i="70"/>
  <c r="L151" i="70"/>
  <c r="J151" i="70"/>
  <c r="L155" i="70"/>
  <c r="N155" i="70"/>
  <c r="F155" i="70"/>
  <c r="A158" i="70"/>
  <c r="M155" i="70"/>
  <c r="K155" i="70"/>
  <c r="I155" i="70"/>
  <c r="H155" i="70"/>
  <c r="A156" i="70"/>
  <c r="K153" i="70"/>
  <c r="N153" i="70"/>
  <c r="M153" i="70"/>
  <c r="I153" i="70"/>
  <c r="H153" i="70"/>
  <c r="F153" i="70"/>
  <c r="A154" i="70"/>
  <c r="N151" i="70"/>
  <c r="K151" i="70"/>
  <c r="I151" i="70"/>
  <c r="M151" i="70"/>
  <c r="H151" i="70"/>
  <c r="F151" i="70"/>
  <c r="E154" i="70" l="1"/>
  <c r="D154" i="70"/>
  <c r="C154" i="70"/>
  <c r="B154" i="70"/>
  <c r="E158" i="70"/>
  <c r="D158" i="70"/>
  <c r="C158" i="70"/>
  <c r="B158" i="70"/>
  <c r="E156" i="70"/>
  <c r="C156" i="70"/>
  <c r="B156" i="70"/>
  <c r="D156" i="70"/>
  <c r="G154" i="70"/>
  <c r="G156" i="70"/>
  <c r="J158" i="70"/>
  <c r="G158" i="70"/>
  <c r="L156" i="70"/>
  <c r="J156" i="70"/>
  <c r="L154" i="70"/>
  <c r="J154" i="70"/>
  <c r="L158" i="70"/>
  <c r="N158" i="70"/>
  <c r="F158" i="70"/>
  <c r="M158" i="70"/>
  <c r="H158" i="70"/>
  <c r="I158" i="70"/>
  <c r="A161" i="70"/>
  <c r="K158" i="70"/>
  <c r="A157" i="70"/>
  <c r="N154" i="70"/>
  <c r="M154" i="70"/>
  <c r="I154" i="70"/>
  <c r="K154" i="70"/>
  <c r="F154" i="70"/>
  <c r="H154" i="70"/>
  <c r="A159" i="70"/>
  <c r="N156" i="70"/>
  <c r="I156" i="70"/>
  <c r="M156" i="70"/>
  <c r="K156" i="70"/>
  <c r="H156" i="70"/>
  <c r="F156" i="70"/>
  <c r="E157" i="70" l="1"/>
  <c r="C157" i="70"/>
  <c r="B157" i="70"/>
  <c r="D157" i="70"/>
  <c r="E161" i="70"/>
  <c r="D161" i="70"/>
  <c r="C161" i="70"/>
  <c r="B161" i="70"/>
  <c r="E159" i="70"/>
  <c r="D159" i="70"/>
  <c r="B159" i="70"/>
  <c r="C159" i="70"/>
  <c r="G159" i="70"/>
  <c r="G157" i="70"/>
  <c r="J161" i="70"/>
  <c r="G161" i="70"/>
  <c r="L159" i="70"/>
  <c r="J159" i="70"/>
  <c r="L157" i="70"/>
  <c r="J157" i="70"/>
  <c r="L161" i="70"/>
  <c r="N161" i="70"/>
  <c r="H161" i="70"/>
  <c r="K161" i="70"/>
  <c r="F161" i="70"/>
  <c r="A164" i="70"/>
  <c r="I161" i="70"/>
  <c r="M161" i="70"/>
  <c r="A162" i="70"/>
  <c r="N159" i="70"/>
  <c r="I159" i="70"/>
  <c r="K159" i="70"/>
  <c r="M159" i="70"/>
  <c r="H159" i="70"/>
  <c r="F159" i="70"/>
  <c r="A160" i="70"/>
  <c r="N157" i="70"/>
  <c r="K157" i="70"/>
  <c r="M157" i="70"/>
  <c r="I157" i="70"/>
  <c r="H157" i="70"/>
  <c r="F157" i="70"/>
  <c r="E160" i="70" l="1"/>
  <c r="D160" i="70"/>
  <c r="C160" i="70"/>
  <c r="B160" i="70"/>
  <c r="E164" i="70"/>
  <c r="C164" i="70"/>
  <c r="B164" i="70"/>
  <c r="D164" i="70"/>
  <c r="E162" i="70"/>
  <c r="D162" i="70"/>
  <c r="C162" i="70"/>
  <c r="B162" i="70"/>
  <c r="G160" i="70"/>
  <c r="G162" i="70"/>
  <c r="J164" i="70"/>
  <c r="G164" i="70"/>
  <c r="L162" i="70"/>
  <c r="J162" i="70"/>
  <c r="L160" i="70"/>
  <c r="J160" i="70"/>
  <c r="L164" i="70"/>
  <c r="I164" i="70"/>
  <c r="H164" i="70"/>
  <c r="N164" i="70"/>
  <c r="F164" i="70"/>
  <c r="A167" i="70"/>
  <c r="M164" i="70"/>
  <c r="K164" i="70"/>
  <c r="A163" i="70"/>
  <c r="K160" i="70"/>
  <c r="I160" i="70"/>
  <c r="N160" i="70"/>
  <c r="M160" i="70"/>
  <c r="F160" i="70"/>
  <c r="H160" i="70"/>
  <c r="A165" i="70"/>
  <c r="M162" i="70"/>
  <c r="N162" i="70"/>
  <c r="I162" i="70"/>
  <c r="K162" i="70"/>
  <c r="H162" i="70"/>
  <c r="F162" i="70"/>
  <c r="D165" i="70" l="1"/>
  <c r="E165" i="70"/>
  <c r="C165" i="70"/>
  <c r="B165" i="70"/>
  <c r="E167" i="70"/>
  <c r="D167" i="70"/>
  <c r="B167" i="70"/>
  <c r="C167" i="70"/>
  <c r="E163" i="70"/>
  <c r="D163" i="70"/>
  <c r="C163" i="70"/>
  <c r="B163" i="70"/>
  <c r="G165" i="70"/>
  <c r="G163" i="70"/>
  <c r="J167" i="70"/>
  <c r="G167" i="70"/>
  <c r="L163" i="70"/>
  <c r="J163" i="70"/>
  <c r="L165" i="70"/>
  <c r="J165" i="70"/>
  <c r="L167" i="70"/>
  <c r="K167" i="70"/>
  <c r="H167" i="70"/>
  <c r="A170" i="70"/>
  <c r="I167" i="70"/>
  <c r="N167" i="70"/>
  <c r="F167" i="70"/>
  <c r="M167" i="70"/>
  <c r="A168" i="70"/>
  <c r="N165" i="70"/>
  <c r="M165" i="70"/>
  <c r="K165" i="70"/>
  <c r="I165" i="70"/>
  <c r="F165" i="70"/>
  <c r="H165" i="70"/>
  <c r="A166" i="70"/>
  <c r="N163" i="70"/>
  <c r="K163" i="70"/>
  <c r="I163" i="70"/>
  <c r="M163" i="70"/>
  <c r="F163" i="70"/>
  <c r="H163" i="70"/>
  <c r="E170" i="70" l="1"/>
  <c r="D170" i="70"/>
  <c r="C170" i="70"/>
  <c r="B170" i="70"/>
  <c r="E166" i="70"/>
  <c r="D166" i="70"/>
  <c r="B166" i="70"/>
  <c r="C166" i="70"/>
  <c r="E168" i="70"/>
  <c r="C168" i="70"/>
  <c r="B168" i="70"/>
  <c r="D168" i="70"/>
  <c r="G166" i="70"/>
  <c r="G168" i="70"/>
  <c r="J170" i="70"/>
  <c r="G170" i="70"/>
  <c r="L168" i="70"/>
  <c r="J168" i="70"/>
  <c r="L166" i="70"/>
  <c r="J166" i="70"/>
  <c r="L170" i="70"/>
  <c r="N170" i="70"/>
  <c r="H170" i="70"/>
  <c r="K170" i="70"/>
  <c r="M170" i="70"/>
  <c r="F170" i="70"/>
  <c r="I170" i="70"/>
  <c r="A173" i="70"/>
  <c r="A169" i="70"/>
  <c r="N166" i="70"/>
  <c r="M166" i="70"/>
  <c r="I166" i="70"/>
  <c r="K166" i="70"/>
  <c r="F166" i="70"/>
  <c r="H166" i="70"/>
  <c r="A171" i="70"/>
  <c r="I168" i="70"/>
  <c r="N168" i="70"/>
  <c r="K168" i="70"/>
  <c r="M168" i="70"/>
  <c r="H168" i="70"/>
  <c r="F168" i="70"/>
  <c r="E171" i="70" l="1"/>
  <c r="D171" i="70"/>
  <c r="C171" i="70"/>
  <c r="B171" i="70"/>
  <c r="D169" i="70"/>
  <c r="E169" i="70"/>
  <c r="C169" i="70"/>
  <c r="B169" i="70"/>
  <c r="D173" i="70"/>
  <c r="E173" i="70"/>
  <c r="C173" i="70"/>
  <c r="B173" i="70"/>
  <c r="G171" i="70"/>
  <c r="G169" i="70"/>
  <c r="J173" i="70"/>
  <c r="G173" i="70"/>
  <c r="L169" i="70"/>
  <c r="J169" i="70"/>
  <c r="L171" i="70"/>
  <c r="J171" i="70"/>
  <c r="L173" i="70"/>
  <c r="K173" i="70"/>
  <c r="H173" i="70"/>
  <c r="M173" i="70"/>
  <c r="A176" i="70"/>
  <c r="I173" i="70"/>
  <c r="N173" i="70"/>
  <c r="F173" i="70"/>
  <c r="A174" i="70"/>
  <c r="N171" i="70"/>
  <c r="K171" i="70"/>
  <c r="M171" i="70"/>
  <c r="I171" i="70"/>
  <c r="F171" i="70"/>
  <c r="H171" i="70"/>
  <c r="A172" i="70"/>
  <c r="N169" i="70"/>
  <c r="K169" i="70"/>
  <c r="I169" i="70"/>
  <c r="M169" i="70"/>
  <c r="H169" i="70"/>
  <c r="F169" i="70"/>
  <c r="E172" i="70" l="1"/>
  <c r="C172" i="70"/>
  <c r="B172" i="70"/>
  <c r="D172" i="70"/>
  <c r="E176" i="70"/>
  <c r="D176" i="70"/>
  <c r="C176" i="70"/>
  <c r="B176" i="70"/>
  <c r="E174" i="70"/>
  <c r="D174" i="70"/>
  <c r="C174" i="70"/>
  <c r="B174" i="70"/>
  <c r="G172" i="70"/>
  <c r="G174" i="70"/>
  <c r="J176" i="70"/>
  <c r="G176" i="70"/>
  <c r="L174" i="70"/>
  <c r="J174" i="70"/>
  <c r="L172" i="70"/>
  <c r="J172" i="70"/>
  <c r="L176" i="70"/>
  <c r="A179" i="70"/>
  <c r="K176" i="70"/>
  <c r="I176" i="70"/>
  <c r="F176" i="70"/>
  <c r="N176" i="70"/>
  <c r="M176" i="70"/>
  <c r="H176" i="70"/>
  <c r="A175" i="70"/>
  <c r="N172" i="70"/>
  <c r="I172" i="70"/>
  <c r="M172" i="70"/>
  <c r="K172" i="70"/>
  <c r="H172" i="70"/>
  <c r="F172" i="70"/>
  <c r="A177" i="70"/>
  <c r="N174" i="70"/>
  <c r="M174" i="70"/>
  <c r="I174" i="70"/>
  <c r="K174" i="70"/>
  <c r="F174" i="70"/>
  <c r="H174" i="70"/>
  <c r="D177" i="70" l="1"/>
  <c r="E177" i="70"/>
  <c r="C177" i="70"/>
  <c r="B177" i="70"/>
  <c r="E175" i="70"/>
  <c r="D175" i="70"/>
  <c r="B175" i="70"/>
  <c r="C175" i="70"/>
  <c r="E179" i="70"/>
  <c r="D179" i="70"/>
  <c r="C179" i="70"/>
  <c r="B179" i="70"/>
  <c r="G177" i="70"/>
  <c r="G175" i="70"/>
  <c r="J179" i="70"/>
  <c r="G179" i="70"/>
  <c r="L175" i="70"/>
  <c r="J175" i="70"/>
  <c r="L177" i="70"/>
  <c r="J177" i="70"/>
  <c r="L179" i="70"/>
  <c r="M179" i="70"/>
  <c r="H179" i="70"/>
  <c r="K179" i="70"/>
  <c r="A182" i="70"/>
  <c r="I179" i="70"/>
  <c r="N179" i="70"/>
  <c r="F179" i="70"/>
  <c r="A180" i="70"/>
  <c r="N177" i="70"/>
  <c r="K177" i="70"/>
  <c r="M177" i="70"/>
  <c r="I177" i="70"/>
  <c r="F177" i="70"/>
  <c r="H177" i="70"/>
  <c r="A178" i="70"/>
  <c r="N175" i="70"/>
  <c r="K175" i="70"/>
  <c r="I175" i="70"/>
  <c r="M175" i="70"/>
  <c r="H175" i="70"/>
  <c r="F175" i="70"/>
  <c r="E180" i="70" l="1"/>
  <c r="C180" i="70"/>
  <c r="B180" i="70"/>
  <c r="D180" i="70"/>
  <c r="E182" i="70"/>
  <c r="D182" i="70"/>
  <c r="B182" i="70"/>
  <c r="C182" i="70"/>
  <c r="E178" i="70"/>
  <c r="D178" i="70"/>
  <c r="C178" i="70"/>
  <c r="B178" i="70"/>
  <c r="G178" i="70"/>
  <c r="G180" i="70"/>
  <c r="J182" i="70"/>
  <c r="G182" i="70"/>
  <c r="L178" i="70"/>
  <c r="J178" i="70"/>
  <c r="L180" i="70"/>
  <c r="J180" i="70"/>
  <c r="L182" i="70"/>
  <c r="N182" i="70"/>
  <c r="F182" i="70"/>
  <c r="H182" i="70"/>
  <c r="M182" i="70"/>
  <c r="K182" i="70"/>
  <c r="A185" i="70"/>
  <c r="I182" i="70"/>
  <c r="A181" i="70"/>
  <c r="M178" i="70"/>
  <c r="N178" i="70"/>
  <c r="I178" i="70"/>
  <c r="K178" i="70"/>
  <c r="F178" i="70"/>
  <c r="H178" i="70"/>
  <c r="A183" i="70"/>
  <c r="I180" i="70"/>
  <c r="N180" i="70"/>
  <c r="M180" i="70"/>
  <c r="K180" i="70"/>
  <c r="H180" i="70"/>
  <c r="F180" i="70"/>
  <c r="D185" i="70" l="1"/>
  <c r="E185" i="70"/>
  <c r="C185" i="70"/>
  <c r="B185" i="70"/>
  <c r="E183" i="70"/>
  <c r="D183" i="70"/>
  <c r="B183" i="70"/>
  <c r="C183" i="70"/>
  <c r="D181" i="70"/>
  <c r="E181" i="70"/>
  <c r="C181" i="70"/>
  <c r="B181" i="70"/>
  <c r="G183" i="70"/>
  <c r="G181" i="70"/>
  <c r="J185" i="70"/>
  <c r="G185" i="70"/>
  <c r="L183" i="70"/>
  <c r="J183" i="70"/>
  <c r="L181" i="70"/>
  <c r="J181" i="70"/>
  <c r="L185" i="70"/>
  <c r="K185" i="70"/>
  <c r="H185" i="70"/>
  <c r="I185" i="70"/>
  <c r="N185" i="70"/>
  <c r="F185" i="70"/>
  <c r="A188" i="70"/>
  <c r="M185" i="70"/>
  <c r="A186" i="70"/>
  <c r="N183" i="70"/>
  <c r="K183" i="70"/>
  <c r="I183" i="70"/>
  <c r="M183" i="70"/>
  <c r="H183" i="70"/>
  <c r="F183" i="70"/>
  <c r="A184" i="70"/>
  <c r="N181" i="70"/>
  <c r="K181" i="70"/>
  <c r="M181" i="70"/>
  <c r="I181" i="70"/>
  <c r="F181" i="70"/>
  <c r="H181" i="70"/>
  <c r="E184" i="70" l="1"/>
  <c r="C184" i="70"/>
  <c r="B184" i="70"/>
  <c r="D184" i="70"/>
  <c r="E188" i="70"/>
  <c r="C188" i="70"/>
  <c r="B188" i="70"/>
  <c r="D188" i="70"/>
  <c r="E186" i="70"/>
  <c r="D186" i="70"/>
  <c r="C186" i="70"/>
  <c r="B186" i="70"/>
  <c r="G184" i="70"/>
  <c r="G186" i="70"/>
  <c r="J188" i="70"/>
  <c r="G188" i="70"/>
  <c r="L186" i="70"/>
  <c r="J186" i="70"/>
  <c r="L184" i="70"/>
  <c r="J184" i="70"/>
  <c r="L188" i="70"/>
  <c r="A191" i="70"/>
  <c r="K188" i="70"/>
  <c r="N188" i="70"/>
  <c r="H188" i="70"/>
  <c r="M188" i="70"/>
  <c r="I188" i="70"/>
  <c r="F188" i="70"/>
  <c r="A187" i="70"/>
  <c r="I184" i="70"/>
  <c r="N184" i="70"/>
  <c r="M184" i="70"/>
  <c r="K184" i="70"/>
  <c r="F184" i="70"/>
  <c r="H184" i="70"/>
  <c r="A189" i="70"/>
  <c r="N186" i="70"/>
  <c r="M186" i="70"/>
  <c r="I186" i="70"/>
  <c r="K186" i="70"/>
  <c r="F186" i="70"/>
  <c r="H186" i="70"/>
  <c r="E191" i="70" l="1"/>
  <c r="D191" i="70"/>
  <c r="B191" i="70"/>
  <c r="C191" i="70"/>
  <c r="D189" i="70"/>
  <c r="E189" i="70"/>
  <c r="C189" i="70"/>
  <c r="B189" i="70"/>
  <c r="E187" i="70"/>
  <c r="D187" i="70"/>
  <c r="C187" i="70"/>
  <c r="B187" i="70"/>
  <c r="G189" i="70"/>
  <c r="G187" i="70"/>
  <c r="J191" i="70"/>
  <c r="G191" i="70"/>
  <c r="L189" i="70"/>
  <c r="J189" i="70"/>
  <c r="L187" i="70"/>
  <c r="J187" i="70"/>
  <c r="L191" i="70"/>
  <c r="K191" i="70"/>
  <c r="F191" i="70"/>
  <c r="I191" i="70"/>
  <c r="A194" i="70"/>
  <c r="H191" i="70"/>
  <c r="M191" i="70"/>
  <c r="N191" i="70"/>
  <c r="A192" i="70"/>
  <c r="N189" i="70"/>
  <c r="K189" i="70"/>
  <c r="M189" i="70"/>
  <c r="I189" i="70"/>
  <c r="F189" i="70"/>
  <c r="H189" i="70"/>
  <c r="A190" i="70"/>
  <c r="N187" i="70"/>
  <c r="I187" i="70"/>
  <c r="K187" i="70"/>
  <c r="M187" i="70"/>
  <c r="F187" i="70"/>
  <c r="H187" i="70"/>
  <c r="E190" i="70" l="1"/>
  <c r="D190" i="70"/>
  <c r="C190" i="70"/>
  <c r="B190" i="70"/>
  <c r="E192" i="70"/>
  <c r="D192" i="70"/>
  <c r="C192" i="70"/>
  <c r="B192" i="70"/>
  <c r="E194" i="70"/>
  <c r="D194" i="70"/>
  <c r="B194" i="70"/>
  <c r="C194" i="70"/>
  <c r="G190" i="70"/>
  <c r="G192" i="70"/>
  <c r="J194" i="70"/>
  <c r="G194" i="70"/>
  <c r="L192" i="70"/>
  <c r="J192" i="70"/>
  <c r="L190" i="70"/>
  <c r="J190" i="70"/>
  <c r="L194" i="70"/>
  <c r="A197" i="70"/>
  <c r="K194" i="70"/>
  <c r="I194" i="70"/>
  <c r="M194" i="70"/>
  <c r="F194" i="70"/>
  <c r="N194" i="70"/>
  <c r="H194" i="70"/>
  <c r="A193" i="70"/>
  <c r="N190" i="70"/>
  <c r="M190" i="70"/>
  <c r="K190" i="70"/>
  <c r="I190" i="70"/>
  <c r="F190" i="70"/>
  <c r="H190" i="70"/>
  <c r="A195" i="70"/>
  <c r="I192" i="70"/>
  <c r="N192" i="70"/>
  <c r="K192" i="70"/>
  <c r="M192" i="70"/>
  <c r="F192" i="70"/>
  <c r="H192" i="70"/>
  <c r="D193" i="70" l="1"/>
  <c r="E193" i="70"/>
  <c r="C193" i="70"/>
  <c r="B193" i="70"/>
  <c r="E195" i="70"/>
  <c r="D195" i="70"/>
  <c r="C195" i="70"/>
  <c r="B195" i="70"/>
  <c r="D197" i="70"/>
  <c r="E197" i="70"/>
  <c r="C197" i="70"/>
  <c r="B197" i="70"/>
  <c r="G195" i="70"/>
  <c r="G193" i="70"/>
  <c r="J197" i="70"/>
  <c r="G197" i="70"/>
  <c r="L195" i="70"/>
  <c r="J195" i="70"/>
  <c r="L193" i="70"/>
  <c r="J193" i="70"/>
  <c r="L197" i="70"/>
  <c r="K197" i="70"/>
  <c r="H197" i="70"/>
  <c r="M197" i="70"/>
  <c r="F197" i="70"/>
  <c r="A200" i="70"/>
  <c r="N197" i="70"/>
  <c r="I197" i="70"/>
  <c r="A198" i="70"/>
  <c r="N195" i="70"/>
  <c r="K195" i="70"/>
  <c r="M195" i="70"/>
  <c r="I195" i="70"/>
  <c r="F195" i="70"/>
  <c r="H195" i="70"/>
  <c r="A196" i="70"/>
  <c r="N193" i="70"/>
  <c r="K193" i="70"/>
  <c r="I193" i="70"/>
  <c r="M193" i="70"/>
  <c r="H193" i="70"/>
  <c r="F193" i="70"/>
  <c r="E198" i="70" l="1"/>
  <c r="D198" i="70"/>
  <c r="B198" i="70"/>
  <c r="C198" i="70"/>
  <c r="E196" i="70"/>
  <c r="C196" i="70"/>
  <c r="B196" i="70"/>
  <c r="D196" i="70"/>
  <c r="E200" i="70"/>
  <c r="B200" i="70"/>
  <c r="D200" i="70"/>
  <c r="C200" i="70"/>
  <c r="G196" i="70"/>
  <c r="G198" i="70"/>
  <c r="J200" i="70"/>
  <c r="G200" i="70"/>
  <c r="L196" i="70"/>
  <c r="J196" i="70"/>
  <c r="L198" i="70"/>
  <c r="J198" i="70"/>
  <c r="L200" i="70"/>
  <c r="I200" i="70"/>
  <c r="F200" i="70"/>
  <c r="K200" i="70"/>
  <c r="A203" i="70"/>
  <c r="M200" i="70"/>
  <c r="H200" i="70"/>
  <c r="N200" i="70"/>
  <c r="A199" i="70"/>
  <c r="I196" i="70"/>
  <c r="M196" i="70"/>
  <c r="K196" i="70"/>
  <c r="N196" i="70"/>
  <c r="H196" i="70"/>
  <c r="F196" i="70"/>
  <c r="A201" i="70"/>
  <c r="I198" i="70"/>
  <c r="M198" i="70"/>
  <c r="K198" i="70"/>
  <c r="N198" i="70"/>
  <c r="F198" i="70"/>
  <c r="H198" i="70"/>
  <c r="D201" i="70" l="1"/>
  <c r="E201" i="70"/>
  <c r="C201" i="70"/>
  <c r="B201" i="70"/>
  <c r="E199" i="70"/>
  <c r="D199" i="70"/>
  <c r="B199" i="70"/>
  <c r="C199" i="70"/>
  <c r="E203" i="70"/>
  <c r="D203" i="70"/>
  <c r="C203" i="70"/>
  <c r="B203" i="70"/>
  <c r="G201" i="70"/>
  <c r="G199" i="70"/>
  <c r="J203" i="70"/>
  <c r="G203" i="70"/>
  <c r="L199" i="70"/>
  <c r="J199" i="70"/>
  <c r="L201" i="70"/>
  <c r="J201" i="70"/>
  <c r="L203" i="70"/>
  <c r="M203" i="70"/>
  <c r="H203" i="70"/>
  <c r="K203" i="70"/>
  <c r="N203" i="70"/>
  <c r="I203" i="70"/>
  <c r="F203" i="70"/>
  <c r="A206" i="70"/>
  <c r="A204" i="70"/>
  <c r="I201" i="70"/>
  <c r="N201" i="70"/>
  <c r="K201" i="70"/>
  <c r="M201" i="70"/>
  <c r="H201" i="70"/>
  <c r="F201" i="70"/>
  <c r="A202" i="70"/>
  <c r="I199" i="70"/>
  <c r="N199" i="70"/>
  <c r="M199" i="70"/>
  <c r="K199" i="70"/>
  <c r="H199" i="70"/>
  <c r="F199" i="70"/>
  <c r="E202" i="70" l="1"/>
  <c r="D202" i="70"/>
  <c r="C202" i="70"/>
  <c r="B202" i="70"/>
  <c r="E204" i="70"/>
  <c r="B204" i="70"/>
  <c r="D204" i="70"/>
  <c r="C204" i="70"/>
  <c r="E206" i="70"/>
  <c r="D206" i="70"/>
  <c r="B206" i="70"/>
  <c r="C206" i="70"/>
  <c r="G202" i="70"/>
  <c r="G204" i="70"/>
  <c r="J206" i="70"/>
  <c r="G206" i="70"/>
  <c r="L202" i="70"/>
  <c r="J202" i="70"/>
  <c r="L204" i="70"/>
  <c r="J204" i="70"/>
  <c r="L206" i="70"/>
  <c r="I206" i="70"/>
  <c r="F206" i="70"/>
  <c r="K206" i="70"/>
  <c r="A209" i="70"/>
  <c r="N206" i="70"/>
  <c r="M206" i="70"/>
  <c r="H206" i="70"/>
  <c r="A205" i="70"/>
  <c r="I202" i="70"/>
  <c r="M202" i="70"/>
  <c r="K202" i="70"/>
  <c r="N202" i="70"/>
  <c r="F202" i="70"/>
  <c r="H202" i="70"/>
  <c r="A207" i="70"/>
  <c r="I204" i="70"/>
  <c r="M204" i="70"/>
  <c r="K204" i="70"/>
  <c r="N204" i="70"/>
  <c r="H204" i="70"/>
  <c r="F204" i="70"/>
  <c r="E207" i="70" l="1"/>
  <c r="D207" i="70"/>
  <c r="B207" i="70"/>
  <c r="C207" i="70"/>
  <c r="D209" i="70"/>
  <c r="E209" i="70"/>
  <c r="C209" i="70"/>
  <c r="B209" i="70"/>
  <c r="D205" i="70"/>
  <c r="E205" i="70"/>
  <c r="C205" i="70"/>
  <c r="B205" i="70"/>
  <c r="G207" i="70"/>
  <c r="G205" i="70"/>
  <c r="J209" i="70"/>
  <c r="G209" i="70"/>
  <c r="L205" i="70"/>
  <c r="J205" i="70"/>
  <c r="L207" i="70"/>
  <c r="J207" i="70"/>
  <c r="L209" i="70"/>
  <c r="N209" i="70"/>
  <c r="F209" i="70"/>
  <c r="M209" i="70"/>
  <c r="H209" i="70"/>
  <c r="K209" i="70"/>
  <c r="I209" i="70"/>
  <c r="A212" i="70"/>
  <c r="A210" i="70"/>
  <c r="I207" i="70"/>
  <c r="N207" i="70"/>
  <c r="M207" i="70"/>
  <c r="K207" i="70"/>
  <c r="F207" i="70"/>
  <c r="H207" i="70"/>
  <c r="A208" i="70"/>
  <c r="I205" i="70"/>
  <c r="K205" i="70"/>
  <c r="M205" i="70"/>
  <c r="N205" i="70"/>
  <c r="H205" i="70"/>
  <c r="F205" i="70"/>
  <c r="E210" i="70" l="1"/>
  <c r="D210" i="70"/>
  <c r="B210" i="70"/>
  <c r="C210" i="70"/>
  <c r="E208" i="70"/>
  <c r="D208" i="70"/>
  <c r="C208" i="70"/>
  <c r="B208" i="70"/>
  <c r="E212" i="70"/>
  <c r="C212" i="70"/>
  <c r="B212" i="70"/>
  <c r="D212" i="70"/>
  <c r="G208" i="70"/>
  <c r="G210" i="70"/>
  <c r="J212" i="70"/>
  <c r="G212" i="70"/>
  <c r="L210" i="70"/>
  <c r="J210" i="70"/>
  <c r="L208" i="70"/>
  <c r="J208" i="70"/>
  <c r="L212" i="70"/>
  <c r="I212" i="70"/>
  <c r="H212" i="70"/>
  <c r="M212" i="70"/>
  <c r="F212" i="70"/>
  <c r="A215" i="70"/>
  <c r="K212" i="70"/>
  <c r="N212" i="70"/>
  <c r="A211" i="70"/>
  <c r="I208" i="70"/>
  <c r="M208" i="70"/>
  <c r="K208" i="70"/>
  <c r="N208" i="70"/>
  <c r="F208" i="70"/>
  <c r="H208" i="70"/>
  <c r="A213" i="70"/>
  <c r="I210" i="70"/>
  <c r="M210" i="70"/>
  <c r="N210" i="70"/>
  <c r="K210" i="70"/>
  <c r="F210" i="70"/>
  <c r="H210" i="70"/>
  <c r="E211" i="70" l="1"/>
  <c r="D211" i="70"/>
  <c r="C211" i="70"/>
  <c r="B211" i="70"/>
  <c r="E215" i="70"/>
  <c r="D215" i="70"/>
  <c r="B215" i="70"/>
  <c r="C215" i="70"/>
  <c r="D213" i="70"/>
  <c r="E213" i="70"/>
  <c r="C213" i="70"/>
  <c r="B213" i="70"/>
  <c r="G213" i="70"/>
  <c r="G211" i="70"/>
  <c r="J215" i="70"/>
  <c r="G215" i="70"/>
  <c r="L211" i="70"/>
  <c r="J211" i="70"/>
  <c r="L213" i="70"/>
  <c r="J213" i="70"/>
  <c r="L215" i="70"/>
  <c r="N215" i="70"/>
  <c r="H215" i="70"/>
  <c r="M215" i="70"/>
  <c r="A218" i="70"/>
  <c r="K215" i="70"/>
  <c r="I215" i="70"/>
  <c r="F215" i="70"/>
  <c r="A216" i="70"/>
  <c r="I213" i="70"/>
  <c r="K213" i="70"/>
  <c r="M213" i="70"/>
  <c r="N213" i="70"/>
  <c r="F213" i="70"/>
  <c r="H213" i="70"/>
  <c r="A214" i="70"/>
  <c r="I211" i="70"/>
  <c r="M211" i="70"/>
  <c r="N211" i="70"/>
  <c r="K211" i="70"/>
  <c r="F211" i="70"/>
  <c r="H211" i="70"/>
  <c r="E214" i="70" l="1"/>
  <c r="D214" i="70"/>
  <c r="B214" i="70"/>
  <c r="C214" i="70"/>
  <c r="E216" i="70"/>
  <c r="C216" i="70"/>
  <c r="B216" i="70"/>
  <c r="D216" i="70"/>
  <c r="E218" i="70"/>
  <c r="D218" i="70"/>
  <c r="C218" i="70"/>
  <c r="B218" i="70"/>
  <c r="G214" i="70"/>
  <c r="G216" i="70"/>
  <c r="J218" i="70"/>
  <c r="G218" i="70"/>
  <c r="L216" i="70"/>
  <c r="J216" i="70"/>
  <c r="L214" i="70"/>
  <c r="J214" i="70"/>
  <c r="L218" i="70"/>
  <c r="A221" i="70"/>
  <c r="N218" i="70"/>
  <c r="M218" i="70"/>
  <c r="F218" i="70"/>
  <c r="K218" i="70"/>
  <c r="H218" i="70"/>
  <c r="I218" i="70"/>
  <c r="A217" i="70"/>
  <c r="I214" i="70"/>
  <c r="M214" i="70"/>
  <c r="K214" i="70"/>
  <c r="N214" i="70"/>
  <c r="F214" i="70"/>
  <c r="H214" i="70"/>
  <c r="A219" i="70"/>
  <c r="M216" i="70"/>
  <c r="N216" i="70"/>
  <c r="I216" i="70"/>
  <c r="K216" i="70"/>
  <c r="F216" i="70"/>
  <c r="H216" i="70"/>
  <c r="E219" i="70" l="1"/>
  <c r="D219" i="70"/>
  <c r="C219" i="70"/>
  <c r="B219" i="70"/>
  <c r="D217" i="70"/>
  <c r="E217" i="70"/>
  <c r="C217" i="70"/>
  <c r="B217" i="70"/>
  <c r="D221" i="70"/>
  <c r="E221" i="70"/>
  <c r="C221" i="70"/>
  <c r="B221" i="70"/>
  <c r="G219" i="70"/>
  <c r="G217" i="70"/>
  <c r="J221" i="70"/>
  <c r="G221" i="70"/>
  <c r="L217" i="70"/>
  <c r="J217" i="70"/>
  <c r="L219" i="70"/>
  <c r="J219" i="70"/>
  <c r="L221" i="70"/>
  <c r="M221" i="70"/>
  <c r="H221" i="70"/>
  <c r="K221" i="70"/>
  <c r="A224" i="70"/>
  <c r="N221" i="70"/>
  <c r="F221" i="70"/>
  <c r="I221" i="70"/>
  <c r="A222" i="70"/>
  <c r="K219" i="70"/>
  <c r="M219" i="70"/>
  <c r="N219" i="70"/>
  <c r="I219" i="70"/>
  <c r="F219" i="70"/>
  <c r="H219" i="70"/>
  <c r="A220" i="70"/>
  <c r="I217" i="70"/>
  <c r="M217" i="70"/>
  <c r="N217" i="70"/>
  <c r="K217" i="70"/>
  <c r="F217" i="70"/>
  <c r="H217" i="70"/>
  <c r="E222" i="70" l="1"/>
  <c r="D222" i="70"/>
  <c r="C222" i="70"/>
  <c r="B222" i="70"/>
  <c r="E224" i="70"/>
  <c r="D224" i="70"/>
  <c r="B224" i="70"/>
  <c r="C224" i="70"/>
  <c r="E220" i="70"/>
  <c r="B220" i="70"/>
  <c r="D220" i="70"/>
  <c r="C220" i="70"/>
  <c r="G220" i="70"/>
  <c r="G222" i="70"/>
  <c r="J224" i="70"/>
  <c r="G224" i="70"/>
  <c r="L222" i="70"/>
  <c r="J222" i="70"/>
  <c r="L220" i="70"/>
  <c r="J220" i="70"/>
  <c r="L224" i="70"/>
  <c r="N224" i="70"/>
  <c r="F224" i="70"/>
  <c r="M224" i="70"/>
  <c r="H224" i="70"/>
  <c r="I224" i="70"/>
  <c r="A227" i="70"/>
  <c r="K224" i="70"/>
  <c r="A223" i="70"/>
  <c r="N220" i="70"/>
  <c r="M220" i="70"/>
  <c r="I220" i="70"/>
  <c r="K220" i="70"/>
  <c r="H220" i="70"/>
  <c r="F220" i="70"/>
  <c r="A225" i="70"/>
  <c r="M222" i="70"/>
  <c r="K222" i="70"/>
  <c r="I222" i="70"/>
  <c r="N222" i="70"/>
  <c r="F222" i="70"/>
  <c r="H222" i="70"/>
  <c r="E227" i="70" l="1"/>
  <c r="D227" i="70"/>
  <c r="C227" i="70"/>
  <c r="B227" i="70"/>
  <c r="D225" i="70"/>
  <c r="E225" i="70"/>
  <c r="C225" i="70"/>
  <c r="B225" i="70"/>
  <c r="E223" i="70"/>
  <c r="D223" i="70"/>
  <c r="B223" i="70"/>
  <c r="C223" i="70"/>
  <c r="G225" i="70"/>
  <c r="G223" i="70"/>
  <c r="J227" i="70"/>
  <c r="G227" i="70"/>
  <c r="L225" i="70"/>
  <c r="J225" i="70"/>
  <c r="L223" i="70"/>
  <c r="J223" i="70"/>
  <c r="L227" i="70"/>
  <c r="N227" i="70"/>
  <c r="H227" i="70"/>
  <c r="A230" i="70"/>
  <c r="I227" i="70"/>
  <c r="K227" i="70"/>
  <c r="M227" i="70"/>
  <c r="F227" i="70"/>
  <c r="A228" i="70"/>
  <c r="M225" i="70"/>
  <c r="I225" i="70"/>
  <c r="K225" i="70"/>
  <c r="N225" i="70"/>
  <c r="H225" i="70"/>
  <c r="F225" i="70"/>
  <c r="A226" i="70"/>
  <c r="M223" i="70"/>
  <c r="N223" i="70"/>
  <c r="K223" i="70"/>
  <c r="I223" i="70"/>
  <c r="H223" i="70"/>
  <c r="F223" i="70"/>
  <c r="E230" i="70" l="1"/>
  <c r="D230" i="70"/>
  <c r="C230" i="70"/>
  <c r="B230" i="70"/>
  <c r="E226" i="70"/>
  <c r="D226" i="70"/>
  <c r="B226" i="70"/>
  <c r="C226" i="70"/>
  <c r="E228" i="70"/>
  <c r="C228" i="70"/>
  <c r="B228" i="70"/>
  <c r="D228" i="70"/>
  <c r="G226" i="70"/>
  <c r="G228" i="70"/>
  <c r="J230" i="70"/>
  <c r="G230" i="70"/>
  <c r="L228" i="70"/>
  <c r="J228" i="70"/>
  <c r="L226" i="70"/>
  <c r="J226" i="70"/>
  <c r="L230" i="70"/>
  <c r="A233" i="70"/>
  <c r="N230" i="70"/>
  <c r="M230" i="70"/>
  <c r="F230" i="70"/>
  <c r="I230" i="70"/>
  <c r="H230" i="70"/>
  <c r="K230" i="70"/>
  <c r="A229" i="70"/>
  <c r="M226" i="70"/>
  <c r="K226" i="70"/>
  <c r="I226" i="70"/>
  <c r="N226" i="70"/>
  <c r="F226" i="70"/>
  <c r="H226" i="70"/>
  <c r="A231" i="70"/>
  <c r="M228" i="70"/>
  <c r="N228" i="70"/>
  <c r="I228" i="70"/>
  <c r="K228" i="70"/>
  <c r="H228" i="70"/>
  <c r="F228" i="70"/>
  <c r="E231" i="70" l="1"/>
  <c r="D231" i="70"/>
  <c r="B231" i="70"/>
  <c r="C231" i="70"/>
  <c r="D229" i="70"/>
  <c r="E229" i="70"/>
  <c r="C229" i="70"/>
  <c r="B229" i="70"/>
  <c r="D233" i="70"/>
  <c r="E233" i="70"/>
  <c r="C233" i="70"/>
  <c r="B233" i="70"/>
  <c r="G231" i="70"/>
  <c r="G229" i="70"/>
  <c r="J233" i="70"/>
  <c r="G233" i="70"/>
  <c r="L231" i="70"/>
  <c r="J231" i="70"/>
  <c r="L229" i="70"/>
  <c r="J229" i="70"/>
  <c r="L233" i="70"/>
  <c r="M233" i="70"/>
  <c r="F233" i="70"/>
  <c r="N233" i="70"/>
  <c r="A236" i="70"/>
  <c r="K233" i="70"/>
  <c r="I233" i="70"/>
  <c r="H233" i="70"/>
  <c r="A234" i="70"/>
  <c r="N231" i="70"/>
  <c r="M231" i="70"/>
  <c r="K231" i="70"/>
  <c r="I231" i="70"/>
  <c r="F231" i="70"/>
  <c r="H231" i="70"/>
  <c r="A232" i="70"/>
  <c r="I229" i="70"/>
  <c r="M229" i="70"/>
  <c r="K229" i="70"/>
  <c r="N229" i="70"/>
  <c r="F229" i="70"/>
  <c r="H229" i="70"/>
  <c r="E232" i="70" l="1"/>
  <c r="B232" i="70"/>
  <c r="D232" i="70"/>
  <c r="C232" i="70"/>
  <c r="E236" i="70"/>
  <c r="B236" i="70"/>
  <c r="D236" i="70"/>
  <c r="C236" i="70"/>
  <c r="E234" i="70"/>
  <c r="D234" i="70"/>
  <c r="C234" i="70"/>
  <c r="B234" i="70"/>
  <c r="G232" i="70"/>
  <c r="G234" i="70"/>
  <c r="J236" i="70"/>
  <c r="G236" i="70"/>
  <c r="L232" i="70"/>
  <c r="J232" i="70"/>
  <c r="L234" i="70"/>
  <c r="J234" i="70"/>
  <c r="L236" i="70"/>
  <c r="N236" i="70"/>
  <c r="H236" i="70"/>
  <c r="M236" i="70"/>
  <c r="I236" i="70"/>
  <c r="K236" i="70"/>
  <c r="F236" i="70"/>
  <c r="A239" i="70"/>
  <c r="A235" i="70"/>
  <c r="M232" i="70"/>
  <c r="N232" i="70"/>
  <c r="I232" i="70"/>
  <c r="K232" i="70"/>
  <c r="F232" i="70"/>
  <c r="H232" i="70"/>
  <c r="A237" i="70"/>
  <c r="M234" i="70"/>
  <c r="K234" i="70"/>
  <c r="I234" i="70"/>
  <c r="N234" i="70"/>
  <c r="F234" i="70"/>
  <c r="H234" i="70"/>
  <c r="E235" i="70" l="1"/>
  <c r="D235" i="70"/>
  <c r="C235" i="70"/>
  <c r="B235" i="70"/>
  <c r="D237" i="70"/>
  <c r="E237" i="70"/>
  <c r="C237" i="70"/>
  <c r="B237" i="70"/>
  <c r="E239" i="70"/>
  <c r="D239" i="70"/>
  <c r="B239" i="70"/>
  <c r="C239" i="70"/>
  <c r="G237" i="70"/>
  <c r="G235" i="70"/>
  <c r="J239" i="70"/>
  <c r="G239" i="70"/>
  <c r="L235" i="70"/>
  <c r="J235" i="70"/>
  <c r="L237" i="70"/>
  <c r="J237" i="70"/>
  <c r="L239" i="70"/>
  <c r="M239" i="70"/>
  <c r="F239" i="70"/>
  <c r="N239" i="70"/>
  <c r="H239" i="70"/>
  <c r="A242" i="70"/>
  <c r="I239" i="70"/>
  <c r="K239" i="70"/>
  <c r="A240" i="70"/>
  <c r="I237" i="70"/>
  <c r="M237" i="70"/>
  <c r="K237" i="70"/>
  <c r="N237" i="70"/>
  <c r="H237" i="70"/>
  <c r="F237" i="70"/>
  <c r="A238" i="70"/>
  <c r="K235" i="70"/>
  <c r="M235" i="70"/>
  <c r="N235" i="70"/>
  <c r="I235" i="70"/>
  <c r="F235" i="70"/>
  <c r="H235" i="70"/>
  <c r="E240" i="70" l="1"/>
  <c r="D240" i="70"/>
  <c r="B240" i="70"/>
  <c r="C240" i="70"/>
  <c r="E242" i="70"/>
  <c r="D242" i="70"/>
  <c r="B242" i="70"/>
  <c r="C242" i="70"/>
  <c r="E238" i="70"/>
  <c r="D238" i="70"/>
  <c r="C238" i="70"/>
  <c r="B238" i="70"/>
  <c r="G238" i="70"/>
  <c r="G240" i="70"/>
  <c r="J242" i="70"/>
  <c r="G242" i="70"/>
  <c r="L238" i="70"/>
  <c r="J238" i="70"/>
  <c r="L240" i="70"/>
  <c r="J240" i="70"/>
  <c r="L242" i="70"/>
  <c r="M242" i="70"/>
  <c r="F242" i="70"/>
  <c r="K242" i="70"/>
  <c r="H242" i="70"/>
  <c r="A245" i="70"/>
  <c r="N242" i="70"/>
  <c r="I242" i="70"/>
  <c r="A241" i="70"/>
  <c r="M238" i="70"/>
  <c r="K238" i="70"/>
  <c r="I238" i="70"/>
  <c r="N238" i="70"/>
  <c r="F238" i="70"/>
  <c r="H238" i="70"/>
  <c r="A243" i="70"/>
  <c r="N240" i="70"/>
  <c r="M240" i="70"/>
  <c r="I240" i="70"/>
  <c r="K240" i="70"/>
  <c r="F240" i="70"/>
  <c r="H240" i="70"/>
  <c r="E243" i="70" l="1"/>
  <c r="D243" i="70"/>
  <c r="C243" i="70"/>
  <c r="B243" i="70"/>
  <c r="D241" i="70"/>
  <c r="E241" i="70"/>
  <c r="C241" i="70"/>
  <c r="B241" i="70"/>
  <c r="D245" i="70"/>
  <c r="E245" i="70"/>
  <c r="C245" i="70"/>
  <c r="B245" i="70"/>
  <c r="G243" i="70"/>
  <c r="G241" i="70"/>
  <c r="J245" i="70"/>
  <c r="G245" i="70"/>
  <c r="L243" i="70"/>
  <c r="J243" i="70"/>
  <c r="L241" i="70"/>
  <c r="J241" i="70"/>
  <c r="L245" i="70"/>
  <c r="K245" i="70"/>
  <c r="H245" i="70"/>
  <c r="N245" i="70"/>
  <c r="A248" i="70"/>
  <c r="I245" i="70"/>
  <c r="M245" i="70"/>
  <c r="F245" i="70"/>
  <c r="A246" i="70"/>
  <c r="M243" i="70"/>
  <c r="K243" i="70"/>
  <c r="N243" i="70"/>
  <c r="I243" i="70"/>
  <c r="F243" i="70"/>
  <c r="H243" i="70"/>
  <c r="A244" i="70"/>
  <c r="M241" i="70"/>
  <c r="I241" i="70"/>
  <c r="K241" i="70"/>
  <c r="N241" i="70"/>
  <c r="H241" i="70"/>
  <c r="F241" i="70"/>
  <c r="E248" i="70" l="1"/>
  <c r="C248" i="70"/>
  <c r="B248" i="70"/>
  <c r="D248" i="70"/>
  <c r="E246" i="70"/>
  <c r="D246" i="70"/>
  <c r="B246" i="70"/>
  <c r="C246" i="70"/>
  <c r="E244" i="70"/>
  <c r="C244" i="70"/>
  <c r="B244" i="70"/>
  <c r="D244" i="70"/>
  <c r="G244" i="70"/>
  <c r="G246" i="70"/>
  <c r="J248" i="70"/>
  <c r="G248" i="70"/>
  <c r="L246" i="70"/>
  <c r="J246" i="70"/>
  <c r="L244" i="70"/>
  <c r="J244" i="70"/>
  <c r="L248" i="70"/>
  <c r="M248" i="70"/>
  <c r="F248" i="70"/>
  <c r="A251" i="70"/>
  <c r="N248" i="70"/>
  <c r="H248" i="70"/>
  <c r="I248" i="70"/>
  <c r="K248" i="70"/>
  <c r="A247" i="70"/>
  <c r="M244" i="70"/>
  <c r="N244" i="70"/>
  <c r="I244" i="70"/>
  <c r="K244" i="70"/>
  <c r="H244" i="70"/>
  <c r="F244" i="70"/>
  <c r="A249" i="70"/>
  <c r="M246" i="70"/>
  <c r="I246" i="70"/>
  <c r="K246" i="70"/>
  <c r="N246" i="70"/>
  <c r="F246" i="70"/>
  <c r="H246" i="70"/>
  <c r="E251" i="70" l="1"/>
  <c r="D251" i="70"/>
  <c r="C251" i="70"/>
  <c r="B251" i="70"/>
  <c r="D249" i="70"/>
  <c r="E249" i="70"/>
  <c r="C249" i="70"/>
  <c r="B249" i="70"/>
  <c r="E247" i="70"/>
  <c r="D247" i="70"/>
  <c r="B247" i="70"/>
  <c r="C247" i="70"/>
  <c r="G249" i="70"/>
  <c r="G247" i="70"/>
  <c r="J251" i="70"/>
  <c r="G251" i="70"/>
  <c r="L247" i="70"/>
  <c r="J247" i="70"/>
  <c r="L249" i="70"/>
  <c r="J249" i="70"/>
  <c r="L251" i="70"/>
  <c r="K251" i="70"/>
  <c r="F251" i="70"/>
  <c r="M251" i="70"/>
  <c r="H251" i="70"/>
  <c r="A254" i="70"/>
  <c r="I251" i="70"/>
  <c r="N251" i="70"/>
  <c r="A252" i="70"/>
  <c r="M249" i="70"/>
  <c r="K249" i="70"/>
  <c r="I249" i="70"/>
  <c r="N249" i="70"/>
  <c r="F249" i="70"/>
  <c r="H249" i="70"/>
  <c r="A250" i="70"/>
  <c r="N247" i="70"/>
  <c r="M247" i="70"/>
  <c r="K247" i="70"/>
  <c r="I247" i="70"/>
  <c r="H247" i="70"/>
  <c r="F247" i="70"/>
  <c r="E252" i="70" l="1"/>
  <c r="B252" i="70"/>
  <c r="D252" i="70"/>
  <c r="C252" i="70"/>
  <c r="E254" i="70"/>
  <c r="D254" i="70"/>
  <c r="C254" i="70"/>
  <c r="B254" i="70"/>
  <c r="E250" i="70"/>
  <c r="D250" i="70"/>
  <c r="C250" i="70"/>
  <c r="B250" i="70"/>
  <c r="G250" i="70"/>
  <c r="G252" i="70"/>
  <c r="J254" i="70"/>
  <c r="G254" i="70"/>
  <c r="L252" i="70"/>
  <c r="J252" i="70"/>
  <c r="L250" i="70"/>
  <c r="J250" i="70"/>
  <c r="L254" i="70"/>
  <c r="M254" i="70"/>
  <c r="F254" i="70"/>
  <c r="K254" i="70"/>
  <c r="A257" i="70"/>
  <c r="N254" i="70"/>
  <c r="I254" i="70"/>
  <c r="H254" i="70"/>
  <c r="A253" i="70"/>
  <c r="M250" i="70"/>
  <c r="I250" i="70"/>
  <c r="N250" i="70"/>
  <c r="K250" i="70"/>
  <c r="F250" i="70"/>
  <c r="H250" i="70"/>
  <c r="A255" i="70"/>
  <c r="N252" i="70"/>
  <c r="M252" i="70"/>
  <c r="I252" i="70"/>
  <c r="K252" i="70"/>
  <c r="H252" i="70"/>
  <c r="F252" i="70"/>
  <c r="D253" i="70" l="1"/>
  <c r="E253" i="70"/>
  <c r="C253" i="70"/>
  <c r="B253" i="70"/>
  <c r="D257" i="70"/>
  <c r="E257" i="70"/>
  <c r="C257" i="70"/>
  <c r="B257" i="70"/>
  <c r="E255" i="70"/>
  <c r="D255" i="70"/>
  <c r="B255" i="70"/>
  <c r="C255" i="70"/>
  <c r="G255" i="70"/>
  <c r="G253" i="70"/>
  <c r="J257" i="70"/>
  <c r="G257" i="70"/>
  <c r="L253" i="70"/>
  <c r="J253" i="70"/>
  <c r="L255" i="70"/>
  <c r="J255" i="70"/>
  <c r="L257" i="70"/>
  <c r="M257" i="70"/>
  <c r="H257" i="70"/>
  <c r="I257" i="70"/>
  <c r="F257" i="70"/>
  <c r="K257" i="70"/>
  <c r="A260" i="70"/>
  <c r="N257" i="70"/>
  <c r="A258" i="70"/>
  <c r="M255" i="70"/>
  <c r="K255" i="70"/>
  <c r="I255" i="70"/>
  <c r="N255" i="70"/>
  <c r="F255" i="70"/>
  <c r="H255" i="70"/>
  <c r="A256" i="70"/>
  <c r="I253" i="70"/>
  <c r="M253" i="70"/>
  <c r="K253" i="70"/>
  <c r="N253" i="70"/>
  <c r="F253" i="70"/>
  <c r="H253" i="70"/>
  <c r="D260" i="70" l="1"/>
  <c r="E260" i="70"/>
  <c r="B260" i="70"/>
  <c r="C260" i="70"/>
  <c r="E256" i="70"/>
  <c r="D256" i="70"/>
  <c r="C256" i="70"/>
  <c r="B256" i="70"/>
  <c r="E258" i="70"/>
  <c r="D258" i="70"/>
  <c r="B258" i="70"/>
  <c r="C258" i="70"/>
  <c r="G256" i="70"/>
  <c r="G258" i="70"/>
  <c r="J260" i="70"/>
  <c r="G260" i="70"/>
  <c r="L256" i="70"/>
  <c r="J256" i="70"/>
  <c r="L258" i="70"/>
  <c r="J258" i="70"/>
  <c r="L260" i="70"/>
  <c r="M260" i="70"/>
  <c r="H260" i="70"/>
  <c r="N260" i="70"/>
  <c r="F260" i="70"/>
  <c r="A263" i="70"/>
  <c r="I260" i="70"/>
  <c r="K260" i="70"/>
  <c r="A259" i="70"/>
  <c r="N256" i="70"/>
  <c r="M256" i="70"/>
  <c r="I256" i="70"/>
  <c r="K256" i="70"/>
  <c r="F256" i="70"/>
  <c r="H256" i="70"/>
  <c r="A261" i="70"/>
  <c r="M258" i="70"/>
  <c r="K258" i="70"/>
  <c r="I258" i="70"/>
  <c r="N258" i="70"/>
  <c r="F258" i="70"/>
  <c r="H258" i="70"/>
  <c r="E259" i="70" l="1"/>
  <c r="D259" i="70"/>
  <c r="C259" i="70"/>
  <c r="B259" i="70"/>
  <c r="E263" i="70"/>
  <c r="D263" i="70"/>
  <c r="B263" i="70"/>
  <c r="C263" i="70"/>
  <c r="D261" i="70"/>
  <c r="E261" i="70"/>
  <c r="C261" i="70"/>
  <c r="B261" i="70"/>
  <c r="G261" i="70"/>
  <c r="G259" i="70"/>
  <c r="J263" i="70"/>
  <c r="G263" i="70"/>
  <c r="L261" i="70"/>
  <c r="J261" i="70"/>
  <c r="L259" i="70"/>
  <c r="J259" i="70"/>
  <c r="L263" i="70"/>
  <c r="M263" i="70"/>
  <c r="H263" i="70"/>
  <c r="A266" i="70"/>
  <c r="I263" i="70"/>
  <c r="K263" i="70"/>
  <c r="N263" i="70"/>
  <c r="F263" i="70"/>
  <c r="A264" i="70"/>
  <c r="M261" i="70"/>
  <c r="K261" i="70"/>
  <c r="I261" i="70"/>
  <c r="N261" i="70"/>
  <c r="F261" i="70"/>
  <c r="H261" i="70"/>
  <c r="A262" i="70"/>
  <c r="M259" i="70"/>
  <c r="K259" i="70"/>
  <c r="N259" i="70"/>
  <c r="I259" i="70"/>
  <c r="F259" i="70"/>
  <c r="H259" i="70"/>
  <c r="E266" i="70" l="1"/>
  <c r="D266" i="70"/>
  <c r="C266" i="70"/>
  <c r="B266" i="70"/>
  <c r="E262" i="70"/>
  <c r="D262" i="70"/>
  <c r="B262" i="70"/>
  <c r="C262" i="70"/>
  <c r="D264" i="70"/>
  <c r="E264" i="70"/>
  <c r="C264" i="70"/>
  <c r="B264" i="70"/>
  <c r="G262" i="70"/>
  <c r="G264" i="70"/>
  <c r="J266" i="70"/>
  <c r="G266" i="70"/>
  <c r="L264" i="70"/>
  <c r="J264" i="70"/>
  <c r="L262" i="70"/>
  <c r="J262" i="70"/>
  <c r="L266" i="70"/>
  <c r="I266" i="70"/>
  <c r="H266" i="70"/>
  <c r="N266" i="70"/>
  <c r="A269" i="70"/>
  <c r="K266" i="70"/>
  <c r="M266" i="70"/>
  <c r="F266" i="70"/>
  <c r="A265" i="70"/>
  <c r="M262" i="70"/>
  <c r="I262" i="70"/>
  <c r="K262" i="70"/>
  <c r="N262" i="70"/>
  <c r="F262" i="70"/>
  <c r="H262" i="70"/>
  <c r="A267" i="70"/>
  <c r="M264" i="70"/>
  <c r="N264" i="70"/>
  <c r="I264" i="70"/>
  <c r="K264" i="70"/>
  <c r="F264" i="70"/>
  <c r="H264" i="70"/>
  <c r="E267" i="70" l="1"/>
  <c r="D267" i="70"/>
  <c r="C267" i="70"/>
  <c r="B267" i="70"/>
  <c r="D265" i="70"/>
  <c r="E265" i="70"/>
  <c r="C265" i="70"/>
  <c r="B265" i="70"/>
  <c r="D269" i="70"/>
  <c r="E269" i="70"/>
  <c r="C269" i="70"/>
  <c r="B269" i="70"/>
  <c r="G267" i="70"/>
  <c r="G265" i="70"/>
  <c r="J269" i="70"/>
  <c r="G269" i="70"/>
  <c r="L265" i="70"/>
  <c r="J265" i="70"/>
  <c r="L267" i="70"/>
  <c r="J267" i="70"/>
  <c r="L269" i="70"/>
  <c r="I269" i="70"/>
  <c r="H269" i="70"/>
  <c r="N269" i="70"/>
  <c r="M269" i="70"/>
  <c r="F269" i="70"/>
  <c r="K269" i="70"/>
  <c r="A272" i="70"/>
  <c r="A270" i="70"/>
  <c r="K267" i="70"/>
  <c r="M267" i="70"/>
  <c r="N267" i="70"/>
  <c r="I267" i="70"/>
  <c r="F267" i="70"/>
  <c r="H267" i="70"/>
  <c r="A268" i="70"/>
  <c r="M265" i="70"/>
  <c r="I265" i="70"/>
  <c r="K265" i="70"/>
  <c r="N265" i="70"/>
  <c r="H265" i="70"/>
  <c r="F265" i="70"/>
  <c r="D272" i="70" l="1"/>
  <c r="E272" i="70"/>
  <c r="C272" i="70"/>
  <c r="B272" i="70"/>
  <c r="D268" i="70"/>
  <c r="E268" i="70"/>
  <c r="B268" i="70"/>
  <c r="C268" i="70"/>
  <c r="E270" i="70"/>
  <c r="D270" i="70"/>
  <c r="C270" i="70"/>
  <c r="B270" i="70"/>
  <c r="G268" i="70"/>
  <c r="G270" i="70"/>
  <c r="J272" i="70"/>
  <c r="G272" i="70"/>
  <c r="L268" i="70"/>
  <c r="J268" i="70"/>
  <c r="L270" i="70"/>
  <c r="J270" i="70"/>
  <c r="L272" i="70"/>
  <c r="N272" i="70"/>
  <c r="F272" i="70"/>
  <c r="A275" i="70"/>
  <c r="M272" i="70"/>
  <c r="H272" i="70"/>
  <c r="I272" i="70"/>
  <c r="K272" i="70"/>
  <c r="A271" i="70"/>
  <c r="N268" i="70"/>
  <c r="M268" i="70"/>
  <c r="I268" i="70"/>
  <c r="K268" i="70"/>
  <c r="H268" i="70"/>
  <c r="F268" i="70"/>
  <c r="A273" i="70"/>
  <c r="M270" i="70"/>
  <c r="I270" i="70"/>
  <c r="N270" i="70"/>
  <c r="K270" i="70"/>
  <c r="F270" i="70"/>
  <c r="H270" i="70"/>
  <c r="E271" i="70" l="1"/>
  <c r="D271" i="70"/>
  <c r="B271" i="70"/>
  <c r="C271" i="70"/>
  <c r="E275" i="70"/>
  <c r="D275" i="70"/>
  <c r="C275" i="70"/>
  <c r="B275" i="70"/>
  <c r="D273" i="70"/>
  <c r="E273" i="70"/>
  <c r="C273" i="70"/>
  <c r="B273" i="70"/>
  <c r="G273" i="70"/>
  <c r="G271" i="70"/>
  <c r="J275" i="70"/>
  <c r="G275" i="70"/>
  <c r="L271" i="70"/>
  <c r="J271" i="70"/>
  <c r="L273" i="70"/>
  <c r="J273" i="70"/>
  <c r="L275" i="70"/>
  <c r="K275" i="70"/>
  <c r="H275" i="70"/>
  <c r="M275" i="70"/>
  <c r="F275" i="70"/>
  <c r="N275" i="70"/>
  <c r="A278" i="70"/>
  <c r="I275" i="70"/>
  <c r="A276" i="70"/>
  <c r="M273" i="70"/>
  <c r="I273" i="70"/>
  <c r="K273" i="70"/>
  <c r="N273" i="70"/>
  <c r="H273" i="70"/>
  <c r="F273" i="70"/>
  <c r="A274" i="70"/>
  <c r="M271" i="70"/>
  <c r="K271" i="70"/>
  <c r="N271" i="70"/>
  <c r="I271" i="70"/>
  <c r="F271" i="70"/>
  <c r="H271" i="70"/>
  <c r="D276" i="70" l="1"/>
  <c r="E276" i="70"/>
  <c r="B276" i="70"/>
  <c r="C276" i="70"/>
  <c r="E278" i="70"/>
  <c r="D278" i="70"/>
  <c r="B278" i="70"/>
  <c r="C278" i="70"/>
  <c r="E274" i="70"/>
  <c r="D274" i="70"/>
  <c r="B274" i="70"/>
  <c r="C274" i="70"/>
  <c r="G274" i="70"/>
  <c r="G276" i="70"/>
  <c r="J278" i="70"/>
  <c r="G278" i="70"/>
  <c r="L274" i="70"/>
  <c r="J274" i="70"/>
  <c r="L276" i="70"/>
  <c r="J276" i="70"/>
  <c r="L278" i="70"/>
  <c r="A281" i="70"/>
  <c r="N278" i="70"/>
  <c r="H278" i="70"/>
  <c r="M278" i="70"/>
  <c r="F278" i="70"/>
  <c r="I278" i="70"/>
  <c r="K278" i="70"/>
  <c r="A277" i="70"/>
  <c r="M274" i="70"/>
  <c r="K274" i="70"/>
  <c r="I274" i="70"/>
  <c r="N274" i="70"/>
  <c r="F274" i="70"/>
  <c r="H274" i="70"/>
  <c r="A279" i="70"/>
  <c r="M276" i="70"/>
  <c r="N276" i="70"/>
  <c r="K276" i="70"/>
  <c r="I276" i="70"/>
  <c r="H276" i="70"/>
  <c r="F276" i="70"/>
  <c r="D281" i="70" l="1"/>
  <c r="E281" i="70"/>
  <c r="C281" i="70"/>
  <c r="B281" i="70"/>
  <c r="E279" i="70"/>
  <c r="D279" i="70"/>
  <c r="B279" i="70"/>
  <c r="C279" i="70"/>
  <c r="D277" i="70"/>
  <c r="E277" i="70"/>
  <c r="C277" i="70"/>
  <c r="B277" i="70"/>
  <c r="G279" i="70"/>
  <c r="G277" i="70"/>
  <c r="J281" i="70"/>
  <c r="G281" i="70"/>
  <c r="L279" i="70"/>
  <c r="J279" i="70"/>
  <c r="L277" i="70"/>
  <c r="J277" i="70"/>
  <c r="L281" i="70"/>
  <c r="N281" i="70"/>
  <c r="H281" i="70"/>
  <c r="I281" i="70"/>
  <c r="A284" i="70"/>
  <c r="K281" i="70"/>
  <c r="M281" i="70"/>
  <c r="F281" i="70"/>
  <c r="A282" i="70"/>
  <c r="N279" i="70"/>
  <c r="M279" i="70"/>
  <c r="K279" i="70"/>
  <c r="I279" i="70"/>
  <c r="H279" i="70"/>
  <c r="F279" i="70"/>
  <c r="A280" i="70"/>
  <c r="M277" i="70"/>
  <c r="K277" i="70"/>
  <c r="I277" i="70"/>
  <c r="N277" i="70"/>
  <c r="F277" i="70"/>
  <c r="H277" i="70"/>
  <c r="D284" i="70" l="1"/>
  <c r="E284" i="70"/>
  <c r="B284" i="70"/>
  <c r="C284" i="70"/>
  <c r="D280" i="70"/>
  <c r="E280" i="70"/>
  <c r="C280" i="70"/>
  <c r="B280" i="70"/>
  <c r="E282" i="70"/>
  <c r="D282" i="70"/>
  <c r="C282" i="70"/>
  <c r="B282" i="70"/>
  <c r="G280" i="70"/>
  <c r="G282" i="70"/>
  <c r="J284" i="70"/>
  <c r="G284" i="70"/>
  <c r="L280" i="70"/>
  <c r="J280" i="70"/>
  <c r="L282" i="70"/>
  <c r="J282" i="70"/>
  <c r="L284" i="70"/>
  <c r="A287" i="70"/>
  <c r="I284" i="70"/>
  <c r="K284" i="70"/>
  <c r="M284" i="70"/>
  <c r="F284" i="70"/>
  <c r="H284" i="70"/>
  <c r="N284" i="70"/>
  <c r="A283" i="70"/>
  <c r="M280" i="70"/>
  <c r="N280" i="70"/>
  <c r="I280" i="70"/>
  <c r="K280" i="70"/>
  <c r="F280" i="70"/>
  <c r="H280" i="70"/>
  <c r="A285" i="70"/>
  <c r="M282" i="70"/>
  <c r="I282" i="70"/>
  <c r="N282" i="70"/>
  <c r="K282" i="70"/>
  <c r="F282" i="70"/>
  <c r="H282" i="70"/>
  <c r="D285" i="70" l="1"/>
  <c r="E285" i="70"/>
  <c r="C285" i="70"/>
  <c r="B285" i="70"/>
  <c r="E287" i="70"/>
  <c r="D287" i="70"/>
  <c r="B287" i="70"/>
  <c r="C287" i="70"/>
  <c r="E283" i="70"/>
  <c r="D283" i="70"/>
  <c r="C283" i="70"/>
  <c r="B283" i="70"/>
  <c r="G285" i="70"/>
  <c r="G283" i="70"/>
  <c r="J287" i="70"/>
  <c r="G287" i="70"/>
  <c r="L283" i="70"/>
  <c r="J283" i="70"/>
  <c r="L285" i="70"/>
  <c r="J285" i="70"/>
  <c r="L287" i="70"/>
  <c r="I287" i="70"/>
  <c r="F287" i="70"/>
  <c r="K287" i="70"/>
  <c r="A290" i="70"/>
  <c r="M287" i="70"/>
  <c r="H287" i="70"/>
  <c r="N287" i="70"/>
  <c r="A288" i="70"/>
  <c r="M285" i="70"/>
  <c r="I285" i="70"/>
  <c r="K285" i="70"/>
  <c r="N285" i="70"/>
  <c r="H285" i="70"/>
  <c r="F285" i="70"/>
  <c r="A286" i="70"/>
  <c r="K283" i="70"/>
  <c r="M283" i="70"/>
  <c r="I283" i="70"/>
  <c r="N283" i="70"/>
  <c r="F283" i="70"/>
  <c r="H283" i="70"/>
  <c r="E286" i="70" l="1"/>
  <c r="D286" i="70"/>
  <c r="C286" i="70"/>
  <c r="B286" i="70"/>
  <c r="B290" i="70"/>
  <c r="C290" i="70"/>
  <c r="D290" i="70"/>
  <c r="E290" i="70"/>
  <c r="E288" i="70"/>
  <c r="C288" i="70"/>
  <c r="D288" i="70"/>
  <c r="B288" i="70"/>
  <c r="G286" i="70"/>
  <c r="G288" i="70"/>
  <c r="J290" i="70"/>
  <c r="G290" i="70"/>
  <c r="L286" i="70"/>
  <c r="J286" i="70"/>
  <c r="L288" i="70"/>
  <c r="J288" i="70"/>
  <c r="L290" i="70"/>
  <c r="I290" i="70"/>
  <c r="M290" i="70"/>
  <c r="H290" i="70"/>
  <c r="F290" i="70"/>
  <c r="K290" i="70"/>
  <c r="A293" i="70"/>
  <c r="N290" i="70"/>
  <c r="A289" i="70"/>
  <c r="M286" i="70"/>
  <c r="I286" i="70"/>
  <c r="K286" i="70"/>
  <c r="N286" i="70"/>
  <c r="F286" i="70"/>
  <c r="H286" i="70"/>
  <c r="A291" i="70"/>
  <c r="M288" i="70"/>
  <c r="K288" i="70"/>
  <c r="I288" i="70"/>
  <c r="N288" i="70"/>
  <c r="F288" i="70"/>
  <c r="H288" i="70"/>
  <c r="B293" i="70" l="1"/>
  <c r="C293" i="70"/>
  <c r="D293" i="70"/>
  <c r="E293" i="70"/>
  <c r="C289" i="70"/>
  <c r="B289" i="70"/>
  <c r="E289" i="70"/>
  <c r="D289" i="70"/>
  <c r="C291" i="70"/>
  <c r="E291" i="70"/>
  <c r="D291" i="70"/>
  <c r="B291" i="70"/>
  <c r="G289" i="70"/>
  <c r="G291" i="70"/>
  <c r="J293" i="70"/>
  <c r="G293" i="70"/>
  <c r="L291" i="70"/>
  <c r="J291" i="70"/>
  <c r="L289" i="70"/>
  <c r="J289" i="70"/>
  <c r="L293" i="70"/>
  <c r="M293" i="70"/>
  <c r="F293" i="70"/>
  <c r="I293" i="70"/>
  <c r="H293" i="70"/>
  <c r="A296" i="70"/>
  <c r="N293" i="70"/>
  <c r="K293" i="70"/>
  <c r="A294" i="70"/>
  <c r="M291" i="70"/>
  <c r="I291" i="70"/>
  <c r="K291" i="70"/>
  <c r="N291" i="70"/>
  <c r="F291" i="70"/>
  <c r="H291" i="70"/>
  <c r="A292" i="70"/>
  <c r="M289" i="70"/>
  <c r="I289" i="70"/>
  <c r="K289" i="70"/>
  <c r="N289" i="70"/>
  <c r="H289" i="70"/>
  <c r="F289" i="70"/>
  <c r="C296" i="70" l="1"/>
  <c r="E296" i="70"/>
  <c r="B296" i="70"/>
  <c r="D296" i="70"/>
  <c r="E292" i="70"/>
  <c r="C292" i="70"/>
  <c r="D292" i="70"/>
  <c r="B292" i="70"/>
  <c r="C294" i="70"/>
  <c r="B294" i="70"/>
  <c r="D294" i="70"/>
  <c r="E294" i="70"/>
  <c r="G292" i="70"/>
  <c r="G294" i="70"/>
  <c r="J296" i="70"/>
  <c r="G296" i="70"/>
  <c r="L292" i="70"/>
  <c r="J292" i="70"/>
  <c r="L294" i="70"/>
  <c r="J294" i="70"/>
  <c r="L296" i="70"/>
  <c r="M296" i="70"/>
  <c r="F296" i="70"/>
  <c r="A299" i="70"/>
  <c r="I296" i="70"/>
  <c r="H296" i="70"/>
  <c r="N296" i="70"/>
  <c r="K296" i="70"/>
  <c r="A295" i="70"/>
  <c r="M292" i="70"/>
  <c r="N292" i="70"/>
  <c r="I292" i="70"/>
  <c r="K292" i="70"/>
  <c r="F292" i="70"/>
  <c r="H292" i="70"/>
  <c r="A297" i="70"/>
  <c r="M294" i="70"/>
  <c r="I294" i="70"/>
  <c r="K294" i="70"/>
  <c r="N294" i="70"/>
  <c r="F294" i="70"/>
  <c r="H294" i="70"/>
  <c r="C299" i="70" l="1"/>
  <c r="D299" i="70"/>
  <c r="E299" i="70"/>
  <c r="B299" i="70"/>
  <c r="C295" i="70"/>
  <c r="D295" i="70"/>
  <c r="E295" i="70"/>
  <c r="B295" i="70"/>
  <c r="B297" i="70"/>
  <c r="C297" i="70"/>
  <c r="D297" i="70"/>
  <c r="E297" i="70"/>
  <c r="G297" i="70"/>
  <c r="G295" i="70"/>
  <c r="J299" i="70"/>
  <c r="G299" i="70"/>
  <c r="L297" i="70"/>
  <c r="J297" i="70"/>
  <c r="L295" i="70"/>
  <c r="J295" i="70"/>
  <c r="L299" i="70"/>
  <c r="I299" i="70"/>
  <c r="H299" i="70"/>
  <c r="A302" i="70"/>
  <c r="N299" i="70"/>
  <c r="M299" i="70"/>
  <c r="F299" i="70"/>
  <c r="K299" i="70"/>
  <c r="A300" i="70"/>
  <c r="M297" i="70"/>
  <c r="I297" i="70"/>
  <c r="K297" i="70"/>
  <c r="N297" i="70"/>
  <c r="F297" i="70"/>
  <c r="H297" i="70"/>
  <c r="A298" i="70"/>
  <c r="M295" i="70"/>
  <c r="I295" i="70"/>
  <c r="K295" i="70"/>
  <c r="N295" i="70"/>
  <c r="H295" i="70"/>
  <c r="F295" i="70"/>
  <c r="C302" i="70" l="1"/>
  <c r="D302" i="70"/>
  <c r="B302" i="70"/>
  <c r="E302" i="70"/>
  <c r="D298" i="70"/>
  <c r="C298" i="70"/>
  <c r="B298" i="70"/>
  <c r="E298" i="70"/>
  <c r="E300" i="70"/>
  <c r="C300" i="70"/>
  <c r="D300" i="70"/>
  <c r="B300" i="70"/>
  <c r="G298" i="70"/>
  <c r="G300" i="70"/>
  <c r="J302" i="70"/>
  <c r="G302" i="70"/>
  <c r="L298" i="70"/>
  <c r="J298" i="70"/>
  <c r="L300" i="70"/>
  <c r="J300" i="70"/>
  <c r="L302" i="70"/>
  <c r="M302" i="70"/>
  <c r="H302" i="70"/>
  <c r="I302" i="70"/>
  <c r="F302" i="70"/>
  <c r="K302" i="70"/>
  <c r="A305" i="70"/>
  <c r="N302" i="70"/>
  <c r="A301" i="70"/>
  <c r="M298" i="70"/>
  <c r="K298" i="70"/>
  <c r="I298" i="70"/>
  <c r="N298" i="70"/>
  <c r="H298" i="70"/>
  <c r="F298" i="70"/>
  <c r="A303" i="70"/>
  <c r="M300" i="70"/>
  <c r="I300" i="70"/>
  <c r="N300" i="70"/>
  <c r="K300" i="70"/>
  <c r="F300" i="70"/>
  <c r="H300" i="70"/>
  <c r="C305" i="70" l="1"/>
  <c r="B305" i="70"/>
  <c r="E305" i="70"/>
  <c r="D305" i="70"/>
  <c r="C303" i="70"/>
  <c r="E303" i="70"/>
  <c r="D303" i="70"/>
  <c r="B303" i="70"/>
  <c r="C301" i="70"/>
  <c r="B301" i="70"/>
  <c r="E301" i="70"/>
  <c r="D301" i="70"/>
  <c r="G303" i="70"/>
  <c r="G301" i="70"/>
  <c r="J305" i="70"/>
  <c r="G305" i="70"/>
  <c r="L303" i="70"/>
  <c r="J303" i="70"/>
  <c r="L301" i="70"/>
  <c r="J301" i="70"/>
  <c r="L305" i="70"/>
  <c r="M305" i="70"/>
  <c r="H305" i="70"/>
  <c r="I305" i="70"/>
  <c r="F305" i="70"/>
  <c r="A308" i="70"/>
  <c r="K305" i="70"/>
  <c r="N305" i="70"/>
  <c r="A306" i="70"/>
  <c r="M303" i="70"/>
  <c r="I303" i="70"/>
  <c r="K303" i="70"/>
  <c r="N303" i="70"/>
  <c r="F303" i="70"/>
  <c r="H303" i="70"/>
  <c r="A304" i="70"/>
  <c r="M301" i="70"/>
  <c r="I301" i="70"/>
  <c r="K301" i="70"/>
  <c r="N301" i="70"/>
  <c r="F301" i="70"/>
  <c r="H301" i="70"/>
  <c r="B306" i="70" l="1"/>
  <c r="C306" i="70"/>
  <c r="D306" i="70"/>
  <c r="E306" i="70"/>
  <c r="E304" i="70"/>
  <c r="C304" i="70"/>
  <c r="B304" i="70"/>
  <c r="D304" i="70"/>
  <c r="E308" i="70"/>
  <c r="C308" i="70"/>
  <c r="B308" i="70"/>
  <c r="D308" i="70"/>
  <c r="G304" i="70"/>
  <c r="G306" i="70"/>
  <c r="J308" i="70"/>
  <c r="G308" i="70"/>
  <c r="L304" i="70"/>
  <c r="J304" i="70"/>
  <c r="L306" i="70"/>
  <c r="J306" i="70"/>
  <c r="L308" i="70"/>
  <c r="I308" i="70"/>
  <c r="F308" i="70"/>
  <c r="N308" i="70"/>
  <c r="A311" i="70"/>
  <c r="K308" i="70"/>
  <c r="M308" i="70"/>
  <c r="H308" i="70"/>
  <c r="A307" i="70"/>
  <c r="M304" i="70"/>
  <c r="I304" i="70"/>
  <c r="K304" i="70"/>
  <c r="N304" i="70"/>
  <c r="H304" i="70"/>
  <c r="F304" i="70"/>
  <c r="A309" i="70"/>
  <c r="M306" i="70"/>
  <c r="K306" i="70"/>
  <c r="I306" i="70"/>
  <c r="N306" i="70"/>
  <c r="H306" i="70"/>
  <c r="F306" i="70"/>
  <c r="C311" i="70" l="1"/>
  <c r="D311" i="70"/>
  <c r="E311" i="70"/>
  <c r="B311" i="70"/>
  <c r="B309" i="70"/>
  <c r="C309" i="70"/>
  <c r="E309" i="70"/>
  <c r="D309" i="70"/>
  <c r="C307" i="70"/>
  <c r="E307" i="70"/>
  <c r="D307" i="70"/>
  <c r="B307" i="70"/>
  <c r="G309" i="70"/>
  <c r="G307" i="70"/>
  <c r="J311" i="70"/>
  <c r="G311" i="70"/>
  <c r="L309" i="70"/>
  <c r="J309" i="70"/>
  <c r="L307" i="70"/>
  <c r="J307" i="70"/>
  <c r="L311" i="70"/>
  <c r="I311" i="70"/>
  <c r="H311" i="70"/>
  <c r="K311" i="70"/>
  <c r="A314" i="70"/>
  <c r="N311" i="70"/>
  <c r="M311" i="70"/>
  <c r="F311" i="70"/>
  <c r="A312" i="70"/>
  <c r="M309" i="70"/>
  <c r="I309" i="70"/>
  <c r="K309" i="70"/>
  <c r="N309" i="70"/>
  <c r="F309" i="70"/>
  <c r="H309" i="70"/>
  <c r="A310" i="70"/>
  <c r="M307" i="70"/>
  <c r="I307" i="70"/>
  <c r="K307" i="70"/>
  <c r="N307" i="70"/>
  <c r="F307" i="70"/>
  <c r="H307" i="70"/>
  <c r="C310" i="70" l="1"/>
  <c r="B310" i="70"/>
  <c r="D310" i="70"/>
  <c r="E310" i="70"/>
  <c r="C312" i="70"/>
  <c r="E312" i="70"/>
  <c r="B312" i="70"/>
  <c r="D312" i="70"/>
  <c r="D314" i="70"/>
  <c r="C314" i="70"/>
  <c r="B314" i="70"/>
  <c r="E314" i="70"/>
  <c r="G310" i="70"/>
  <c r="G312" i="70"/>
  <c r="J314" i="70"/>
  <c r="G314" i="70"/>
  <c r="L310" i="70"/>
  <c r="J310" i="70"/>
  <c r="L312" i="70"/>
  <c r="J312" i="70"/>
  <c r="L314" i="70"/>
  <c r="M314" i="70"/>
  <c r="F314" i="70"/>
  <c r="K314" i="70"/>
  <c r="H314" i="70"/>
  <c r="I314" i="70"/>
  <c r="A317" i="70"/>
  <c r="N314" i="70"/>
  <c r="A313" i="70"/>
  <c r="M310" i="70"/>
  <c r="I310" i="70"/>
  <c r="K310" i="70"/>
  <c r="N310" i="70"/>
  <c r="H310" i="70"/>
  <c r="F310" i="70"/>
  <c r="A315" i="70"/>
  <c r="M312" i="70"/>
  <c r="I312" i="70"/>
  <c r="K312" i="70"/>
  <c r="N312" i="70"/>
  <c r="F312" i="70"/>
  <c r="H312" i="70"/>
  <c r="C317" i="70" l="1"/>
  <c r="B317" i="70"/>
  <c r="D317" i="70"/>
  <c r="E317" i="70"/>
  <c r="C315" i="70"/>
  <c r="D315" i="70"/>
  <c r="E315" i="70"/>
  <c r="B315" i="70"/>
  <c r="B313" i="70"/>
  <c r="C313" i="70"/>
  <c r="E313" i="70"/>
  <c r="D313" i="70"/>
  <c r="G315" i="70"/>
  <c r="G313" i="70"/>
  <c r="J317" i="70"/>
  <c r="G317" i="70"/>
  <c r="L315" i="70"/>
  <c r="J315" i="70"/>
  <c r="L313" i="70"/>
  <c r="J313" i="70"/>
  <c r="L317" i="70"/>
  <c r="M317" i="70"/>
  <c r="H317" i="70"/>
  <c r="K317" i="70"/>
  <c r="I317" i="70"/>
  <c r="F317" i="70"/>
  <c r="A320" i="70"/>
  <c r="N317" i="70"/>
  <c r="A318" i="70"/>
  <c r="M315" i="70"/>
  <c r="I315" i="70"/>
  <c r="K315" i="70"/>
  <c r="N315" i="70"/>
  <c r="F315" i="70"/>
  <c r="H315" i="70"/>
  <c r="A316" i="70"/>
  <c r="M313" i="70"/>
  <c r="I313" i="70"/>
  <c r="K313" i="70"/>
  <c r="N313" i="70"/>
  <c r="H313" i="70"/>
  <c r="F313" i="70"/>
  <c r="C318" i="70" l="1"/>
  <c r="D318" i="70"/>
  <c r="B318" i="70"/>
  <c r="E318" i="70"/>
  <c r="E320" i="70"/>
  <c r="C320" i="70"/>
  <c r="D320" i="70"/>
  <c r="B320" i="70"/>
  <c r="E316" i="70"/>
  <c r="C316" i="70"/>
  <c r="D316" i="70"/>
  <c r="B316" i="70"/>
  <c r="G316" i="70"/>
  <c r="G318" i="70"/>
  <c r="J320" i="70"/>
  <c r="G320" i="70"/>
  <c r="L316" i="70"/>
  <c r="J316" i="70"/>
  <c r="L318" i="70"/>
  <c r="J318" i="70"/>
  <c r="L320" i="70"/>
  <c r="M320" i="70"/>
  <c r="F320" i="70"/>
  <c r="K320" i="70"/>
  <c r="I320" i="70"/>
  <c r="H320" i="70"/>
  <c r="A323" i="70"/>
  <c r="N320" i="70"/>
  <c r="A319" i="70"/>
  <c r="M316" i="70"/>
  <c r="I316" i="70"/>
  <c r="N316" i="70"/>
  <c r="K316" i="70"/>
  <c r="F316" i="70"/>
  <c r="H316" i="70"/>
  <c r="A321" i="70"/>
  <c r="M318" i="70"/>
  <c r="I318" i="70"/>
  <c r="K318" i="70"/>
  <c r="N318" i="70"/>
  <c r="F318" i="70"/>
  <c r="H318" i="70"/>
  <c r="C323" i="70" l="1"/>
  <c r="E323" i="70"/>
  <c r="D323" i="70"/>
  <c r="B323" i="70"/>
  <c r="C321" i="70"/>
  <c r="B321" i="70"/>
  <c r="E321" i="70"/>
  <c r="D321" i="70"/>
  <c r="C319" i="70"/>
  <c r="E319" i="70"/>
  <c r="D319" i="70"/>
  <c r="B319" i="70"/>
  <c r="G321" i="70"/>
  <c r="G319" i="70"/>
  <c r="J323" i="70"/>
  <c r="G323" i="70"/>
  <c r="L321" i="70"/>
  <c r="J321" i="70"/>
  <c r="L319" i="70"/>
  <c r="J319" i="70"/>
  <c r="L323" i="70"/>
  <c r="M323" i="70"/>
  <c r="F323" i="70"/>
  <c r="K323" i="70"/>
  <c r="I323" i="70"/>
  <c r="H323" i="70"/>
  <c r="A326" i="70"/>
  <c r="N323" i="70"/>
  <c r="A324" i="70"/>
  <c r="M321" i="70"/>
  <c r="I321" i="70"/>
  <c r="K321" i="70"/>
  <c r="N321" i="70"/>
  <c r="H321" i="70"/>
  <c r="F321" i="70"/>
  <c r="A322" i="70"/>
  <c r="M319" i="70"/>
  <c r="I319" i="70"/>
  <c r="K319" i="70"/>
  <c r="N319" i="70"/>
  <c r="F319" i="70"/>
  <c r="H319" i="70"/>
  <c r="C326" i="70" l="1"/>
  <c r="B326" i="70"/>
  <c r="D326" i="70"/>
  <c r="E326" i="70"/>
  <c r="B322" i="70"/>
  <c r="C322" i="70"/>
  <c r="D322" i="70"/>
  <c r="E322" i="70"/>
  <c r="E324" i="70"/>
  <c r="C324" i="70"/>
  <c r="D324" i="70"/>
  <c r="B324" i="70"/>
  <c r="G322" i="70"/>
  <c r="G324" i="70"/>
  <c r="J326" i="70"/>
  <c r="G326" i="70"/>
  <c r="L322" i="70"/>
  <c r="J322" i="70"/>
  <c r="L324" i="70"/>
  <c r="J324" i="70"/>
  <c r="L326" i="70"/>
  <c r="N326" i="70"/>
  <c r="F326" i="70"/>
  <c r="I326" i="70"/>
  <c r="H326" i="70"/>
  <c r="K326" i="70"/>
  <c r="A329" i="70"/>
  <c r="M326" i="70"/>
  <c r="A325" i="70"/>
  <c r="M322" i="70"/>
  <c r="K322" i="70"/>
  <c r="I322" i="70"/>
  <c r="N322" i="70"/>
  <c r="H322" i="70"/>
  <c r="F322" i="70"/>
  <c r="A327" i="70"/>
  <c r="I324" i="70"/>
  <c r="M324" i="70"/>
  <c r="K324" i="70"/>
  <c r="N324" i="70"/>
  <c r="F324" i="70"/>
  <c r="H324" i="70"/>
  <c r="B329" i="70" l="1"/>
  <c r="C329" i="70"/>
  <c r="D329" i="70"/>
  <c r="E329" i="70"/>
  <c r="C327" i="70"/>
  <c r="D327" i="70"/>
  <c r="E327" i="70"/>
  <c r="B327" i="70"/>
  <c r="B325" i="70"/>
  <c r="C325" i="70"/>
  <c r="D325" i="70"/>
  <c r="E325" i="70"/>
  <c r="G327" i="70"/>
  <c r="G325" i="70"/>
  <c r="J329" i="70"/>
  <c r="G329" i="70"/>
  <c r="L327" i="70"/>
  <c r="J327" i="70"/>
  <c r="L325" i="70"/>
  <c r="J325" i="70"/>
  <c r="L329" i="70"/>
  <c r="N329" i="70"/>
  <c r="F329" i="70"/>
  <c r="I329" i="70"/>
  <c r="H329" i="70"/>
  <c r="M329" i="70"/>
  <c r="A332" i="70"/>
  <c r="K329" i="70"/>
  <c r="A330" i="70"/>
  <c r="I327" i="70"/>
  <c r="M327" i="70"/>
  <c r="K327" i="70"/>
  <c r="N327" i="70"/>
  <c r="F327" i="70"/>
  <c r="H327" i="70"/>
  <c r="A328" i="70"/>
  <c r="I325" i="70"/>
  <c r="M325" i="70"/>
  <c r="N325" i="70"/>
  <c r="K325" i="70"/>
  <c r="F325" i="70"/>
  <c r="H325" i="70"/>
  <c r="E332" i="70" l="1"/>
  <c r="C332" i="70"/>
  <c r="D332" i="70"/>
  <c r="B332" i="70"/>
  <c r="C328" i="70"/>
  <c r="E328" i="70"/>
  <c r="D328" i="70"/>
  <c r="B328" i="70"/>
  <c r="D330" i="70"/>
  <c r="C330" i="70"/>
  <c r="B330" i="70"/>
  <c r="E330" i="70"/>
  <c r="G328" i="70"/>
  <c r="G330" i="70"/>
  <c r="J332" i="70"/>
  <c r="G332" i="70"/>
  <c r="L328" i="70"/>
  <c r="J328" i="70"/>
  <c r="L330" i="70"/>
  <c r="J330" i="70"/>
  <c r="L332" i="70"/>
  <c r="I332" i="70"/>
  <c r="F332" i="70"/>
  <c r="M332" i="70"/>
  <c r="K332" i="70"/>
  <c r="H332" i="70"/>
  <c r="A335" i="70"/>
  <c r="N332" i="70"/>
  <c r="A331" i="70"/>
  <c r="I328" i="70"/>
  <c r="K328" i="70"/>
  <c r="M328" i="70"/>
  <c r="N328" i="70"/>
  <c r="F328" i="70"/>
  <c r="H328" i="70"/>
  <c r="A333" i="70"/>
  <c r="I330" i="70"/>
  <c r="N330" i="70"/>
  <c r="K330" i="70"/>
  <c r="M330" i="70"/>
  <c r="F330" i="70"/>
  <c r="H330" i="70"/>
  <c r="C333" i="70" l="1"/>
  <c r="B333" i="70"/>
  <c r="D333" i="70"/>
  <c r="E333" i="70"/>
  <c r="C335" i="70"/>
  <c r="E335" i="70"/>
  <c r="D335" i="70"/>
  <c r="B335" i="70"/>
  <c r="C331" i="70"/>
  <c r="D331" i="70"/>
  <c r="E331" i="70"/>
  <c r="B331" i="70"/>
  <c r="G333" i="70"/>
  <c r="G331" i="70"/>
  <c r="J335" i="70"/>
  <c r="G335" i="70"/>
  <c r="L333" i="70"/>
  <c r="J333" i="70"/>
  <c r="L331" i="70"/>
  <c r="J331" i="70"/>
  <c r="L335" i="70"/>
  <c r="K335" i="70"/>
  <c r="F335" i="70"/>
  <c r="I335" i="70"/>
  <c r="H335" i="70"/>
  <c r="M335" i="70"/>
  <c r="N335" i="70"/>
  <c r="A338" i="70"/>
  <c r="A336" i="70"/>
  <c r="I333" i="70"/>
  <c r="M333" i="70"/>
  <c r="N333" i="70"/>
  <c r="K333" i="70"/>
  <c r="F333" i="70"/>
  <c r="H333" i="70"/>
  <c r="A334" i="70"/>
  <c r="I331" i="70"/>
  <c r="M331" i="70"/>
  <c r="K331" i="70"/>
  <c r="N331" i="70"/>
  <c r="F331" i="70"/>
  <c r="H331" i="70"/>
  <c r="E336" i="70" l="1"/>
  <c r="C336" i="70"/>
  <c r="B336" i="70"/>
  <c r="D336" i="70"/>
  <c r="C334" i="70"/>
  <c r="D334" i="70"/>
  <c r="B334" i="70"/>
  <c r="E334" i="70"/>
  <c r="B338" i="70"/>
  <c r="C338" i="70"/>
  <c r="D338" i="70"/>
  <c r="E338" i="70"/>
  <c r="G334" i="70"/>
  <c r="G336" i="70"/>
  <c r="J338" i="70"/>
  <c r="G338" i="70"/>
  <c r="L334" i="70"/>
  <c r="J334" i="70"/>
  <c r="L336" i="70"/>
  <c r="J336" i="70"/>
  <c r="L338" i="70"/>
  <c r="N338" i="70"/>
  <c r="H338" i="70"/>
  <c r="I338" i="70"/>
  <c r="F338" i="70"/>
  <c r="K338" i="70"/>
  <c r="A341" i="70"/>
  <c r="M338" i="70"/>
  <c r="A337" i="70"/>
  <c r="I334" i="70"/>
  <c r="N334" i="70"/>
  <c r="K334" i="70"/>
  <c r="M334" i="70"/>
  <c r="H334" i="70"/>
  <c r="F334" i="70"/>
  <c r="A339" i="70"/>
  <c r="I336" i="70"/>
  <c r="K336" i="70"/>
  <c r="N336" i="70"/>
  <c r="M336" i="70"/>
  <c r="H336" i="70"/>
  <c r="F336" i="70"/>
  <c r="C339" i="70" l="1"/>
  <c r="E339" i="70"/>
  <c r="D339" i="70"/>
  <c r="B339" i="70"/>
  <c r="C337" i="70"/>
  <c r="B337" i="70"/>
  <c r="E337" i="70"/>
  <c r="D337" i="70"/>
  <c r="B341" i="70"/>
  <c r="C341" i="70"/>
  <c r="E341" i="70"/>
  <c r="D341" i="70"/>
  <c r="G339" i="70"/>
  <c r="G337" i="70"/>
  <c r="J341" i="70"/>
  <c r="G341" i="70"/>
  <c r="L339" i="70"/>
  <c r="J339" i="70"/>
  <c r="L337" i="70"/>
  <c r="J337" i="70"/>
  <c r="L341" i="70"/>
  <c r="I341" i="70"/>
  <c r="F341" i="70"/>
  <c r="M341" i="70"/>
  <c r="H341" i="70"/>
  <c r="N341" i="70"/>
  <c r="A344" i="70"/>
  <c r="K341" i="70"/>
  <c r="A342" i="70"/>
  <c r="I339" i="70"/>
  <c r="K339" i="70"/>
  <c r="M339" i="70"/>
  <c r="N339" i="70"/>
  <c r="F339" i="70"/>
  <c r="H339" i="70"/>
  <c r="A340" i="70"/>
  <c r="M337" i="70"/>
  <c r="I337" i="70"/>
  <c r="N337" i="70"/>
  <c r="K337" i="70"/>
  <c r="H337" i="70"/>
  <c r="F337" i="70"/>
  <c r="C342" i="70" l="1"/>
  <c r="B342" i="70"/>
  <c r="D342" i="70"/>
  <c r="E342" i="70"/>
  <c r="C344" i="70"/>
  <c r="E344" i="70"/>
  <c r="D344" i="70"/>
  <c r="B344" i="70"/>
  <c r="E340" i="70"/>
  <c r="C340" i="70"/>
  <c r="B340" i="70"/>
  <c r="D340" i="70"/>
  <c r="G340" i="70"/>
  <c r="G342" i="70"/>
  <c r="J344" i="70"/>
  <c r="G344" i="70"/>
  <c r="L340" i="70"/>
  <c r="J340" i="70"/>
  <c r="L342" i="70"/>
  <c r="J342" i="70"/>
  <c r="L344" i="70"/>
  <c r="I344" i="70"/>
  <c r="F344" i="70"/>
  <c r="M344" i="70"/>
  <c r="K344" i="70"/>
  <c r="H344" i="70"/>
  <c r="A347" i="70"/>
  <c r="N344" i="70"/>
  <c r="A343" i="70"/>
  <c r="I340" i="70"/>
  <c r="M340" i="70"/>
  <c r="K340" i="70"/>
  <c r="N340" i="70"/>
  <c r="H340" i="70"/>
  <c r="F340" i="70"/>
  <c r="A345" i="70"/>
  <c r="N342" i="70"/>
  <c r="I342" i="70"/>
  <c r="K342" i="70"/>
  <c r="M342" i="70"/>
  <c r="H342" i="70"/>
  <c r="F342" i="70"/>
  <c r="C343" i="70" l="1"/>
  <c r="D343" i="70"/>
  <c r="E343" i="70"/>
  <c r="B343" i="70"/>
  <c r="C347" i="70"/>
  <c r="D347" i="70"/>
  <c r="E347" i="70"/>
  <c r="B347" i="70"/>
  <c r="B345" i="70"/>
  <c r="C345" i="70"/>
  <c r="E345" i="70"/>
  <c r="D345" i="70"/>
  <c r="G345" i="70"/>
  <c r="G343" i="70"/>
  <c r="J347" i="70"/>
  <c r="G347" i="70"/>
  <c r="L345" i="70"/>
  <c r="J345" i="70"/>
  <c r="L343" i="70"/>
  <c r="J343" i="70"/>
  <c r="L347" i="70"/>
  <c r="I347" i="70"/>
  <c r="F347" i="70"/>
  <c r="K347" i="70"/>
  <c r="M347" i="70"/>
  <c r="H347" i="70"/>
  <c r="A350" i="70"/>
  <c r="N347" i="70"/>
  <c r="A348" i="70"/>
  <c r="I345" i="70"/>
  <c r="M345" i="70"/>
  <c r="N345" i="70"/>
  <c r="K345" i="70"/>
  <c r="H345" i="70"/>
  <c r="F345" i="70"/>
  <c r="A346" i="70"/>
  <c r="I343" i="70"/>
  <c r="K343" i="70"/>
  <c r="M343" i="70"/>
  <c r="N343" i="70"/>
  <c r="F343" i="70"/>
  <c r="H343" i="70"/>
  <c r="C350" i="70" l="1"/>
  <c r="D350" i="70"/>
  <c r="B350" i="70"/>
  <c r="E350" i="70"/>
  <c r="D346" i="70"/>
  <c r="C346" i="70"/>
  <c r="B346" i="70"/>
  <c r="E346" i="70"/>
  <c r="E348" i="70"/>
  <c r="C348" i="70"/>
  <c r="D348" i="70"/>
  <c r="B348" i="70"/>
  <c r="G346" i="70"/>
  <c r="G348" i="70"/>
  <c r="J350" i="70"/>
  <c r="G350" i="70"/>
  <c r="L346" i="70"/>
  <c r="J346" i="70"/>
  <c r="L348" i="70"/>
  <c r="J348" i="70"/>
  <c r="L350" i="70"/>
  <c r="N350" i="70"/>
  <c r="H350" i="70"/>
  <c r="K350" i="70"/>
  <c r="A353" i="70"/>
  <c r="M350" i="70"/>
  <c r="I350" i="70"/>
  <c r="F350" i="70"/>
  <c r="A349" i="70"/>
  <c r="I346" i="70"/>
  <c r="N346" i="70"/>
  <c r="K346" i="70"/>
  <c r="M346" i="70"/>
  <c r="H346" i="70"/>
  <c r="F346" i="70"/>
  <c r="A351" i="70"/>
  <c r="I348" i="70"/>
  <c r="K348" i="70"/>
  <c r="N348" i="70"/>
  <c r="M348" i="70"/>
  <c r="H348" i="70"/>
  <c r="F348" i="70"/>
  <c r="C349" i="70" l="1"/>
  <c r="B349" i="70"/>
  <c r="E349" i="70"/>
  <c r="D349" i="70"/>
  <c r="C351" i="70"/>
  <c r="E351" i="70"/>
  <c r="D351" i="70"/>
  <c r="B351" i="70"/>
  <c r="C353" i="70"/>
  <c r="B353" i="70"/>
  <c r="E353" i="70"/>
  <c r="D353" i="70"/>
  <c r="G351" i="70"/>
  <c r="G349" i="70"/>
  <c r="J353" i="70"/>
  <c r="G353" i="70"/>
  <c r="L351" i="70"/>
  <c r="J351" i="70"/>
  <c r="L349" i="70"/>
  <c r="J349" i="70"/>
  <c r="L353" i="70"/>
  <c r="M353" i="70"/>
  <c r="F353" i="70"/>
  <c r="I353" i="70"/>
  <c r="H353" i="70"/>
  <c r="N353" i="70"/>
  <c r="A356" i="70"/>
  <c r="K353" i="70"/>
  <c r="A354" i="70"/>
  <c r="I351" i="70"/>
  <c r="K351" i="70"/>
  <c r="M351" i="70"/>
  <c r="N351" i="70"/>
  <c r="H351" i="70"/>
  <c r="F351" i="70"/>
  <c r="A352" i="70"/>
  <c r="I349" i="70"/>
  <c r="M349" i="70"/>
  <c r="N349" i="70"/>
  <c r="K349" i="70"/>
  <c r="H349" i="70"/>
  <c r="F349" i="70"/>
  <c r="B354" i="70" l="1"/>
  <c r="C354" i="70"/>
  <c r="D354" i="70"/>
  <c r="E354" i="70"/>
  <c r="E352" i="70"/>
  <c r="C352" i="70"/>
  <c r="D352" i="70"/>
  <c r="B352" i="70"/>
  <c r="E356" i="70"/>
  <c r="C356" i="70"/>
  <c r="D356" i="70"/>
  <c r="B356" i="70"/>
  <c r="G352" i="70"/>
  <c r="G354" i="70"/>
  <c r="J356" i="70"/>
  <c r="G356" i="70"/>
  <c r="L352" i="70"/>
  <c r="J352" i="70"/>
  <c r="L354" i="70"/>
  <c r="J354" i="70"/>
  <c r="L356" i="70"/>
  <c r="I356" i="70"/>
  <c r="H356" i="70"/>
  <c r="K356" i="70"/>
  <c r="F356" i="70"/>
  <c r="M356" i="70"/>
  <c r="A359" i="70"/>
  <c r="N356" i="70"/>
  <c r="A355" i="70"/>
  <c r="I352" i="70"/>
  <c r="K352" i="70"/>
  <c r="N352" i="70"/>
  <c r="M352" i="70"/>
  <c r="F352" i="70"/>
  <c r="H352" i="70"/>
  <c r="A357" i="70"/>
  <c r="N354" i="70"/>
  <c r="I354" i="70"/>
  <c r="M354" i="70"/>
  <c r="K354" i="70"/>
  <c r="F354" i="70"/>
  <c r="H354" i="70"/>
  <c r="C359" i="70" l="1"/>
  <c r="D359" i="70"/>
  <c r="E359" i="70"/>
  <c r="B359" i="70"/>
  <c r="B357" i="70"/>
  <c r="C357" i="70"/>
  <c r="D357" i="70"/>
  <c r="E357" i="70"/>
  <c r="C355" i="70"/>
  <c r="E355" i="70"/>
  <c r="D355" i="70"/>
  <c r="B355" i="70"/>
  <c r="G357" i="70"/>
  <c r="G355" i="70"/>
  <c r="J359" i="70"/>
  <c r="G359" i="70"/>
  <c r="L357" i="70"/>
  <c r="J357" i="70"/>
  <c r="L355" i="70"/>
  <c r="J355" i="70"/>
  <c r="L359" i="70"/>
  <c r="I359" i="70"/>
  <c r="H359" i="70"/>
  <c r="M359" i="70"/>
  <c r="N359" i="70"/>
  <c r="K359" i="70"/>
  <c r="F359" i="70"/>
  <c r="A362" i="70"/>
  <c r="A360" i="70"/>
  <c r="I357" i="70"/>
  <c r="M357" i="70"/>
  <c r="N357" i="70"/>
  <c r="K357" i="70"/>
  <c r="F357" i="70"/>
  <c r="H357" i="70"/>
  <c r="A358" i="70"/>
  <c r="I355" i="70"/>
  <c r="K355" i="70"/>
  <c r="M355" i="70"/>
  <c r="N355" i="70"/>
  <c r="F355" i="70"/>
  <c r="H355" i="70"/>
  <c r="C358" i="70" l="1"/>
  <c r="B358" i="70"/>
  <c r="D358" i="70"/>
  <c r="E358" i="70"/>
  <c r="C360" i="70"/>
  <c r="E360" i="70"/>
  <c r="B360" i="70"/>
  <c r="D360" i="70"/>
  <c r="D362" i="70"/>
  <c r="C362" i="70"/>
  <c r="B362" i="70"/>
  <c r="E362" i="70"/>
  <c r="G358" i="70"/>
  <c r="G360" i="70"/>
  <c r="J362" i="70"/>
  <c r="G362" i="70"/>
  <c r="L358" i="70"/>
  <c r="J358" i="70"/>
  <c r="L360" i="70"/>
  <c r="J360" i="70"/>
  <c r="L362" i="70"/>
  <c r="I362" i="70"/>
  <c r="H362" i="70"/>
  <c r="N362" i="70"/>
  <c r="F362" i="70"/>
  <c r="K362" i="70"/>
  <c r="A365" i="70"/>
  <c r="M362" i="70"/>
  <c r="A361" i="70"/>
  <c r="N358" i="70"/>
  <c r="I358" i="70"/>
  <c r="K358" i="70"/>
  <c r="M358" i="70"/>
  <c r="F358" i="70"/>
  <c r="H358" i="70"/>
  <c r="A363" i="70"/>
  <c r="I360" i="70"/>
  <c r="K360" i="70"/>
  <c r="M360" i="70"/>
  <c r="N360" i="70"/>
  <c r="F360" i="70"/>
  <c r="H360" i="70"/>
  <c r="E365" i="70" l="1"/>
  <c r="C365" i="70"/>
  <c r="B365" i="70"/>
  <c r="D365" i="70"/>
  <c r="C363" i="70"/>
  <c r="B363" i="70"/>
  <c r="D363" i="70"/>
  <c r="E363" i="70"/>
  <c r="B361" i="70"/>
  <c r="C361" i="70"/>
  <c r="D361" i="70"/>
  <c r="E361" i="70"/>
  <c r="G363" i="70"/>
  <c r="G361" i="70"/>
  <c r="J365" i="70"/>
  <c r="G365" i="70"/>
  <c r="L363" i="70"/>
  <c r="J363" i="70"/>
  <c r="L361" i="70"/>
  <c r="J361" i="70"/>
  <c r="L365" i="70"/>
  <c r="I365" i="70"/>
  <c r="F365" i="70"/>
  <c r="M365" i="70"/>
  <c r="H365" i="70"/>
  <c r="N365" i="70"/>
  <c r="K365" i="70"/>
  <c r="A368" i="70"/>
  <c r="A366" i="70"/>
  <c r="I363" i="70"/>
  <c r="M363" i="70"/>
  <c r="K363" i="70"/>
  <c r="N363" i="70"/>
  <c r="F363" i="70"/>
  <c r="H363" i="70"/>
  <c r="A364" i="70"/>
  <c r="I361" i="70"/>
  <c r="M361" i="70"/>
  <c r="N361" i="70"/>
  <c r="K361" i="70"/>
  <c r="F361" i="70"/>
  <c r="H361" i="70"/>
  <c r="E364" i="70" l="1"/>
  <c r="C364" i="70"/>
  <c r="B364" i="70"/>
  <c r="D364" i="70"/>
  <c r="C366" i="70"/>
  <c r="D366" i="70"/>
  <c r="B366" i="70"/>
  <c r="E366" i="70"/>
  <c r="E368" i="70"/>
  <c r="C368" i="70"/>
  <c r="D368" i="70"/>
  <c r="B368" i="70"/>
  <c r="G364" i="70"/>
  <c r="G366" i="70"/>
  <c r="J368" i="70"/>
  <c r="G368" i="70"/>
  <c r="L364" i="70"/>
  <c r="J364" i="70"/>
  <c r="L366" i="70"/>
  <c r="J366" i="70"/>
  <c r="L368" i="70"/>
  <c r="I368" i="70"/>
  <c r="H368" i="70"/>
  <c r="K368" i="70"/>
  <c r="F368" i="70"/>
  <c r="N368" i="70"/>
  <c r="A371" i="70"/>
  <c r="M368" i="70"/>
  <c r="A367" i="70"/>
  <c r="I364" i="70"/>
  <c r="K364" i="70"/>
  <c r="M364" i="70"/>
  <c r="N364" i="70"/>
  <c r="F364" i="70"/>
  <c r="H364" i="70"/>
  <c r="A369" i="70"/>
  <c r="I366" i="70"/>
  <c r="N366" i="70"/>
  <c r="K366" i="70"/>
  <c r="M366" i="70"/>
  <c r="F366" i="70"/>
  <c r="H366" i="70"/>
  <c r="C371" i="70" l="1"/>
  <c r="E371" i="70"/>
  <c r="B371" i="70"/>
  <c r="D371" i="70"/>
  <c r="C369" i="70"/>
  <c r="B369" i="70"/>
  <c r="E369" i="70"/>
  <c r="D369" i="70"/>
  <c r="C367" i="70"/>
  <c r="E367" i="70"/>
  <c r="D367" i="70"/>
  <c r="B367" i="70"/>
  <c r="G369" i="70"/>
  <c r="G367" i="70"/>
  <c r="J371" i="70"/>
  <c r="G371" i="70"/>
  <c r="L369" i="70"/>
  <c r="J369" i="70"/>
  <c r="L367" i="70"/>
  <c r="J367" i="70"/>
  <c r="L371" i="70"/>
  <c r="I371" i="70"/>
  <c r="H371" i="70"/>
  <c r="K371" i="70"/>
  <c r="F371" i="70"/>
  <c r="M371" i="70"/>
  <c r="A374" i="70"/>
  <c r="N371" i="70"/>
  <c r="A372" i="70"/>
  <c r="M369" i="70"/>
  <c r="I369" i="70"/>
  <c r="N369" i="70"/>
  <c r="K369" i="70"/>
  <c r="F369" i="70"/>
  <c r="H369" i="70"/>
  <c r="A370" i="70"/>
  <c r="I367" i="70"/>
  <c r="K367" i="70"/>
  <c r="M367" i="70"/>
  <c r="N367" i="70"/>
  <c r="F367" i="70"/>
  <c r="H367" i="70"/>
  <c r="C374" i="70" l="1"/>
  <c r="B374" i="70"/>
  <c r="D374" i="70"/>
  <c r="E374" i="70"/>
  <c r="B370" i="70"/>
  <c r="C370" i="70"/>
  <c r="D370" i="70"/>
  <c r="E370" i="70"/>
  <c r="E372" i="70"/>
  <c r="C372" i="70"/>
  <c r="B372" i="70"/>
  <c r="D372" i="70"/>
  <c r="G370" i="70"/>
  <c r="G372" i="70"/>
  <c r="J374" i="70"/>
  <c r="G374" i="70"/>
  <c r="L370" i="70"/>
  <c r="J370" i="70"/>
  <c r="L372" i="70"/>
  <c r="J372" i="70"/>
  <c r="L374" i="70"/>
  <c r="N374" i="70"/>
  <c r="F374" i="70"/>
  <c r="I374" i="70"/>
  <c r="H374" i="70"/>
  <c r="K374" i="70"/>
  <c r="A377" i="70"/>
  <c r="M374" i="70"/>
  <c r="A373" i="70"/>
  <c r="N370" i="70"/>
  <c r="I370" i="70"/>
  <c r="K370" i="70"/>
  <c r="M370" i="70"/>
  <c r="F370" i="70"/>
  <c r="H370" i="70"/>
  <c r="A375" i="70"/>
  <c r="I372" i="70"/>
  <c r="K372" i="70"/>
  <c r="M372" i="70"/>
  <c r="N372" i="70"/>
  <c r="H372" i="70"/>
  <c r="F372" i="70"/>
  <c r="B377" i="70" l="1"/>
  <c r="C377" i="70"/>
  <c r="D377" i="70"/>
  <c r="E377" i="70"/>
  <c r="C375" i="70"/>
  <c r="D375" i="70"/>
  <c r="E375" i="70"/>
  <c r="B375" i="70"/>
  <c r="B373" i="70"/>
  <c r="E373" i="70"/>
  <c r="C373" i="70"/>
  <c r="D373" i="70"/>
  <c r="G375" i="70"/>
  <c r="G373" i="70"/>
  <c r="J377" i="70"/>
  <c r="G377" i="70"/>
  <c r="L375" i="70"/>
  <c r="J375" i="70"/>
  <c r="L373" i="70"/>
  <c r="J373" i="70"/>
  <c r="L377" i="70"/>
  <c r="I377" i="70"/>
  <c r="F377" i="70"/>
  <c r="M377" i="70"/>
  <c r="H377" i="70"/>
  <c r="N377" i="70"/>
  <c r="A380" i="70"/>
  <c r="K377" i="70"/>
  <c r="A378" i="70"/>
  <c r="I375" i="70"/>
  <c r="N375" i="70"/>
  <c r="M375" i="70"/>
  <c r="K375" i="70"/>
  <c r="F375" i="70"/>
  <c r="H375" i="70"/>
  <c r="A376" i="70"/>
  <c r="I373" i="70"/>
  <c r="M373" i="70"/>
  <c r="N373" i="70"/>
  <c r="K373" i="70"/>
  <c r="F373" i="70"/>
  <c r="H373" i="70"/>
  <c r="E380" i="70" l="1"/>
  <c r="C380" i="70"/>
  <c r="D380" i="70"/>
  <c r="B380" i="70"/>
  <c r="D376" i="70"/>
  <c r="C376" i="70"/>
  <c r="E376" i="70"/>
  <c r="B376" i="70"/>
  <c r="D378" i="70"/>
  <c r="C378" i="70"/>
  <c r="B378" i="70"/>
  <c r="E378" i="70"/>
  <c r="G376" i="70"/>
  <c r="G378" i="70"/>
  <c r="J380" i="70"/>
  <c r="G380" i="70"/>
  <c r="L376" i="70"/>
  <c r="J376" i="70"/>
  <c r="L378" i="70"/>
  <c r="J378" i="70"/>
  <c r="L380" i="70"/>
  <c r="I380" i="70"/>
  <c r="F380" i="70"/>
  <c r="M380" i="70"/>
  <c r="K380" i="70"/>
  <c r="H380" i="70"/>
  <c r="A383" i="70"/>
  <c r="N380" i="70"/>
  <c r="A379" i="70"/>
  <c r="I376" i="70"/>
  <c r="K376" i="70"/>
  <c r="M376" i="70"/>
  <c r="N376" i="70"/>
  <c r="F376" i="70"/>
  <c r="H376" i="70"/>
  <c r="A381" i="70"/>
  <c r="I378" i="70"/>
  <c r="N378" i="70"/>
  <c r="K378" i="70"/>
  <c r="M378" i="70"/>
  <c r="F378" i="70"/>
  <c r="H378" i="70"/>
  <c r="C383" i="70" l="1"/>
  <c r="E383" i="70"/>
  <c r="D383" i="70"/>
  <c r="B383" i="70"/>
  <c r="C379" i="70"/>
  <c r="D379" i="70"/>
  <c r="E379" i="70"/>
  <c r="B379" i="70"/>
  <c r="C381" i="70"/>
  <c r="B381" i="70"/>
  <c r="E381" i="70"/>
  <c r="D381" i="70"/>
  <c r="G381" i="70"/>
  <c r="G379" i="70"/>
  <c r="J383" i="70"/>
  <c r="G383" i="70"/>
  <c r="L381" i="70"/>
  <c r="J381" i="70"/>
  <c r="L379" i="70"/>
  <c r="J379" i="70"/>
  <c r="L383" i="70"/>
  <c r="I383" i="70"/>
  <c r="F383" i="70"/>
  <c r="K383" i="70"/>
  <c r="H383" i="70"/>
  <c r="M383" i="70"/>
  <c r="A386" i="70"/>
  <c r="N383" i="70"/>
  <c r="A384" i="70"/>
  <c r="I381" i="70"/>
  <c r="M381" i="70"/>
  <c r="N381" i="70"/>
  <c r="K381" i="70"/>
  <c r="F381" i="70"/>
  <c r="H381" i="70"/>
  <c r="A382" i="70"/>
  <c r="I379" i="70"/>
  <c r="K379" i="70"/>
  <c r="M379" i="70"/>
  <c r="N379" i="70"/>
  <c r="H379" i="70"/>
  <c r="F379" i="70"/>
  <c r="B386" i="70" l="1"/>
  <c r="C386" i="70"/>
  <c r="D386" i="70"/>
  <c r="E386" i="70"/>
  <c r="D384" i="70"/>
  <c r="E384" i="70"/>
  <c r="C384" i="70"/>
  <c r="B384" i="70"/>
  <c r="C382" i="70"/>
  <c r="D382" i="70"/>
  <c r="B382" i="70"/>
  <c r="E382" i="70"/>
  <c r="G382" i="70"/>
  <c r="G384" i="70"/>
  <c r="J386" i="70"/>
  <c r="G386" i="70"/>
  <c r="L384" i="70"/>
  <c r="J384" i="70"/>
  <c r="L382" i="70"/>
  <c r="J382" i="70"/>
  <c r="L386" i="70"/>
  <c r="I386" i="70"/>
  <c r="H386" i="70"/>
  <c r="K386" i="70"/>
  <c r="A389" i="70"/>
  <c r="M386" i="70"/>
  <c r="N386" i="70"/>
  <c r="F386" i="70"/>
  <c r="A385" i="70"/>
  <c r="I382" i="70"/>
  <c r="N382" i="70"/>
  <c r="K382" i="70"/>
  <c r="M382" i="70"/>
  <c r="F382" i="70"/>
  <c r="H382" i="70"/>
  <c r="A387" i="70"/>
  <c r="I384" i="70"/>
  <c r="K384" i="70"/>
  <c r="N384" i="70"/>
  <c r="M384" i="70"/>
  <c r="F384" i="70"/>
  <c r="H384" i="70"/>
  <c r="C387" i="70" l="1"/>
  <c r="B387" i="70"/>
  <c r="E387" i="70"/>
  <c r="D387" i="70"/>
  <c r="C385" i="70"/>
  <c r="B385" i="70"/>
  <c r="D385" i="70"/>
  <c r="E385" i="70"/>
  <c r="B389" i="70"/>
  <c r="C389" i="70"/>
  <c r="E389" i="70"/>
  <c r="D389" i="70"/>
  <c r="G387" i="70"/>
  <c r="G385" i="70"/>
  <c r="J389" i="70"/>
  <c r="G389" i="70"/>
  <c r="L387" i="70"/>
  <c r="J387" i="70"/>
  <c r="L385" i="70"/>
  <c r="J385" i="70"/>
  <c r="L389" i="70"/>
  <c r="I389" i="70"/>
  <c r="F389" i="70"/>
  <c r="M389" i="70"/>
  <c r="H389" i="70"/>
  <c r="N389" i="70"/>
  <c r="A392" i="70"/>
  <c r="K389" i="70"/>
  <c r="A390" i="70"/>
  <c r="I387" i="70"/>
  <c r="K387" i="70"/>
  <c r="M387" i="70"/>
  <c r="N387" i="70"/>
  <c r="H387" i="70"/>
  <c r="F387" i="70"/>
  <c r="A388" i="70"/>
  <c r="M385" i="70"/>
  <c r="I385" i="70"/>
  <c r="N385" i="70"/>
  <c r="K385" i="70"/>
  <c r="H385" i="70"/>
  <c r="F385" i="70"/>
  <c r="D392" i="70" l="1"/>
  <c r="C392" i="70"/>
  <c r="E392" i="70"/>
  <c r="B392" i="70"/>
  <c r="E388" i="70"/>
  <c r="C388" i="70"/>
  <c r="D388" i="70"/>
  <c r="B388" i="70"/>
  <c r="C390" i="70"/>
  <c r="B390" i="70"/>
  <c r="D390" i="70"/>
  <c r="E390" i="70"/>
  <c r="G388" i="70"/>
  <c r="G390" i="70"/>
  <c r="J392" i="70"/>
  <c r="G392" i="70"/>
  <c r="L390" i="70"/>
  <c r="J390" i="70"/>
  <c r="L388" i="70"/>
  <c r="J388" i="70"/>
  <c r="L392" i="70"/>
  <c r="K392" i="70"/>
  <c r="H392" i="70"/>
  <c r="M392" i="70"/>
  <c r="I392" i="70"/>
  <c r="F392" i="70"/>
  <c r="A395" i="70"/>
  <c r="N392" i="70"/>
  <c r="A391" i="70"/>
  <c r="I388" i="70"/>
  <c r="K388" i="70"/>
  <c r="M388" i="70"/>
  <c r="N388" i="70"/>
  <c r="F388" i="70"/>
  <c r="H388" i="70"/>
  <c r="A393" i="70"/>
  <c r="N390" i="70"/>
  <c r="I390" i="70"/>
  <c r="K390" i="70"/>
  <c r="M390" i="70"/>
  <c r="H390" i="70"/>
  <c r="F390" i="70"/>
  <c r="C395" i="70" l="1"/>
  <c r="B395" i="70"/>
  <c r="D395" i="70"/>
  <c r="E395" i="70"/>
  <c r="C391" i="70"/>
  <c r="D391" i="70"/>
  <c r="E391" i="70"/>
  <c r="B391" i="70"/>
  <c r="B393" i="70"/>
  <c r="C393" i="70"/>
  <c r="D393" i="70"/>
  <c r="E393" i="70"/>
  <c r="G393" i="70"/>
  <c r="G391" i="70"/>
  <c r="J395" i="70"/>
  <c r="G395" i="70"/>
  <c r="L393" i="70"/>
  <c r="J393" i="70"/>
  <c r="L391" i="70"/>
  <c r="J391" i="70"/>
  <c r="L395" i="70"/>
  <c r="I395" i="70"/>
  <c r="H395" i="70"/>
  <c r="M395" i="70"/>
  <c r="F395" i="70"/>
  <c r="K395" i="70"/>
  <c r="A398" i="70"/>
  <c r="N395" i="70"/>
  <c r="A396" i="70"/>
  <c r="I393" i="70"/>
  <c r="M393" i="70"/>
  <c r="N393" i="70"/>
  <c r="K393" i="70"/>
  <c r="H393" i="70"/>
  <c r="F393" i="70"/>
  <c r="A394" i="70"/>
  <c r="I391" i="70"/>
  <c r="M391" i="70"/>
  <c r="K391" i="70"/>
  <c r="N391" i="70"/>
  <c r="H391" i="70"/>
  <c r="F391" i="70"/>
  <c r="C398" i="70" l="1"/>
  <c r="D398" i="70"/>
  <c r="B398" i="70"/>
  <c r="E398" i="70"/>
  <c r="D394" i="70"/>
  <c r="C394" i="70"/>
  <c r="B394" i="70"/>
  <c r="E394" i="70"/>
  <c r="E396" i="70"/>
  <c r="C396" i="70"/>
  <c r="D396" i="70"/>
  <c r="B396" i="70"/>
  <c r="G394" i="70"/>
  <c r="G396" i="70"/>
  <c r="J398" i="70"/>
  <c r="G398" i="70"/>
  <c r="L394" i="70"/>
  <c r="J394" i="70"/>
  <c r="L396" i="70"/>
  <c r="J396" i="70"/>
  <c r="L398" i="70"/>
  <c r="I398" i="70"/>
  <c r="K398" i="70"/>
  <c r="F398" i="70"/>
  <c r="M398" i="70"/>
  <c r="H398" i="70"/>
  <c r="A401" i="70"/>
  <c r="N398" i="70"/>
  <c r="A397" i="70"/>
  <c r="I394" i="70"/>
  <c r="N394" i="70"/>
  <c r="K394" i="70"/>
  <c r="M394" i="70"/>
  <c r="F394" i="70"/>
  <c r="H394" i="70"/>
  <c r="A399" i="70"/>
  <c r="I396" i="70"/>
  <c r="N396" i="70"/>
  <c r="M396" i="70"/>
  <c r="K396" i="70"/>
  <c r="F396" i="70"/>
  <c r="H396" i="70"/>
  <c r="C401" i="70" l="1"/>
  <c r="B401" i="70"/>
  <c r="E401" i="70"/>
  <c r="D401" i="70"/>
  <c r="C399" i="70"/>
  <c r="E399" i="70"/>
  <c r="D399" i="70"/>
  <c r="B399" i="70"/>
  <c r="E397" i="70"/>
  <c r="C397" i="70"/>
  <c r="B397" i="70"/>
  <c r="D397" i="70"/>
  <c r="G399" i="70"/>
  <c r="G397" i="70"/>
  <c r="J401" i="70"/>
  <c r="G401" i="70"/>
  <c r="L399" i="70"/>
  <c r="J399" i="70"/>
  <c r="L397" i="70"/>
  <c r="J397" i="70"/>
  <c r="L401" i="70"/>
  <c r="I401" i="70"/>
  <c r="F401" i="70"/>
  <c r="K401" i="70"/>
  <c r="H401" i="70"/>
  <c r="N401" i="70"/>
  <c r="M401" i="70"/>
  <c r="A404" i="70"/>
  <c r="A402" i="70"/>
  <c r="I399" i="70"/>
  <c r="K399" i="70"/>
  <c r="M399" i="70"/>
  <c r="N399" i="70"/>
  <c r="F399" i="70"/>
  <c r="H399" i="70"/>
  <c r="A400" i="70"/>
  <c r="I397" i="70"/>
  <c r="K397" i="70"/>
  <c r="M397" i="70"/>
  <c r="N397" i="70"/>
  <c r="F397" i="70"/>
  <c r="H397" i="70"/>
  <c r="E400" i="70" l="1"/>
  <c r="C400" i="70"/>
  <c r="D400" i="70"/>
  <c r="B400" i="70"/>
  <c r="B402" i="70"/>
  <c r="C402" i="70"/>
  <c r="D402" i="70"/>
  <c r="E402" i="70"/>
  <c r="E404" i="70"/>
  <c r="C404" i="70"/>
  <c r="D404" i="70"/>
  <c r="B404" i="70"/>
  <c r="G400" i="70"/>
  <c r="G402" i="70"/>
  <c r="J404" i="70"/>
  <c r="G404" i="70"/>
  <c r="L400" i="70"/>
  <c r="J400" i="70"/>
  <c r="L402" i="70"/>
  <c r="J402" i="70"/>
  <c r="L404" i="70"/>
  <c r="I404" i="70"/>
  <c r="H404" i="70"/>
  <c r="M404" i="70"/>
  <c r="K404" i="70"/>
  <c r="F404" i="70"/>
  <c r="A407" i="70"/>
  <c r="N404" i="70"/>
  <c r="A403" i="70"/>
  <c r="I400" i="70"/>
  <c r="K400" i="70"/>
  <c r="M400" i="70"/>
  <c r="N400" i="70"/>
  <c r="H400" i="70"/>
  <c r="F400" i="70"/>
  <c r="A405" i="70"/>
  <c r="I402" i="70"/>
  <c r="K402" i="70"/>
  <c r="M402" i="70"/>
  <c r="N402" i="70"/>
  <c r="F402" i="70"/>
  <c r="H402" i="70"/>
  <c r="C407" i="70" l="1"/>
  <c r="D407" i="70"/>
  <c r="E407" i="70"/>
  <c r="B407" i="70"/>
  <c r="B405" i="70"/>
  <c r="E405" i="70"/>
  <c r="C405" i="70"/>
  <c r="D405" i="70"/>
  <c r="C403" i="70"/>
  <c r="E403" i="70"/>
  <c r="B403" i="70"/>
  <c r="D403" i="70"/>
  <c r="G405" i="70"/>
  <c r="G403" i="70"/>
  <c r="J407" i="70"/>
  <c r="G407" i="70"/>
  <c r="L405" i="70"/>
  <c r="J405" i="70"/>
  <c r="L403" i="70"/>
  <c r="J403" i="70"/>
  <c r="L407" i="70"/>
  <c r="I407" i="70"/>
  <c r="F407" i="70"/>
  <c r="M407" i="70"/>
  <c r="H407" i="70"/>
  <c r="K407" i="70"/>
  <c r="A410" i="70"/>
  <c r="N407" i="70"/>
  <c r="A408" i="70"/>
  <c r="I405" i="70"/>
  <c r="K405" i="70"/>
  <c r="M405" i="70"/>
  <c r="N405" i="70"/>
  <c r="F405" i="70"/>
  <c r="H405" i="70"/>
  <c r="A406" i="70"/>
  <c r="I403" i="70"/>
  <c r="M403" i="70"/>
  <c r="K403" i="70"/>
  <c r="N403" i="70"/>
  <c r="F403" i="70"/>
  <c r="H403" i="70"/>
  <c r="D410" i="70" l="1"/>
  <c r="C410" i="70"/>
  <c r="B410" i="70"/>
  <c r="E410" i="70"/>
  <c r="D408" i="70"/>
  <c r="C408" i="70"/>
  <c r="E408" i="70"/>
  <c r="B408" i="70"/>
  <c r="C406" i="70"/>
  <c r="B406" i="70"/>
  <c r="D406" i="70"/>
  <c r="E406" i="70"/>
  <c r="G406" i="70"/>
  <c r="G408" i="70"/>
  <c r="J410" i="70"/>
  <c r="G410" i="70"/>
  <c r="L406" i="70"/>
  <c r="J406" i="70"/>
  <c r="L408" i="70"/>
  <c r="J408" i="70"/>
  <c r="L410" i="70"/>
  <c r="I410" i="70"/>
  <c r="F410" i="70"/>
  <c r="K410" i="70"/>
  <c r="H410" i="70"/>
  <c r="M410" i="70"/>
  <c r="A413" i="70"/>
  <c r="N410" i="70"/>
  <c r="A409" i="70"/>
  <c r="I406" i="70"/>
  <c r="K406" i="70"/>
  <c r="M406" i="70"/>
  <c r="N406" i="70"/>
  <c r="F406" i="70"/>
  <c r="H406" i="70"/>
  <c r="A411" i="70"/>
  <c r="I408" i="70"/>
  <c r="M408" i="70"/>
  <c r="K408" i="70"/>
  <c r="N408" i="70"/>
  <c r="F408" i="70"/>
  <c r="H408" i="70"/>
  <c r="D413" i="70" l="1"/>
  <c r="C413" i="70"/>
  <c r="B413" i="70"/>
  <c r="E413" i="70"/>
  <c r="C411" i="70"/>
  <c r="D411" i="70"/>
  <c r="E411" i="70"/>
  <c r="B411" i="70"/>
  <c r="B409" i="70"/>
  <c r="C409" i="70"/>
  <c r="D409" i="70"/>
  <c r="E409" i="70"/>
  <c r="G411" i="70"/>
  <c r="G409" i="70"/>
  <c r="J413" i="70"/>
  <c r="G413" i="70"/>
  <c r="L411" i="70"/>
  <c r="J411" i="70"/>
  <c r="L409" i="70"/>
  <c r="J409" i="70"/>
  <c r="L413" i="70"/>
  <c r="I413" i="70"/>
  <c r="F413" i="70"/>
  <c r="K413" i="70"/>
  <c r="H413" i="70"/>
  <c r="M413" i="70"/>
  <c r="A416" i="70"/>
  <c r="N413" i="70"/>
  <c r="A414" i="70"/>
  <c r="I411" i="70"/>
  <c r="M411" i="70"/>
  <c r="K411" i="70"/>
  <c r="N411" i="70"/>
  <c r="H411" i="70"/>
  <c r="F411" i="70"/>
  <c r="A412" i="70"/>
  <c r="I409" i="70"/>
  <c r="K409" i="70"/>
  <c r="M409" i="70"/>
  <c r="N409" i="70"/>
  <c r="F409" i="70"/>
  <c r="H409" i="70"/>
  <c r="B416" i="70" l="1"/>
  <c r="D416" i="70"/>
  <c r="E416" i="70"/>
  <c r="C416" i="70"/>
  <c r="E412" i="70"/>
  <c r="C412" i="70"/>
  <c r="D412" i="70"/>
  <c r="B412" i="70"/>
  <c r="D414" i="70"/>
  <c r="C414" i="70"/>
  <c r="B414" i="70"/>
  <c r="E414" i="70"/>
  <c r="G412" i="70"/>
  <c r="G414" i="70"/>
  <c r="J416" i="70"/>
  <c r="G416" i="70"/>
  <c r="L412" i="70"/>
  <c r="J412" i="70"/>
  <c r="L414" i="70"/>
  <c r="J414" i="70"/>
  <c r="L416" i="70"/>
  <c r="I416" i="70"/>
  <c r="F416" i="70"/>
  <c r="K416" i="70"/>
  <c r="H416" i="70"/>
  <c r="M416" i="70"/>
  <c r="A419" i="70"/>
  <c r="N416" i="70"/>
  <c r="A415" i="70"/>
  <c r="I412" i="70"/>
  <c r="N412" i="70"/>
  <c r="M412" i="70"/>
  <c r="K412" i="70"/>
  <c r="F412" i="70"/>
  <c r="H412" i="70"/>
  <c r="A417" i="70"/>
  <c r="I414" i="70"/>
  <c r="K414" i="70"/>
  <c r="M414" i="70"/>
  <c r="N414" i="70"/>
  <c r="F414" i="70"/>
  <c r="H414" i="70"/>
  <c r="C419" i="70" l="1"/>
  <c r="D419" i="70"/>
  <c r="B419" i="70"/>
  <c r="E419" i="70"/>
  <c r="B417" i="70"/>
  <c r="D417" i="70"/>
  <c r="C417" i="70"/>
  <c r="E417" i="70"/>
  <c r="C415" i="70"/>
  <c r="B415" i="70"/>
  <c r="D415" i="70"/>
  <c r="E415" i="70"/>
  <c r="G417" i="70"/>
  <c r="G415" i="70"/>
  <c r="J419" i="70"/>
  <c r="G419" i="70"/>
  <c r="L417" i="70"/>
  <c r="J417" i="70"/>
  <c r="L415" i="70"/>
  <c r="J415" i="70"/>
  <c r="L419" i="70"/>
  <c r="I419" i="70"/>
  <c r="H419" i="70"/>
  <c r="K419" i="70"/>
  <c r="M419" i="70"/>
  <c r="F419" i="70"/>
  <c r="A422" i="70"/>
  <c r="N419" i="70"/>
  <c r="A420" i="70"/>
  <c r="I417" i="70"/>
  <c r="K417" i="70"/>
  <c r="M417" i="70"/>
  <c r="N417" i="70"/>
  <c r="H417" i="70"/>
  <c r="F417" i="70"/>
  <c r="A418" i="70"/>
  <c r="I415" i="70"/>
  <c r="K415" i="70"/>
  <c r="M415" i="70"/>
  <c r="N415" i="70"/>
  <c r="F415" i="70"/>
  <c r="H415" i="70"/>
  <c r="D422" i="70" l="1"/>
  <c r="C422" i="70"/>
  <c r="E422" i="70"/>
  <c r="B422" i="70"/>
  <c r="D418" i="70"/>
  <c r="C418" i="70"/>
  <c r="E418" i="70"/>
  <c r="B418" i="70"/>
  <c r="B420" i="70"/>
  <c r="E420" i="70"/>
  <c r="D420" i="70"/>
  <c r="C420" i="70"/>
  <c r="G418" i="70"/>
  <c r="G420" i="70"/>
  <c r="J422" i="70"/>
  <c r="G422" i="70"/>
  <c r="L418" i="70"/>
  <c r="J418" i="70"/>
  <c r="L420" i="70"/>
  <c r="J420" i="70"/>
  <c r="L422" i="70"/>
  <c r="K422" i="70"/>
  <c r="F422" i="70"/>
  <c r="M422" i="70"/>
  <c r="I422" i="70"/>
  <c r="A425" i="70"/>
  <c r="N422" i="70"/>
  <c r="H422" i="70"/>
  <c r="A421" i="70"/>
  <c r="I418" i="70"/>
  <c r="K418" i="70"/>
  <c r="M418" i="70"/>
  <c r="N418" i="70"/>
  <c r="F418" i="70"/>
  <c r="H418" i="70"/>
  <c r="A423" i="70"/>
  <c r="I420" i="70"/>
  <c r="K420" i="70"/>
  <c r="M420" i="70"/>
  <c r="N420" i="70"/>
  <c r="F420" i="70"/>
  <c r="H420" i="70"/>
  <c r="B425" i="70" l="1"/>
  <c r="D425" i="70"/>
  <c r="C425" i="70"/>
  <c r="E425" i="70"/>
  <c r="D421" i="70"/>
  <c r="C421" i="70"/>
  <c r="B421" i="70"/>
  <c r="E421" i="70"/>
  <c r="C423" i="70"/>
  <c r="B423" i="70"/>
  <c r="D423" i="70"/>
  <c r="E423" i="70"/>
  <c r="G423" i="70"/>
  <c r="G421" i="70"/>
  <c r="J425" i="70"/>
  <c r="G425" i="70"/>
  <c r="L423" i="70"/>
  <c r="J423" i="70"/>
  <c r="L421" i="70"/>
  <c r="J421" i="70"/>
  <c r="L425" i="70"/>
  <c r="I425" i="70"/>
  <c r="H425" i="70"/>
  <c r="K425" i="70"/>
  <c r="F425" i="70"/>
  <c r="M425" i="70"/>
  <c r="A428" i="70"/>
  <c r="N425" i="70"/>
  <c r="A426" i="70"/>
  <c r="I423" i="70"/>
  <c r="M423" i="70"/>
  <c r="K423" i="70"/>
  <c r="N423" i="70"/>
  <c r="H423" i="70"/>
  <c r="F423" i="70"/>
  <c r="A424" i="70"/>
  <c r="I421" i="70"/>
  <c r="K421" i="70"/>
  <c r="M421" i="70"/>
  <c r="N421" i="70"/>
  <c r="H421" i="70"/>
  <c r="F421" i="70"/>
  <c r="E428" i="70" l="1"/>
  <c r="D428" i="70"/>
  <c r="B428" i="70"/>
  <c r="C428" i="70"/>
  <c r="D424" i="70"/>
  <c r="E424" i="70"/>
  <c r="C424" i="70"/>
  <c r="B424" i="70"/>
  <c r="D426" i="70"/>
  <c r="C426" i="70"/>
  <c r="E426" i="70"/>
  <c r="B426" i="70"/>
  <c r="G424" i="70"/>
  <c r="G426" i="70"/>
  <c r="J428" i="70"/>
  <c r="G428" i="70"/>
  <c r="L426" i="70"/>
  <c r="J426" i="70"/>
  <c r="L424" i="70"/>
  <c r="J424" i="70"/>
  <c r="L428" i="70"/>
  <c r="I428" i="70"/>
  <c r="F428" i="70"/>
  <c r="N428" i="70"/>
  <c r="H428" i="70"/>
  <c r="M428" i="70"/>
  <c r="A431" i="70"/>
  <c r="K428" i="70"/>
  <c r="A427" i="70"/>
  <c r="I424" i="70"/>
  <c r="M424" i="70"/>
  <c r="K424" i="70"/>
  <c r="N424" i="70"/>
  <c r="F424" i="70"/>
  <c r="H424" i="70"/>
  <c r="A429" i="70"/>
  <c r="I426" i="70"/>
  <c r="K426" i="70"/>
  <c r="M426" i="70"/>
  <c r="N426" i="70"/>
  <c r="F426" i="70"/>
  <c r="H426" i="70"/>
  <c r="C431" i="70" l="1"/>
  <c r="B431" i="70"/>
  <c r="D431" i="70"/>
  <c r="E431" i="70"/>
  <c r="D429" i="70"/>
  <c r="C429" i="70"/>
  <c r="B429" i="70"/>
  <c r="E429" i="70"/>
  <c r="C427" i="70"/>
  <c r="D427" i="70"/>
  <c r="B427" i="70"/>
  <c r="E427" i="70"/>
  <c r="G429" i="70"/>
  <c r="G427" i="70"/>
  <c r="J431" i="70"/>
  <c r="G431" i="70"/>
  <c r="L429" i="70"/>
  <c r="J429" i="70"/>
  <c r="L427" i="70"/>
  <c r="J427" i="70"/>
  <c r="L431" i="70"/>
  <c r="M431" i="70"/>
  <c r="H431" i="70"/>
  <c r="K431" i="70"/>
  <c r="I431" i="70"/>
  <c r="A434" i="70"/>
  <c r="N431" i="70"/>
  <c r="F431" i="70"/>
  <c r="A432" i="70"/>
  <c r="I429" i="70"/>
  <c r="K429" i="70"/>
  <c r="M429" i="70"/>
  <c r="N429" i="70"/>
  <c r="F429" i="70"/>
  <c r="H429" i="70"/>
  <c r="A430" i="70"/>
  <c r="I427" i="70"/>
  <c r="M427" i="70"/>
  <c r="K427" i="70"/>
  <c r="N427" i="70"/>
  <c r="H427" i="70"/>
  <c r="F427" i="70"/>
  <c r="D434" i="70" l="1"/>
  <c r="C434" i="70"/>
  <c r="E434" i="70"/>
  <c r="B434" i="70"/>
  <c r="D430" i="70"/>
  <c r="C430" i="70"/>
  <c r="E430" i="70"/>
  <c r="B430" i="70"/>
  <c r="B432" i="70"/>
  <c r="D432" i="70"/>
  <c r="E432" i="70"/>
  <c r="C432" i="70"/>
  <c r="G430" i="70"/>
  <c r="G432" i="70"/>
  <c r="J434" i="70"/>
  <c r="G434" i="70"/>
  <c r="L432" i="70"/>
  <c r="J432" i="70"/>
  <c r="L430" i="70"/>
  <c r="J430" i="70"/>
  <c r="L434" i="70"/>
  <c r="I434" i="70"/>
  <c r="K434" i="70"/>
  <c r="H434" i="70"/>
  <c r="M434" i="70"/>
  <c r="F434" i="70"/>
  <c r="A437" i="70"/>
  <c r="N434" i="70"/>
  <c r="A433" i="70"/>
  <c r="I430" i="70"/>
  <c r="K430" i="70"/>
  <c r="M430" i="70"/>
  <c r="N430" i="70"/>
  <c r="H430" i="70"/>
  <c r="F430" i="70"/>
  <c r="A435" i="70"/>
  <c r="I432" i="70"/>
  <c r="M432" i="70"/>
  <c r="N432" i="70"/>
  <c r="K432" i="70"/>
  <c r="F432" i="70"/>
  <c r="H432" i="70"/>
  <c r="D437" i="70" l="1"/>
  <c r="C437" i="70"/>
  <c r="B437" i="70"/>
  <c r="E437" i="70"/>
  <c r="C435" i="70"/>
  <c r="D435" i="70"/>
  <c r="B435" i="70"/>
  <c r="E435" i="70"/>
  <c r="B433" i="70"/>
  <c r="D433" i="70"/>
  <c r="C433" i="70"/>
  <c r="E433" i="70"/>
  <c r="G435" i="70"/>
  <c r="G433" i="70"/>
  <c r="J437" i="70"/>
  <c r="G437" i="70"/>
  <c r="L433" i="70"/>
  <c r="J433" i="70"/>
  <c r="L435" i="70"/>
  <c r="J435" i="70"/>
  <c r="L437" i="70"/>
  <c r="I437" i="70"/>
  <c r="H437" i="70"/>
  <c r="K437" i="70"/>
  <c r="F437" i="70"/>
  <c r="A440" i="70"/>
  <c r="N437" i="70"/>
  <c r="M437" i="70"/>
  <c r="A438" i="70"/>
  <c r="I435" i="70"/>
  <c r="M435" i="70"/>
  <c r="K435" i="70"/>
  <c r="N435" i="70"/>
  <c r="H435" i="70"/>
  <c r="F435" i="70"/>
  <c r="A436" i="70"/>
  <c r="I433" i="70"/>
  <c r="K433" i="70"/>
  <c r="M433" i="70"/>
  <c r="N433" i="70"/>
  <c r="F433" i="70"/>
  <c r="H433" i="70"/>
  <c r="D440" i="70" l="1"/>
  <c r="E440" i="70"/>
  <c r="C440" i="70"/>
  <c r="B440" i="70"/>
  <c r="B436" i="70"/>
  <c r="E436" i="70"/>
  <c r="D436" i="70"/>
  <c r="C436" i="70"/>
  <c r="D438" i="70"/>
  <c r="C438" i="70"/>
  <c r="E438" i="70"/>
  <c r="B438" i="70"/>
  <c r="G436" i="70"/>
  <c r="G438" i="70"/>
  <c r="J440" i="70"/>
  <c r="G440" i="70"/>
  <c r="L436" i="70"/>
  <c r="J436" i="70"/>
  <c r="L438" i="70"/>
  <c r="J438" i="70"/>
  <c r="L440" i="70"/>
  <c r="M440" i="70"/>
  <c r="F440" i="70"/>
  <c r="I440" i="70"/>
  <c r="K440" i="70"/>
  <c r="H440" i="70"/>
  <c r="A443" i="70"/>
  <c r="N440" i="70"/>
  <c r="A439" i="70"/>
  <c r="I436" i="70"/>
  <c r="M436" i="70"/>
  <c r="N436" i="70"/>
  <c r="K436" i="70"/>
  <c r="F436" i="70"/>
  <c r="H436" i="70"/>
  <c r="A441" i="70"/>
  <c r="I438" i="70"/>
  <c r="K438" i="70"/>
  <c r="M438" i="70"/>
  <c r="N438" i="70"/>
  <c r="F438" i="70"/>
  <c r="H438" i="70"/>
  <c r="C443" i="70" l="1"/>
  <c r="D443" i="70"/>
  <c r="B443" i="70"/>
  <c r="E443" i="70"/>
  <c r="B441" i="70"/>
  <c r="D441" i="70"/>
  <c r="C441" i="70"/>
  <c r="E441" i="70"/>
  <c r="C439" i="70"/>
  <c r="B439" i="70"/>
  <c r="D439" i="70"/>
  <c r="E439" i="70"/>
  <c r="G441" i="70"/>
  <c r="G439" i="70"/>
  <c r="J443" i="70"/>
  <c r="G443" i="70"/>
  <c r="L441" i="70"/>
  <c r="J441" i="70"/>
  <c r="L439" i="70"/>
  <c r="J439" i="70"/>
  <c r="L443" i="70"/>
  <c r="I443" i="70"/>
  <c r="H443" i="70"/>
  <c r="M443" i="70"/>
  <c r="F443" i="70"/>
  <c r="A446" i="70"/>
  <c r="N443" i="70"/>
  <c r="K443" i="70"/>
  <c r="A444" i="70"/>
  <c r="I441" i="70"/>
  <c r="K441" i="70"/>
  <c r="M441" i="70"/>
  <c r="N441" i="70"/>
  <c r="F441" i="70"/>
  <c r="H441" i="70"/>
  <c r="A442" i="70"/>
  <c r="I439" i="70"/>
  <c r="M439" i="70"/>
  <c r="K439" i="70"/>
  <c r="N439" i="70"/>
  <c r="F439" i="70"/>
  <c r="H439" i="70"/>
  <c r="D446" i="70" l="1"/>
  <c r="C446" i="70"/>
  <c r="B446" i="70"/>
  <c r="E446" i="70"/>
  <c r="D442" i="70"/>
  <c r="C442" i="70"/>
  <c r="E442" i="70"/>
  <c r="B442" i="70"/>
  <c r="E444" i="70"/>
  <c r="D444" i="70"/>
  <c r="C444" i="70"/>
  <c r="B444" i="70"/>
  <c r="G442" i="70"/>
  <c r="G444" i="70"/>
  <c r="J446" i="70"/>
  <c r="G446" i="70"/>
  <c r="L442" i="70"/>
  <c r="J442" i="70"/>
  <c r="L444" i="70"/>
  <c r="J444" i="70"/>
  <c r="L446" i="70"/>
  <c r="K446" i="70"/>
  <c r="H446" i="70"/>
  <c r="N446" i="70"/>
  <c r="I446" i="70"/>
  <c r="F446" i="70"/>
  <c r="M446" i="70"/>
  <c r="A449" i="70"/>
  <c r="A445" i="70"/>
  <c r="I442" i="70"/>
  <c r="K442" i="70"/>
  <c r="M442" i="70"/>
  <c r="N442" i="70"/>
  <c r="F442" i="70"/>
  <c r="H442" i="70"/>
  <c r="A447" i="70"/>
  <c r="I444" i="70"/>
  <c r="N444" i="70"/>
  <c r="M444" i="70"/>
  <c r="K444" i="70"/>
  <c r="F444" i="70"/>
  <c r="H444" i="70"/>
  <c r="C447" i="70" l="1"/>
  <c r="B447" i="70"/>
  <c r="D447" i="70"/>
  <c r="E447" i="70"/>
  <c r="D445" i="70"/>
  <c r="C445" i="70"/>
  <c r="B445" i="70"/>
  <c r="E445" i="70"/>
  <c r="B449" i="70"/>
  <c r="D449" i="70"/>
  <c r="C449" i="70"/>
  <c r="E449" i="70"/>
  <c r="G447" i="70"/>
  <c r="G445" i="70"/>
  <c r="J449" i="70"/>
  <c r="G449" i="70"/>
  <c r="L447" i="70"/>
  <c r="J447" i="70"/>
  <c r="L445" i="70"/>
  <c r="J445" i="70"/>
  <c r="L449" i="70"/>
  <c r="I449" i="70"/>
  <c r="F449" i="70"/>
  <c r="K449" i="70"/>
  <c r="H449" i="70"/>
  <c r="M449" i="70"/>
  <c r="A452" i="70"/>
  <c r="N449" i="70"/>
  <c r="A450" i="70"/>
  <c r="I447" i="70"/>
  <c r="M447" i="70"/>
  <c r="K447" i="70"/>
  <c r="N447" i="70"/>
  <c r="F447" i="70"/>
  <c r="H447" i="70"/>
  <c r="A448" i="70"/>
  <c r="I445" i="70"/>
  <c r="K445" i="70"/>
  <c r="M445" i="70"/>
  <c r="N445" i="70"/>
  <c r="H445" i="70"/>
  <c r="F445" i="70"/>
  <c r="E452" i="70" l="1"/>
  <c r="D452" i="70"/>
  <c r="C452" i="70"/>
  <c r="B452" i="70"/>
  <c r="D448" i="70"/>
  <c r="E448" i="70"/>
  <c r="C448" i="70"/>
  <c r="B448" i="70"/>
  <c r="D450" i="70"/>
  <c r="B450" i="70"/>
  <c r="C450" i="70"/>
  <c r="E450" i="70"/>
  <c r="G448" i="70"/>
  <c r="G450" i="70"/>
  <c r="J452" i="70"/>
  <c r="G452" i="70"/>
  <c r="L448" i="70"/>
  <c r="J448" i="70"/>
  <c r="L450" i="70"/>
  <c r="J450" i="70"/>
  <c r="L452" i="70"/>
  <c r="I452" i="70"/>
  <c r="F452" i="70"/>
  <c r="M452" i="70"/>
  <c r="H452" i="70"/>
  <c r="N452" i="70"/>
  <c r="A455" i="70"/>
  <c r="K452" i="70"/>
  <c r="A451" i="70"/>
  <c r="I448" i="70"/>
  <c r="M448" i="70"/>
  <c r="N448" i="70"/>
  <c r="K448" i="70"/>
  <c r="H448" i="70"/>
  <c r="F448" i="70"/>
  <c r="A453" i="70"/>
  <c r="I450" i="70"/>
  <c r="K450" i="70"/>
  <c r="M450" i="70"/>
  <c r="N450" i="70"/>
  <c r="F450" i="70"/>
  <c r="H450" i="70"/>
  <c r="C455" i="70" l="1"/>
  <c r="B455" i="70"/>
  <c r="D455" i="70"/>
  <c r="E455" i="70"/>
  <c r="D453" i="70"/>
  <c r="C453" i="70"/>
  <c r="B453" i="70"/>
  <c r="E453" i="70"/>
  <c r="C451" i="70"/>
  <c r="D451" i="70"/>
  <c r="B451" i="70"/>
  <c r="E451" i="70"/>
  <c r="G453" i="70"/>
  <c r="G451" i="70"/>
  <c r="J455" i="70"/>
  <c r="G455" i="70"/>
  <c r="L453" i="70"/>
  <c r="J453" i="70"/>
  <c r="L451" i="70"/>
  <c r="J451" i="70"/>
  <c r="L455" i="70"/>
  <c r="I455" i="70"/>
  <c r="F455" i="70"/>
  <c r="M455" i="70"/>
  <c r="H455" i="70"/>
  <c r="K455" i="70"/>
  <c r="A458" i="70"/>
  <c r="N455" i="70"/>
  <c r="A456" i="70"/>
  <c r="I453" i="70"/>
  <c r="K453" i="70"/>
  <c r="M453" i="70"/>
  <c r="N453" i="70"/>
  <c r="H453" i="70"/>
  <c r="F453" i="70"/>
  <c r="A454" i="70"/>
  <c r="I451" i="70"/>
  <c r="M451" i="70"/>
  <c r="K451" i="70"/>
  <c r="N451" i="70"/>
  <c r="H451" i="70"/>
  <c r="F451" i="70"/>
  <c r="D458" i="70" l="1"/>
  <c r="C458" i="70"/>
  <c r="E458" i="70"/>
  <c r="B458" i="70"/>
  <c r="D454" i="70"/>
  <c r="C454" i="70"/>
  <c r="B454" i="70"/>
  <c r="E454" i="70"/>
  <c r="D456" i="70"/>
  <c r="E456" i="70"/>
  <c r="C456" i="70"/>
  <c r="B456" i="70"/>
  <c r="G454" i="70"/>
  <c r="G456" i="70"/>
  <c r="J458" i="70"/>
  <c r="G458" i="70"/>
  <c r="L456" i="70"/>
  <c r="J456" i="70"/>
  <c r="L454" i="70"/>
  <c r="J454" i="70"/>
  <c r="L458" i="70"/>
  <c r="K458" i="70"/>
  <c r="H458" i="70"/>
  <c r="M458" i="70"/>
  <c r="I458" i="70"/>
  <c r="F458" i="70"/>
  <c r="A461" i="70"/>
  <c r="N458" i="70"/>
  <c r="A457" i="70"/>
  <c r="I454" i="70"/>
  <c r="K454" i="70"/>
  <c r="M454" i="70"/>
  <c r="N454" i="70"/>
  <c r="F454" i="70"/>
  <c r="H454" i="70"/>
  <c r="A459" i="70"/>
  <c r="I456" i="70"/>
  <c r="M456" i="70"/>
  <c r="K456" i="70"/>
  <c r="N456" i="70"/>
  <c r="H456" i="70"/>
  <c r="F456" i="70"/>
  <c r="D461" i="70" l="1"/>
  <c r="C461" i="70"/>
  <c r="B461" i="70"/>
  <c r="E461" i="70"/>
  <c r="C459" i="70"/>
  <c r="D459" i="70"/>
  <c r="B459" i="70"/>
  <c r="E459" i="70"/>
  <c r="B457" i="70"/>
  <c r="D457" i="70"/>
  <c r="C457" i="70"/>
  <c r="E457" i="70"/>
  <c r="G459" i="70"/>
  <c r="G457" i="70"/>
  <c r="J461" i="70"/>
  <c r="G461" i="70"/>
  <c r="L459" i="70"/>
  <c r="J459" i="70"/>
  <c r="L457" i="70"/>
  <c r="J457" i="70"/>
  <c r="L461" i="70"/>
  <c r="I461" i="70"/>
  <c r="H461" i="70"/>
  <c r="M461" i="70"/>
  <c r="K461" i="70"/>
  <c r="F461" i="70"/>
  <c r="A464" i="70"/>
  <c r="N461" i="70"/>
  <c r="A462" i="70"/>
  <c r="I459" i="70"/>
  <c r="M459" i="70"/>
  <c r="K459" i="70"/>
  <c r="N459" i="70"/>
  <c r="H459" i="70"/>
  <c r="F459" i="70"/>
  <c r="A460" i="70"/>
  <c r="I457" i="70"/>
  <c r="K457" i="70"/>
  <c r="M457" i="70"/>
  <c r="N457" i="70"/>
  <c r="F457" i="70"/>
  <c r="H457" i="70"/>
  <c r="D464" i="70" l="1"/>
  <c r="E464" i="70"/>
  <c r="C464" i="70"/>
  <c r="B464" i="70"/>
  <c r="D462" i="70"/>
  <c r="C462" i="70"/>
  <c r="B462" i="70"/>
  <c r="E462" i="70"/>
  <c r="E460" i="70"/>
  <c r="D460" i="70"/>
  <c r="C460" i="70"/>
  <c r="B460" i="70"/>
  <c r="G460" i="70"/>
  <c r="G462" i="70"/>
  <c r="J464" i="70"/>
  <c r="G464" i="70"/>
  <c r="L462" i="70"/>
  <c r="J462" i="70"/>
  <c r="L460" i="70"/>
  <c r="J460" i="70"/>
  <c r="L464" i="70"/>
  <c r="M464" i="70"/>
  <c r="H464" i="70"/>
  <c r="K464" i="70"/>
  <c r="F464" i="70"/>
  <c r="A467" i="70"/>
  <c r="N464" i="70"/>
  <c r="I464" i="70"/>
  <c r="A463" i="70"/>
  <c r="I460" i="70"/>
  <c r="N460" i="70"/>
  <c r="M460" i="70"/>
  <c r="K460" i="70"/>
  <c r="F460" i="70"/>
  <c r="H460" i="70"/>
  <c r="A465" i="70"/>
  <c r="I462" i="70"/>
  <c r="M462" i="70"/>
  <c r="K462" i="70"/>
  <c r="N462" i="70"/>
  <c r="F462" i="70"/>
  <c r="H462" i="70"/>
  <c r="C467" i="70" l="1"/>
  <c r="D467" i="70"/>
  <c r="B467" i="70"/>
  <c r="E467" i="70"/>
  <c r="C463" i="70"/>
  <c r="B463" i="70"/>
  <c r="D463" i="70"/>
  <c r="E463" i="70"/>
  <c r="B465" i="70"/>
  <c r="D465" i="70"/>
  <c r="C465" i="70"/>
  <c r="E465" i="70"/>
  <c r="G465" i="70"/>
  <c r="G463" i="70"/>
  <c r="J467" i="70"/>
  <c r="G467" i="70"/>
  <c r="L463" i="70"/>
  <c r="J463" i="70"/>
  <c r="L465" i="70"/>
  <c r="J465" i="70"/>
  <c r="L467" i="70"/>
  <c r="M467" i="70"/>
  <c r="F467" i="70"/>
  <c r="K467" i="70"/>
  <c r="I467" i="70"/>
  <c r="H467" i="70"/>
  <c r="A470" i="70"/>
  <c r="N467" i="70"/>
  <c r="A468" i="70"/>
  <c r="I465" i="70"/>
  <c r="M465" i="70"/>
  <c r="K465" i="70"/>
  <c r="N465" i="70"/>
  <c r="F465" i="70"/>
  <c r="H465" i="70"/>
  <c r="A466" i="70"/>
  <c r="I463" i="70"/>
  <c r="M463" i="70"/>
  <c r="K463" i="70"/>
  <c r="N463" i="70"/>
  <c r="F463" i="70"/>
  <c r="H463" i="70"/>
  <c r="D470" i="70" l="1"/>
  <c r="C470" i="70"/>
  <c r="B470" i="70"/>
  <c r="E470" i="70"/>
  <c r="D466" i="70"/>
  <c r="B466" i="70"/>
  <c r="C466" i="70"/>
  <c r="E466" i="70"/>
  <c r="E468" i="70"/>
  <c r="D468" i="70"/>
  <c r="C468" i="70"/>
  <c r="B468" i="70"/>
  <c r="G466" i="70"/>
  <c r="G468" i="70"/>
  <c r="J470" i="70"/>
  <c r="G470" i="70"/>
  <c r="L466" i="70"/>
  <c r="J466" i="70"/>
  <c r="L468" i="70"/>
  <c r="J468" i="70"/>
  <c r="L470" i="70"/>
  <c r="N470" i="70"/>
  <c r="F470" i="70"/>
  <c r="M470" i="70"/>
  <c r="H470" i="70"/>
  <c r="I470" i="70"/>
  <c r="A473" i="70"/>
  <c r="K470" i="70"/>
  <c r="A469" i="70"/>
  <c r="I466" i="70"/>
  <c r="M466" i="70"/>
  <c r="K466" i="70"/>
  <c r="N466" i="70"/>
  <c r="F466" i="70"/>
  <c r="H466" i="70"/>
  <c r="A471" i="70"/>
  <c r="I468" i="70"/>
  <c r="M468" i="70"/>
  <c r="K468" i="70"/>
  <c r="N468" i="70"/>
  <c r="F468" i="70"/>
  <c r="H468" i="70"/>
  <c r="B473" i="70" l="1"/>
  <c r="D473" i="70"/>
  <c r="C473" i="70"/>
  <c r="E473" i="70"/>
  <c r="C471" i="70"/>
  <c r="B471" i="70"/>
  <c r="D471" i="70"/>
  <c r="E471" i="70"/>
  <c r="D469" i="70"/>
  <c r="C469" i="70"/>
  <c r="B469" i="70"/>
  <c r="E469" i="70"/>
  <c r="G471" i="70"/>
  <c r="G469" i="70"/>
  <c r="J473" i="70"/>
  <c r="G473" i="70"/>
  <c r="L471" i="70"/>
  <c r="J471" i="70"/>
  <c r="L469" i="70"/>
  <c r="J469" i="70"/>
  <c r="L473" i="70"/>
  <c r="K473" i="70"/>
  <c r="H473" i="70"/>
  <c r="N473" i="70"/>
  <c r="F473" i="70"/>
  <c r="A476" i="70"/>
  <c r="I473" i="70"/>
  <c r="M473" i="70"/>
  <c r="A474" i="70"/>
  <c r="M471" i="70"/>
  <c r="K471" i="70"/>
  <c r="I471" i="70"/>
  <c r="N471" i="70"/>
  <c r="F471" i="70"/>
  <c r="H471" i="70"/>
  <c r="A472" i="70"/>
  <c r="K469" i="70"/>
  <c r="I469" i="70"/>
  <c r="M469" i="70"/>
  <c r="N469" i="70"/>
  <c r="H469" i="70"/>
  <c r="F469" i="70"/>
  <c r="E476" i="70" l="1"/>
  <c r="D476" i="70"/>
  <c r="C476" i="70"/>
  <c r="B476" i="70"/>
  <c r="D474" i="70"/>
  <c r="C474" i="70"/>
  <c r="E474" i="70"/>
  <c r="B474" i="70"/>
  <c r="D472" i="70"/>
  <c r="E472" i="70"/>
  <c r="C472" i="70"/>
  <c r="B472" i="70"/>
  <c r="G472" i="70"/>
  <c r="G474" i="70"/>
  <c r="J476" i="70"/>
  <c r="G476" i="70"/>
  <c r="L472" i="70"/>
  <c r="J472" i="70"/>
  <c r="L474" i="70"/>
  <c r="J474" i="70"/>
  <c r="L476" i="70"/>
  <c r="M476" i="70"/>
  <c r="F476" i="70"/>
  <c r="I476" i="70"/>
  <c r="H476" i="70"/>
  <c r="N476" i="70"/>
  <c r="A479" i="70"/>
  <c r="K476" i="70"/>
  <c r="A475" i="70"/>
  <c r="M472" i="70"/>
  <c r="I472" i="70"/>
  <c r="K472" i="70"/>
  <c r="N472" i="70"/>
  <c r="H472" i="70"/>
  <c r="F472" i="70"/>
  <c r="A477" i="70"/>
  <c r="N474" i="70"/>
  <c r="M474" i="70"/>
  <c r="I474" i="70"/>
  <c r="K474" i="70"/>
  <c r="F474" i="70"/>
  <c r="H474" i="70"/>
  <c r="C479" i="70" l="1"/>
  <c r="B479" i="70"/>
  <c r="D479" i="70"/>
  <c r="E479" i="70"/>
  <c r="D477" i="70"/>
  <c r="C477" i="70"/>
  <c r="B477" i="70"/>
  <c r="E477" i="70"/>
  <c r="C475" i="70"/>
  <c r="D475" i="70"/>
  <c r="B475" i="70"/>
  <c r="E475" i="70"/>
  <c r="G477" i="70"/>
  <c r="G475" i="70"/>
  <c r="J479" i="70"/>
  <c r="G479" i="70"/>
  <c r="L477" i="70"/>
  <c r="J477" i="70"/>
  <c r="L475" i="70"/>
  <c r="J475" i="70"/>
  <c r="L479" i="70"/>
  <c r="I479" i="70"/>
  <c r="H479" i="70"/>
  <c r="K479" i="70"/>
  <c r="M479" i="70"/>
  <c r="F479" i="70"/>
  <c r="A482" i="70"/>
  <c r="N479" i="70"/>
  <c r="A480" i="70"/>
  <c r="M477" i="70"/>
  <c r="K477" i="70"/>
  <c r="N477" i="70"/>
  <c r="I477" i="70"/>
  <c r="H477" i="70"/>
  <c r="F477" i="70"/>
  <c r="A478" i="70"/>
  <c r="M475" i="70"/>
  <c r="K475" i="70"/>
  <c r="I475" i="70"/>
  <c r="N475" i="70"/>
  <c r="H475" i="70"/>
  <c r="F475" i="70"/>
  <c r="D482" i="70" l="1"/>
  <c r="B482" i="70"/>
  <c r="C482" i="70"/>
  <c r="E482" i="70"/>
  <c r="D480" i="70"/>
  <c r="E480" i="70"/>
  <c r="C480" i="70"/>
  <c r="B480" i="70"/>
  <c r="D478" i="70"/>
  <c r="C478" i="70"/>
  <c r="B478" i="70"/>
  <c r="E478" i="70"/>
  <c r="G478" i="70"/>
  <c r="G480" i="70"/>
  <c r="J482" i="70"/>
  <c r="G482" i="70"/>
  <c r="L478" i="70"/>
  <c r="J478" i="70"/>
  <c r="L480" i="70"/>
  <c r="J480" i="70"/>
  <c r="L482" i="70"/>
  <c r="N482" i="70"/>
  <c r="F482" i="70"/>
  <c r="M482" i="70"/>
  <c r="H482" i="70"/>
  <c r="I482" i="70"/>
  <c r="K482" i="70"/>
  <c r="A485" i="70"/>
  <c r="A481" i="70"/>
  <c r="M478" i="70"/>
  <c r="N478" i="70"/>
  <c r="I478" i="70"/>
  <c r="K478" i="70"/>
  <c r="F478" i="70"/>
  <c r="H478" i="70"/>
  <c r="A483" i="70"/>
  <c r="I480" i="70"/>
  <c r="M480" i="70"/>
  <c r="K480" i="70"/>
  <c r="N480" i="70"/>
  <c r="H480" i="70"/>
  <c r="F480" i="70"/>
  <c r="C483" i="70" l="1"/>
  <c r="D483" i="70"/>
  <c r="B483" i="70"/>
  <c r="E483" i="70"/>
  <c r="B481" i="70"/>
  <c r="D481" i="70"/>
  <c r="C481" i="70"/>
  <c r="E481" i="70"/>
  <c r="D485" i="70"/>
  <c r="C485" i="70"/>
  <c r="B485" i="70"/>
  <c r="E485" i="70"/>
  <c r="G483" i="70"/>
  <c r="G481" i="70"/>
  <c r="J485" i="70"/>
  <c r="G485" i="70"/>
  <c r="L483" i="70"/>
  <c r="J483" i="70"/>
  <c r="L481" i="70"/>
  <c r="J481" i="70"/>
  <c r="L485" i="70"/>
  <c r="M485" i="70"/>
  <c r="F485" i="70"/>
  <c r="N485" i="70"/>
  <c r="K485" i="70"/>
  <c r="H485" i="70"/>
  <c r="A488" i="70"/>
  <c r="I485" i="70"/>
  <c r="A486" i="70"/>
  <c r="M483" i="70"/>
  <c r="I483" i="70"/>
  <c r="K483" i="70"/>
  <c r="N483" i="70"/>
  <c r="H483" i="70"/>
  <c r="F483" i="70"/>
  <c r="A484" i="70"/>
  <c r="K481" i="70"/>
  <c r="M481" i="70"/>
  <c r="I481" i="70"/>
  <c r="N481" i="70"/>
  <c r="F481" i="70"/>
  <c r="H481" i="70"/>
  <c r="D488" i="70" l="1"/>
  <c r="E488" i="70"/>
  <c r="C488" i="70"/>
  <c r="B488" i="70"/>
  <c r="E484" i="70"/>
  <c r="D484" i="70"/>
  <c r="C484" i="70"/>
  <c r="B484" i="70"/>
  <c r="D486" i="70"/>
  <c r="C486" i="70"/>
  <c r="B486" i="70"/>
  <c r="E486" i="70"/>
  <c r="G484" i="70"/>
  <c r="G486" i="70"/>
  <c r="J488" i="70"/>
  <c r="G488" i="70"/>
  <c r="L484" i="70"/>
  <c r="J484" i="70"/>
  <c r="L486" i="70"/>
  <c r="J486" i="70"/>
  <c r="L488" i="70"/>
  <c r="M488" i="70"/>
  <c r="H488" i="70"/>
  <c r="I488" i="70"/>
  <c r="F488" i="70"/>
  <c r="K488" i="70"/>
  <c r="A491" i="70"/>
  <c r="N488" i="70"/>
  <c r="A487" i="70"/>
  <c r="M484" i="70"/>
  <c r="I484" i="70"/>
  <c r="K484" i="70"/>
  <c r="N484" i="70"/>
  <c r="F484" i="70"/>
  <c r="H484" i="70"/>
  <c r="A489" i="70"/>
  <c r="N486" i="70"/>
  <c r="M486" i="70"/>
  <c r="I486" i="70"/>
  <c r="K486" i="70"/>
  <c r="F486" i="70"/>
  <c r="H486" i="70"/>
  <c r="C491" i="70" l="1"/>
  <c r="D491" i="70"/>
  <c r="B491" i="70"/>
  <c r="E491" i="70"/>
  <c r="B489" i="70"/>
  <c r="D489" i="70"/>
  <c r="C489" i="70"/>
  <c r="E489" i="70"/>
  <c r="C487" i="70"/>
  <c r="B487" i="70"/>
  <c r="D487" i="70"/>
  <c r="E487" i="70"/>
  <c r="G489" i="70"/>
  <c r="G487" i="70"/>
  <c r="J491" i="70"/>
  <c r="G491" i="70"/>
  <c r="L489" i="70"/>
  <c r="J489" i="70"/>
  <c r="L487" i="70"/>
  <c r="J487" i="70"/>
  <c r="L491" i="70"/>
  <c r="M491" i="70"/>
  <c r="H491" i="70"/>
  <c r="A494" i="70"/>
  <c r="K491" i="70"/>
  <c r="F491" i="70"/>
  <c r="I491" i="70"/>
  <c r="N491" i="70"/>
  <c r="A492" i="70"/>
  <c r="M489" i="70"/>
  <c r="K489" i="70"/>
  <c r="N489" i="70"/>
  <c r="I489" i="70"/>
  <c r="F489" i="70"/>
  <c r="H489" i="70"/>
  <c r="A490" i="70"/>
  <c r="M487" i="70"/>
  <c r="I487" i="70"/>
  <c r="K487" i="70"/>
  <c r="N487" i="70"/>
  <c r="F487" i="70"/>
  <c r="H487" i="70"/>
  <c r="D494" i="70" l="1"/>
  <c r="C494" i="70"/>
  <c r="B494" i="70"/>
  <c r="E494" i="70"/>
  <c r="D490" i="70"/>
  <c r="C490" i="70"/>
  <c r="E490" i="70"/>
  <c r="B490" i="70"/>
  <c r="E492" i="70"/>
  <c r="D492" i="70"/>
  <c r="C492" i="70"/>
  <c r="B492" i="70"/>
  <c r="G490" i="70"/>
  <c r="G492" i="70"/>
  <c r="J494" i="70"/>
  <c r="G494" i="70"/>
  <c r="L490" i="70"/>
  <c r="J490" i="70"/>
  <c r="L492" i="70"/>
  <c r="J492" i="70"/>
  <c r="L494" i="70"/>
  <c r="M494" i="70"/>
  <c r="F494" i="70"/>
  <c r="I494" i="70"/>
  <c r="N494" i="70"/>
  <c r="H494" i="70"/>
  <c r="A497" i="70"/>
  <c r="K494" i="70"/>
  <c r="A493" i="70"/>
  <c r="N490" i="70"/>
  <c r="M490" i="70"/>
  <c r="I490" i="70"/>
  <c r="K490" i="70"/>
  <c r="F490" i="70"/>
  <c r="H490" i="70"/>
  <c r="A495" i="70"/>
  <c r="M492" i="70"/>
  <c r="I492" i="70"/>
  <c r="N492" i="70"/>
  <c r="K492" i="70"/>
  <c r="F492" i="70"/>
  <c r="H492" i="70"/>
  <c r="B497" i="70" l="1"/>
  <c r="D497" i="70"/>
  <c r="C497" i="70"/>
  <c r="E497" i="70"/>
  <c r="C495" i="70"/>
  <c r="B495" i="70"/>
  <c r="D495" i="70"/>
  <c r="E495" i="70"/>
  <c r="D493" i="70"/>
  <c r="C493" i="70"/>
  <c r="B493" i="70"/>
  <c r="E493" i="70"/>
  <c r="G495" i="70"/>
  <c r="G493" i="70"/>
  <c r="J497" i="70"/>
  <c r="G497" i="70"/>
  <c r="L495" i="70"/>
  <c r="J495" i="70"/>
  <c r="L493" i="70"/>
  <c r="J493" i="70"/>
  <c r="L497" i="70"/>
  <c r="K497" i="70"/>
  <c r="F497" i="70"/>
  <c r="M497" i="70"/>
  <c r="H497" i="70"/>
  <c r="N497" i="70"/>
  <c r="A500" i="70"/>
  <c r="I497" i="70"/>
  <c r="A498" i="70"/>
  <c r="M495" i="70"/>
  <c r="I495" i="70"/>
  <c r="K495" i="70"/>
  <c r="N495" i="70"/>
  <c r="F495" i="70"/>
  <c r="H495" i="70"/>
  <c r="A496" i="70"/>
  <c r="M493" i="70"/>
  <c r="K493" i="70"/>
  <c r="N493" i="70"/>
  <c r="I493" i="70"/>
  <c r="H493" i="70"/>
  <c r="F493" i="70"/>
  <c r="E500" i="70" l="1"/>
  <c r="D500" i="70"/>
  <c r="C500" i="70"/>
  <c r="B500" i="70"/>
  <c r="D496" i="70"/>
  <c r="E496" i="70"/>
  <c r="C496" i="70"/>
  <c r="B496" i="70"/>
  <c r="D498" i="70"/>
  <c r="B498" i="70"/>
  <c r="C498" i="70"/>
  <c r="E498" i="70"/>
  <c r="G496" i="70"/>
  <c r="G498" i="70"/>
  <c r="J500" i="70"/>
  <c r="G500" i="70"/>
  <c r="L498" i="70"/>
  <c r="J498" i="70"/>
  <c r="L496" i="70"/>
  <c r="J496" i="70"/>
  <c r="L500" i="70"/>
  <c r="M500" i="70"/>
  <c r="F500" i="70"/>
  <c r="I500" i="70"/>
  <c r="H500" i="70"/>
  <c r="K500" i="70"/>
  <c r="A503" i="70"/>
  <c r="N500" i="70"/>
  <c r="A499" i="70"/>
  <c r="I496" i="70"/>
  <c r="M496" i="70"/>
  <c r="N496" i="70"/>
  <c r="K496" i="70"/>
  <c r="F496" i="70"/>
  <c r="H496" i="70"/>
  <c r="A501" i="70"/>
  <c r="N498" i="70"/>
  <c r="M498" i="70"/>
  <c r="I498" i="70"/>
  <c r="K498" i="70"/>
  <c r="F498" i="70"/>
  <c r="H498" i="70"/>
  <c r="C503" i="70" l="1"/>
  <c r="B503" i="70"/>
  <c r="D503" i="70"/>
  <c r="E503" i="70"/>
  <c r="C499" i="70"/>
  <c r="D499" i="70"/>
  <c r="B499" i="70"/>
  <c r="E499" i="70"/>
  <c r="D501" i="70"/>
  <c r="C501" i="70"/>
  <c r="B501" i="70"/>
  <c r="E501" i="70"/>
  <c r="G501" i="70"/>
  <c r="G499" i="70"/>
  <c r="J503" i="70"/>
  <c r="G503" i="70"/>
  <c r="L501" i="70"/>
  <c r="J501" i="70"/>
  <c r="L499" i="70"/>
  <c r="J499" i="70"/>
  <c r="L503" i="70"/>
  <c r="M503" i="70"/>
  <c r="I503" i="70"/>
  <c r="H503" i="70"/>
  <c r="K503" i="70"/>
  <c r="A506" i="70"/>
  <c r="N503" i="70"/>
  <c r="F503" i="70"/>
  <c r="A504" i="70"/>
  <c r="K501" i="70"/>
  <c r="M501" i="70"/>
  <c r="N501" i="70"/>
  <c r="I501" i="70"/>
  <c r="H501" i="70"/>
  <c r="F501" i="70"/>
  <c r="A502" i="70"/>
  <c r="M499" i="70"/>
  <c r="I499" i="70"/>
  <c r="K499" i="70"/>
  <c r="N499" i="70"/>
  <c r="H499" i="70"/>
  <c r="F499" i="70"/>
  <c r="D506" i="70" l="1"/>
  <c r="C506" i="70"/>
  <c r="E506" i="70"/>
  <c r="B506" i="70"/>
  <c r="D502" i="70"/>
  <c r="C502" i="70"/>
  <c r="B502" i="70"/>
  <c r="E502" i="70"/>
  <c r="D504" i="70"/>
  <c r="E504" i="70"/>
  <c r="C504" i="70"/>
  <c r="B504" i="70"/>
  <c r="G502" i="70"/>
  <c r="G504" i="70"/>
  <c r="J506" i="70"/>
  <c r="G506" i="70"/>
  <c r="L502" i="70"/>
  <c r="J502" i="70"/>
  <c r="L504" i="70"/>
  <c r="J504" i="70"/>
  <c r="L506" i="70"/>
  <c r="M506" i="70"/>
  <c r="H506" i="70"/>
  <c r="N506" i="70"/>
  <c r="I506" i="70"/>
  <c r="F506" i="70"/>
  <c r="A509" i="70"/>
  <c r="K506" i="70"/>
  <c r="A505" i="70"/>
  <c r="N502" i="70"/>
  <c r="M502" i="70"/>
  <c r="I502" i="70"/>
  <c r="K502" i="70"/>
  <c r="F502" i="70"/>
  <c r="H502" i="70"/>
  <c r="A507" i="70"/>
  <c r="M504" i="70"/>
  <c r="I504" i="70"/>
  <c r="K504" i="70"/>
  <c r="N504" i="70"/>
  <c r="H504" i="70"/>
  <c r="F504" i="70"/>
  <c r="D509" i="70" l="1"/>
  <c r="C509" i="70"/>
  <c r="B509" i="70"/>
  <c r="E509" i="70"/>
  <c r="C507" i="70"/>
  <c r="D507" i="70"/>
  <c r="B507" i="70"/>
  <c r="E507" i="70"/>
  <c r="B505" i="70"/>
  <c r="D505" i="70"/>
  <c r="C505" i="70"/>
  <c r="E505" i="70"/>
  <c r="G507" i="70"/>
  <c r="G505" i="70"/>
  <c r="J509" i="70"/>
  <c r="G509" i="70"/>
  <c r="L507" i="70"/>
  <c r="J507" i="70"/>
  <c r="L505" i="70"/>
  <c r="J505" i="70"/>
  <c r="L509" i="70"/>
  <c r="M509" i="70"/>
  <c r="H509" i="70"/>
  <c r="K509" i="70"/>
  <c r="F509" i="70"/>
  <c r="N509" i="70"/>
  <c r="I509" i="70"/>
  <c r="A512" i="70"/>
  <c r="A510" i="70"/>
  <c r="M507" i="70"/>
  <c r="K507" i="70"/>
  <c r="N507" i="70"/>
  <c r="I507" i="70"/>
  <c r="H507" i="70"/>
  <c r="F507" i="70"/>
  <c r="A508" i="70"/>
  <c r="M505" i="70"/>
  <c r="K505" i="70"/>
  <c r="N505" i="70"/>
  <c r="I505" i="70"/>
  <c r="F505" i="70"/>
  <c r="H505" i="70"/>
  <c r="E508" i="70" l="1"/>
  <c r="D508" i="70"/>
  <c r="C508" i="70"/>
  <c r="B508" i="70"/>
  <c r="D510" i="70"/>
  <c r="C510" i="70"/>
  <c r="B510" i="70"/>
  <c r="E510" i="70"/>
  <c r="D512" i="70"/>
  <c r="E512" i="70"/>
  <c r="C512" i="70"/>
  <c r="B512" i="70"/>
  <c r="G508" i="70"/>
  <c r="G510" i="70"/>
  <c r="J512" i="70"/>
  <c r="G512" i="70"/>
  <c r="L510" i="70"/>
  <c r="J510" i="70"/>
  <c r="L508" i="70"/>
  <c r="J508" i="70"/>
  <c r="L512" i="70"/>
  <c r="I512" i="70"/>
  <c r="H512" i="70"/>
  <c r="M512" i="70"/>
  <c r="F512" i="70"/>
  <c r="A515" i="70"/>
  <c r="K512" i="70"/>
  <c r="N512" i="70"/>
  <c r="A511" i="70"/>
  <c r="M508" i="70"/>
  <c r="I508" i="70"/>
  <c r="K508" i="70"/>
  <c r="N508" i="70"/>
  <c r="F508" i="70"/>
  <c r="H508" i="70"/>
  <c r="A513" i="70"/>
  <c r="M510" i="70"/>
  <c r="N510" i="70"/>
  <c r="I510" i="70"/>
  <c r="K510" i="70"/>
  <c r="F510" i="70"/>
  <c r="H510" i="70"/>
  <c r="B513" i="70" l="1"/>
  <c r="D513" i="70"/>
  <c r="C513" i="70"/>
  <c r="E513" i="70"/>
  <c r="C511" i="70"/>
  <c r="B511" i="70"/>
  <c r="D511" i="70"/>
  <c r="E511" i="70"/>
  <c r="C515" i="70"/>
  <c r="D515" i="70"/>
  <c r="B515" i="70"/>
  <c r="E515" i="70"/>
  <c r="G513" i="70"/>
  <c r="G511" i="70"/>
  <c r="J515" i="70"/>
  <c r="G515" i="70"/>
  <c r="L513" i="70"/>
  <c r="J513" i="70"/>
  <c r="L511" i="70"/>
  <c r="J511" i="70"/>
  <c r="L515" i="70"/>
  <c r="M515" i="70"/>
  <c r="H515" i="70"/>
  <c r="I515" i="70"/>
  <c r="F515" i="70"/>
  <c r="K515" i="70"/>
  <c r="A518" i="70"/>
  <c r="N515" i="70"/>
  <c r="A516" i="70"/>
  <c r="K513" i="70"/>
  <c r="M513" i="70"/>
  <c r="I513" i="70"/>
  <c r="N513" i="70"/>
  <c r="F513" i="70"/>
  <c r="H513" i="70"/>
  <c r="A514" i="70"/>
  <c r="M511" i="70"/>
  <c r="I511" i="70"/>
  <c r="K511" i="70"/>
  <c r="N511" i="70"/>
  <c r="F511" i="70"/>
  <c r="H511" i="70"/>
  <c r="D518" i="70" l="1"/>
  <c r="C518" i="70"/>
  <c r="B518" i="70"/>
  <c r="E518" i="70"/>
  <c r="D514" i="70"/>
  <c r="B514" i="70"/>
  <c r="C514" i="70"/>
  <c r="E514" i="70"/>
  <c r="E516" i="70"/>
  <c r="D516" i="70"/>
  <c r="C516" i="70"/>
  <c r="B516" i="70"/>
  <c r="G514" i="70"/>
  <c r="G516" i="70"/>
  <c r="J518" i="70"/>
  <c r="G518" i="70"/>
  <c r="L514" i="70"/>
  <c r="J514" i="70"/>
  <c r="L516" i="70"/>
  <c r="J516" i="70"/>
  <c r="L518" i="70"/>
  <c r="N518" i="70"/>
  <c r="F518" i="70"/>
  <c r="I518" i="70"/>
  <c r="M518" i="70"/>
  <c r="H518" i="70"/>
  <c r="A521" i="70"/>
  <c r="K518" i="70"/>
  <c r="A517" i="70"/>
  <c r="N514" i="70"/>
  <c r="M514" i="70"/>
  <c r="I514" i="70"/>
  <c r="K514" i="70"/>
  <c r="F514" i="70"/>
  <c r="H514" i="70"/>
  <c r="A519" i="70"/>
  <c r="M516" i="70"/>
  <c r="I516" i="70"/>
  <c r="K516" i="70"/>
  <c r="N516" i="70"/>
  <c r="F516" i="70"/>
  <c r="H516" i="70"/>
  <c r="B521" i="70" l="1"/>
  <c r="D521" i="70"/>
  <c r="C521" i="70"/>
  <c r="E521" i="70"/>
  <c r="C519" i="70"/>
  <c r="B519" i="70"/>
  <c r="D519" i="70"/>
  <c r="E519" i="70"/>
  <c r="D517" i="70"/>
  <c r="C517" i="70"/>
  <c r="B517" i="70"/>
  <c r="E517" i="70"/>
  <c r="G519" i="70"/>
  <c r="G517" i="70"/>
  <c r="J521" i="70"/>
  <c r="G521" i="70"/>
  <c r="L519" i="70"/>
  <c r="J519" i="70"/>
  <c r="L517" i="70"/>
  <c r="J517" i="70"/>
  <c r="L521" i="70"/>
  <c r="M521" i="70"/>
  <c r="F521" i="70"/>
  <c r="K521" i="70"/>
  <c r="H521" i="70"/>
  <c r="N521" i="70"/>
  <c r="A524" i="70"/>
  <c r="I521" i="70"/>
  <c r="A522" i="70"/>
  <c r="M519" i="70"/>
  <c r="K519" i="70"/>
  <c r="I519" i="70"/>
  <c r="N519" i="70"/>
  <c r="F519" i="70"/>
  <c r="H519" i="70"/>
  <c r="A520" i="70"/>
  <c r="K517" i="70"/>
  <c r="M517" i="70"/>
  <c r="N517" i="70"/>
  <c r="I517" i="70"/>
  <c r="H517" i="70"/>
  <c r="F517" i="70"/>
  <c r="E524" i="70" l="1"/>
  <c r="D524" i="70"/>
  <c r="C524" i="70"/>
  <c r="B524" i="70"/>
  <c r="D520" i="70"/>
  <c r="E520" i="70"/>
  <c r="C520" i="70"/>
  <c r="B520" i="70"/>
  <c r="D522" i="70"/>
  <c r="C522" i="70"/>
  <c r="E522" i="70"/>
  <c r="B522" i="70"/>
  <c r="G520" i="70"/>
  <c r="G522" i="70"/>
  <c r="J524" i="70"/>
  <c r="G524" i="70"/>
  <c r="L522" i="70"/>
  <c r="J522" i="70"/>
  <c r="L520" i="70"/>
  <c r="J520" i="70"/>
  <c r="L524" i="70"/>
  <c r="M524" i="70"/>
  <c r="F524" i="70"/>
  <c r="I524" i="70"/>
  <c r="H524" i="70"/>
  <c r="A527" i="70"/>
  <c r="N524" i="70"/>
  <c r="K524" i="70"/>
  <c r="A523" i="70"/>
  <c r="M520" i="70"/>
  <c r="I520" i="70"/>
  <c r="K520" i="70"/>
  <c r="N520" i="70"/>
  <c r="H520" i="70"/>
  <c r="F520" i="70"/>
  <c r="A525" i="70"/>
  <c r="N522" i="70"/>
  <c r="M522" i="70"/>
  <c r="I522" i="70"/>
  <c r="K522" i="70"/>
  <c r="F522" i="70"/>
  <c r="H522" i="70"/>
  <c r="C527" i="70" l="1"/>
  <c r="B527" i="70"/>
  <c r="D527" i="70"/>
  <c r="E527" i="70"/>
  <c r="D525" i="70"/>
  <c r="C525" i="70"/>
  <c r="B525" i="70"/>
  <c r="E525" i="70"/>
  <c r="C523" i="70"/>
  <c r="D523" i="70"/>
  <c r="B523" i="70"/>
  <c r="E523" i="70"/>
  <c r="G525" i="70"/>
  <c r="G523" i="70"/>
  <c r="J527" i="70"/>
  <c r="G527" i="70"/>
  <c r="L523" i="70"/>
  <c r="J523" i="70"/>
  <c r="L525" i="70"/>
  <c r="J525" i="70"/>
  <c r="L527" i="70"/>
  <c r="I527" i="70"/>
  <c r="H527" i="70"/>
  <c r="K527" i="70"/>
  <c r="M527" i="70"/>
  <c r="A530" i="70"/>
  <c r="N527" i="70"/>
  <c r="F527" i="70"/>
  <c r="A528" i="70"/>
  <c r="M525" i="70"/>
  <c r="K525" i="70"/>
  <c r="N525" i="70"/>
  <c r="I525" i="70"/>
  <c r="H525" i="70"/>
  <c r="F525" i="70"/>
  <c r="A526" i="70"/>
  <c r="M523" i="70"/>
  <c r="I523" i="70"/>
  <c r="K523" i="70"/>
  <c r="N523" i="70"/>
  <c r="H523" i="70"/>
  <c r="F523" i="70"/>
  <c r="D530" i="70" l="1"/>
  <c r="B530" i="70"/>
  <c r="C530" i="70"/>
  <c r="E530" i="70"/>
  <c r="D526" i="70"/>
  <c r="C526" i="70"/>
  <c r="B526" i="70"/>
  <c r="E526" i="70"/>
  <c r="D528" i="70"/>
  <c r="E528" i="70"/>
  <c r="C528" i="70"/>
  <c r="B528" i="70"/>
  <c r="G526" i="70"/>
  <c r="G528" i="70"/>
  <c r="J530" i="70"/>
  <c r="G530" i="70"/>
  <c r="L526" i="70"/>
  <c r="J526" i="70"/>
  <c r="L528" i="70"/>
  <c r="J528" i="70"/>
  <c r="L530" i="70"/>
  <c r="N530" i="70"/>
  <c r="F530" i="70"/>
  <c r="M530" i="70"/>
  <c r="H530" i="70"/>
  <c r="I530" i="70"/>
  <c r="A533" i="70"/>
  <c r="K530" i="70"/>
  <c r="A529" i="70"/>
  <c r="M526" i="70"/>
  <c r="N526" i="70"/>
  <c r="I526" i="70"/>
  <c r="K526" i="70"/>
  <c r="F526" i="70"/>
  <c r="H526" i="70"/>
  <c r="A531" i="70"/>
  <c r="I528" i="70"/>
  <c r="M528" i="70"/>
  <c r="N528" i="70"/>
  <c r="K528" i="70"/>
  <c r="F528" i="70"/>
  <c r="H528" i="70"/>
  <c r="D533" i="70" l="1"/>
  <c r="C533" i="70"/>
  <c r="B533" i="70"/>
  <c r="E533" i="70"/>
  <c r="C531" i="70"/>
  <c r="D531" i="70"/>
  <c r="B531" i="70"/>
  <c r="E531" i="70"/>
  <c r="B529" i="70"/>
  <c r="D529" i="70"/>
  <c r="C529" i="70"/>
  <c r="E529" i="70"/>
  <c r="G531" i="70"/>
  <c r="G529" i="70"/>
  <c r="J533" i="70"/>
  <c r="G533" i="70"/>
  <c r="L531" i="70"/>
  <c r="J531" i="70"/>
  <c r="L529" i="70"/>
  <c r="J529" i="70"/>
  <c r="L533" i="70"/>
  <c r="K533" i="70"/>
  <c r="H533" i="70"/>
  <c r="M533" i="70"/>
  <c r="F533" i="70"/>
  <c r="N533" i="70"/>
  <c r="I533" i="70"/>
  <c r="A536" i="70"/>
  <c r="A534" i="70"/>
  <c r="M531" i="70"/>
  <c r="I531" i="70"/>
  <c r="K531" i="70"/>
  <c r="N531" i="70"/>
  <c r="H531" i="70"/>
  <c r="F531" i="70"/>
  <c r="A532" i="70"/>
  <c r="K529" i="70"/>
  <c r="M529" i="70"/>
  <c r="N529" i="70"/>
  <c r="I529" i="70"/>
  <c r="F529" i="70"/>
  <c r="H529" i="70"/>
  <c r="E532" i="70" l="1"/>
  <c r="D532" i="70"/>
  <c r="C532" i="70"/>
  <c r="B532" i="70"/>
  <c r="D534" i="70"/>
  <c r="C534" i="70"/>
  <c r="B534" i="70"/>
  <c r="E534" i="70"/>
  <c r="D536" i="70"/>
  <c r="E536" i="70"/>
  <c r="C536" i="70"/>
  <c r="B536" i="70"/>
  <c r="G532" i="70"/>
  <c r="G534" i="70"/>
  <c r="J536" i="70"/>
  <c r="G536" i="70"/>
  <c r="L532" i="70"/>
  <c r="J532" i="70"/>
  <c r="L534" i="70"/>
  <c r="J534" i="70"/>
  <c r="L536" i="70"/>
  <c r="M536" i="70"/>
  <c r="H536" i="70"/>
  <c r="I536" i="70"/>
  <c r="F536" i="70"/>
  <c r="K536" i="70"/>
  <c r="N536" i="70"/>
  <c r="A539" i="70"/>
  <c r="A535" i="70"/>
  <c r="M532" i="70"/>
  <c r="I532" i="70"/>
  <c r="K532" i="70"/>
  <c r="N532" i="70"/>
  <c r="F532" i="70"/>
  <c r="H532" i="70"/>
  <c r="A537" i="70"/>
  <c r="N534" i="70"/>
  <c r="M534" i="70"/>
  <c r="I534" i="70"/>
  <c r="K534" i="70"/>
  <c r="F534" i="70"/>
  <c r="H534" i="70"/>
  <c r="B537" i="70" l="1"/>
  <c r="D537" i="70"/>
  <c r="C537" i="70"/>
  <c r="E537" i="70"/>
  <c r="C535" i="70"/>
  <c r="B535" i="70"/>
  <c r="D535" i="70"/>
  <c r="E535" i="70"/>
  <c r="C539" i="70"/>
  <c r="D539" i="70"/>
  <c r="B539" i="70"/>
  <c r="E539" i="70"/>
  <c r="G537" i="70"/>
  <c r="G535" i="70"/>
  <c r="J539" i="70"/>
  <c r="G539" i="70"/>
  <c r="L537" i="70"/>
  <c r="J537" i="70"/>
  <c r="L535" i="70"/>
  <c r="J535" i="70"/>
  <c r="L539" i="70"/>
  <c r="K539" i="70"/>
  <c r="F539" i="70"/>
  <c r="H539" i="70"/>
  <c r="I539" i="70"/>
  <c r="N539" i="70"/>
  <c r="A542" i="70"/>
  <c r="M539" i="70"/>
  <c r="A540" i="70"/>
  <c r="M537" i="70"/>
  <c r="K537" i="70"/>
  <c r="N537" i="70"/>
  <c r="I537" i="70"/>
  <c r="F537" i="70"/>
  <c r="H537" i="70"/>
  <c r="A538" i="70"/>
  <c r="M535" i="70"/>
  <c r="K535" i="70"/>
  <c r="I535" i="70"/>
  <c r="N535" i="70"/>
  <c r="F535" i="70"/>
  <c r="H535" i="70"/>
  <c r="D542" i="70" l="1"/>
  <c r="C542" i="70"/>
  <c r="B542" i="70"/>
  <c r="E542" i="70"/>
  <c r="D538" i="70"/>
  <c r="C538" i="70"/>
  <c r="E538" i="70"/>
  <c r="B538" i="70"/>
  <c r="E540" i="70"/>
  <c r="D540" i="70"/>
  <c r="C540" i="70"/>
  <c r="B540" i="70"/>
  <c r="G538" i="70"/>
  <c r="G540" i="70"/>
  <c r="J542" i="70"/>
  <c r="G542" i="70"/>
  <c r="L538" i="70"/>
  <c r="J538" i="70"/>
  <c r="L540" i="70"/>
  <c r="J540" i="70"/>
  <c r="L542" i="70"/>
  <c r="N542" i="70"/>
  <c r="F542" i="70"/>
  <c r="K542" i="70"/>
  <c r="I542" i="70"/>
  <c r="H542" i="70"/>
  <c r="A545" i="70"/>
  <c r="M542" i="70"/>
  <c r="A541" i="70"/>
  <c r="N538" i="70"/>
  <c r="M538" i="70"/>
  <c r="I538" i="70"/>
  <c r="K538" i="70"/>
  <c r="F538" i="70"/>
  <c r="H538" i="70"/>
  <c r="A543" i="70"/>
  <c r="N540" i="70"/>
  <c r="K540" i="70"/>
  <c r="I540" i="70"/>
  <c r="M540" i="70"/>
  <c r="F540" i="70"/>
  <c r="H540" i="70"/>
  <c r="C545" i="70" l="1"/>
  <c r="B545" i="70"/>
  <c r="E545" i="70"/>
  <c r="D545" i="70"/>
  <c r="D541" i="70"/>
  <c r="C541" i="70"/>
  <c r="B541" i="70"/>
  <c r="E541" i="70"/>
  <c r="C543" i="70"/>
  <c r="B543" i="70"/>
  <c r="D543" i="70"/>
  <c r="E543" i="70"/>
  <c r="G543" i="70"/>
  <c r="G541" i="70"/>
  <c r="J545" i="70"/>
  <c r="G545" i="70"/>
  <c r="L543" i="70"/>
  <c r="J543" i="70"/>
  <c r="L541" i="70"/>
  <c r="J541" i="70"/>
  <c r="L545" i="70"/>
  <c r="N545" i="70"/>
  <c r="F545" i="70"/>
  <c r="I545" i="70"/>
  <c r="H545" i="70"/>
  <c r="K545" i="70"/>
  <c r="A548" i="70"/>
  <c r="M545" i="70"/>
  <c r="A546" i="70"/>
  <c r="N543" i="70"/>
  <c r="I543" i="70"/>
  <c r="K543" i="70"/>
  <c r="M543" i="70"/>
  <c r="F543" i="70"/>
  <c r="H543" i="70"/>
  <c r="A544" i="70"/>
  <c r="N541" i="70"/>
  <c r="I541" i="70"/>
  <c r="K541" i="70"/>
  <c r="M541" i="70"/>
  <c r="H541" i="70"/>
  <c r="F541" i="70"/>
  <c r="B548" i="70" l="1"/>
  <c r="C548" i="70"/>
  <c r="D548" i="70"/>
  <c r="E548" i="70"/>
  <c r="D544" i="70"/>
  <c r="E544" i="70"/>
  <c r="C544" i="70"/>
  <c r="B544" i="70"/>
  <c r="D546" i="70"/>
  <c r="E546" i="70"/>
  <c r="C546" i="70"/>
  <c r="B546" i="70"/>
  <c r="G544" i="70"/>
  <c r="G546" i="70"/>
  <c r="J548" i="70"/>
  <c r="G548" i="70"/>
  <c r="L546" i="70"/>
  <c r="J546" i="70"/>
  <c r="L544" i="70"/>
  <c r="J544" i="70"/>
  <c r="L548" i="70"/>
  <c r="N548" i="70"/>
  <c r="F548" i="70"/>
  <c r="I548" i="70"/>
  <c r="H548" i="70"/>
  <c r="K548" i="70"/>
  <c r="A551" i="70"/>
  <c r="M548" i="70"/>
  <c r="A547" i="70"/>
  <c r="N544" i="70"/>
  <c r="I544" i="70"/>
  <c r="K544" i="70"/>
  <c r="M544" i="70"/>
  <c r="H544" i="70"/>
  <c r="F544" i="70"/>
  <c r="A549" i="70"/>
  <c r="N546" i="70"/>
  <c r="I546" i="70"/>
  <c r="K546" i="70"/>
  <c r="M546" i="70"/>
  <c r="F546" i="70"/>
  <c r="H546" i="70"/>
  <c r="B551" i="70" l="1"/>
  <c r="C551" i="70"/>
  <c r="E551" i="70"/>
  <c r="D551" i="70"/>
  <c r="C549" i="70"/>
  <c r="E549" i="70"/>
  <c r="D549" i="70"/>
  <c r="B549" i="70"/>
  <c r="B547" i="70"/>
  <c r="D547" i="70"/>
  <c r="C547" i="70"/>
  <c r="E547" i="70"/>
  <c r="G549" i="70"/>
  <c r="G547" i="70"/>
  <c r="J551" i="70"/>
  <c r="G551" i="70"/>
  <c r="L549" i="70"/>
  <c r="J549" i="70"/>
  <c r="L547" i="70"/>
  <c r="J547" i="70"/>
  <c r="L551" i="70"/>
  <c r="N551" i="70"/>
  <c r="F551" i="70"/>
  <c r="K551" i="70"/>
  <c r="H551" i="70"/>
  <c r="I551" i="70"/>
  <c r="A554" i="70"/>
  <c r="M551" i="70"/>
  <c r="A552" i="70"/>
  <c r="N549" i="70"/>
  <c r="I549" i="70"/>
  <c r="K549" i="70"/>
  <c r="M549" i="70"/>
  <c r="H549" i="70"/>
  <c r="F549" i="70"/>
  <c r="A550" i="70"/>
  <c r="N547" i="70"/>
  <c r="K547" i="70"/>
  <c r="M547" i="70"/>
  <c r="I547" i="70"/>
  <c r="H547" i="70"/>
  <c r="F547" i="70"/>
  <c r="C554" i="70" l="1"/>
  <c r="E554" i="70"/>
  <c r="D554" i="70"/>
  <c r="B554" i="70"/>
  <c r="D552" i="70"/>
  <c r="C552" i="70"/>
  <c r="B552" i="70"/>
  <c r="E552" i="70"/>
  <c r="B550" i="70"/>
  <c r="E550" i="70"/>
  <c r="D550" i="70"/>
  <c r="C550" i="70"/>
  <c r="G550" i="70"/>
  <c r="G552" i="70"/>
  <c r="J554" i="70"/>
  <c r="G554" i="70"/>
  <c r="L552" i="70"/>
  <c r="J552" i="70"/>
  <c r="L550" i="70"/>
  <c r="J550" i="70"/>
  <c r="L554" i="70"/>
  <c r="I554" i="70"/>
  <c r="H554" i="70"/>
  <c r="F554" i="70"/>
  <c r="K554" i="70"/>
  <c r="N554" i="70"/>
  <c r="A557" i="70"/>
  <c r="M554" i="70"/>
  <c r="A553" i="70"/>
  <c r="N550" i="70"/>
  <c r="I550" i="70"/>
  <c r="K550" i="70"/>
  <c r="M550" i="70"/>
  <c r="F550" i="70"/>
  <c r="H550" i="70"/>
  <c r="A555" i="70"/>
  <c r="N552" i="70"/>
  <c r="K552" i="70"/>
  <c r="I552" i="70"/>
  <c r="M552" i="70"/>
  <c r="H552" i="70"/>
  <c r="F552" i="70"/>
  <c r="C557" i="70" l="1"/>
  <c r="E557" i="70"/>
  <c r="D557" i="70"/>
  <c r="B557" i="70"/>
  <c r="E555" i="70"/>
  <c r="C555" i="70"/>
  <c r="B555" i="70"/>
  <c r="D555" i="70"/>
  <c r="C553" i="70"/>
  <c r="D553" i="70"/>
  <c r="B553" i="70"/>
  <c r="E553" i="70"/>
  <c r="G555" i="70"/>
  <c r="G553" i="70"/>
  <c r="J557" i="70"/>
  <c r="G557" i="70"/>
  <c r="L555" i="70"/>
  <c r="J555" i="70"/>
  <c r="L553" i="70"/>
  <c r="J553" i="70"/>
  <c r="L557" i="70"/>
  <c r="I557" i="70"/>
  <c r="F557" i="70"/>
  <c r="K557" i="70"/>
  <c r="A560" i="70"/>
  <c r="M557" i="70"/>
  <c r="N557" i="70"/>
  <c r="H557" i="70"/>
  <c r="A558" i="70"/>
  <c r="N555" i="70"/>
  <c r="K555" i="70"/>
  <c r="I555" i="70"/>
  <c r="M555" i="70"/>
  <c r="H555" i="70"/>
  <c r="F555" i="70"/>
  <c r="A556" i="70"/>
  <c r="N553" i="70"/>
  <c r="I553" i="70"/>
  <c r="K553" i="70"/>
  <c r="M553" i="70"/>
  <c r="F553" i="70"/>
  <c r="H553" i="70"/>
  <c r="E558" i="70" l="1"/>
  <c r="B558" i="70"/>
  <c r="C558" i="70"/>
  <c r="D558" i="70"/>
  <c r="E560" i="70"/>
  <c r="C560" i="70"/>
  <c r="D560" i="70"/>
  <c r="B560" i="70"/>
  <c r="C556" i="70"/>
  <c r="D556" i="70"/>
  <c r="B556" i="70"/>
  <c r="E556" i="70"/>
  <c r="G556" i="70"/>
  <c r="G558" i="70"/>
  <c r="J560" i="70"/>
  <c r="G560" i="70"/>
  <c r="L556" i="70"/>
  <c r="J556" i="70"/>
  <c r="L558" i="70"/>
  <c r="J558" i="70"/>
  <c r="L560" i="70"/>
  <c r="N560" i="70"/>
  <c r="F560" i="70"/>
  <c r="I560" i="70"/>
  <c r="H560" i="70"/>
  <c r="K560" i="70"/>
  <c r="M560" i="70"/>
  <c r="A563" i="70"/>
  <c r="A559" i="70"/>
  <c r="N556" i="70"/>
  <c r="K556" i="70"/>
  <c r="I556" i="70"/>
  <c r="M556" i="70"/>
  <c r="F556" i="70"/>
  <c r="H556" i="70"/>
  <c r="A561" i="70"/>
  <c r="N558" i="70"/>
  <c r="I558" i="70"/>
  <c r="K558" i="70"/>
  <c r="M558" i="70"/>
  <c r="F558" i="70"/>
  <c r="H558" i="70"/>
  <c r="C561" i="70" l="1"/>
  <c r="E561" i="70"/>
  <c r="D561" i="70"/>
  <c r="B561" i="70"/>
  <c r="C559" i="70"/>
  <c r="B559" i="70"/>
  <c r="E559" i="70"/>
  <c r="D559" i="70"/>
  <c r="B563" i="70"/>
  <c r="E563" i="70"/>
  <c r="C563" i="70"/>
  <c r="D563" i="70"/>
  <c r="G561" i="70"/>
  <c r="G559" i="70"/>
  <c r="J563" i="70"/>
  <c r="G563" i="70"/>
  <c r="L561" i="70"/>
  <c r="J561" i="70"/>
  <c r="L559" i="70"/>
  <c r="J559" i="70"/>
  <c r="L563" i="70"/>
  <c r="N563" i="70"/>
  <c r="H563" i="70"/>
  <c r="K563" i="70"/>
  <c r="F563" i="70"/>
  <c r="M563" i="70"/>
  <c r="A566" i="70"/>
  <c r="I563" i="70"/>
  <c r="A564" i="70"/>
  <c r="N561" i="70"/>
  <c r="I561" i="70"/>
  <c r="K561" i="70"/>
  <c r="M561" i="70"/>
  <c r="F561" i="70"/>
  <c r="H561" i="70"/>
  <c r="A562" i="70"/>
  <c r="N559" i="70"/>
  <c r="I559" i="70"/>
  <c r="K559" i="70"/>
  <c r="M559" i="70"/>
  <c r="F559" i="70"/>
  <c r="H559" i="70"/>
  <c r="D566" i="70" l="1"/>
  <c r="E566" i="70"/>
  <c r="B566" i="70"/>
  <c r="C566" i="70"/>
  <c r="E562" i="70"/>
  <c r="D562" i="70"/>
  <c r="C562" i="70"/>
  <c r="B562" i="70"/>
  <c r="B564" i="70"/>
  <c r="C564" i="70"/>
  <c r="D564" i="70"/>
  <c r="E564" i="70"/>
  <c r="G562" i="70"/>
  <c r="G564" i="70"/>
  <c r="J566" i="70"/>
  <c r="G566" i="70"/>
  <c r="L562" i="70"/>
  <c r="J562" i="70"/>
  <c r="L564" i="70"/>
  <c r="J564" i="70"/>
  <c r="L566" i="70"/>
  <c r="N566" i="70"/>
  <c r="F566" i="70"/>
  <c r="I566" i="70"/>
  <c r="H566" i="70"/>
  <c r="K566" i="70"/>
  <c r="A569" i="70"/>
  <c r="M566" i="70"/>
  <c r="A565" i="70"/>
  <c r="N562" i="70"/>
  <c r="I562" i="70"/>
  <c r="K562" i="70"/>
  <c r="M562" i="70"/>
  <c r="F562" i="70"/>
  <c r="H562" i="70"/>
  <c r="A567" i="70"/>
  <c r="N564" i="70"/>
  <c r="I564" i="70"/>
  <c r="K564" i="70"/>
  <c r="M564" i="70"/>
  <c r="F564" i="70"/>
  <c r="H564" i="70"/>
  <c r="C569" i="70" l="1"/>
  <c r="D569" i="70"/>
  <c r="E569" i="70"/>
  <c r="B569" i="70"/>
  <c r="E567" i="70"/>
  <c r="B567" i="70"/>
  <c r="C567" i="70"/>
  <c r="D567" i="70"/>
  <c r="C565" i="70"/>
  <c r="E565" i="70"/>
  <c r="D565" i="70"/>
  <c r="B565" i="70"/>
  <c r="G567" i="70"/>
  <c r="G565" i="70"/>
  <c r="J569" i="70"/>
  <c r="G569" i="70"/>
  <c r="L567" i="70"/>
  <c r="J567" i="70"/>
  <c r="L565" i="70"/>
  <c r="J565" i="70"/>
  <c r="L569" i="70"/>
  <c r="N569" i="70"/>
  <c r="F569" i="70"/>
  <c r="I569" i="70"/>
  <c r="H569" i="70"/>
  <c r="A572" i="70"/>
  <c r="M569" i="70"/>
  <c r="K569" i="70"/>
  <c r="A570" i="70"/>
  <c r="N567" i="70"/>
  <c r="K567" i="70"/>
  <c r="I567" i="70"/>
  <c r="M567" i="70"/>
  <c r="F567" i="70"/>
  <c r="H567" i="70"/>
  <c r="A568" i="70"/>
  <c r="N565" i="70"/>
  <c r="I565" i="70"/>
  <c r="K565" i="70"/>
  <c r="M565" i="70"/>
  <c r="H565" i="70"/>
  <c r="F565" i="70"/>
  <c r="C572" i="70" l="1"/>
  <c r="D572" i="70"/>
  <c r="B572" i="70"/>
  <c r="E572" i="70"/>
  <c r="D568" i="70"/>
  <c r="C568" i="70"/>
  <c r="B568" i="70"/>
  <c r="E568" i="70"/>
  <c r="C570" i="70"/>
  <c r="E570" i="70"/>
  <c r="B570" i="70"/>
  <c r="D570" i="70"/>
  <c r="G568" i="70"/>
  <c r="G570" i="70"/>
  <c r="J572" i="70"/>
  <c r="G572" i="70"/>
  <c r="L568" i="70"/>
  <c r="J568" i="70"/>
  <c r="L570" i="70"/>
  <c r="J570" i="70"/>
  <c r="L572" i="70"/>
  <c r="N572" i="70"/>
  <c r="F572" i="70"/>
  <c r="K572" i="70"/>
  <c r="H572" i="70"/>
  <c r="I572" i="70"/>
  <c r="A575" i="70"/>
  <c r="M572" i="70"/>
  <c r="A571" i="70"/>
  <c r="N568" i="70"/>
  <c r="K568" i="70"/>
  <c r="I568" i="70"/>
  <c r="M568" i="70"/>
  <c r="H568" i="70"/>
  <c r="F568" i="70"/>
  <c r="A573" i="70"/>
  <c r="N570" i="70"/>
  <c r="I570" i="70"/>
  <c r="K570" i="70"/>
  <c r="M570" i="70"/>
  <c r="F570" i="70"/>
  <c r="H570" i="70"/>
  <c r="C575" i="70" l="1"/>
  <c r="E575" i="70"/>
  <c r="B575" i="70"/>
  <c r="D575" i="70"/>
  <c r="C573" i="70"/>
  <c r="E573" i="70"/>
  <c r="D573" i="70"/>
  <c r="B573" i="70"/>
  <c r="D571" i="70"/>
  <c r="C571" i="70"/>
  <c r="B571" i="70"/>
  <c r="E571" i="70"/>
  <c r="G573" i="70"/>
  <c r="G571" i="70"/>
  <c r="J575" i="70"/>
  <c r="G575" i="70"/>
  <c r="L573" i="70"/>
  <c r="J573" i="70"/>
  <c r="L571" i="70"/>
  <c r="J571" i="70"/>
  <c r="L575" i="70"/>
  <c r="I575" i="70"/>
  <c r="F575" i="70"/>
  <c r="K575" i="70"/>
  <c r="H575" i="70"/>
  <c r="A578" i="70"/>
  <c r="N575" i="70"/>
  <c r="M575" i="70"/>
  <c r="A576" i="70"/>
  <c r="N573" i="70"/>
  <c r="I573" i="70"/>
  <c r="K573" i="70"/>
  <c r="M573" i="70"/>
  <c r="H573" i="70"/>
  <c r="F573" i="70"/>
  <c r="A574" i="70"/>
  <c r="N571" i="70"/>
  <c r="K571" i="70"/>
  <c r="I571" i="70"/>
  <c r="M571" i="70"/>
  <c r="H571" i="70"/>
  <c r="F571" i="70"/>
  <c r="E578" i="70" l="1"/>
  <c r="C578" i="70"/>
  <c r="D578" i="70"/>
  <c r="B578" i="70"/>
  <c r="E574" i="70"/>
  <c r="D574" i="70"/>
  <c r="C574" i="70"/>
  <c r="B574" i="70"/>
  <c r="C576" i="70"/>
  <c r="D576" i="70"/>
  <c r="E576" i="70"/>
  <c r="B576" i="70"/>
  <c r="G574" i="70"/>
  <c r="G576" i="70"/>
  <c r="J578" i="70"/>
  <c r="G578" i="70"/>
  <c r="L574" i="70"/>
  <c r="J574" i="70"/>
  <c r="L576" i="70"/>
  <c r="J576" i="70"/>
  <c r="L578" i="70"/>
  <c r="I578" i="70"/>
  <c r="H578" i="70"/>
  <c r="N578" i="70"/>
  <c r="K578" i="70"/>
  <c r="F578" i="70"/>
  <c r="A581" i="70"/>
  <c r="M578" i="70"/>
  <c r="A577" i="70"/>
  <c r="N574" i="70"/>
  <c r="I574" i="70"/>
  <c r="K574" i="70"/>
  <c r="M574" i="70"/>
  <c r="F574" i="70"/>
  <c r="H574" i="70"/>
  <c r="A579" i="70"/>
  <c r="N576" i="70"/>
  <c r="I576" i="70"/>
  <c r="K576" i="70"/>
  <c r="M576" i="70"/>
  <c r="H576" i="70"/>
  <c r="F576" i="70"/>
  <c r="C581" i="70" l="1"/>
  <c r="B581" i="70"/>
  <c r="E581" i="70"/>
  <c r="D581" i="70"/>
  <c r="B579" i="70"/>
  <c r="D579" i="70"/>
  <c r="C579" i="70"/>
  <c r="E579" i="70"/>
  <c r="C577" i="70"/>
  <c r="B577" i="70"/>
  <c r="E577" i="70"/>
  <c r="D577" i="70"/>
  <c r="G579" i="70"/>
  <c r="G577" i="70"/>
  <c r="J581" i="70"/>
  <c r="G581" i="70"/>
  <c r="L577" i="70"/>
  <c r="J577" i="70"/>
  <c r="L579" i="70"/>
  <c r="J579" i="70"/>
  <c r="L581" i="70"/>
  <c r="N581" i="70"/>
  <c r="H581" i="70"/>
  <c r="I581" i="70"/>
  <c r="F581" i="70"/>
  <c r="K581" i="70"/>
  <c r="M581" i="70"/>
  <c r="A584" i="70"/>
  <c r="A582" i="70"/>
  <c r="K579" i="70"/>
  <c r="M579" i="70"/>
  <c r="N579" i="70"/>
  <c r="I579" i="70"/>
  <c r="H579" i="70"/>
  <c r="F579" i="70"/>
  <c r="A580" i="70"/>
  <c r="N577" i="70"/>
  <c r="I577" i="70"/>
  <c r="K577" i="70"/>
  <c r="M577" i="70"/>
  <c r="F577" i="70"/>
  <c r="H577" i="70"/>
  <c r="B580" i="70" l="1"/>
  <c r="C580" i="70"/>
  <c r="D580" i="70"/>
  <c r="E580" i="70"/>
  <c r="B582" i="70"/>
  <c r="E582" i="70"/>
  <c r="D582" i="70"/>
  <c r="C582" i="70"/>
  <c r="D584" i="70"/>
  <c r="C584" i="70"/>
  <c r="B584" i="70"/>
  <c r="E584" i="70"/>
  <c r="G580" i="70"/>
  <c r="G582" i="70"/>
  <c r="J584" i="70"/>
  <c r="G584" i="70"/>
  <c r="L580" i="70"/>
  <c r="J580" i="70"/>
  <c r="L582" i="70"/>
  <c r="J582" i="70"/>
  <c r="L584" i="70"/>
  <c r="N584" i="70"/>
  <c r="H584" i="70"/>
  <c r="K584" i="70"/>
  <c r="F584" i="70"/>
  <c r="I584" i="70"/>
  <c r="A587" i="70"/>
  <c r="M584" i="70"/>
  <c r="A583" i="70"/>
  <c r="N580" i="70"/>
  <c r="I580" i="70"/>
  <c r="K580" i="70"/>
  <c r="M580" i="70"/>
  <c r="F580" i="70"/>
  <c r="H580" i="70"/>
  <c r="A585" i="70"/>
  <c r="N582" i="70"/>
  <c r="I582" i="70"/>
  <c r="K582" i="70"/>
  <c r="M582" i="70"/>
  <c r="F582" i="70"/>
  <c r="H582" i="70"/>
  <c r="E587" i="70" l="1"/>
  <c r="C587" i="70"/>
  <c r="B587" i="70"/>
  <c r="D587" i="70"/>
  <c r="C585" i="70"/>
  <c r="D585" i="70"/>
  <c r="B585" i="70"/>
  <c r="E585" i="70"/>
  <c r="B583" i="70"/>
  <c r="C583" i="70"/>
  <c r="E583" i="70"/>
  <c r="D583" i="70"/>
  <c r="G585" i="70"/>
  <c r="G583" i="70"/>
  <c r="J587" i="70"/>
  <c r="G587" i="70"/>
  <c r="L585" i="70"/>
  <c r="J585" i="70"/>
  <c r="L583" i="70"/>
  <c r="J583" i="70"/>
  <c r="L587" i="70"/>
  <c r="K587" i="70"/>
  <c r="F587" i="70"/>
  <c r="I587" i="70"/>
  <c r="A590" i="70"/>
  <c r="M587" i="70"/>
  <c r="N587" i="70"/>
  <c r="H587" i="70"/>
  <c r="A588" i="70"/>
  <c r="N585" i="70"/>
  <c r="I585" i="70"/>
  <c r="K585" i="70"/>
  <c r="M585" i="70"/>
  <c r="F585" i="70"/>
  <c r="H585" i="70"/>
  <c r="A586" i="70"/>
  <c r="K583" i="70"/>
  <c r="I583" i="70"/>
  <c r="M583" i="70"/>
  <c r="N583" i="70"/>
  <c r="F583" i="70"/>
  <c r="H583" i="70"/>
  <c r="C588" i="70" l="1"/>
  <c r="D588" i="70"/>
  <c r="B588" i="70"/>
  <c r="E588" i="70"/>
  <c r="E590" i="70"/>
  <c r="B590" i="70"/>
  <c r="C590" i="70"/>
  <c r="D590" i="70"/>
  <c r="D586" i="70"/>
  <c r="C586" i="70"/>
  <c r="E586" i="70"/>
  <c r="B586" i="70"/>
  <c r="G586" i="70"/>
  <c r="G588" i="70"/>
  <c r="J590" i="70"/>
  <c r="G590" i="70"/>
  <c r="L588" i="70"/>
  <c r="J588" i="70"/>
  <c r="L586" i="70"/>
  <c r="J586" i="70"/>
  <c r="L590" i="70"/>
  <c r="N590" i="70"/>
  <c r="F590" i="70"/>
  <c r="I590" i="70"/>
  <c r="H590" i="70"/>
  <c r="K590" i="70"/>
  <c r="A593" i="70"/>
  <c r="M590" i="70"/>
  <c r="A589" i="70"/>
  <c r="N586" i="70"/>
  <c r="I586" i="70"/>
  <c r="K586" i="70"/>
  <c r="M586" i="70"/>
  <c r="F586" i="70"/>
  <c r="H586" i="70"/>
  <c r="A591" i="70"/>
  <c r="N588" i="70"/>
  <c r="K588" i="70"/>
  <c r="I588" i="70"/>
  <c r="M588" i="70"/>
  <c r="F588" i="70"/>
  <c r="H588" i="70"/>
  <c r="C593" i="70" l="1"/>
  <c r="E593" i="70"/>
  <c r="D593" i="70"/>
  <c r="B593" i="70"/>
  <c r="C591" i="70"/>
  <c r="B591" i="70"/>
  <c r="D591" i="70"/>
  <c r="E591" i="70"/>
  <c r="C589" i="70"/>
  <c r="E589" i="70"/>
  <c r="D589" i="70"/>
  <c r="B589" i="70"/>
  <c r="G591" i="70"/>
  <c r="G589" i="70"/>
  <c r="J593" i="70"/>
  <c r="G593" i="70"/>
  <c r="L589" i="70"/>
  <c r="J589" i="70"/>
  <c r="L591" i="70"/>
  <c r="J591" i="70"/>
  <c r="L593" i="70"/>
  <c r="N593" i="70"/>
  <c r="F593" i="70"/>
  <c r="I593" i="70"/>
  <c r="H593" i="70"/>
  <c r="K593" i="70"/>
  <c r="A596" i="70"/>
  <c r="M593" i="70"/>
  <c r="A594" i="70"/>
  <c r="K591" i="70"/>
  <c r="M591" i="70"/>
  <c r="N591" i="70"/>
  <c r="I591" i="70"/>
  <c r="F591" i="70"/>
  <c r="H591" i="70"/>
  <c r="A592" i="70"/>
  <c r="N589" i="70"/>
  <c r="I589" i="70"/>
  <c r="K589" i="70"/>
  <c r="M589" i="70"/>
  <c r="H589" i="70"/>
  <c r="F589" i="70"/>
  <c r="B596" i="70" l="1"/>
  <c r="C596" i="70"/>
  <c r="D596" i="70"/>
  <c r="E596" i="70"/>
  <c r="E592" i="70"/>
  <c r="C592" i="70"/>
  <c r="D592" i="70"/>
  <c r="B592" i="70"/>
  <c r="E594" i="70"/>
  <c r="C594" i="70"/>
  <c r="D594" i="70"/>
  <c r="B594" i="70"/>
  <c r="G592" i="70"/>
  <c r="G594" i="70"/>
  <c r="J596" i="70"/>
  <c r="G596" i="70"/>
  <c r="L592" i="70"/>
  <c r="J592" i="70"/>
  <c r="L594" i="70"/>
  <c r="J594" i="70"/>
  <c r="L596" i="70"/>
  <c r="K596" i="70"/>
  <c r="H596" i="70"/>
  <c r="I596" i="70"/>
  <c r="N596" i="70"/>
  <c r="A599" i="70"/>
  <c r="M596" i="70"/>
  <c r="F596" i="70"/>
  <c r="A595" i="70"/>
  <c r="N592" i="70"/>
  <c r="K592" i="70"/>
  <c r="I592" i="70"/>
  <c r="M592" i="70"/>
  <c r="F592" i="70"/>
  <c r="H592" i="70"/>
  <c r="A597" i="70"/>
  <c r="N594" i="70"/>
  <c r="I594" i="70"/>
  <c r="K594" i="70"/>
  <c r="M594" i="70"/>
  <c r="F594" i="70"/>
  <c r="H594" i="70"/>
  <c r="B599" i="70" l="1"/>
  <c r="C599" i="70"/>
  <c r="D599" i="70"/>
  <c r="E599" i="70"/>
  <c r="C597" i="70"/>
  <c r="E597" i="70"/>
  <c r="D597" i="70"/>
  <c r="B597" i="70"/>
  <c r="B595" i="70"/>
  <c r="E595" i="70"/>
  <c r="C595" i="70"/>
  <c r="D595" i="70"/>
  <c r="G597" i="70"/>
  <c r="G595" i="70"/>
  <c r="J599" i="70"/>
  <c r="G599" i="70"/>
  <c r="L597" i="70"/>
  <c r="J597" i="70"/>
  <c r="L595" i="70"/>
  <c r="J595" i="70"/>
  <c r="L599" i="70"/>
  <c r="K599" i="70"/>
  <c r="F599" i="70"/>
  <c r="I599" i="70"/>
  <c r="H599" i="70"/>
  <c r="A602" i="70"/>
  <c r="N599" i="70"/>
  <c r="M599" i="70"/>
  <c r="A600" i="70"/>
  <c r="N597" i="70"/>
  <c r="I597" i="70"/>
  <c r="K597" i="70"/>
  <c r="M597" i="70"/>
  <c r="H597" i="70"/>
  <c r="F597" i="70"/>
  <c r="A598" i="70"/>
  <c r="K595" i="70"/>
  <c r="M595" i="70"/>
  <c r="N595" i="70"/>
  <c r="I595" i="70"/>
  <c r="H595" i="70"/>
  <c r="F595" i="70"/>
  <c r="D600" i="70" l="1"/>
  <c r="C600" i="70"/>
  <c r="B600" i="70"/>
  <c r="E600" i="70"/>
  <c r="C602" i="70"/>
  <c r="E602" i="70"/>
  <c r="D602" i="70"/>
  <c r="B602" i="70"/>
  <c r="D598" i="70"/>
  <c r="E598" i="70"/>
  <c r="B598" i="70"/>
  <c r="C598" i="70"/>
  <c r="G598" i="70"/>
  <c r="G600" i="70"/>
  <c r="J602" i="70"/>
  <c r="G602" i="70"/>
  <c r="L600" i="70"/>
  <c r="J600" i="70"/>
  <c r="L598" i="70"/>
  <c r="J598" i="70"/>
  <c r="L602" i="70"/>
  <c r="I602" i="70"/>
  <c r="H602" i="70"/>
  <c r="N602" i="70"/>
  <c r="K602" i="70"/>
  <c r="F602" i="70"/>
  <c r="A605" i="70"/>
  <c r="M602" i="70"/>
  <c r="A601" i="70"/>
  <c r="N598" i="70"/>
  <c r="I598" i="70"/>
  <c r="K598" i="70"/>
  <c r="M598" i="70"/>
  <c r="F598" i="70"/>
  <c r="H598" i="70"/>
  <c r="A603" i="70"/>
  <c r="N600" i="70"/>
  <c r="K600" i="70"/>
  <c r="I600" i="70"/>
  <c r="M600" i="70"/>
  <c r="H600" i="70"/>
  <c r="F600" i="70"/>
  <c r="C605" i="70" l="1"/>
  <c r="E605" i="70"/>
  <c r="D605" i="70"/>
  <c r="B605" i="70"/>
  <c r="D603" i="70"/>
  <c r="C603" i="70"/>
  <c r="B603" i="70"/>
  <c r="E603" i="70"/>
  <c r="C601" i="70"/>
  <c r="D601" i="70"/>
  <c r="E601" i="70"/>
  <c r="B601" i="70"/>
  <c r="G603" i="70"/>
  <c r="G601" i="70"/>
  <c r="J605" i="70"/>
  <c r="G605" i="70"/>
  <c r="L603" i="70"/>
  <c r="J603" i="70"/>
  <c r="L601" i="70"/>
  <c r="J601" i="70"/>
  <c r="L605" i="70"/>
  <c r="N605" i="70"/>
  <c r="H605" i="70"/>
  <c r="I605" i="70"/>
  <c r="F605" i="70"/>
  <c r="K605" i="70"/>
  <c r="A608" i="70"/>
  <c r="M605" i="70"/>
  <c r="A606" i="70"/>
  <c r="N603" i="70"/>
  <c r="K603" i="70"/>
  <c r="I603" i="70"/>
  <c r="M603" i="70"/>
  <c r="H603" i="70"/>
  <c r="F603" i="70"/>
  <c r="A604" i="70"/>
  <c r="N601" i="70"/>
  <c r="I601" i="70"/>
  <c r="K601" i="70"/>
  <c r="M601" i="70"/>
  <c r="F601" i="70"/>
  <c r="H601" i="70"/>
  <c r="C608" i="70" l="1"/>
  <c r="D608" i="70"/>
  <c r="E608" i="70"/>
  <c r="B608" i="70"/>
  <c r="C604" i="70"/>
  <c r="D604" i="70"/>
  <c r="B604" i="70"/>
  <c r="E604" i="70"/>
  <c r="E606" i="70"/>
  <c r="D606" i="70"/>
  <c r="C606" i="70"/>
  <c r="B606" i="70"/>
  <c r="G604" i="70"/>
  <c r="G606" i="70"/>
  <c r="J608" i="70"/>
  <c r="G608" i="70"/>
  <c r="L604" i="70"/>
  <c r="J604" i="70"/>
  <c r="L606" i="70"/>
  <c r="J606" i="70"/>
  <c r="L608" i="70"/>
  <c r="N608" i="70"/>
  <c r="H608" i="70"/>
  <c r="K608" i="70"/>
  <c r="F608" i="70"/>
  <c r="I608" i="70"/>
  <c r="A611" i="70"/>
  <c r="M608" i="70"/>
  <c r="A607" i="70"/>
  <c r="N604" i="70"/>
  <c r="K604" i="70"/>
  <c r="I604" i="70"/>
  <c r="M604" i="70"/>
  <c r="F604" i="70"/>
  <c r="H604" i="70"/>
  <c r="A609" i="70"/>
  <c r="N606" i="70"/>
  <c r="I606" i="70"/>
  <c r="K606" i="70"/>
  <c r="M606" i="70"/>
  <c r="F606" i="70"/>
  <c r="H606" i="70"/>
  <c r="B611" i="70" l="1"/>
  <c r="D611" i="70"/>
  <c r="C611" i="70"/>
  <c r="E611" i="70"/>
  <c r="C609" i="70"/>
  <c r="B609" i="70"/>
  <c r="E609" i="70"/>
  <c r="D609" i="70"/>
  <c r="C607" i="70"/>
  <c r="B607" i="70"/>
  <c r="E607" i="70"/>
  <c r="D607" i="70"/>
  <c r="G609" i="70"/>
  <c r="G607" i="70"/>
  <c r="J611" i="70"/>
  <c r="G611" i="70"/>
  <c r="L609" i="70"/>
  <c r="J609" i="70"/>
  <c r="L607" i="70"/>
  <c r="J607" i="70"/>
  <c r="L611" i="70"/>
  <c r="K611" i="70"/>
  <c r="H611" i="70"/>
  <c r="M611" i="70"/>
  <c r="F611" i="70"/>
  <c r="N611" i="70"/>
  <c r="A614" i="70"/>
  <c r="I611" i="70"/>
  <c r="A612" i="70"/>
  <c r="N609" i="70"/>
  <c r="I609" i="70"/>
  <c r="K609" i="70"/>
  <c r="M609" i="70"/>
  <c r="F609" i="70"/>
  <c r="H609" i="70"/>
  <c r="A610" i="70"/>
  <c r="K607" i="70"/>
  <c r="M607" i="70"/>
  <c r="N607" i="70"/>
  <c r="I607" i="70"/>
  <c r="F607" i="70"/>
  <c r="H607" i="70"/>
  <c r="B614" i="70" l="1"/>
  <c r="E614" i="70"/>
  <c r="D614" i="70"/>
  <c r="C614" i="70"/>
  <c r="E610" i="70"/>
  <c r="C610" i="70"/>
  <c r="B610" i="70"/>
  <c r="D610" i="70"/>
  <c r="B612" i="70"/>
  <c r="C612" i="70"/>
  <c r="D612" i="70"/>
  <c r="E612" i="70"/>
  <c r="G610" i="70"/>
  <c r="G612" i="70"/>
  <c r="J614" i="70"/>
  <c r="G614" i="70"/>
  <c r="L610" i="70"/>
  <c r="J610" i="70"/>
  <c r="L612" i="70"/>
  <c r="J612" i="70"/>
  <c r="L614" i="70"/>
  <c r="N614" i="70"/>
  <c r="F614" i="70"/>
  <c r="I614" i="70"/>
  <c r="H614" i="70"/>
  <c r="K614" i="70"/>
  <c r="A617" i="70"/>
  <c r="M614" i="70"/>
  <c r="A613" i="70"/>
  <c r="N610" i="70"/>
  <c r="I610" i="70"/>
  <c r="K610" i="70"/>
  <c r="M610" i="70"/>
  <c r="F610" i="70"/>
  <c r="H610" i="70"/>
  <c r="A615" i="70"/>
  <c r="N612" i="70"/>
  <c r="K612" i="70"/>
  <c r="I612" i="70"/>
  <c r="M612" i="70"/>
  <c r="F612" i="70"/>
  <c r="H612" i="70"/>
  <c r="C617" i="70" l="1"/>
  <c r="D617" i="70"/>
  <c r="B617" i="70"/>
  <c r="E617" i="70"/>
  <c r="B615" i="70"/>
  <c r="C615" i="70"/>
  <c r="E615" i="70"/>
  <c r="D615" i="70"/>
  <c r="C613" i="70"/>
  <c r="E613" i="70"/>
  <c r="D613" i="70"/>
  <c r="B613" i="70"/>
  <c r="G615" i="70"/>
  <c r="G613" i="70"/>
  <c r="J617" i="70"/>
  <c r="G617" i="70"/>
  <c r="L615" i="70"/>
  <c r="J615" i="70"/>
  <c r="L613" i="70"/>
  <c r="J613" i="70"/>
  <c r="L617" i="70"/>
  <c r="K617" i="70"/>
  <c r="H617" i="70"/>
  <c r="I617" i="70"/>
  <c r="N617" i="70"/>
  <c r="A620" i="70"/>
  <c r="M617" i="70"/>
  <c r="F617" i="70"/>
  <c r="A618" i="70"/>
  <c r="K615" i="70"/>
  <c r="N615" i="70"/>
  <c r="I615" i="70"/>
  <c r="M615" i="70"/>
  <c r="F615" i="70"/>
  <c r="H615" i="70"/>
  <c r="A616" i="70"/>
  <c r="N613" i="70"/>
  <c r="K613" i="70"/>
  <c r="I613" i="70"/>
  <c r="M613" i="70"/>
  <c r="H613" i="70"/>
  <c r="F613" i="70"/>
  <c r="C620" i="70" l="1"/>
  <c r="D620" i="70"/>
  <c r="B620" i="70"/>
  <c r="E620" i="70"/>
  <c r="C618" i="70"/>
  <c r="E618" i="70"/>
  <c r="D618" i="70"/>
  <c r="B618" i="70"/>
  <c r="D616" i="70"/>
  <c r="C616" i="70"/>
  <c r="B616" i="70"/>
  <c r="E616" i="70"/>
  <c r="G616" i="70"/>
  <c r="G618" i="70"/>
  <c r="J620" i="70"/>
  <c r="G620" i="70"/>
  <c r="L616" i="70"/>
  <c r="J616" i="70"/>
  <c r="L618" i="70"/>
  <c r="J618" i="70"/>
  <c r="L620" i="70"/>
  <c r="N620" i="70"/>
  <c r="F620" i="70"/>
  <c r="K620" i="70"/>
  <c r="H620" i="70"/>
  <c r="I620" i="70"/>
  <c r="A623" i="70"/>
  <c r="M620" i="70"/>
  <c r="A619" i="70"/>
  <c r="N616" i="70"/>
  <c r="K616" i="70"/>
  <c r="I616" i="70"/>
  <c r="M616" i="70"/>
  <c r="H616" i="70"/>
  <c r="F616" i="70"/>
  <c r="A621" i="70"/>
  <c r="N618" i="70"/>
  <c r="I618" i="70"/>
  <c r="K618" i="70"/>
  <c r="M618" i="70"/>
  <c r="F618" i="70"/>
  <c r="H618" i="70"/>
  <c r="C623" i="70" l="1"/>
  <c r="B623" i="70"/>
  <c r="E623" i="70"/>
  <c r="D623" i="70"/>
  <c r="C621" i="70"/>
  <c r="E621" i="70"/>
  <c r="D621" i="70"/>
  <c r="B621" i="70"/>
  <c r="E619" i="70"/>
  <c r="C619" i="70"/>
  <c r="B619" i="70"/>
  <c r="D619" i="70"/>
  <c r="G621" i="70"/>
  <c r="G619" i="70"/>
  <c r="J623" i="70"/>
  <c r="G623" i="70"/>
  <c r="L621" i="70"/>
  <c r="J621" i="70"/>
  <c r="L619" i="70"/>
  <c r="J619" i="70"/>
  <c r="L623" i="70"/>
  <c r="K623" i="70"/>
  <c r="F623" i="70"/>
  <c r="N623" i="70"/>
  <c r="H623" i="70"/>
  <c r="I623" i="70"/>
  <c r="A626" i="70"/>
  <c r="M623" i="70"/>
  <c r="A624" i="70"/>
  <c r="N621" i="70"/>
  <c r="K621" i="70"/>
  <c r="I621" i="70"/>
  <c r="M621" i="70"/>
  <c r="H621" i="70"/>
  <c r="F621" i="70"/>
  <c r="A622" i="70"/>
  <c r="N619" i="70"/>
  <c r="K619" i="70"/>
  <c r="I619" i="70"/>
  <c r="M619" i="70"/>
  <c r="H619" i="70"/>
  <c r="F619" i="70"/>
  <c r="E626" i="70" l="1"/>
  <c r="C626" i="70"/>
  <c r="D626" i="70"/>
  <c r="B626" i="70"/>
  <c r="E624" i="70"/>
  <c r="C624" i="70"/>
  <c r="D624" i="70"/>
  <c r="B624" i="70"/>
  <c r="E622" i="70"/>
  <c r="B622" i="70"/>
  <c r="C622" i="70"/>
  <c r="D622" i="70"/>
  <c r="G622" i="70"/>
  <c r="G624" i="70"/>
  <c r="J626" i="70"/>
  <c r="G626" i="70"/>
  <c r="L622" i="70"/>
  <c r="J622" i="70"/>
  <c r="L624" i="70"/>
  <c r="J624" i="70"/>
  <c r="L626" i="70"/>
  <c r="I626" i="70"/>
  <c r="H626" i="70"/>
  <c r="N626" i="70"/>
  <c r="K626" i="70"/>
  <c r="F626" i="70"/>
  <c r="A629" i="70"/>
  <c r="M626" i="70"/>
  <c r="A625" i="70"/>
  <c r="N622" i="70"/>
  <c r="I622" i="70"/>
  <c r="K622" i="70"/>
  <c r="M622" i="70"/>
  <c r="F622" i="70"/>
  <c r="H622" i="70"/>
  <c r="A627" i="70"/>
  <c r="K624" i="70"/>
  <c r="N624" i="70"/>
  <c r="I624" i="70"/>
  <c r="M624" i="70"/>
  <c r="F624" i="70"/>
  <c r="H624" i="70"/>
  <c r="C629" i="70" l="1"/>
  <c r="E629" i="70"/>
  <c r="D629" i="70"/>
  <c r="B629" i="70"/>
  <c r="B627" i="70"/>
  <c r="E627" i="70"/>
  <c r="C627" i="70"/>
  <c r="D627" i="70"/>
  <c r="C625" i="70"/>
  <c r="E625" i="70"/>
  <c r="D625" i="70"/>
  <c r="B625" i="70"/>
  <c r="G627" i="70"/>
  <c r="G625" i="70"/>
  <c r="J629" i="70"/>
  <c r="G629" i="70"/>
  <c r="L625" i="70"/>
  <c r="J625" i="70"/>
  <c r="L627" i="70"/>
  <c r="J627" i="70"/>
  <c r="L629" i="70"/>
  <c r="K629" i="70"/>
  <c r="F629" i="70"/>
  <c r="I629" i="70"/>
  <c r="A632" i="70"/>
  <c r="M629" i="70"/>
  <c r="N629" i="70"/>
  <c r="H629" i="70"/>
  <c r="A630" i="70"/>
  <c r="K627" i="70"/>
  <c r="N627" i="70"/>
  <c r="I627" i="70"/>
  <c r="M627" i="70"/>
  <c r="F627" i="70"/>
  <c r="H627" i="70"/>
  <c r="A628" i="70"/>
  <c r="N625" i="70"/>
  <c r="K625" i="70"/>
  <c r="I625" i="70"/>
  <c r="M625" i="70"/>
  <c r="F625" i="70"/>
  <c r="H625" i="70"/>
  <c r="B628" i="70" l="1"/>
  <c r="C628" i="70"/>
  <c r="D628" i="70"/>
  <c r="E628" i="70"/>
  <c r="D630" i="70"/>
  <c r="E630" i="70"/>
  <c r="B630" i="70"/>
  <c r="C630" i="70"/>
  <c r="D632" i="70"/>
  <c r="C632" i="70"/>
  <c r="B632" i="70"/>
  <c r="E632" i="70"/>
  <c r="G628" i="70"/>
  <c r="G630" i="70"/>
  <c r="J632" i="70"/>
  <c r="G632" i="70"/>
  <c r="L628" i="70"/>
  <c r="J628" i="70"/>
  <c r="L630" i="70"/>
  <c r="J630" i="70"/>
  <c r="L632" i="70"/>
  <c r="K632" i="70"/>
  <c r="H632" i="70"/>
  <c r="I632" i="70"/>
  <c r="F632" i="70"/>
  <c r="N632" i="70"/>
  <c r="A635" i="70"/>
  <c r="M632" i="70"/>
  <c r="A631" i="70"/>
  <c r="N628" i="70"/>
  <c r="K628" i="70"/>
  <c r="I628" i="70"/>
  <c r="M628" i="70"/>
  <c r="H628" i="70"/>
  <c r="F628" i="70"/>
  <c r="A633" i="70"/>
  <c r="N630" i="70"/>
  <c r="I630" i="70"/>
  <c r="K630" i="70"/>
  <c r="M630" i="70"/>
  <c r="F630" i="70"/>
  <c r="H630" i="70"/>
  <c r="D635" i="70" l="1"/>
  <c r="C635" i="70"/>
  <c r="B635" i="70"/>
  <c r="E635" i="70"/>
  <c r="C633" i="70"/>
  <c r="D633" i="70"/>
  <c r="E633" i="70"/>
  <c r="B633" i="70"/>
  <c r="B631" i="70"/>
  <c r="C631" i="70"/>
  <c r="D631" i="70"/>
  <c r="E631" i="70"/>
  <c r="G633" i="70"/>
  <c r="G631" i="70"/>
  <c r="J635" i="70"/>
  <c r="G635" i="70"/>
  <c r="L633" i="70"/>
  <c r="J633" i="70"/>
  <c r="L631" i="70"/>
  <c r="J631" i="70"/>
  <c r="L635" i="70"/>
  <c r="K635" i="70"/>
  <c r="F635" i="70"/>
  <c r="N635" i="70"/>
  <c r="H635" i="70"/>
  <c r="I635" i="70"/>
  <c r="A638" i="70"/>
  <c r="M635" i="70"/>
  <c r="A636" i="70"/>
  <c r="I633" i="70"/>
  <c r="K633" i="70"/>
  <c r="M633" i="70"/>
  <c r="N633" i="70"/>
  <c r="F633" i="70"/>
  <c r="H633" i="70"/>
  <c r="A634" i="70"/>
  <c r="K631" i="70"/>
  <c r="N631" i="70"/>
  <c r="I631" i="70"/>
  <c r="M631" i="70"/>
  <c r="F631" i="70"/>
  <c r="H631" i="70"/>
  <c r="E638" i="70" l="1"/>
  <c r="D638" i="70"/>
  <c r="C638" i="70"/>
  <c r="B638" i="70"/>
  <c r="C634" i="70"/>
  <c r="E634" i="70"/>
  <c r="D634" i="70"/>
  <c r="B634" i="70"/>
  <c r="C636" i="70"/>
  <c r="D636" i="70"/>
  <c r="B636" i="70"/>
  <c r="E636" i="70"/>
  <c r="G634" i="70"/>
  <c r="G636" i="70"/>
  <c r="J638" i="70"/>
  <c r="G638" i="70"/>
  <c r="L634" i="70"/>
  <c r="J634" i="70"/>
  <c r="L636" i="70"/>
  <c r="J636" i="70"/>
  <c r="L638" i="70"/>
  <c r="M638" i="70"/>
  <c r="F638" i="70"/>
  <c r="K638" i="70"/>
  <c r="H638" i="70"/>
  <c r="N638" i="70"/>
  <c r="A641" i="70"/>
  <c r="I638" i="70"/>
  <c r="A637" i="70"/>
  <c r="M634" i="70"/>
  <c r="K634" i="70"/>
  <c r="N634" i="70"/>
  <c r="I634" i="70"/>
  <c r="F634" i="70"/>
  <c r="H634" i="70"/>
  <c r="A639" i="70"/>
  <c r="K636" i="70"/>
  <c r="M636" i="70"/>
  <c r="I636" i="70"/>
  <c r="N636" i="70"/>
  <c r="F636" i="70"/>
  <c r="H636" i="70"/>
  <c r="C641" i="70" l="1"/>
  <c r="B641" i="70"/>
  <c r="E641" i="70"/>
  <c r="D641" i="70"/>
  <c r="C639" i="70"/>
  <c r="B639" i="70"/>
  <c r="E639" i="70"/>
  <c r="D639" i="70"/>
  <c r="C637" i="70"/>
  <c r="E637" i="70"/>
  <c r="D637" i="70"/>
  <c r="B637" i="70"/>
  <c r="G639" i="70"/>
  <c r="G637" i="70"/>
  <c r="J641" i="70"/>
  <c r="G641" i="70"/>
  <c r="L639" i="70"/>
  <c r="J639" i="70"/>
  <c r="L637" i="70"/>
  <c r="J637" i="70"/>
  <c r="L641" i="70"/>
  <c r="I641" i="70"/>
  <c r="H641" i="70"/>
  <c r="N641" i="70"/>
  <c r="A644" i="70"/>
  <c r="M641" i="70"/>
  <c r="K641" i="70"/>
  <c r="F641" i="70"/>
  <c r="A642" i="70"/>
  <c r="K639" i="70"/>
  <c r="N639" i="70"/>
  <c r="I639" i="70"/>
  <c r="M639" i="70"/>
  <c r="F639" i="70"/>
  <c r="H639" i="70"/>
  <c r="A640" i="70"/>
  <c r="K637" i="70"/>
  <c r="I637" i="70"/>
  <c r="M637" i="70"/>
  <c r="N637" i="70"/>
  <c r="F637" i="70"/>
  <c r="H637" i="70"/>
  <c r="C640" i="70" l="1"/>
  <c r="D640" i="70"/>
  <c r="E640" i="70"/>
  <c r="B640" i="70"/>
  <c r="E642" i="70"/>
  <c r="C642" i="70"/>
  <c r="D642" i="70"/>
  <c r="B642" i="70"/>
  <c r="B644" i="70"/>
  <c r="C644" i="70"/>
  <c r="D644" i="70"/>
  <c r="E644" i="70"/>
  <c r="G640" i="70"/>
  <c r="G642" i="70"/>
  <c r="J644" i="70"/>
  <c r="G644" i="70"/>
  <c r="L640" i="70"/>
  <c r="J640" i="70"/>
  <c r="L642" i="70"/>
  <c r="J642" i="70"/>
  <c r="L644" i="70"/>
  <c r="N644" i="70"/>
  <c r="K644" i="70"/>
  <c r="F644" i="70"/>
  <c r="A647" i="70"/>
  <c r="I644" i="70"/>
  <c r="H644" i="70"/>
  <c r="M644" i="70"/>
  <c r="A643" i="70"/>
  <c r="K640" i="70"/>
  <c r="M640" i="70"/>
  <c r="I640" i="70"/>
  <c r="N640" i="70"/>
  <c r="F640" i="70"/>
  <c r="H640" i="70"/>
  <c r="A645" i="70"/>
  <c r="K642" i="70"/>
  <c r="M642" i="70"/>
  <c r="N642" i="70"/>
  <c r="I642" i="70"/>
  <c r="F642" i="70"/>
  <c r="H642" i="70"/>
  <c r="C645" i="70" l="1"/>
  <c r="E645" i="70"/>
  <c r="D645" i="70"/>
  <c r="B645" i="70"/>
  <c r="B643" i="70"/>
  <c r="D643" i="70"/>
  <c r="C643" i="70"/>
  <c r="E643" i="70"/>
  <c r="B647" i="70"/>
  <c r="C647" i="70"/>
  <c r="E647" i="70"/>
  <c r="D647" i="70"/>
  <c r="G645" i="70"/>
  <c r="G643" i="70"/>
  <c r="J647" i="70"/>
  <c r="G647" i="70"/>
  <c r="L643" i="70"/>
  <c r="J643" i="70"/>
  <c r="L645" i="70"/>
  <c r="J645" i="70"/>
  <c r="L647" i="70"/>
  <c r="N647" i="70"/>
  <c r="H647" i="70"/>
  <c r="I647" i="70"/>
  <c r="A650" i="70"/>
  <c r="M647" i="70"/>
  <c r="K647" i="70"/>
  <c r="F647" i="70"/>
  <c r="A648" i="70"/>
  <c r="I645" i="70"/>
  <c r="K645" i="70"/>
  <c r="M645" i="70"/>
  <c r="N645" i="70"/>
  <c r="H645" i="70"/>
  <c r="F645" i="70"/>
  <c r="A646" i="70"/>
  <c r="K643" i="70"/>
  <c r="N643" i="70"/>
  <c r="I643" i="70"/>
  <c r="M643" i="70"/>
  <c r="H643" i="70"/>
  <c r="F643" i="70"/>
  <c r="B646" i="70" l="1"/>
  <c r="E646" i="70"/>
  <c r="D646" i="70"/>
  <c r="C646" i="70"/>
  <c r="D648" i="70"/>
  <c r="C648" i="70"/>
  <c r="B648" i="70"/>
  <c r="E648" i="70"/>
  <c r="C650" i="70"/>
  <c r="E650" i="70"/>
  <c r="D650" i="70"/>
  <c r="B650" i="70"/>
  <c r="G646" i="70"/>
  <c r="G648" i="70"/>
  <c r="J650" i="70"/>
  <c r="G650" i="70"/>
  <c r="L646" i="70"/>
  <c r="J646" i="70"/>
  <c r="L648" i="70"/>
  <c r="J648" i="70"/>
  <c r="L650" i="70"/>
  <c r="M650" i="70"/>
  <c r="F650" i="70"/>
  <c r="K650" i="70"/>
  <c r="H650" i="70"/>
  <c r="A653" i="70"/>
  <c r="I650" i="70"/>
  <c r="N650" i="70"/>
  <c r="A649" i="70"/>
  <c r="M646" i="70"/>
  <c r="K646" i="70"/>
  <c r="N646" i="70"/>
  <c r="I646" i="70"/>
  <c r="H646" i="70"/>
  <c r="F646" i="70"/>
  <c r="A651" i="70"/>
  <c r="K648" i="70"/>
  <c r="I648" i="70"/>
  <c r="M648" i="70"/>
  <c r="N648" i="70"/>
  <c r="F648" i="70"/>
  <c r="H648" i="70"/>
  <c r="E651" i="70" l="1"/>
  <c r="C651" i="70"/>
  <c r="B651" i="70"/>
  <c r="D651" i="70"/>
  <c r="C649" i="70"/>
  <c r="D649" i="70"/>
  <c r="B649" i="70"/>
  <c r="E649" i="70"/>
  <c r="C653" i="70"/>
  <c r="E653" i="70"/>
  <c r="D653" i="70"/>
  <c r="B653" i="70"/>
  <c r="G651" i="70"/>
  <c r="G649" i="70"/>
  <c r="J653" i="70"/>
  <c r="G653" i="70"/>
  <c r="L651" i="70"/>
  <c r="J651" i="70"/>
  <c r="L649" i="70"/>
  <c r="J649" i="70"/>
  <c r="L653" i="70"/>
  <c r="I653" i="70"/>
  <c r="H653" i="70"/>
  <c r="M653" i="70"/>
  <c r="A656" i="70"/>
  <c r="N653" i="70"/>
  <c r="K653" i="70"/>
  <c r="F653" i="70"/>
  <c r="A654" i="70"/>
  <c r="K651" i="70"/>
  <c r="N651" i="70"/>
  <c r="I651" i="70"/>
  <c r="M651" i="70"/>
  <c r="H651" i="70"/>
  <c r="F651" i="70"/>
  <c r="A652" i="70"/>
  <c r="I649" i="70"/>
  <c r="K649" i="70"/>
  <c r="M649" i="70"/>
  <c r="N649" i="70"/>
  <c r="F649" i="70"/>
  <c r="H649" i="70"/>
  <c r="E654" i="70" l="1"/>
  <c r="B654" i="70"/>
  <c r="C654" i="70"/>
  <c r="D654" i="70"/>
  <c r="E656" i="70"/>
  <c r="C656" i="70"/>
  <c r="D656" i="70"/>
  <c r="B656" i="70"/>
  <c r="C652" i="70"/>
  <c r="D652" i="70"/>
  <c r="B652" i="70"/>
  <c r="E652" i="70"/>
  <c r="G652" i="70"/>
  <c r="G654" i="70"/>
  <c r="J656" i="70"/>
  <c r="G656" i="70"/>
  <c r="L652" i="70"/>
  <c r="J652" i="70"/>
  <c r="L654" i="70"/>
  <c r="J654" i="70"/>
  <c r="L656" i="70"/>
  <c r="K656" i="70"/>
  <c r="F656" i="70"/>
  <c r="M656" i="70"/>
  <c r="H656" i="70"/>
  <c r="A659" i="70"/>
  <c r="I656" i="70"/>
  <c r="N656" i="70"/>
  <c r="A655" i="70"/>
  <c r="K652" i="70"/>
  <c r="I652" i="70"/>
  <c r="M652" i="70"/>
  <c r="N652" i="70"/>
  <c r="F652" i="70"/>
  <c r="H652" i="70"/>
  <c r="A657" i="70"/>
  <c r="M654" i="70"/>
  <c r="K654" i="70"/>
  <c r="I654" i="70"/>
  <c r="N654" i="70"/>
  <c r="H654" i="70"/>
  <c r="F654" i="70"/>
  <c r="C657" i="70" l="1"/>
  <c r="E657" i="70"/>
  <c r="D657" i="70"/>
  <c r="B657" i="70"/>
  <c r="C655" i="70"/>
  <c r="B655" i="70"/>
  <c r="D655" i="70"/>
  <c r="E655" i="70"/>
  <c r="B659" i="70"/>
  <c r="E659" i="70"/>
  <c r="C659" i="70"/>
  <c r="D659" i="70"/>
  <c r="G657" i="70"/>
  <c r="G655" i="70"/>
  <c r="J659" i="70"/>
  <c r="G659" i="70"/>
  <c r="L657" i="70"/>
  <c r="J657" i="70"/>
  <c r="L655" i="70"/>
  <c r="J655" i="70"/>
  <c r="L659" i="70"/>
  <c r="N659" i="70"/>
  <c r="F659" i="70"/>
  <c r="I659" i="70"/>
  <c r="A662" i="70"/>
  <c r="M659" i="70"/>
  <c r="K659" i="70"/>
  <c r="H659" i="70"/>
  <c r="A660" i="70"/>
  <c r="K657" i="70"/>
  <c r="I657" i="70"/>
  <c r="N657" i="70"/>
  <c r="M657" i="70"/>
  <c r="F657" i="70"/>
  <c r="H657" i="70"/>
  <c r="A658" i="70"/>
  <c r="K655" i="70"/>
  <c r="N655" i="70"/>
  <c r="I655" i="70"/>
  <c r="M655" i="70"/>
  <c r="F655" i="70"/>
  <c r="H655" i="70"/>
  <c r="E658" i="70" l="1"/>
  <c r="C658" i="70"/>
  <c r="D658" i="70"/>
  <c r="B658" i="70"/>
  <c r="B660" i="70"/>
  <c r="C660" i="70"/>
  <c r="D660" i="70"/>
  <c r="E660" i="70"/>
  <c r="D662" i="70"/>
  <c r="E662" i="70"/>
  <c r="B662" i="70"/>
  <c r="C662" i="70"/>
  <c r="G658" i="70"/>
  <c r="G660" i="70"/>
  <c r="J662" i="70"/>
  <c r="G662" i="70"/>
  <c r="L658" i="70"/>
  <c r="J658" i="70"/>
  <c r="L660" i="70"/>
  <c r="J660" i="70"/>
  <c r="L662" i="70"/>
  <c r="A665" i="70"/>
  <c r="I662" i="70"/>
  <c r="H662" i="70"/>
  <c r="M662" i="70"/>
  <c r="F662" i="70"/>
  <c r="K662" i="70"/>
  <c r="N662" i="70"/>
  <c r="A661" i="70"/>
  <c r="K658" i="70"/>
  <c r="M658" i="70"/>
  <c r="N658" i="70"/>
  <c r="I658" i="70"/>
  <c r="F658" i="70"/>
  <c r="H658" i="70"/>
  <c r="A663" i="70"/>
  <c r="K660" i="70"/>
  <c r="I660" i="70"/>
  <c r="M660" i="70"/>
  <c r="N660" i="70"/>
  <c r="F660" i="70"/>
  <c r="H660" i="70"/>
  <c r="B663" i="70" l="1"/>
  <c r="C663" i="70"/>
  <c r="E663" i="70"/>
  <c r="D663" i="70"/>
  <c r="C661" i="70"/>
  <c r="E661" i="70"/>
  <c r="D661" i="70"/>
  <c r="B661" i="70"/>
  <c r="C665" i="70"/>
  <c r="D665" i="70"/>
  <c r="E665" i="70"/>
  <c r="B665" i="70"/>
  <c r="G663" i="70"/>
  <c r="G661" i="70"/>
  <c r="J665" i="70"/>
  <c r="G665" i="70"/>
  <c r="L661" i="70"/>
  <c r="J661" i="70"/>
  <c r="L663" i="70"/>
  <c r="J663" i="70"/>
  <c r="L665" i="70"/>
  <c r="K665" i="70"/>
  <c r="H665" i="70"/>
  <c r="M665" i="70"/>
  <c r="A668" i="70"/>
  <c r="N665" i="70"/>
  <c r="I665" i="70"/>
  <c r="F665" i="70"/>
  <c r="A666" i="70"/>
  <c r="K663" i="70"/>
  <c r="N663" i="70"/>
  <c r="I663" i="70"/>
  <c r="M663" i="70"/>
  <c r="H663" i="70"/>
  <c r="F663" i="70"/>
  <c r="A664" i="70"/>
  <c r="I661" i="70"/>
  <c r="K661" i="70"/>
  <c r="N661" i="70"/>
  <c r="M661" i="70"/>
  <c r="H661" i="70"/>
  <c r="F661" i="70"/>
  <c r="C666" i="70" l="1"/>
  <c r="E666" i="70"/>
  <c r="D666" i="70"/>
  <c r="B666" i="70"/>
  <c r="C668" i="70"/>
  <c r="D668" i="70"/>
  <c r="B668" i="70"/>
  <c r="E668" i="70"/>
  <c r="D664" i="70"/>
  <c r="C664" i="70"/>
  <c r="B664" i="70"/>
  <c r="E664" i="70"/>
  <c r="G664" i="70"/>
  <c r="G666" i="70"/>
  <c r="J668" i="70"/>
  <c r="G668" i="70"/>
  <c r="L664" i="70"/>
  <c r="J664" i="70"/>
  <c r="L666" i="70"/>
  <c r="J666" i="70"/>
  <c r="L668" i="70"/>
  <c r="K668" i="70"/>
  <c r="F668" i="70"/>
  <c r="H668" i="70"/>
  <c r="I668" i="70"/>
  <c r="M668" i="70"/>
  <c r="A671" i="70"/>
  <c r="N668" i="70"/>
  <c r="A667" i="70"/>
  <c r="K664" i="70"/>
  <c r="I664" i="70"/>
  <c r="M664" i="70"/>
  <c r="N664" i="70"/>
  <c r="F664" i="70"/>
  <c r="H664" i="70"/>
  <c r="A669" i="70"/>
  <c r="M666" i="70"/>
  <c r="K666" i="70"/>
  <c r="N666" i="70"/>
  <c r="I666" i="70"/>
  <c r="F666" i="70"/>
  <c r="H666" i="70"/>
  <c r="C671" i="70" l="1"/>
  <c r="B671" i="70"/>
  <c r="E671" i="70"/>
  <c r="D671" i="70"/>
  <c r="C669" i="70"/>
  <c r="E669" i="70"/>
  <c r="D669" i="70"/>
  <c r="B669" i="70"/>
  <c r="D667" i="70"/>
  <c r="C667" i="70"/>
  <c r="B667" i="70"/>
  <c r="E667" i="70"/>
  <c r="G669" i="70"/>
  <c r="G667" i="70"/>
  <c r="J671" i="70"/>
  <c r="G671" i="70"/>
  <c r="L669" i="70"/>
  <c r="J669" i="70"/>
  <c r="L667" i="70"/>
  <c r="J667" i="70"/>
  <c r="L671" i="70"/>
  <c r="N671" i="70"/>
  <c r="H671" i="70"/>
  <c r="I671" i="70"/>
  <c r="A674" i="70"/>
  <c r="M671" i="70"/>
  <c r="K671" i="70"/>
  <c r="F671" i="70"/>
  <c r="A672" i="70"/>
  <c r="K669" i="70"/>
  <c r="I669" i="70"/>
  <c r="M669" i="70"/>
  <c r="N669" i="70"/>
  <c r="H669" i="70"/>
  <c r="F669" i="70"/>
  <c r="A670" i="70"/>
  <c r="K667" i="70"/>
  <c r="N667" i="70"/>
  <c r="I667" i="70"/>
  <c r="M667" i="70"/>
  <c r="H667" i="70"/>
  <c r="F667" i="70"/>
  <c r="C672" i="70" l="1"/>
  <c r="D672" i="70"/>
  <c r="E672" i="70"/>
  <c r="B672" i="70"/>
  <c r="E674" i="70"/>
  <c r="C674" i="70"/>
  <c r="D674" i="70"/>
  <c r="B674" i="70"/>
  <c r="E670" i="70"/>
  <c r="D670" i="70"/>
  <c r="C670" i="70"/>
  <c r="B670" i="70"/>
  <c r="G670" i="70"/>
  <c r="G672" i="70"/>
  <c r="J674" i="70"/>
  <c r="G674" i="70"/>
  <c r="L670" i="70"/>
  <c r="J670" i="70"/>
  <c r="L672" i="70"/>
  <c r="J672" i="70"/>
  <c r="L674" i="70"/>
  <c r="K674" i="70"/>
  <c r="F674" i="70"/>
  <c r="M674" i="70"/>
  <c r="H674" i="70"/>
  <c r="A677" i="70"/>
  <c r="N674" i="70"/>
  <c r="I674" i="70"/>
  <c r="A673" i="70"/>
  <c r="M670" i="70"/>
  <c r="K670" i="70"/>
  <c r="N670" i="70"/>
  <c r="I670" i="70"/>
  <c r="F670" i="70"/>
  <c r="H670" i="70"/>
  <c r="A675" i="70"/>
  <c r="K672" i="70"/>
  <c r="M672" i="70"/>
  <c r="I672" i="70"/>
  <c r="N672" i="70"/>
  <c r="F672" i="70"/>
  <c r="H672" i="70"/>
  <c r="C673" i="70" l="1"/>
  <c r="B673" i="70"/>
  <c r="E673" i="70"/>
  <c r="D673" i="70"/>
  <c r="C677" i="70"/>
  <c r="E677" i="70"/>
  <c r="D677" i="70"/>
  <c r="B677" i="70"/>
  <c r="B675" i="70"/>
  <c r="D675" i="70"/>
  <c r="C675" i="70"/>
  <c r="E675" i="70"/>
  <c r="G675" i="70"/>
  <c r="G673" i="70"/>
  <c r="J677" i="70"/>
  <c r="G677" i="70"/>
  <c r="L675" i="70"/>
  <c r="J675" i="70"/>
  <c r="L673" i="70"/>
  <c r="J673" i="70"/>
  <c r="L677" i="70"/>
  <c r="K677" i="70"/>
  <c r="H677" i="70"/>
  <c r="N677" i="70"/>
  <c r="A680" i="70"/>
  <c r="M677" i="70"/>
  <c r="I677" i="70"/>
  <c r="F677" i="70"/>
  <c r="A678" i="70"/>
  <c r="K675" i="70"/>
  <c r="N675" i="70"/>
  <c r="M675" i="70"/>
  <c r="I675" i="70"/>
  <c r="H675" i="70"/>
  <c r="F675" i="70"/>
  <c r="A676" i="70"/>
  <c r="K673" i="70"/>
  <c r="I673" i="70"/>
  <c r="M673" i="70"/>
  <c r="N673" i="70"/>
  <c r="F673" i="70"/>
  <c r="H673" i="70"/>
  <c r="B676" i="70" l="1"/>
  <c r="C676" i="70"/>
  <c r="D676" i="70"/>
  <c r="E676" i="70"/>
  <c r="B678" i="70"/>
  <c r="E678" i="70"/>
  <c r="D678" i="70"/>
  <c r="C678" i="70"/>
  <c r="D680" i="70"/>
  <c r="C680" i="70"/>
  <c r="B680" i="70"/>
  <c r="E680" i="70"/>
  <c r="G676" i="70"/>
  <c r="G678" i="70"/>
  <c r="J680" i="70"/>
  <c r="G680" i="70"/>
  <c r="L678" i="70"/>
  <c r="J678" i="70"/>
  <c r="L676" i="70"/>
  <c r="J676" i="70"/>
  <c r="L680" i="70"/>
  <c r="K680" i="70"/>
  <c r="F680" i="70"/>
  <c r="I680" i="70"/>
  <c r="H680" i="70"/>
  <c r="M680" i="70"/>
  <c r="A683" i="70"/>
  <c r="N680" i="70"/>
  <c r="A679" i="70"/>
  <c r="K676" i="70"/>
  <c r="I676" i="70"/>
  <c r="M676" i="70"/>
  <c r="N676" i="70"/>
  <c r="F676" i="70"/>
  <c r="H676" i="70"/>
  <c r="A681" i="70"/>
  <c r="M678" i="70"/>
  <c r="K678" i="70"/>
  <c r="N678" i="70"/>
  <c r="I678" i="70"/>
  <c r="H678" i="70"/>
  <c r="F678" i="70"/>
  <c r="E683" i="70" l="1"/>
  <c r="C683" i="70"/>
  <c r="B683" i="70"/>
  <c r="D683" i="70"/>
  <c r="C681" i="70"/>
  <c r="D681" i="70"/>
  <c r="B681" i="70"/>
  <c r="E681" i="70"/>
  <c r="B679" i="70"/>
  <c r="C679" i="70"/>
  <c r="D679" i="70"/>
  <c r="E679" i="70"/>
  <c r="G681" i="70"/>
  <c r="G679" i="70"/>
  <c r="J683" i="70"/>
  <c r="G683" i="70"/>
  <c r="L679" i="70"/>
  <c r="J679" i="70"/>
  <c r="L681" i="70"/>
  <c r="J681" i="70"/>
  <c r="L683" i="70"/>
  <c r="N683" i="70"/>
  <c r="F683" i="70"/>
  <c r="I683" i="70"/>
  <c r="A686" i="70"/>
  <c r="M683" i="70"/>
  <c r="K683" i="70"/>
  <c r="H683" i="70"/>
  <c r="A684" i="70"/>
  <c r="I681" i="70"/>
  <c r="K681" i="70"/>
  <c r="M681" i="70"/>
  <c r="N681" i="70"/>
  <c r="F681" i="70"/>
  <c r="H681" i="70"/>
  <c r="A682" i="70"/>
  <c r="K679" i="70"/>
  <c r="N679" i="70"/>
  <c r="I679" i="70"/>
  <c r="M679" i="70"/>
  <c r="F679" i="70"/>
  <c r="H679" i="70"/>
  <c r="C684" i="70" l="1"/>
  <c r="D684" i="70"/>
  <c r="B684" i="70"/>
  <c r="E684" i="70"/>
  <c r="E686" i="70"/>
  <c r="B686" i="70"/>
  <c r="C686" i="70"/>
  <c r="D686" i="70"/>
  <c r="C682" i="70"/>
  <c r="E682" i="70"/>
  <c r="D682" i="70"/>
  <c r="B682" i="70"/>
  <c r="G682" i="70"/>
  <c r="G684" i="70"/>
  <c r="J686" i="70"/>
  <c r="G686" i="70"/>
  <c r="L682" i="70"/>
  <c r="J682" i="70"/>
  <c r="L684" i="70"/>
  <c r="J684" i="70"/>
  <c r="L686" i="70"/>
  <c r="N686" i="70"/>
  <c r="M686" i="70"/>
  <c r="H686" i="70"/>
  <c r="A689" i="70"/>
  <c r="K686" i="70"/>
  <c r="F686" i="70"/>
  <c r="I686" i="70"/>
  <c r="A685" i="70"/>
  <c r="M682" i="70"/>
  <c r="K682" i="70"/>
  <c r="N682" i="70"/>
  <c r="I682" i="70"/>
  <c r="F682" i="70"/>
  <c r="H682" i="70"/>
  <c r="A687" i="70"/>
  <c r="K684" i="70"/>
  <c r="M684" i="70"/>
  <c r="I684" i="70"/>
  <c r="N684" i="70"/>
  <c r="F684" i="70"/>
  <c r="H684" i="70"/>
  <c r="C687" i="70" l="1"/>
  <c r="B687" i="70"/>
  <c r="E687" i="70"/>
  <c r="D687" i="70"/>
  <c r="C685" i="70"/>
  <c r="E685" i="70"/>
  <c r="D685" i="70"/>
  <c r="B685" i="70"/>
  <c r="C689" i="70"/>
  <c r="E689" i="70"/>
  <c r="D689" i="70"/>
  <c r="B689" i="70"/>
  <c r="G687" i="70"/>
  <c r="G685" i="70"/>
  <c r="J689" i="70"/>
  <c r="G689" i="70"/>
  <c r="L687" i="70"/>
  <c r="J687" i="70"/>
  <c r="L685" i="70"/>
  <c r="J685" i="70"/>
  <c r="L689" i="70"/>
  <c r="I689" i="70"/>
  <c r="H689" i="70"/>
  <c r="M689" i="70"/>
  <c r="A692" i="70"/>
  <c r="N689" i="70"/>
  <c r="K689" i="70"/>
  <c r="F689" i="70"/>
  <c r="A690" i="70"/>
  <c r="K687" i="70"/>
  <c r="N687" i="70"/>
  <c r="I687" i="70"/>
  <c r="M687" i="70"/>
  <c r="F687" i="70"/>
  <c r="H687" i="70"/>
  <c r="A688" i="70"/>
  <c r="K685" i="70"/>
  <c r="I685" i="70"/>
  <c r="M685" i="70"/>
  <c r="N685" i="70"/>
  <c r="H685" i="70"/>
  <c r="F685" i="70"/>
  <c r="E688" i="70" l="1"/>
  <c r="C688" i="70"/>
  <c r="D688" i="70"/>
  <c r="B688" i="70"/>
  <c r="E690" i="70"/>
  <c r="C690" i="70"/>
  <c r="D690" i="70"/>
  <c r="B690" i="70"/>
  <c r="B692" i="70"/>
  <c r="C692" i="70"/>
  <c r="D692" i="70"/>
  <c r="E692" i="70"/>
  <c r="G688" i="70"/>
  <c r="G690" i="70"/>
  <c r="J692" i="70"/>
  <c r="G692" i="70"/>
  <c r="L688" i="70"/>
  <c r="J688" i="70"/>
  <c r="L690" i="70"/>
  <c r="J690" i="70"/>
  <c r="L692" i="70"/>
  <c r="K692" i="70"/>
  <c r="F692" i="70"/>
  <c r="I692" i="70"/>
  <c r="H692" i="70"/>
  <c r="M692" i="70"/>
  <c r="A695" i="70"/>
  <c r="N692" i="70"/>
  <c r="A691" i="70"/>
  <c r="K688" i="70"/>
  <c r="I688" i="70"/>
  <c r="M688" i="70"/>
  <c r="N688" i="70"/>
  <c r="F688" i="70"/>
  <c r="H688" i="70"/>
  <c r="A693" i="70"/>
  <c r="K690" i="70"/>
  <c r="M690" i="70"/>
  <c r="N690" i="70"/>
  <c r="I690" i="70"/>
  <c r="F690" i="70"/>
  <c r="H690" i="70"/>
  <c r="B695" i="70" l="1"/>
  <c r="C695" i="70"/>
  <c r="D695" i="70"/>
  <c r="E695" i="70"/>
  <c r="C693" i="70"/>
  <c r="E693" i="70"/>
  <c r="D693" i="70"/>
  <c r="B693" i="70"/>
  <c r="B691" i="70"/>
  <c r="E691" i="70"/>
  <c r="C691" i="70"/>
  <c r="D691" i="70"/>
  <c r="G693" i="70"/>
  <c r="G691" i="70"/>
  <c r="J695" i="70"/>
  <c r="G695" i="70"/>
  <c r="L693" i="70"/>
  <c r="J693" i="70"/>
  <c r="L691" i="70"/>
  <c r="J691" i="70"/>
  <c r="L695" i="70"/>
  <c r="N695" i="70"/>
  <c r="F695" i="70"/>
  <c r="I695" i="70"/>
  <c r="A698" i="70"/>
  <c r="M695" i="70"/>
  <c r="K695" i="70"/>
  <c r="H695" i="70"/>
  <c r="A696" i="70"/>
  <c r="I693" i="70"/>
  <c r="K693" i="70"/>
  <c r="N693" i="70"/>
  <c r="M693" i="70"/>
  <c r="H693" i="70"/>
  <c r="F693" i="70"/>
  <c r="A694" i="70"/>
  <c r="K691" i="70"/>
  <c r="N691" i="70"/>
  <c r="I691" i="70"/>
  <c r="M691" i="70"/>
  <c r="H691" i="70"/>
  <c r="F691" i="70"/>
  <c r="D696" i="70" l="1"/>
  <c r="C696" i="70"/>
  <c r="B696" i="70"/>
  <c r="E696" i="70"/>
  <c r="C698" i="70"/>
  <c r="E698" i="70"/>
  <c r="B698" i="70"/>
  <c r="D698" i="70"/>
  <c r="D694" i="70"/>
  <c r="E694" i="70"/>
  <c r="B694" i="70"/>
  <c r="C694" i="70"/>
  <c r="G696" i="70"/>
  <c r="G694" i="70"/>
  <c r="J698" i="70"/>
  <c r="G698" i="70"/>
  <c r="L694" i="70"/>
  <c r="J694" i="70"/>
  <c r="L696" i="70"/>
  <c r="J696" i="70"/>
  <c r="L698" i="70"/>
  <c r="A701" i="70"/>
  <c r="F698" i="70"/>
  <c r="K698" i="70"/>
  <c r="H698" i="70"/>
  <c r="N698" i="70"/>
  <c r="M698" i="70"/>
  <c r="I698" i="70"/>
  <c r="A697" i="70"/>
  <c r="M694" i="70"/>
  <c r="K694" i="70"/>
  <c r="N694" i="70"/>
  <c r="I694" i="70"/>
  <c r="H694" i="70"/>
  <c r="F694" i="70"/>
  <c r="A699" i="70"/>
  <c r="K696" i="70"/>
  <c r="I696" i="70"/>
  <c r="N696" i="70"/>
  <c r="M696" i="70"/>
  <c r="F696" i="70"/>
  <c r="H696" i="70"/>
  <c r="E699" i="70" l="1"/>
  <c r="C699" i="70"/>
  <c r="B699" i="70"/>
  <c r="D699" i="70"/>
  <c r="C697" i="70"/>
  <c r="D697" i="70"/>
  <c r="E697" i="70"/>
  <c r="B697" i="70"/>
  <c r="C701" i="70"/>
  <c r="D701" i="70"/>
  <c r="B701" i="70"/>
  <c r="E701" i="70"/>
  <c r="G699" i="70"/>
  <c r="G697" i="70"/>
  <c r="J701" i="70"/>
  <c r="G701" i="70"/>
  <c r="L699" i="70"/>
  <c r="J699" i="70"/>
  <c r="L697" i="70"/>
  <c r="J697" i="70"/>
  <c r="L701" i="70"/>
  <c r="M701" i="70"/>
  <c r="F701" i="70"/>
  <c r="N701" i="70"/>
  <c r="A704" i="70"/>
  <c r="I701" i="70"/>
  <c r="K701" i="70"/>
  <c r="H701" i="70"/>
  <c r="A702" i="70"/>
  <c r="K699" i="70"/>
  <c r="N699" i="70"/>
  <c r="M699" i="70"/>
  <c r="I699" i="70"/>
  <c r="H699" i="70"/>
  <c r="F699" i="70"/>
  <c r="A700" i="70"/>
  <c r="I697" i="70"/>
  <c r="K697" i="70"/>
  <c r="M697" i="70"/>
  <c r="N697" i="70"/>
  <c r="H697" i="70"/>
  <c r="F697" i="70"/>
  <c r="D702" i="70" l="1"/>
  <c r="E702" i="70"/>
  <c r="C702" i="70"/>
  <c r="B702" i="70"/>
  <c r="E704" i="70"/>
  <c r="C704" i="70"/>
  <c r="B704" i="70"/>
  <c r="D704" i="70"/>
  <c r="C700" i="70"/>
  <c r="D700" i="70"/>
  <c r="E700" i="70"/>
  <c r="B700" i="70"/>
  <c r="G700" i="70"/>
  <c r="G702" i="70"/>
  <c r="J704" i="70"/>
  <c r="G704" i="70"/>
  <c r="L700" i="70"/>
  <c r="J700" i="70"/>
  <c r="L702" i="70"/>
  <c r="J702" i="70"/>
  <c r="L704" i="70"/>
  <c r="A707" i="70"/>
  <c r="K704" i="70"/>
  <c r="F704" i="70"/>
  <c r="M704" i="70"/>
  <c r="H704" i="70"/>
  <c r="N704" i="70"/>
  <c r="I704" i="70"/>
  <c r="A703" i="70"/>
  <c r="K700" i="70"/>
  <c r="M700" i="70"/>
  <c r="N700" i="70"/>
  <c r="I700" i="70"/>
  <c r="F700" i="70"/>
  <c r="H700" i="70"/>
  <c r="A705" i="70"/>
  <c r="K702" i="70"/>
  <c r="N702" i="70"/>
  <c r="M702" i="70"/>
  <c r="I702" i="70"/>
  <c r="H702" i="70"/>
  <c r="F702" i="70"/>
  <c r="C705" i="70" l="1"/>
  <c r="D705" i="70"/>
  <c r="B705" i="70"/>
  <c r="E705" i="70"/>
  <c r="B703" i="70"/>
  <c r="C703" i="70"/>
  <c r="D703" i="70"/>
  <c r="E703" i="70"/>
  <c r="C707" i="70"/>
  <c r="B707" i="70"/>
  <c r="E707" i="70"/>
  <c r="D707" i="70"/>
  <c r="G703" i="70"/>
  <c r="G705" i="70"/>
  <c r="J707" i="70"/>
  <c r="G707" i="70"/>
  <c r="L705" i="70"/>
  <c r="J705" i="70"/>
  <c r="L703" i="70"/>
  <c r="J703" i="70"/>
  <c r="L707" i="70"/>
  <c r="M707" i="70"/>
  <c r="F707" i="70"/>
  <c r="N707" i="70"/>
  <c r="A710" i="70"/>
  <c r="I707" i="70"/>
  <c r="K707" i="70"/>
  <c r="H707" i="70"/>
  <c r="A708" i="70"/>
  <c r="K705" i="70"/>
  <c r="I705" i="70"/>
  <c r="M705" i="70"/>
  <c r="N705" i="70"/>
  <c r="H705" i="70"/>
  <c r="F705" i="70"/>
  <c r="A706" i="70"/>
  <c r="K703" i="70"/>
  <c r="N703" i="70"/>
  <c r="M703" i="70"/>
  <c r="I703" i="70"/>
  <c r="H703" i="70"/>
  <c r="F703" i="70"/>
  <c r="B708" i="70" l="1"/>
  <c r="C708" i="70"/>
  <c r="D708" i="70"/>
  <c r="E708" i="70"/>
  <c r="D710" i="70"/>
  <c r="E710" i="70"/>
  <c r="C710" i="70"/>
  <c r="B710" i="70"/>
  <c r="D706" i="70"/>
  <c r="C706" i="70"/>
  <c r="E706" i="70"/>
  <c r="B706" i="70"/>
  <c r="G706" i="70"/>
  <c r="G708" i="70"/>
  <c r="J710" i="70"/>
  <c r="G710" i="70"/>
  <c r="L708" i="70"/>
  <c r="J708" i="70"/>
  <c r="L706" i="70"/>
  <c r="J706" i="70"/>
  <c r="L710" i="70"/>
  <c r="A713" i="70"/>
  <c r="I710" i="70"/>
  <c r="K710" i="70"/>
  <c r="F710" i="70"/>
  <c r="H710" i="70"/>
  <c r="N710" i="70"/>
  <c r="M710" i="70"/>
  <c r="A709" i="70"/>
  <c r="K706" i="70"/>
  <c r="M706" i="70"/>
  <c r="N706" i="70"/>
  <c r="I706" i="70"/>
  <c r="F706" i="70"/>
  <c r="H706" i="70"/>
  <c r="A711" i="70"/>
  <c r="K708" i="70"/>
  <c r="M708" i="70"/>
  <c r="N708" i="70"/>
  <c r="I708" i="70"/>
  <c r="F708" i="70"/>
  <c r="H708" i="70"/>
  <c r="C709" i="70" l="1"/>
  <c r="D709" i="70"/>
  <c r="B709" i="70"/>
  <c r="E709" i="70"/>
  <c r="C713" i="70"/>
  <c r="D713" i="70"/>
  <c r="B713" i="70"/>
  <c r="E713" i="70"/>
  <c r="B711" i="70"/>
  <c r="E711" i="70"/>
  <c r="C711" i="70"/>
  <c r="D711" i="70"/>
  <c r="G711" i="70"/>
  <c r="G709" i="70"/>
  <c r="J713" i="70"/>
  <c r="G713" i="70"/>
  <c r="L711" i="70"/>
  <c r="J711" i="70"/>
  <c r="L709" i="70"/>
  <c r="J709" i="70"/>
  <c r="L713" i="70"/>
  <c r="I713" i="70"/>
  <c r="F713" i="70"/>
  <c r="M713" i="70"/>
  <c r="A716" i="70"/>
  <c r="N713" i="70"/>
  <c r="K713" i="70"/>
  <c r="H713" i="70"/>
  <c r="A714" i="70"/>
  <c r="K711" i="70"/>
  <c r="M711" i="70"/>
  <c r="N711" i="70"/>
  <c r="I711" i="70"/>
  <c r="H711" i="70"/>
  <c r="F711" i="70"/>
  <c r="A712" i="70"/>
  <c r="K709" i="70"/>
  <c r="M709" i="70"/>
  <c r="N709" i="70"/>
  <c r="I709" i="70"/>
  <c r="H709" i="70"/>
  <c r="F709" i="70"/>
  <c r="D714" i="70" l="1"/>
  <c r="C714" i="70"/>
  <c r="E714" i="70"/>
  <c r="B714" i="70"/>
  <c r="C716" i="70"/>
  <c r="D716" i="70"/>
  <c r="E716" i="70"/>
  <c r="B716" i="70"/>
  <c r="E712" i="70"/>
  <c r="C712" i="70"/>
  <c r="D712" i="70"/>
  <c r="B712" i="70"/>
  <c r="G714" i="70"/>
  <c r="G712" i="70"/>
  <c r="J716" i="70"/>
  <c r="G716" i="70"/>
  <c r="L712" i="70"/>
  <c r="J712" i="70"/>
  <c r="L714" i="70"/>
  <c r="J714" i="70"/>
  <c r="L716" i="70"/>
  <c r="I716" i="70"/>
  <c r="K716" i="70"/>
  <c r="F716" i="70"/>
  <c r="A719" i="70"/>
  <c r="M716" i="70"/>
  <c r="H716" i="70"/>
  <c r="N716" i="70"/>
  <c r="A715" i="70"/>
  <c r="K712" i="70"/>
  <c r="M712" i="70"/>
  <c r="N712" i="70"/>
  <c r="I712" i="70"/>
  <c r="F712" i="70"/>
  <c r="H712" i="70"/>
  <c r="A717" i="70"/>
  <c r="K714" i="70"/>
  <c r="N714" i="70"/>
  <c r="M714" i="70"/>
  <c r="I714" i="70"/>
  <c r="F714" i="70"/>
  <c r="H714" i="70"/>
  <c r="E715" i="70" l="1"/>
  <c r="C715" i="70"/>
  <c r="B715" i="70"/>
  <c r="D715" i="70"/>
  <c r="C717" i="70"/>
  <c r="D717" i="70"/>
  <c r="B717" i="70"/>
  <c r="E717" i="70"/>
  <c r="B719" i="70"/>
  <c r="C719" i="70"/>
  <c r="D719" i="70"/>
  <c r="E719" i="70"/>
  <c r="G717" i="70"/>
  <c r="G715" i="70"/>
  <c r="J719" i="70"/>
  <c r="G719" i="70"/>
  <c r="L717" i="70"/>
  <c r="J717" i="70"/>
  <c r="L715" i="70"/>
  <c r="J715" i="70"/>
  <c r="L719" i="70"/>
  <c r="N719" i="70"/>
  <c r="F719" i="70"/>
  <c r="M719" i="70"/>
  <c r="A722" i="70"/>
  <c r="I719" i="70"/>
  <c r="K719" i="70"/>
  <c r="H719" i="70"/>
  <c r="A720" i="70"/>
  <c r="K717" i="70"/>
  <c r="M717" i="70"/>
  <c r="N717" i="70"/>
  <c r="I717" i="70"/>
  <c r="H717" i="70"/>
  <c r="F717" i="70"/>
  <c r="A718" i="70"/>
  <c r="K715" i="70"/>
  <c r="N715" i="70"/>
  <c r="M715" i="70"/>
  <c r="I715" i="70"/>
  <c r="H715" i="70"/>
  <c r="F715" i="70"/>
  <c r="E720" i="70" l="1"/>
  <c r="C720" i="70"/>
  <c r="B720" i="70"/>
  <c r="D720" i="70"/>
  <c r="D722" i="70"/>
  <c r="C722" i="70"/>
  <c r="E722" i="70"/>
  <c r="B722" i="70"/>
  <c r="D718" i="70"/>
  <c r="E718" i="70"/>
  <c r="C718" i="70"/>
  <c r="B718" i="70"/>
  <c r="G718" i="70"/>
  <c r="G720" i="70"/>
  <c r="J722" i="70"/>
  <c r="G722" i="70"/>
  <c r="L718" i="70"/>
  <c r="J718" i="70"/>
  <c r="L720" i="70"/>
  <c r="J720" i="70"/>
  <c r="L722" i="70"/>
  <c r="A725" i="70"/>
  <c r="I722" i="70"/>
  <c r="K722" i="70"/>
  <c r="F722" i="70"/>
  <c r="H722" i="70"/>
  <c r="N722" i="70"/>
  <c r="M722" i="70"/>
  <c r="A721" i="70"/>
  <c r="K718" i="70"/>
  <c r="N718" i="70"/>
  <c r="M718" i="70"/>
  <c r="I718" i="70"/>
  <c r="F718" i="70"/>
  <c r="H718" i="70"/>
  <c r="A723" i="70"/>
  <c r="K720" i="70"/>
  <c r="M720" i="70"/>
  <c r="N720" i="70"/>
  <c r="I720" i="70"/>
  <c r="F720" i="70"/>
  <c r="H720" i="70"/>
  <c r="C723" i="70" l="1"/>
  <c r="B723" i="70"/>
  <c r="E723" i="70"/>
  <c r="D723" i="70"/>
  <c r="C721" i="70"/>
  <c r="D721" i="70"/>
  <c r="B721" i="70"/>
  <c r="E721" i="70"/>
  <c r="C725" i="70"/>
  <c r="D725" i="70"/>
  <c r="B725" i="70"/>
  <c r="E725" i="70"/>
  <c r="G723" i="70"/>
  <c r="G721" i="70"/>
  <c r="J725" i="70"/>
  <c r="G725" i="70"/>
  <c r="L723" i="70"/>
  <c r="J723" i="70"/>
  <c r="L721" i="70"/>
  <c r="J721" i="70"/>
  <c r="L725" i="70"/>
  <c r="M725" i="70"/>
  <c r="F725" i="70"/>
  <c r="N725" i="70"/>
  <c r="A728" i="70"/>
  <c r="I725" i="70"/>
  <c r="K725" i="70"/>
  <c r="H725" i="70"/>
  <c r="A726" i="70"/>
  <c r="K723" i="70"/>
  <c r="M723" i="70"/>
  <c r="N723" i="70"/>
  <c r="I723" i="70"/>
  <c r="H723" i="70"/>
  <c r="F723" i="70"/>
  <c r="A724" i="70"/>
  <c r="K721" i="70"/>
  <c r="I721" i="70"/>
  <c r="M721" i="70"/>
  <c r="N721" i="70"/>
  <c r="H721" i="70"/>
  <c r="F721" i="70"/>
  <c r="D726" i="70" l="1"/>
  <c r="E726" i="70"/>
  <c r="C726" i="70"/>
  <c r="B726" i="70"/>
  <c r="E728" i="70"/>
  <c r="C728" i="70"/>
  <c r="D728" i="70"/>
  <c r="B728" i="70"/>
  <c r="B724" i="70"/>
  <c r="C724" i="70"/>
  <c r="D724" i="70"/>
  <c r="E724" i="70"/>
  <c r="G724" i="70"/>
  <c r="G726" i="70"/>
  <c r="J728" i="70"/>
  <c r="G728" i="70"/>
  <c r="L724" i="70"/>
  <c r="J724" i="70"/>
  <c r="L726" i="70"/>
  <c r="J726" i="70"/>
  <c r="L728" i="70"/>
  <c r="A731" i="70"/>
  <c r="I728" i="70"/>
  <c r="K728" i="70"/>
  <c r="F728" i="70"/>
  <c r="M728" i="70"/>
  <c r="H728" i="70"/>
  <c r="N728" i="70"/>
  <c r="A727" i="70"/>
  <c r="K724" i="70"/>
  <c r="M724" i="70"/>
  <c r="N724" i="70"/>
  <c r="I724" i="70"/>
  <c r="F724" i="70"/>
  <c r="H724" i="70"/>
  <c r="A729" i="70"/>
  <c r="K726" i="70"/>
  <c r="N726" i="70"/>
  <c r="M726" i="70"/>
  <c r="I726" i="70"/>
  <c r="H726" i="70"/>
  <c r="F726" i="70"/>
  <c r="C729" i="70" l="1"/>
  <c r="D729" i="70"/>
  <c r="B729" i="70"/>
  <c r="E729" i="70"/>
  <c r="B727" i="70"/>
  <c r="E727" i="70"/>
  <c r="C727" i="70"/>
  <c r="D727" i="70"/>
  <c r="E731" i="70"/>
  <c r="C731" i="70"/>
  <c r="B731" i="70"/>
  <c r="D731" i="70"/>
  <c r="G729" i="70"/>
  <c r="G727" i="70"/>
  <c r="J731" i="70"/>
  <c r="G731" i="70"/>
  <c r="L729" i="70"/>
  <c r="J729" i="70"/>
  <c r="L727" i="70"/>
  <c r="J727" i="70"/>
  <c r="L731" i="70"/>
  <c r="N731" i="70"/>
  <c r="F731" i="70"/>
  <c r="M731" i="70"/>
  <c r="A734" i="70"/>
  <c r="I731" i="70"/>
  <c r="K731" i="70"/>
  <c r="H731" i="70"/>
  <c r="A732" i="70"/>
  <c r="K729" i="70"/>
  <c r="I729" i="70"/>
  <c r="M729" i="70"/>
  <c r="N729" i="70"/>
  <c r="H729" i="70"/>
  <c r="F729" i="70"/>
  <c r="A730" i="70"/>
  <c r="K727" i="70"/>
  <c r="M727" i="70"/>
  <c r="N727" i="70"/>
  <c r="I727" i="70"/>
  <c r="H727" i="70"/>
  <c r="F727" i="70"/>
  <c r="C732" i="70" l="1"/>
  <c r="D732" i="70"/>
  <c r="E732" i="70"/>
  <c r="B732" i="70"/>
  <c r="D734" i="70"/>
  <c r="E734" i="70"/>
  <c r="C734" i="70"/>
  <c r="B734" i="70"/>
  <c r="D730" i="70"/>
  <c r="C730" i="70"/>
  <c r="E730" i="70"/>
  <c r="B730" i="70"/>
  <c r="G730" i="70"/>
  <c r="G732" i="70"/>
  <c r="J734" i="70"/>
  <c r="G734" i="70"/>
  <c r="L732" i="70"/>
  <c r="J732" i="70"/>
  <c r="L730" i="70"/>
  <c r="J730" i="70"/>
  <c r="L734" i="70"/>
  <c r="A737" i="70"/>
  <c r="I734" i="70"/>
  <c r="K734" i="70"/>
  <c r="H734" i="70"/>
  <c r="F734" i="70"/>
  <c r="N734" i="70"/>
  <c r="M734" i="70"/>
  <c r="A733" i="70"/>
  <c r="K730" i="70"/>
  <c r="N730" i="70"/>
  <c r="M730" i="70"/>
  <c r="I730" i="70"/>
  <c r="H730" i="70"/>
  <c r="F730" i="70"/>
  <c r="A735" i="70"/>
  <c r="K732" i="70"/>
  <c r="M732" i="70"/>
  <c r="N732" i="70"/>
  <c r="I732" i="70"/>
  <c r="F732" i="70"/>
  <c r="H732" i="70"/>
  <c r="B735" i="70" l="1"/>
  <c r="C735" i="70"/>
  <c r="D735" i="70"/>
  <c r="E735" i="70"/>
  <c r="C733" i="70"/>
  <c r="D733" i="70"/>
  <c r="B733" i="70"/>
  <c r="E733" i="70"/>
  <c r="C737" i="70"/>
  <c r="D737" i="70"/>
  <c r="B737" i="70"/>
  <c r="E737" i="70"/>
  <c r="G735" i="70"/>
  <c r="G733" i="70"/>
  <c r="J737" i="70"/>
  <c r="G737" i="70"/>
  <c r="L735" i="70"/>
  <c r="J735" i="70"/>
  <c r="L733" i="70"/>
  <c r="J733" i="70"/>
  <c r="L737" i="70"/>
  <c r="I737" i="70"/>
  <c r="F737" i="70"/>
  <c r="K737" i="70"/>
  <c r="M737" i="70"/>
  <c r="H737" i="70"/>
  <c r="A740" i="70"/>
  <c r="N737" i="70"/>
  <c r="A738" i="70"/>
  <c r="K735" i="70"/>
  <c r="N735" i="70"/>
  <c r="M735" i="70"/>
  <c r="I735" i="70"/>
  <c r="H735" i="70"/>
  <c r="F735" i="70"/>
  <c r="A736" i="70"/>
  <c r="K733" i="70"/>
  <c r="M733" i="70"/>
  <c r="N733" i="70"/>
  <c r="I733" i="70"/>
  <c r="H733" i="70"/>
  <c r="F733" i="70"/>
  <c r="B740" i="70" l="1"/>
  <c r="C740" i="70"/>
  <c r="D740" i="70"/>
  <c r="E740" i="70"/>
  <c r="E736" i="70"/>
  <c r="C736" i="70"/>
  <c r="B736" i="70"/>
  <c r="D736" i="70"/>
  <c r="D738" i="70"/>
  <c r="C738" i="70"/>
  <c r="E738" i="70"/>
  <c r="B738" i="70"/>
  <c r="G738" i="70"/>
  <c r="G736" i="70"/>
  <c r="J740" i="70"/>
  <c r="G740" i="70"/>
  <c r="L736" i="70"/>
  <c r="J736" i="70"/>
  <c r="L738" i="70"/>
  <c r="J738" i="70"/>
  <c r="L740" i="70"/>
  <c r="M740" i="70"/>
  <c r="H740" i="70"/>
  <c r="N740" i="70"/>
  <c r="K740" i="70"/>
  <c r="F740" i="70"/>
  <c r="A743" i="70"/>
  <c r="I740" i="70"/>
  <c r="A739" i="70"/>
  <c r="K736" i="70"/>
  <c r="M736" i="70"/>
  <c r="N736" i="70"/>
  <c r="I736" i="70"/>
  <c r="F736" i="70"/>
  <c r="H736" i="70"/>
  <c r="A741" i="70"/>
  <c r="K738" i="70"/>
  <c r="M738" i="70"/>
  <c r="N738" i="70"/>
  <c r="I738" i="70"/>
  <c r="F738" i="70"/>
  <c r="H738" i="70"/>
  <c r="B743" i="70" l="1"/>
  <c r="E743" i="70"/>
  <c r="C743" i="70"/>
  <c r="D743" i="70"/>
  <c r="C741" i="70"/>
  <c r="D741" i="70"/>
  <c r="B741" i="70"/>
  <c r="E741" i="70"/>
  <c r="C739" i="70"/>
  <c r="B739" i="70"/>
  <c r="E739" i="70"/>
  <c r="D739" i="70"/>
  <c r="G741" i="70"/>
  <c r="G739" i="70"/>
  <c r="J743" i="70"/>
  <c r="G743" i="70"/>
  <c r="L741" i="70"/>
  <c r="J741" i="70"/>
  <c r="L739" i="70"/>
  <c r="J739" i="70"/>
  <c r="L743" i="70"/>
  <c r="K743" i="70"/>
  <c r="H743" i="70"/>
  <c r="M743" i="70"/>
  <c r="F743" i="70"/>
  <c r="N743" i="70"/>
  <c r="A746" i="70"/>
  <c r="I743" i="70"/>
  <c r="A744" i="70"/>
  <c r="K741" i="70"/>
  <c r="M741" i="70"/>
  <c r="N741" i="70"/>
  <c r="I741" i="70"/>
  <c r="H741" i="70"/>
  <c r="F741" i="70"/>
  <c r="A742" i="70"/>
  <c r="K739" i="70"/>
  <c r="M739" i="70"/>
  <c r="N739" i="70"/>
  <c r="I739" i="70"/>
  <c r="H739" i="70"/>
  <c r="F739" i="70"/>
  <c r="D746" i="70" l="1"/>
  <c r="C746" i="70"/>
  <c r="E746" i="70"/>
  <c r="B746" i="70"/>
  <c r="D742" i="70"/>
  <c r="E742" i="70"/>
  <c r="C742" i="70"/>
  <c r="B742" i="70"/>
  <c r="E744" i="70"/>
  <c r="C744" i="70"/>
  <c r="D744" i="70"/>
  <c r="B744" i="70"/>
  <c r="G744" i="70"/>
  <c r="G742" i="70"/>
  <c r="J746" i="70"/>
  <c r="G746" i="70"/>
  <c r="L742" i="70"/>
  <c r="J742" i="70"/>
  <c r="L744" i="70"/>
  <c r="J744" i="70"/>
  <c r="L746" i="70"/>
  <c r="K746" i="70"/>
  <c r="F746" i="70"/>
  <c r="N746" i="70"/>
  <c r="H746" i="70"/>
  <c r="M746" i="70"/>
  <c r="A749" i="70"/>
  <c r="I746" i="70"/>
  <c r="A745" i="70"/>
  <c r="K742" i="70"/>
  <c r="N742" i="70"/>
  <c r="M742" i="70"/>
  <c r="I742" i="70"/>
  <c r="F742" i="70"/>
  <c r="H742" i="70"/>
  <c r="A747" i="70"/>
  <c r="K744" i="70"/>
  <c r="M744" i="70"/>
  <c r="N744" i="70"/>
  <c r="I744" i="70"/>
  <c r="F744" i="70"/>
  <c r="H744" i="70"/>
  <c r="C749" i="70" l="1"/>
  <c r="D749" i="70"/>
  <c r="B749" i="70"/>
  <c r="E749" i="70"/>
  <c r="E747" i="70"/>
  <c r="C747" i="70"/>
  <c r="B747" i="70"/>
  <c r="D747" i="70"/>
  <c r="C745" i="70"/>
  <c r="D745" i="70"/>
  <c r="B745" i="70"/>
  <c r="E745" i="70"/>
  <c r="G747" i="70"/>
  <c r="G745" i="70"/>
  <c r="J749" i="70"/>
  <c r="G749" i="70"/>
  <c r="L747" i="70"/>
  <c r="J747" i="70"/>
  <c r="L745" i="70"/>
  <c r="J745" i="70"/>
  <c r="L749" i="70"/>
  <c r="M749" i="70"/>
  <c r="F749" i="70"/>
  <c r="K749" i="70"/>
  <c r="N749" i="70"/>
  <c r="H749" i="70"/>
  <c r="A752" i="70"/>
  <c r="I749" i="70"/>
  <c r="A750" i="70"/>
  <c r="K747" i="70"/>
  <c r="N747" i="70"/>
  <c r="M747" i="70"/>
  <c r="I747" i="70"/>
  <c r="H747" i="70"/>
  <c r="F747" i="70"/>
  <c r="A748" i="70"/>
  <c r="K745" i="70"/>
  <c r="I745" i="70"/>
  <c r="M745" i="70"/>
  <c r="N745" i="70"/>
  <c r="H745" i="70"/>
  <c r="F745" i="70"/>
  <c r="E752" i="70" l="1"/>
  <c r="C752" i="70"/>
  <c r="B752" i="70"/>
  <c r="D752" i="70"/>
  <c r="C748" i="70"/>
  <c r="D748" i="70"/>
  <c r="E748" i="70"/>
  <c r="B748" i="70"/>
  <c r="D750" i="70"/>
  <c r="E750" i="70"/>
  <c r="C750" i="70"/>
  <c r="B750" i="70"/>
  <c r="G748" i="70"/>
  <c r="G750" i="70"/>
  <c r="J752" i="70"/>
  <c r="G752" i="70"/>
  <c r="L748" i="70"/>
  <c r="J748" i="70"/>
  <c r="L750" i="70"/>
  <c r="J750" i="70"/>
  <c r="L752" i="70"/>
  <c r="K752" i="70"/>
  <c r="F752" i="70"/>
  <c r="M752" i="70"/>
  <c r="H752" i="70"/>
  <c r="N752" i="70"/>
  <c r="I752" i="70"/>
  <c r="A755" i="70"/>
  <c r="A751" i="70"/>
  <c r="K748" i="70"/>
  <c r="M748" i="70"/>
  <c r="N748" i="70"/>
  <c r="I748" i="70"/>
  <c r="F748" i="70"/>
  <c r="H748" i="70"/>
  <c r="A753" i="70"/>
  <c r="K750" i="70"/>
  <c r="N750" i="70"/>
  <c r="M750" i="70"/>
  <c r="I750" i="70"/>
  <c r="F750" i="70"/>
  <c r="H750" i="70"/>
  <c r="C753" i="70" l="1"/>
  <c r="D753" i="70"/>
  <c r="B753" i="70"/>
  <c r="E753" i="70"/>
  <c r="B751" i="70"/>
  <c r="C751" i="70"/>
  <c r="D751" i="70"/>
  <c r="E751" i="70"/>
  <c r="C755" i="70"/>
  <c r="B755" i="70"/>
  <c r="E755" i="70"/>
  <c r="D755" i="70"/>
  <c r="G753" i="70"/>
  <c r="G751" i="70"/>
  <c r="J755" i="70"/>
  <c r="G755" i="70"/>
  <c r="L753" i="70"/>
  <c r="J753" i="70"/>
  <c r="L751" i="70"/>
  <c r="J751" i="70"/>
  <c r="L755" i="70"/>
  <c r="M755" i="70"/>
  <c r="F755" i="70"/>
  <c r="N755" i="70"/>
  <c r="A758" i="70"/>
  <c r="I755" i="70"/>
  <c r="K755" i="70"/>
  <c r="H755" i="70"/>
  <c r="A756" i="70"/>
  <c r="K753" i="70"/>
  <c r="I753" i="70"/>
  <c r="M753" i="70"/>
  <c r="N753" i="70"/>
  <c r="H753" i="70"/>
  <c r="F753" i="70"/>
  <c r="A754" i="70"/>
  <c r="K751" i="70"/>
  <c r="N751" i="70"/>
  <c r="M751" i="70"/>
  <c r="I751" i="70"/>
  <c r="H751" i="70"/>
  <c r="F751" i="70"/>
  <c r="B756" i="70" l="1"/>
  <c r="C756" i="70"/>
  <c r="D756" i="70"/>
  <c r="E756" i="70"/>
  <c r="D758" i="70"/>
  <c r="E758" i="70"/>
  <c r="C758" i="70"/>
  <c r="B758" i="70"/>
  <c r="D754" i="70"/>
  <c r="C754" i="70"/>
  <c r="E754" i="70"/>
  <c r="B754" i="70"/>
  <c r="G756" i="70"/>
  <c r="G754" i="70"/>
  <c r="J758" i="70"/>
  <c r="G758" i="70"/>
  <c r="L756" i="70"/>
  <c r="J756" i="70"/>
  <c r="L754" i="70"/>
  <c r="J754" i="70"/>
  <c r="L758" i="70"/>
  <c r="K758" i="70"/>
  <c r="H758" i="70"/>
  <c r="M758" i="70"/>
  <c r="F758" i="70"/>
  <c r="N758" i="70"/>
  <c r="A761" i="70"/>
  <c r="I758" i="70"/>
  <c r="A757" i="70"/>
  <c r="K754" i="70"/>
  <c r="M754" i="70"/>
  <c r="N754" i="70"/>
  <c r="I754" i="70"/>
  <c r="F754" i="70"/>
  <c r="H754" i="70"/>
  <c r="A759" i="70"/>
  <c r="K756" i="70"/>
  <c r="M756" i="70"/>
  <c r="N756" i="70"/>
  <c r="I756" i="70"/>
  <c r="F756" i="70"/>
  <c r="H756" i="70"/>
  <c r="D761" i="70" l="1"/>
  <c r="C761" i="70"/>
  <c r="B761" i="70"/>
  <c r="E761" i="70"/>
  <c r="D759" i="70"/>
  <c r="B759" i="70"/>
  <c r="E759" i="70"/>
  <c r="C759" i="70"/>
  <c r="D757" i="70"/>
  <c r="C757" i="70"/>
  <c r="B757" i="70"/>
  <c r="E757" i="70"/>
  <c r="G759" i="70"/>
  <c r="G757" i="70"/>
  <c r="J761" i="70"/>
  <c r="G761" i="70"/>
  <c r="L759" i="70"/>
  <c r="J759" i="70"/>
  <c r="L757" i="70"/>
  <c r="J757" i="70"/>
  <c r="L761" i="70"/>
  <c r="I761" i="70"/>
  <c r="F761" i="70"/>
  <c r="M761" i="70"/>
  <c r="A764" i="70"/>
  <c r="N761" i="70"/>
  <c r="K761" i="70"/>
  <c r="H761" i="70"/>
  <c r="A762" i="70"/>
  <c r="K759" i="70"/>
  <c r="M759" i="70"/>
  <c r="N759" i="70"/>
  <c r="I759" i="70"/>
  <c r="H759" i="70"/>
  <c r="F759" i="70"/>
  <c r="A760" i="70"/>
  <c r="K757" i="70"/>
  <c r="M757" i="70"/>
  <c r="N757" i="70"/>
  <c r="I757" i="70"/>
  <c r="H757" i="70"/>
  <c r="F757" i="70"/>
  <c r="E760" i="70" l="1"/>
  <c r="C760" i="70"/>
  <c r="D760" i="70"/>
  <c r="B760" i="70"/>
  <c r="D762" i="70"/>
  <c r="C762" i="70"/>
  <c r="E762" i="70"/>
  <c r="B762" i="70"/>
  <c r="D764" i="70"/>
  <c r="C764" i="70"/>
  <c r="E764" i="70"/>
  <c r="B764" i="70"/>
  <c r="G760" i="70"/>
  <c r="G762" i="70"/>
  <c r="J764" i="70"/>
  <c r="G764" i="70"/>
  <c r="L760" i="70"/>
  <c r="J760" i="70"/>
  <c r="L762" i="70"/>
  <c r="J762" i="70"/>
  <c r="L764" i="70"/>
  <c r="K764" i="70"/>
  <c r="F764" i="70"/>
  <c r="M764" i="70"/>
  <c r="H764" i="70"/>
  <c r="I764" i="70"/>
  <c r="N764" i="70"/>
  <c r="A767" i="70"/>
  <c r="A763" i="70"/>
  <c r="K760" i="70"/>
  <c r="M760" i="70"/>
  <c r="N760" i="70"/>
  <c r="I760" i="70"/>
  <c r="F760" i="70"/>
  <c r="H760" i="70"/>
  <c r="A765" i="70"/>
  <c r="K762" i="70"/>
  <c r="M762" i="70"/>
  <c r="N762" i="70"/>
  <c r="I762" i="70"/>
  <c r="H762" i="70"/>
  <c r="F762" i="70"/>
  <c r="D765" i="70" l="1"/>
  <c r="C765" i="70"/>
  <c r="B765" i="70"/>
  <c r="E765" i="70"/>
  <c r="E763" i="70"/>
  <c r="D763" i="70"/>
  <c r="C763" i="70"/>
  <c r="B763" i="70"/>
  <c r="B767" i="70"/>
  <c r="D767" i="70"/>
  <c r="C767" i="70"/>
  <c r="E767" i="70"/>
  <c r="G765" i="70"/>
  <c r="G763" i="70"/>
  <c r="J767" i="70"/>
  <c r="G767" i="70"/>
  <c r="L765" i="70"/>
  <c r="J765" i="70"/>
  <c r="L763" i="70"/>
  <c r="J763" i="70"/>
  <c r="L767" i="70"/>
  <c r="M767" i="70"/>
  <c r="H767" i="70"/>
  <c r="N767" i="70"/>
  <c r="A770" i="70"/>
  <c r="I767" i="70"/>
  <c r="K767" i="70"/>
  <c r="F767" i="70"/>
  <c r="A768" i="70"/>
  <c r="K765" i="70"/>
  <c r="M765" i="70"/>
  <c r="N765" i="70"/>
  <c r="I765" i="70"/>
  <c r="H765" i="70"/>
  <c r="F765" i="70"/>
  <c r="A766" i="70"/>
  <c r="K763" i="70"/>
  <c r="M763" i="70"/>
  <c r="N763" i="70"/>
  <c r="I763" i="70"/>
  <c r="H763" i="70"/>
  <c r="F763" i="70"/>
  <c r="B766" i="70" l="1"/>
  <c r="E766" i="70"/>
  <c r="D766" i="70"/>
  <c r="C766" i="70"/>
  <c r="E768" i="70"/>
  <c r="C768" i="70"/>
  <c r="B768" i="70"/>
  <c r="D768" i="70"/>
  <c r="B770" i="70"/>
  <c r="E770" i="70"/>
  <c r="D770" i="70"/>
  <c r="C770" i="70"/>
  <c r="G766" i="70"/>
  <c r="G768" i="70"/>
  <c r="J770" i="70"/>
  <c r="G770" i="70"/>
  <c r="L766" i="70"/>
  <c r="J766" i="70"/>
  <c r="L768" i="70"/>
  <c r="J768" i="70"/>
  <c r="L770" i="70"/>
  <c r="K770" i="70"/>
  <c r="F770" i="70"/>
  <c r="M770" i="70"/>
  <c r="H770" i="70"/>
  <c r="N770" i="70"/>
  <c r="A773" i="70"/>
  <c r="I770" i="70"/>
  <c r="A769" i="70"/>
  <c r="K766" i="70"/>
  <c r="M766" i="70"/>
  <c r="N766" i="70"/>
  <c r="I766" i="70"/>
  <c r="H766" i="70"/>
  <c r="F766" i="70"/>
  <c r="A771" i="70"/>
  <c r="K768" i="70"/>
  <c r="M768" i="70"/>
  <c r="N768" i="70"/>
  <c r="I768" i="70"/>
  <c r="F768" i="70"/>
  <c r="H768" i="70"/>
  <c r="B773" i="70" l="1"/>
  <c r="C773" i="70"/>
  <c r="E773" i="70"/>
  <c r="D773" i="70"/>
  <c r="B771" i="70"/>
  <c r="E771" i="70"/>
  <c r="D771" i="70"/>
  <c r="C771" i="70"/>
  <c r="B769" i="70"/>
  <c r="E769" i="70"/>
  <c r="D769" i="70"/>
  <c r="C769" i="70"/>
  <c r="G771" i="70"/>
  <c r="G769" i="70"/>
  <c r="J773" i="70"/>
  <c r="G773" i="70"/>
  <c r="L771" i="70"/>
  <c r="J771" i="70"/>
  <c r="L769" i="70"/>
  <c r="J769" i="70"/>
  <c r="L773" i="70"/>
  <c r="M773" i="70"/>
  <c r="F773" i="70"/>
  <c r="N773" i="70"/>
  <c r="A776" i="70"/>
  <c r="I773" i="70"/>
  <c r="K773" i="70"/>
  <c r="H773" i="70"/>
  <c r="A774" i="70"/>
  <c r="K771" i="70"/>
  <c r="M771" i="70"/>
  <c r="N771" i="70"/>
  <c r="I771" i="70"/>
  <c r="H771" i="70"/>
  <c r="F771" i="70"/>
  <c r="A772" i="70"/>
  <c r="K769" i="70"/>
  <c r="I769" i="70"/>
  <c r="M769" i="70"/>
  <c r="N769" i="70"/>
  <c r="H769" i="70"/>
  <c r="F769" i="70"/>
  <c r="C772" i="70" l="1"/>
  <c r="B772" i="70"/>
  <c r="E772" i="70"/>
  <c r="D772" i="70"/>
  <c r="B774" i="70"/>
  <c r="C774" i="70"/>
  <c r="D774" i="70"/>
  <c r="E774" i="70"/>
  <c r="C776" i="70"/>
  <c r="B776" i="70"/>
  <c r="E776" i="70"/>
  <c r="D776" i="70"/>
  <c r="G774" i="70"/>
  <c r="G772" i="70"/>
  <c r="J776" i="70"/>
  <c r="G776" i="70"/>
  <c r="L772" i="70"/>
  <c r="J772" i="70"/>
  <c r="L774" i="70"/>
  <c r="J774" i="70"/>
  <c r="L776" i="70"/>
  <c r="K776" i="70"/>
  <c r="F776" i="70"/>
  <c r="M776" i="70"/>
  <c r="H776" i="70"/>
  <c r="N776" i="70"/>
  <c r="A779" i="70"/>
  <c r="I776" i="70"/>
  <c r="A775" i="70"/>
  <c r="K772" i="70"/>
  <c r="M772" i="70"/>
  <c r="N772" i="70"/>
  <c r="I772" i="70"/>
  <c r="F772" i="70"/>
  <c r="H772" i="70"/>
  <c r="A777" i="70"/>
  <c r="K774" i="70"/>
  <c r="M774" i="70"/>
  <c r="N774" i="70"/>
  <c r="I774" i="70"/>
  <c r="F774" i="70"/>
  <c r="H774" i="70"/>
  <c r="B779" i="70" l="1"/>
  <c r="D779" i="70"/>
  <c r="C779" i="70"/>
  <c r="E779" i="70"/>
  <c r="B777" i="70"/>
  <c r="D777" i="70"/>
  <c r="E777" i="70"/>
  <c r="C777" i="70"/>
  <c r="B775" i="70"/>
  <c r="E775" i="70"/>
  <c r="D775" i="70"/>
  <c r="C775" i="70"/>
  <c r="G777" i="70"/>
  <c r="G775" i="70"/>
  <c r="J779" i="70"/>
  <c r="G779" i="70"/>
  <c r="L777" i="70"/>
  <c r="J777" i="70"/>
  <c r="L775" i="70"/>
  <c r="J775" i="70"/>
  <c r="L779" i="70"/>
  <c r="M779" i="70"/>
  <c r="F779" i="70"/>
  <c r="N779" i="70"/>
  <c r="A782" i="70"/>
  <c r="I779" i="70"/>
  <c r="K779" i="70"/>
  <c r="H779" i="70"/>
  <c r="A780" i="70"/>
  <c r="K777" i="70"/>
  <c r="I777" i="70"/>
  <c r="M777" i="70"/>
  <c r="N777" i="70"/>
  <c r="H777" i="70"/>
  <c r="F777" i="70"/>
  <c r="A778" i="70"/>
  <c r="K775" i="70"/>
  <c r="M775" i="70"/>
  <c r="N775" i="70"/>
  <c r="I775" i="70"/>
  <c r="H775" i="70"/>
  <c r="F775" i="70"/>
  <c r="B780" i="70" l="1"/>
  <c r="E780" i="70"/>
  <c r="C780" i="70"/>
  <c r="D780" i="70"/>
  <c r="B782" i="70"/>
  <c r="D782" i="70"/>
  <c r="C782" i="70"/>
  <c r="E782" i="70"/>
  <c r="B778" i="70"/>
  <c r="E778" i="70"/>
  <c r="C778" i="70"/>
  <c r="D778" i="70"/>
  <c r="G778" i="70"/>
  <c r="G780" i="70"/>
  <c r="J782" i="70"/>
  <c r="G782" i="70"/>
  <c r="L778" i="70"/>
  <c r="J778" i="70"/>
  <c r="L780" i="70"/>
  <c r="J780" i="70"/>
  <c r="L782" i="70"/>
  <c r="K782" i="70"/>
  <c r="F782" i="70"/>
  <c r="M782" i="70"/>
  <c r="H782" i="70"/>
  <c r="N782" i="70"/>
  <c r="A785" i="70"/>
  <c r="I782" i="70"/>
  <c r="A781" i="70"/>
  <c r="K778" i="70"/>
  <c r="M778" i="70"/>
  <c r="N778" i="70"/>
  <c r="I778" i="70"/>
  <c r="F778" i="70"/>
  <c r="H778" i="70"/>
  <c r="A783" i="70"/>
  <c r="K780" i="70"/>
  <c r="M780" i="70"/>
  <c r="N780" i="70"/>
  <c r="I780" i="70"/>
  <c r="F780" i="70"/>
  <c r="H780" i="70"/>
  <c r="B785" i="70" l="1"/>
  <c r="E785" i="70"/>
  <c r="D785" i="70"/>
  <c r="C785" i="70"/>
  <c r="B781" i="70"/>
  <c r="E781" i="70"/>
  <c r="C781" i="70"/>
  <c r="D781" i="70"/>
  <c r="B783" i="70"/>
  <c r="D783" i="70"/>
  <c r="E783" i="70"/>
  <c r="C783" i="70"/>
  <c r="G781" i="70"/>
  <c r="G783" i="70"/>
  <c r="J785" i="70"/>
  <c r="G785" i="70"/>
  <c r="L783" i="70"/>
  <c r="J783" i="70"/>
  <c r="L781" i="70"/>
  <c r="J781" i="70"/>
  <c r="L785" i="70"/>
  <c r="I785" i="70"/>
  <c r="F785" i="70"/>
  <c r="M785" i="70"/>
  <c r="A788" i="70"/>
  <c r="N785" i="70"/>
  <c r="K785" i="70"/>
  <c r="H785" i="70"/>
  <c r="A786" i="70"/>
  <c r="K783" i="70"/>
  <c r="M783" i="70"/>
  <c r="N783" i="70"/>
  <c r="I783" i="70"/>
  <c r="H783" i="70"/>
  <c r="F783" i="70"/>
  <c r="A784" i="70"/>
  <c r="K781" i="70"/>
  <c r="M781" i="70"/>
  <c r="N781" i="70"/>
  <c r="I781" i="70"/>
  <c r="H781" i="70"/>
  <c r="F781" i="70"/>
  <c r="B786" i="70" l="1"/>
  <c r="D786" i="70"/>
  <c r="C786" i="70"/>
  <c r="E786" i="70"/>
  <c r="E788" i="70"/>
  <c r="D788" i="70"/>
  <c r="B788" i="70"/>
  <c r="C788" i="70"/>
  <c r="E784" i="70"/>
  <c r="C784" i="70"/>
  <c r="B784" i="70"/>
  <c r="D784" i="70"/>
  <c r="G784" i="70"/>
  <c r="G786" i="70"/>
  <c r="J788" i="70"/>
  <c r="G788" i="70"/>
  <c r="L784" i="70"/>
  <c r="J784" i="70"/>
  <c r="L786" i="70"/>
  <c r="J786" i="70"/>
  <c r="L788" i="70"/>
  <c r="K788" i="70"/>
  <c r="F788" i="70"/>
  <c r="M788" i="70"/>
  <c r="H788" i="70"/>
  <c r="N788" i="70"/>
  <c r="A791" i="70"/>
  <c r="I788" i="70"/>
  <c r="A787" i="70"/>
  <c r="K784" i="70"/>
  <c r="M784" i="70"/>
  <c r="N784" i="70"/>
  <c r="I784" i="70"/>
  <c r="F784" i="70"/>
  <c r="H784" i="70"/>
  <c r="A789" i="70"/>
  <c r="K786" i="70"/>
  <c r="M786" i="70"/>
  <c r="N786" i="70"/>
  <c r="I786" i="70"/>
  <c r="H786" i="70"/>
  <c r="F786" i="70"/>
  <c r="B791" i="70" l="1"/>
  <c r="E791" i="70"/>
  <c r="D791" i="70"/>
  <c r="C791" i="70"/>
  <c r="B789" i="70"/>
  <c r="D789" i="70"/>
  <c r="C789" i="70"/>
  <c r="E789" i="70"/>
  <c r="B787" i="70"/>
  <c r="D787" i="70"/>
  <c r="E787" i="70"/>
  <c r="C787" i="70"/>
  <c r="G789" i="70"/>
  <c r="G787" i="70"/>
  <c r="J791" i="70"/>
  <c r="G791" i="70"/>
  <c r="L789" i="70"/>
  <c r="J789" i="70"/>
  <c r="L787" i="70"/>
  <c r="J787" i="70"/>
  <c r="L791" i="70"/>
  <c r="K791" i="70"/>
  <c r="H791" i="70"/>
  <c r="M791" i="70"/>
  <c r="F791" i="70"/>
  <c r="N791" i="70"/>
  <c r="A794" i="70"/>
  <c r="I791" i="70"/>
  <c r="A792" i="70"/>
  <c r="K789" i="70"/>
  <c r="M789" i="70"/>
  <c r="N789" i="70"/>
  <c r="I789" i="70"/>
  <c r="H789" i="70"/>
  <c r="F789" i="70"/>
  <c r="A790" i="70"/>
  <c r="K787" i="70"/>
  <c r="M787" i="70"/>
  <c r="N787" i="70"/>
  <c r="I787" i="70"/>
  <c r="H787" i="70"/>
  <c r="F787" i="70"/>
  <c r="B794" i="70" l="1"/>
  <c r="C794" i="70"/>
  <c r="E794" i="70"/>
  <c r="D794" i="70"/>
  <c r="B790" i="70"/>
  <c r="C790" i="70"/>
  <c r="E790" i="70"/>
  <c r="D790" i="70"/>
  <c r="C792" i="70"/>
  <c r="B792" i="70"/>
  <c r="E792" i="70"/>
  <c r="D792" i="70"/>
  <c r="G790" i="70"/>
  <c r="G792" i="70"/>
  <c r="J794" i="70"/>
  <c r="G794" i="70"/>
  <c r="L792" i="70"/>
  <c r="J792" i="70"/>
  <c r="L790" i="70"/>
  <c r="J790" i="70"/>
  <c r="L794" i="70"/>
  <c r="N794" i="70"/>
  <c r="H794" i="70"/>
  <c r="K794" i="70"/>
  <c r="I794" i="70"/>
  <c r="A797" i="70"/>
  <c r="M794" i="70"/>
  <c r="F794" i="70"/>
  <c r="A793" i="70"/>
  <c r="K790" i="70"/>
  <c r="M790" i="70"/>
  <c r="N790" i="70"/>
  <c r="I790" i="70"/>
  <c r="H790" i="70"/>
  <c r="F790" i="70"/>
  <c r="A795" i="70"/>
  <c r="K792" i="70"/>
  <c r="M792" i="70"/>
  <c r="N792" i="70"/>
  <c r="I792" i="70"/>
  <c r="F792" i="70"/>
  <c r="H792" i="70"/>
  <c r="B797" i="70" l="1"/>
  <c r="E797" i="70"/>
  <c r="D797" i="70"/>
  <c r="C797" i="70"/>
  <c r="B795" i="70"/>
  <c r="D795" i="70"/>
  <c r="C795" i="70"/>
  <c r="E795" i="70"/>
  <c r="B793" i="70"/>
  <c r="E793" i="70"/>
  <c r="C793" i="70"/>
  <c r="D793" i="70"/>
  <c r="G795" i="70"/>
  <c r="G793" i="70"/>
  <c r="J797" i="70"/>
  <c r="G797" i="70"/>
  <c r="L795" i="70"/>
  <c r="J795" i="70"/>
  <c r="L793" i="70"/>
  <c r="J793" i="70"/>
  <c r="L797" i="70"/>
  <c r="A800" i="70"/>
  <c r="I797" i="70"/>
  <c r="K797" i="70"/>
  <c r="H797" i="70"/>
  <c r="F797" i="70"/>
  <c r="N797" i="70"/>
  <c r="M797" i="70"/>
  <c r="A798" i="70"/>
  <c r="K795" i="70"/>
  <c r="M795" i="70"/>
  <c r="N795" i="70"/>
  <c r="I795" i="70"/>
  <c r="H795" i="70"/>
  <c r="F795" i="70"/>
  <c r="A796" i="70"/>
  <c r="K793" i="70"/>
  <c r="I793" i="70"/>
  <c r="M793" i="70"/>
  <c r="N793" i="70"/>
  <c r="H793" i="70"/>
  <c r="F793" i="70"/>
  <c r="D796" i="70" l="1"/>
  <c r="B796" i="70"/>
  <c r="C796" i="70"/>
  <c r="E796" i="70"/>
  <c r="B798" i="70"/>
  <c r="D798" i="70"/>
  <c r="C798" i="70"/>
  <c r="E798" i="70"/>
  <c r="E800" i="70"/>
  <c r="D800" i="70"/>
  <c r="B800" i="70"/>
  <c r="C800" i="70"/>
  <c r="G796" i="70"/>
  <c r="G798" i="70"/>
  <c r="J800" i="70"/>
  <c r="G800" i="70"/>
  <c r="L796" i="70"/>
  <c r="J796" i="70"/>
  <c r="L798" i="70"/>
  <c r="J798" i="70"/>
  <c r="L800" i="70"/>
  <c r="M800" i="70"/>
  <c r="F800" i="70"/>
  <c r="N800" i="70"/>
  <c r="A803" i="70"/>
  <c r="I800" i="70"/>
  <c r="K800" i="70"/>
  <c r="H800" i="70"/>
  <c r="A799" i="70"/>
  <c r="K796" i="70"/>
  <c r="M796" i="70"/>
  <c r="N796" i="70"/>
  <c r="I796" i="70"/>
  <c r="F796" i="70"/>
  <c r="H796" i="70"/>
  <c r="A801" i="70"/>
  <c r="M798" i="70"/>
  <c r="N798" i="70"/>
  <c r="K798" i="70"/>
  <c r="I798" i="70"/>
  <c r="H798" i="70"/>
  <c r="F798" i="70"/>
  <c r="B799" i="70" l="1"/>
  <c r="D799" i="70"/>
  <c r="E799" i="70"/>
  <c r="C799" i="70"/>
  <c r="D803" i="70"/>
  <c r="B803" i="70"/>
  <c r="C803" i="70"/>
  <c r="E803" i="70"/>
  <c r="B801" i="70"/>
  <c r="C801" i="70"/>
  <c r="D801" i="70"/>
  <c r="E801" i="70"/>
  <c r="G799" i="70"/>
  <c r="G801" i="70"/>
  <c r="J803" i="70"/>
  <c r="G803" i="70"/>
  <c r="L801" i="70"/>
  <c r="J801" i="70"/>
  <c r="L799" i="70"/>
  <c r="J799" i="70"/>
  <c r="L803" i="70"/>
  <c r="I803" i="70"/>
  <c r="K803" i="70"/>
  <c r="H803" i="70"/>
  <c r="N803" i="70"/>
  <c r="M803" i="70"/>
  <c r="F803" i="70"/>
  <c r="A806" i="70"/>
  <c r="A804" i="70"/>
  <c r="K801" i="70"/>
  <c r="I801" i="70"/>
  <c r="M801" i="70"/>
  <c r="N801" i="70"/>
  <c r="H801" i="70"/>
  <c r="F801" i="70"/>
  <c r="A802" i="70"/>
  <c r="K799" i="70"/>
  <c r="M799" i="70"/>
  <c r="N799" i="70"/>
  <c r="I799" i="70"/>
  <c r="F799" i="70"/>
  <c r="H799" i="70"/>
  <c r="B802" i="70" l="1"/>
  <c r="C802" i="70"/>
  <c r="E802" i="70"/>
  <c r="D802" i="70"/>
  <c r="D804" i="70"/>
  <c r="C804" i="70"/>
  <c r="B804" i="70"/>
  <c r="E804" i="70"/>
  <c r="D806" i="70"/>
  <c r="B806" i="70"/>
  <c r="E806" i="70"/>
  <c r="C806" i="70"/>
  <c r="G802" i="70"/>
  <c r="G804" i="70"/>
  <c r="J806" i="70"/>
  <c r="G806" i="70"/>
  <c r="L802" i="70"/>
  <c r="J802" i="70"/>
  <c r="L804" i="70"/>
  <c r="J804" i="70"/>
  <c r="L806" i="70"/>
  <c r="M806" i="70"/>
  <c r="H806" i="70"/>
  <c r="N806" i="70"/>
  <c r="A809" i="70"/>
  <c r="I806" i="70"/>
  <c r="K806" i="70"/>
  <c r="F806" i="70"/>
  <c r="A805" i="70"/>
  <c r="M802" i="70"/>
  <c r="N802" i="70"/>
  <c r="K802" i="70"/>
  <c r="I802" i="70"/>
  <c r="F802" i="70"/>
  <c r="H802" i="70"/>
  <c r="A807" i="70"/>
  <c r="K804" i="70"/>
  <c r="M804" i="70"/>
  <c r="N804" i="70"/>
  <c r="I804" i="70"/>
  <c r="H804" i="70"/>
  <c r="F804" i="70"/>
  <c r="D807" i="70" l="1"/>
  <c r="B807" i="70"/>
  <c r="C807" i="70"/>
  <c r="E807" i="70"/>
  <c r="D805" i="70"/>
  <c r="B805" i="70"/>
  <c r="E805" i="70"/>
  <c r="C805" i="70"/>
  <c r="D809" i="70"/>
  <c r="B809" i="70"/>
  <c r="C809" i="70"/>
  <c r="E809" i="70"/>
  <c r="G807" i="70"/>
  <c r="G805" i="70"/>
  <c r="J809" i="70"/>
  <c r="G809" i="70"/>
  <c r="L807" i="70"/>
  <c r="J807" i="70"/>
  <c r="L805" i="70"/>
  <c r="J805" i="70"/>
  <c r="L809" i="70"/>
  <c r="K809" i="70"/>
  <c r="H809" i="70"/>
  <c r="A812" i="70"/>
  <c r="N809" i="70"/>
  <c r="I809" i="70"/>
  <c r="F809" i="70"/>
  <c r="M809" i="70"/>
  <c r="A810" i="70"/>
  <c r="K807" i="70"/>
  <c r="M807" i="70"/>
  <c r="N807" i="70"/>
  <c r="I807" i="70"/>
  <c r="H807" i="70"/>
  <c r="F807" i="70"/>
  <c r="A808" i="70"/>
  <c r="K805" i="70"/>
  <c r="M805" i="70"/>
  <c r="N805" i="70"/>
  <c r="I805" i="70"/>
  <c r="H805" i="70"/>
  <c r="F805" i="70"/>
  <c r="D812" i="70" l="1"/>
  <c r="B812" i="70"/>
  <c r="E812" i="70"/>
  <c r="C812" i="70"/>
  <c r="D810" i="70"/>
  <c r="B810" i="70"/>
  <c r="C810" i="70"/>
  <c r="E810" i="70"/>
  <c r="D808" i="70"/>
  <c r="C808" i="70"/>
  <c r="B808" i="70"/>
  <c r="E808" i="70"/>
  <c r="G808" i="70"/>
  <c r="G810" i="70"/>
  <c r="J812" i="70"/>
  <c r="G812" i="70"/>
  <c r="L808" i="70"/>
  <c r="J808" i="70"/>
  <c r="L810" i="70"/>
  <c r="J810" i="70"/>
  <c r="L812" i="70"/>
  <c r="M812" i="70"/>
  <c r="H812" i="70"/>
  <c r="N812" i="70"/>
  <c r="A815" i="70"/>
  <c r="I812" i="70"/>
  <c r="K812" i="70"/>
  <c r="F812" i="70"/>
  <c r="A811" i="70"/>
  <c r="K808" i="70"/>
  <c r="M808" i="70"/>
  <c r="N808" i="70"/>
  <c r="I808" i="70"/>
  <c r="H808" i="70"/>
  <c r="F808" i="70"/>
  <c r="A813" i="70"/>
  <c r="M810" i="70"/>
  <c r="N810" i="70"/>
  <c r="K810" i="70"/>
  <c r="I810" i="70"/>
  <c r="F810" i="70"/>
  <c r="H810" i="70"/>
  <c r="D811" i="70" l="1"/>
  <c r="B811" i="70"/>
  <c r="E811" i="70"/>
  <c r="C811" i="70"/>
  <c r="D815" i="70"/>
  <c r="B815" i="70"/>
  <c r="E815" i="70"/>
  <c r="C815" i="70"/>
  <c r="D813" i="70"/>
  <c r="B813" i="70"/>
  <c r="E813" i="70"/>
  <c r="C813" i="70"/>
  <c r="G813" i="70"/>
  <c r="G811" i="70"/>
  <c r="J815" i="70"/>
  <c r="G815" i="70"/>
  <c r="L811" i="70"/>
  <c r="J811" i="70"/>
  <c r="L813" i="70"/>
  <c r="J813" i="70"/>
  <c r="L815" i="70"/>
  <c r="I815" i="70"/>
  <c r="K815" i="70"/>
  <c r="H815" i="70"/>
  <c r="M815" i="70"/>
  <c r="F815" i="70"/>
  <c r="A818" i="70"/>
  <c r="N815" i="70"/>
  <c r="A816" i="70"/>
  <c r="K813" i="70"/>
  <c r="M813" i="70"/>
  <c r="N813" i="70"/>
  <c r="I813" i="70"/>
  <c r="H813" i="70"/>
  <c r="F813" i="70"/>
  <c r="A814" i="70"/>
  <c r="K811" i="70"/>
  <c r="M811" i="70"/>
  <c r="N811" i="70"/>
  <c r="I811" i="70"/>
  <c r="H811" i="70"/>
  <c r="F811" i="70"/>
  <c r="D814" i="70" l="1"/>
  <c r="B814" i="70"/>
  <c r="E814" i="70"/>
  <c r="C814" i="70"/>
  <c r="D816" i="70"/>
  <c r="B816" i="70"/>
  <c r="E816" i="70"/>
  <c r="C816" i="70"/>
  <c r="D818" i="70"/>
  <c r="B818" i="70"/>
  <c r="E818" i="70"/>
  <c r="C818" i="70"/>
  <c r="G814" i="70"/>
  <c r="G816" i="70"/>
  <c r="J818" i="70"/>
  <c r="G818" i="70"/>
  <c r="L814" i="70"/>
  <c r="J814" i="70"/>
  <c r="L816" i="70"/>
  <c r="J816" i="70"/>
  <c r="L818" i="70"/>
  <c r="M818" i="70"/>
  <c r="F818" i="70"/>
  <c r="N818" i="70"/>
  <c r="H818" i="70"/>
  <c r="I818" i="70"/>
  <c r="K818" i="70"/>
  <c r="A821" i="70"/>
  <c r="A817" i="70"/>
  <c r="M814" i="70"/>
  <c r="N814" i="70"/>
  <c r="K814" i="70"/>
  <c r="I814" i="70"/>
  <c r="F814" i="70"/>
  <c r="H814" i="70"/>
  <c r="A819" i="70"/>
  <c r="K816" i="70"/>
  <c r="M816" i="70"/>
  <c r="N816" i="70"/>
  <c r="I816" i="70"/>
  <c r="H816" i="70"/>
  <c r="F816" i="70"/>
  <c r="D819" i="70" l="1"/>
  <c r="B819" i="70"/>
  <c r="E819" i="70"/>
  <c r="C819" i="70"/>
  <c r="D817" i="70"/>
  <c r="B817" i="70"/>
  <c r="E817" i="70"/>
  <c r="C817" i="70"/>
  <c r="D821" i="70"/>
  <c r="B821" i="70"/>
  <c r="E821" i="70"/>
  <c r="C821" i="70"/>
  <c r="G819" i="70"/>
  <c r="G817" i="70"/>
  <c r="J821" i="70"/>
  <c r="G821" i="70"/>
  <c r="L819" i="70"/>
  <c r="J819" i="70"/>
  <c r="L817" i="70"/>
  <c r="J817" i="70"/>
  <c r="L821" i="70"/>
  <c r="M821" i="70"/>
  <c r="F821" i="70"/>
  <c r="N821" i="70"/>
  <c r="A824" i="70"/>
  <c r="I821" i="70"/>
  <c r="K821" i="70"/>
  <c r="H821" i="70"/>
  <c r="A822" i="70"/>
  <c r="K819" i="70"/>
  <c r="M819" i="70"/>
  <c r="N819" i="70"/>
  <c r="I819" i="70"/>
  <c r="H819" i="70"/>
  <c r="F819" i="70"/>
  <c r="A820" i="70"/>
  <c r="K817" i="70"/>
  <c r="I817" i="70"/>
  <c r="M817" i="70"/>
  <c r="N817" i="70"/>
  <c r="H817" i="70"/>
  <c r="F817" i="70"/>
  <c r="D820" i="70" l="1"/>
  <c r="B820" i="70"/>
  <c r="E820" i="70"/>
  <c r="C820" i="70"/>
  <c r="D822" i="70"/>
  <c r="B822" i="70"/>
  <c r="E822" i="70"/>
  <c r="C822" i="70"/>
  <c r="D824" i="70"/>
  <c r="B824" i="70"/>
  <c r="E824" i="70"/>
  <c r="C824" i="70"/>
  <c r="G820" i="70"/>
  <c r="G822" i="70"/>
  <c r="J824" i="70"/>
  <c r="G824" i="70"/>
  <c r="L820" i="70"/>
  <c r="J820" i="70"/>
  <c r="L822" i="70"/>
  <c r="J822" i="70"/>
  <c r="L824" i="70"/>
  <c r="A827" i="70"/>
  <c r="I824" i="70"/>
  <c r="K824" i="70"/>
  <c r="H824" i="70"/>
  <c r="F824" i="70"/>
  <c r="N824" i="70"/>
  <c r="M824" i="70"/>
  <c r="A823" i="70"/>
  <c r="K820" i="70"/>
  <c r="M820" i="70"/>
  <c r="N820" i="70"/>
  <c r="I820" i="70"/>
  <c r="F820" i="70"/>
  <c r="H820" i="70"/>
  <c r="A825" i="70"/>
  <c r="K822" i="70"/>
  <c r="M822" i="70"/>
  <c r="N822" i="70"/>
  <c r="I822" i="70"/>
  <c r="H822" i="70"/>
  <c r="F822" i="70"/>
  <c r="D825" i="70" l="1"/>
  <c r="B825" i="70"/>
  <c r="C825" i="70"/>
  <c r="E825" i="70"/>
  <c r="D823" i="70"/>
  <c r="B823" i="70"/>
  <c r="E823" i="70"/>
  <c r="C823" i="70"/>
  <c r="D827" i="70"/>
  <c r="B827" i="70"/>
  <c r="E827" i="70"/>
  <c r="C827" i="70"/>
  <c r="G825" i="70"/>
  <c r="G823" i="70"/>
  <c r="J827" i="70"/>
  <c r="G827" i="70"/>
  <c r="L825" i="70"/>
  <c r="J825" i="70"/>
  <c r="L823" i="70"/>
  <c r="J823" i="70"/>
  <c r="L827" i="70"/>
  <c r="M827" i="70"/>
  <c r="H827" i="70"/>
  <c r="N827" i="70"/>
  <c r="A830" i="70"/>
  <c r="I827" i="70"/>
  <c r="K827" i="70"/>
  <c r="F827" i="70"/>
  <c r="A828" i="70"/>
  <c r="K825" i="70"/>
  <c r="I825" i="70"/>
  <c r="M825" i="70"/>
  <c r="N825" i="70"/>
  <c r="H825" i="70"/>
  <c r="F825" i="70"/>
  <c r="A826" i="70"/>
  <c r="K823" i="70"/>
  <c r="M823" i="70"/>
  <c r="N823" i="70"/>
  <c r="I823" i="70"/>
  <c r="H823" i="70"/>
  <c r="F823" i="70"/>
  <c r="D826" i="70" l="1"/>
  <c r="B826" i="70"/>
  <c r="C826" i="70"/>
  <c r="E826" i="70"/>
  <c r="D828" i="70"/>
  <c r="B828" i="70"/>
  <c r="E828" i="70"/>
  <c r="C828" i="70"/>
  <c r="D830" i="70"/>
  <c r="B830" i="70"/>
  <c r="E830" i="70"/>
  <c r="C830" i="70"/>
  <c r="G826" i="70"/>
  <c r="G828" i="70"/>
  <c r="J830" i="70"/>
  <c r="G830" i="70"/>
  <c r="L826" i="70"/>
  <c r="J826" i="70"/>
  <c r="L828" i="70"/>
  <c r="J828" i="70"/>
  <c r="L830" i="70"/>
  <c r="M830" i="70"/>
  <c r="F830" i="70"/>
  <c r="N830" i="70"/>
  <c r="H830" i="70"/>
  <c r="I830" i="70"/>
  <c r="K830" i="70"/>
  <c r="A833" i="70"/>
  <c r="A829" i="70"/>
  <c r="M826" i="70"/>
  <c r="N826" i="70"/>
  <c r="K826" i="70"/>
  <c r="I826" i="70"/>
  <c r="F826" i="70"/>
  <c r="H826" i="70"/>
  <c r="A831" i="70"/>
  <c r="K828" i="70"/>
  <c r="M828" i="70"/>
  <c r="N828" i="70"/>
  <c r="I828" i="70"/>
  <c r="H828" i="70"/>
  <c r="F828" i="70"/>
  <c r="D831" i="70" l="1"/>
  <c r="B831" i="70"/>
  <c r="E831" i="70"/>
  <c r="C831" i="70"/>
  <c r="D829" i="70"/>
  <c r="B829" i="70"/>
  <c r="E829" i="70"/>
  <c r="C829" i="70"/>
  <c r="D833" i="70"/>
  <c r="B833" i="70"/>
  <c r="E833" i="70"/>
  <c r="C833" i="70"/>
  <c r="G831" i="70"/>
  <c r="G829" i="70"/>
  <c r="J833" i="70"/>
  <c r="G833" i="70"/>
  <c r="L831" i="70"/>
  <c r="J831" i="70"/>
  <c r="L829" i="70"/>
  <c r="J829" i="70"/>
  <c r="L833" i="70"/>
  <c r="I833" i="70"/>
  <c r="F833" i="70"/>
  <c r="M833" i="70"/>
  <c r="A836" i="70"/>
  <c r="N833" i="70"/>
  <c r="K833" i="70"/>
  <c r="H833" i="70"/>
  <c r="A834" i="70"/>
  <c r="K831" i="70"/>
  <c r="M831" i="70"/>
  <c r="N831" i="70"/>
  <c r="I831" i="70"/>
  <c r="F831" i="70"/>
  <c r="H831" i="70"/>
  <c r="A832" i="70"/>
  <c r="K829" i="70"/>
  <c r="M829" i="70"/>
  <c r="N829" i="70"/>
  <c r="I829" i="70"/>
  <c r="H829" i="70"/>
  <c r="F829" i="70"/>
  <c r="D832" i="70" l="1"/>
  <c r="B832" i="70"/>
  <c r="E832" i="70"/>
  <c r="C832" i="70"/>
  <c r="D834" i="70"/>
  <c r="B834" i="70"/>
  <c r="C834" i="70"/>
  <c r="E834" i="70"/>
  <c r="D836" i="70"/>
  <c r="B836" i="70"/>
  <c r="C836" i="70"/>
  <c r="E836" i="70"/>
  <c r="G834" i="70"/>
  <c r="G832" i="70"/>
  <c r="J836" i="70"/>
  <c r="G836" i="70"/>
  <c r="L832" i="70"/>
  <c r="J832" i="70"/>
  <c r="L834" i="70"/>
  <c r="J834" i="70"/>
  <c r="L836" i="70"/>
  <c r="K836" i="70"/>
  <c r="H836" i="70"/>
  <c r="M836" i="70"/>
  <c r="F836" i="70"/>
  <c r="A839" i="70"/>
  <c r="N836" i="70"/>
  <c r="I836" i="70"/>
  <c r="A835" i="70"/>
  <c r="K832" i="70"/>
  <c r="M832" i="70"/>
  <c r="N832" i="70"/>
  <c r="I832" i="70"/>
  <c r="F832" i="70"/>
  <c r="H832" i="70"/>
  <c r="A837" i="70"/>
  <c r="M834" i="70"/>
  <c r="N834" i="70"/>
  <c r="K834" i="70"/>
  <c r="I834" i="70"/>
  <c r="F834" i="70"/>
  <c r="H834" i="70"/>
  <c r="D837" i="70" l="1"/>
  <c r="B837" i="70"/>
  <c r="E837" i="70"/>
  <c r="C837" i="70"/>
  <c r="D835" i="70"/>
  <c r="B835" i="70"/>
  <c r="C835" i="70"/>
  <c r="E835" i="70"/>
  <c r="D839" i="70"/>
  <c r="B839" i="70"/>
  <c r="E839" i="70"/>
  <c r="C839" i="70"/>
  <c r="G837" i="70"/>
  <c r="G835" i="70"/>
  <c r="J839" i="70"/>
  <c r="G839" i="70"/>
  <c r="L837" i="70"/>
  <c r="J837" i="70"/>
  <c r="L835" i="70"/>
  <c r="J835" i="70"/>
  <c r="L839" i="70"/>
  <c r="M839" i="70"/>
  <c r="H839" i="70"/>
  <c r="N839" i="70"/>
  <c r="A842" i="70"/>
  <c r="I839" i="70"/>
  <c r="K839" i="70"/>
  <c r="F839" i="70"/>
  <c r="A840" i="70"/>
  <c r="K837" i="70"/>
  <c r="M837" i="70"/>
  <c r="N837" i="70"/>
  <c r="I837" i="70"/>
  <c r="F837" i="70"/>
  <c r="H837" i="70"/>
  <c r="A838" i="70"/>
  <c r="K835" i="70"/>
  <c r="M835" i="70"/>
  <c r="N835" i="70"/>
  <c r="I835" i="70"/>
  <c r="F835" i="70"/>
  <c r="H835" i="70"/>
  <c r="D838" i="70" l="1"/>
  <c r="B838" i="70"/>
  <c r="E838" i="70"/>
  <c r="C838" i="70"/>
  <c r="D840" i="70"/>
  <c r="B840" i="70"/>
  <c r="E840" i="70"/>
  <c r="C840" i="70"/>
  <c r="D842" i="70"/>
  <c r="B842" i="70"/>
  <c r="E842" i="70"/>
  <c r="C842" i="70"/>
  <c r="G838" i="70"/>
  <c r="G840" i="70"/>
  <c r="J842" i="70"/>
  <c r="G842" i="70"/>
  <c r="L838" i="70"/>
  <c r="J838" i="70"/>
  <c r="L840" i="70"/>
  <c r="J840" i="70"/>
  <c r="L842" i="70"/>
  <c r="M842" i="70"/>
  <c r="H842" i="70"/>
  <c r="N842" i="70"/>
  <c r="F842" i="70"/>
  <c r="I842" i="70"/>
  <c r="K842" i="70"/>
  <c r="A845" i="70"/>
  <c r="A841" i="70"/>
  <c r="K838" i="70"/>
  <c r="M838" i="70"/>
  <c r="N838" i="70"/>
  <c r="I838" i="70"/>
  <c r="F838" i="70"/>
  <c r="H838" i="70"/>
  <c r="A843" i="70"/>
  <c r="K840" i="70"/>
  <c r="M840" i="70"/>
  <c r="N840" i="70"/>
  <c r="I840" i="70"/>
  <c r="F840" i="70"/>
  <c r="H840" i="70"/>
  <c r="D843" i="70" l="1"/>
  <c r="B843" i="70"/>
  <c r="E843" i="70"/>
  <c r="C843" i="70"/>
  <c r="D841" i="70"/>
  <c r="B841" i="70"/>
  <c r="E841" i="70"/>
  <c r="C841" i="70"/>
  <c r="D845" i="70"/>
  <c r="B845" i="70"/>
  <c r="E845" i="70"/>
  <c r="C845" i="70"/>
  <c r="G843" i="70"/>
  <c r="G841" i="70"/>
  <c r="J845" i="70"/>
  <c r="G845" i="70"/>
  <c r="L843" i="70"/>
  <c r="J843" i="70"/>
  <c r="L841" i="70"/>
  <c r="J841" i="70"/>
  <c r="L845" i="70"/>
  <c r="M845" i="70"/>
  <c r="H845" i="70"/>
  <c r="N845" i="70"/>
  <c r="A848" i="70"/>
  <c r="I845" i="70"/>
  <c r="K845" i="70"/>
  <c r="F845" i="70"/>
  <c r="A846" i="70"/>
  <c r="M843" i="70"/>
  <c r="N843" i="70"/>
  <c r="K843" i="70"/>
  <c r="I843" i="70"/>
  <c r="F843" i="70"/>
  <c r="H843" i="70"/>
  <c r="A844" i="70"/>
  <c r="K841" i="70"/>
  <c r="I841" i="70"/>
  <c r="M841" i="70"/>
  <c r="N841" i="70"/>
  <c r="H841" i="70"/>
  <c r="F841" i="70"/>
  <c r="D844" i="70" l="1"/>
  <c r="B844" i="70"/>
  <c r="C844" i="70"/>
  <c r="E844" i="70"/>
  <c r="D846" i="70"/>
  <c r="B846" i="70"/>
  <c r="E846" i="70"/>
  <c r="C846" i="70"/>
  <c r="D848" i="70"/>
  <c r="B848" i="70"/>
  <c r="E848" i="70"/>
  <c r="C848" i="70"/>
  <c r="G844" i="70"/>
  <c r="G846" i="70"/>
  <c r="J848" i="70"/>
  <c r="G848" i="70"/>
  <c r="L844" i="70"/>
  <c r="J844" i="70"/>
  <c r="L846" i="70"/>
  <c r="J846" i="70"/>
  <c r="L848" i="70"/>
  <c r="A851" i="70"/>
  <c r="K848" i="70"/>
  <c r="H848" i="70"/>
  <c r="M848" i="70"/>
  <c r="F848" i="70"/>
  <c r="I848" i="70"/>
  <c r="N848" i="70"/>
  <c r="A847" i="70"/>
  <c r="K844" i="70"/>
  <c r="M844" i="70"/>
  <c r="N844" i="70"/>
  <c r="I844" i="70"/>
  <c r="H844" i="70"/>
  <c r="F844" i="70"/>
  <c r="A849" i="70"/>
  <c r="K846" i="70"/>
  <c r="M846" i="70"/>
  <c r="N846" i="70"/>
  <c r="I846" i="70"/>
  <c r="F846" i="70"/>
  <c r="H846" i="70"/>
  <c r="D849" i="70" l="1"/>
  <c r="B849" i="70"/>
  <c r="C849" i="70"/>
  <c r="E849" i="70"/>
  <c r="D847" i="70"/>
  <c r="B847" i="70"/>
  <c r="E847" i="70"/>
  <c r="C847" i="70"/>
  <c r="D851" i="70"/>
  <c r="B851" i="70"/>
  <c r="E851" i="70"/>
  <c r="C851" i="70"/>
  <c r="G849" i="70"/>
  <c r="G847" i="70"/>
  <c r="J851" i="70"/>
  <c r="G851" i="70"/>
  <c r="L849" i="70"/>
  <c r="J849" i="70"/>
  <c r="L847" i="70"/>
  <c r="J847" i="70"/>
  <c r="L851" i="70"/>
  <c r="N851" i="70"/>
  <c r="H851" i="70"/>
  <c r="K851" i="70"/>
  <c r="A854" i="70"/>
  <c r="I851" i="70"/>
  <c r="M851" i="70"/>
  <c r="F851" i="70"/>
  <c r="A852" i="70"/>
  <c r="K849" i="70"/>
  <c r="I849" i="70"/>
  <c r="M849" i="70"/>
  <c r="N849" i="70"/>
  <c r="H849" i="70"/>
  <c r="F849" i="70"/>
  <c r="A850" i="70"/>
  <c r="K847" i="70"/>
  <c r="M847" i="70"/>
  <c r="N847" i="70"/>
  <c r="I847" i="70"/>
  <c r="H847" i="70"/>
  <c r="F847" i="70"/>
  <c r="D852" i="70" l="1"/>
  <c r="B852" i="70"/>
  <c r="C852" i="70"/>
  <c r="E852" i="70"/>
  <c r="D854" i="70"/>
  <c r="B854" i="70"/>
  <c r="C854" i="70"/>
  <c r="E854" i="70"/>
  <c r="D850" i="70"/>
  <c r="B850" i="70"/>
  <c r="E850" i="70"/>
  <c r="C850" i="70"/>
  <c r="G850" i="70"/>
  <c r="G852" i="70"/>
  <c r="J854" i="70"/>
  <c r="G854" i="70"/>
  <c r="L850" i="70"/>
  <c r="J850" i="70"/>
  <c r="L852" i="70"/>
  <c r="J852" i="70"/>
  <c r="L854" i="70"/>
  <c r="K854" i="70"/>
  <c r="F854" i="70"/>
  <c r="M854" i="70"/>
  <c r="H854" i="70"/>
  <c r="N854" i="70"/>
  <c r="A857" i="70"/>
  <c r="I854" i="70"/>
  <c r="A853" i="70"/>
  <c r="M850" i="70"/>
  <c r="N850" i="70"/>
  <c r="K850" i="70"/>
  <c r="I850" i="70"/>
  <c r="H850" i="70"/>
  <c r="F850" i="70"/>
  <c r="A855" i="70"/>
  <c r="K852" i="70"/>
  <c r="M852" i="70"/>
  <c r="N852" i="70"/>
  <c r="I852" i="70"/>
  <c r="F852" i="70"/>
  <c r="H852" i="70"/>
  <c r="D857" i="70" l="1"/>
  <c r="B857" i="70"/>
  <c r="C857" i="70"/>
  <c r="E857" i="70"/>
  <c r="D855" i="70"/>
  <c r="B855" i="70"/>
  <c r="E855" i="70"/>
  <c r="C855" i="70"/>
  <c r="D853" i="70"/>
  <c r="B853" i="70"/>
  <c r="E853" i="70"/>
  <c r="C853" i="70"/>
  <c r="G855" i="70"/>
  <c r="G853" i="70"/>
  <c r="J857" i="70"/>
  <c r="G857" i="70"/>
  <c r="L855" i="70"/>
  <c r="J855" i="70"/>
  <c r="L853" i="70"/>
  <c r="J853" i="70"/>
  <c r="L857" i="70"/>
  <c r="I857" i="70"/>
  <c r="F857" i="70"/>
  <c r="M857" i="70"/>
  <c r="A860" i="70"/>
  <c r="N857" i="70"/>
  <c r="K857" i="70"/>
  <c r="H857" i="70"/>
  <c r="A858" i="70"/>
  <c r="K855" i="70"/>
  <c r="M855" i="70"/>
  <c r="N855" i="70"/>
  <c r="I855" i="70"/>
  <c r="H855" i="70"/>
  <c r="F855" i="70"/>
  <c r="A856" i="70"/>
  <c r="K853" i="70"/>
  <c r="M853" i="70"/>
  <c r="N853" i="70"/>
  <c r="I853" i="70"/>
  <c r="F853" i="70"/>
  <c r="H853" i="70"/>
  <c r="D858" i="70" l="1"/>
  <c r="B858" i="70"/>
  <c r="E858" i="70"/>
  <c r="C858" i="70"/>
  <c r="D860" i="70"/>
  <c r="B860" i="70"/>
  <c r="C860" i="70"/>
  <c r="E860" i="70"/>
  <c r="D856" i="70"/>
  <c r="B856" i="70"/>
  <c r="E856" i="70"/>
  <c r="C856" i="70"/>
  <c r="G856" i="70"/>
  <c r="G858" i="70"/>
  <c r="J860" i="70"/>
  <c r="G860" i="70"/>
  <c r="L856" i="70"/>
  <c r="J856" i="70"/>
  <c r="L858" i="70"/>
  <c r="J858" i="70"/>
  <c r="L860" i="70"/>
  <c r="A863" i="70"/>
  <c r="I860" i="70"/>
  <c r="H860" i="70"/>
  <c r="M860" i="70"/>
  <c r="K860" i="70"/>
  <c r="F860" i="70"/>
  <c r="N860" i="70"/>
  <c r="A859" i="70"/>
  <c r="K856" i="70"/>
  <c r="M856" i="70"/>
  <c r="N856" i="70"/>
  <c r="I856" i="70"/>
  <c r="H856" i="70"/>
  <c r="F856" i="70"/>
  <c r="A861" i="70"/>
  <c r="M858" i="70"/>
  <c r="N858" i="70"/>
  <c r="K858" i="70"/>
  <c r="I858" i="70"/>
  <c r="F858" i="70"/>
  <c r="H858" i="70"/>
  <c r="D861" i="70" l="1"/>
  <c r="B861" i="70"/>
  <c r="E861" i="70"/>
  <c r="C861" i="70"/>
  <c r="D859" i="70"/>
  <c r="B859" i="70"/>
  <c r="E859" i="70"/>
  <c r="C859" i="70"/>
  <c r="D863" i="70"/>
  <c r="B863" i="70"/>
  <c r="C863" i="70"/>
  <c r="E863" i="70"/>
  <c r="G861" i="70"/>
  <c r="G859" i="70"/>
  <c r="J863" i="70"/>
  <c r="G863" i="70"/>
  <c r="L861" i="70"/>
  <c r="J861" i="70"/>
  <c r="L859" i="70"/>
  <c r="J859" i="70"/>
  <c r="L863" i="70"/>
  <c r="N863" i="70"/>
  <c r="H863" i="70"/>
  <c r="I863" i="70"/>
  <c r="A866" i="70"/>
  <c r="M863" i="70"/>
  <c r="K863" i="70"/>
  <c r="F863" i="70"/>
  <c r="A864" i="70"/>
  <c r="K861" i="70"/>
  <c r="N861" i="70"/>
  <c r="M861" i="70"/>
  <c r="I861" i="70"/>
  <c r="H861" i="70"/>
  <c r="F861" i="70"/>
  <c r="A862" i="70"/>
  <c r="M859" i="70"/>
  <c r="N859" i="70"/>
  <c r="K859" i="70"/>
  <c r="I859" i="70"/>
  <c r="F859" i="70"/>
  <c r="H859" i="70"/>
  <c r="D862" i="70" l="1"/>
  <c r="B862" i="70"/>
  <c r="E862" i="70"/>
  <c r="C862" i="70"/>
  <c r="D864" i="70"/>
  <c r="B864" i="70"/>
  <c r="E864" i="70"/>
  <c r="C864" i="70"/>
  <c r="D866" i="70"/>
  <c r="B866" i="70"/>
  <c r="E866" i="70"/>
  <c r="C866" i="70"/>
  <c r="G862" i="70"/>
  <c r="G864" i="70"/>
  <c r="J866" i="70"/>
  <c r="G866" i="70"/>
  <c r="L862" i="70"/>
  <c r="J862" i="70"/>
  <c r="L864" i="70"/>
  <c r="J864" i="70"/>
  <c r="L866" i="70"/>
  <c r="A869" i="70"/>
  <c r="I866" i="70"/>
  <c r="N866" i="70"/>
  <c r="F866" i="70"/>
  <c r="H866" i="70"/>
  <c r="K866" i="70"/>
  <c r="M866" i="70"/>
  <c r="A865" i="70"/>
  <c r="K862" i="70"/>
  <c r="N862" i="70"/>
  <c r="M862" i="70"/>
  <c r="I862" i="70"/>
  <c r="F862" i="70"/>
  <c r="H862" i="70"/>
  <c r="A867" i="70"/>
  <c r="K864" i="70"/>
  <c r="N864" i="70"/>
  <c r="M864" i="70"/>
  <c r="I864" i="70"/>
  <c r="F864" i="70"/>
  <c r="H864" i="70"/>
  <c r="D867" i="70" l="1"/>
  <c r="B867" i="70"/>
  <c r="C867" i="70"/>
  <c r="E867" i="70"/>
  <c r="D865" i="70"/>
  <c r="B865" i="70"/>
  <c r="E865" i="70"/>
  <c r="C865" i="70"/>
  <c r="D869" i="70"/>
  <c r="B869" i="70"/>
  <c r="E869" i="70"/>
  <c r="C869" i="70"/>
  <c r="G867" i="70"/>
  <c r="G865" i="70"/>
  <c r="J869" i="70"/>
  <c r="G869" i="70"/>
  <c r="L867" i="70"/>
  <c r="J867" i="70"/>
  <c r="L865" i="70"/>
  <c r="J865" i="70"/>
  <c r="L869" i="70"/>
  <c r="K869" i="70"/>
  <c r="F869" i="70"/>
  <c r="M869" i="70"/>
  <c r="N869" i="70"/>
  <c r="H869" i="70"/>
  <c r="A872" i="70"/>
  <c r="I869" i="70"/>
  <c r="A870" i="70"/>
  <c r="N867" i="70"/>
  <c r="K867" i="70"/>
  <c r="I867" i="70"/>
  <c r="M867" i="70"/>
  <c r="F867" i="70"/>
  <c r="H867" i="70"/>
  <c r="A868" i="70"/>
  <c r="K865" i="70"/>
  <c r="N865" i="70"/>
  <c r="I865" i="70"/>
  <c r="M865" i="70"/>
  <c r="H865" i="70"/>
  <c r="F865" i="70"/>
  <c r="D872" i="70" l="1"/>
  <c r="B872" i="70"/>
  <c r="C872" i="70"/>
  <c r="E872" i="70"/>
  <c r="D868" i="70"/>
  <c r="B868" i="70"/>
  <c r="C868" i="70"/>
  <c r="E868" i="70"/>
  <c r="D870" i="70"/>
  <c r="B870" i="70"/>
  <c r="E870" i="70"/>
  <c r="C870" i="70"/>
  <c r="G868" i="70"/>
  <c r="G870" i="70"/>
  <c r="J872" i="70"/>
  <c r="G872" i="70"/>
  <c r="L868" i="70"/>
  <c r="J868" i="70"/>
  <c r="L870" i="70"/>
  <c r="J870" i="70"/>
  <c r="L872" i="70"/>
  <c r="N872" i="70"/>
  <c r="H872" i="70"/>
  <c r="M872" i="70"/>
  <c r="A875" i="70"/>
  <c r="I872" i="70"/>
  <c r="K872" i="70"/>
  <c r="F872" i="70"/>
  <c r="A871" i="70"/>
  <c r="K868" i="70"/>
  <c r="N868" i="70"/>
  <c r="M868" i="70"/>
  <c r="I868" i="70"/>
  <c r="H868" i="70"/>
  <c r="F868" i="70"/>
  <c r="A873" i="70"/>
  <c r="N870" i="70"/>
  <c r="K870" i="70"/>
  <c r="M870" i="70"/>
  <c r="I870" i="70"/>
  <c r="F870" i="70"/>
  <c r="H870" i="70"/>
  <c r="D873" i="70" l="1"/>
  <c r="B873" i="70"/>
  <c r="E873" i="70"/>
  <c r="C873" i="70"/>
  <c r="D871" i="70"/>
  <c r="B871" i="70"/>
  <c r="C871" i="70"/>
  <c r="E871" i="70"/>
  <c r="D875" i="70"/>
  <c r="B875" i="70"/>
  <c r="E875" i="70"/>
  <c r="C875" i="70"/>
  <c r="G873" i="70"/>
  <c r="G871" i="70"/>
  <c r="J875" i="70"/>
  <c r="G875" i="70"/>
  <c r="L873" i="70"/>
  <c r="J873" i="70"/>
  <c r="L871" i="70"/>
  <c r="J871" i="70"/>
  <c r="L875" i="70"/>
  <c r="K875" i="70"/>
  <c r="F875" i="70"/>
  <c r="I875" i="70"/>
  <c r="A878" i="70"/>
  <c r="M875" i="70"/>
  <c r="N875" i="70"/>
  <c r="H875" i="70"/>
  <c r="A876" i="70"/>
  <c r="K873" i="70"/>
  <c r="N873" i="70"/>
  <c r="I873" i="70"/>
  <c r="M873" i="70"/>
  <c r="F873" i="70"/>
  <c r="H873" i="70"/>
  <c r="A874" i="70"/>
  <c r="N871" i="70"/>
  <c r="K871" i="70"/>
  <c r="I871" i="70"/>
  <c r="M871" i="70"/>
  <c r="F871" i="70"/>
  <c r="H871" i="70"/>
  <c r="D876" i="70" l="1"/>
  <c r="B876" i="70"/>
  <c r="E876" i="70"/>
  <c r="C876" i="70"/>
  <c r="D878" i="70"/>
  <c r="B878" i="70"/>
  <c r="E878" i="70"/>
  <c r="C878" i="70"/>
  <c r="D874" i="70"/>
  <c r="B874" i="70"/>
  <c r="E874" i="70"/>
  <c r="C874" i="70"/>
  <c r="G874" i="70"/>
  <c r="G876" i="70"/>
  <c r="J878" i="70"/>
  <c r="G878" i="70"/>
  <c r="L874" i="70"/>
  <c r="J874" i="70"/>
  <c r="L876" i="70"/>
  <c r="J876" i="70"/>
  <c r="L878" i="70"/>
  <c r="I878" i="70"/>
  <c r="H878" i="70"/>
  <c r="K878" i="70"/>
  <c r="A881" i="70"/>
  <c r="M878" i="70"/>
  <c r="N878" i="70"/>
  <c r="F878" i="70"/>
  <c r="A877" i="70"/>
  <c r="K874" i="70"/>
  <c r="N874" i="70"/>
  <c r="M874" i="70"/>
  <c r="I874" i="70"/>
  <c r="H874" i="70"/>
  <c r="F874" i="70"/>
  <c r="A879" i="70"/>
  <c r="N876" i="70"/>
  <c r="K876" i="70"/>
  <c r="M876" i="70"/>
  <c r="I876" i="70"/>
  <c r="H876" i="70"/>
  <c r="F876" i="70"/>
  <c r="D879" i="70" l="1"/>
  <c r="B879" i="70"/>
  <c r="E879" i="70"/>
  <c r="C879" i="70"/>
  <c r="D877" i="70"/>
  <c r="B877" i="70"/>
  <c r="E877" i="70"/>
  <c r="C877" i="70"/>
  <c r="D881" i="70"/>
  <c r="B881" i="70"/>
  <c r="C881" i="70"/>
  <c r="E881" i="70"/>
  <c r="G879" i="70"/>
  <c r="G877" i="70"/>
  <c r="J881" i="70"/>
  <c r="G881" i="70"/>
  <c r="L879" i="70"/>
  <c r="J879" i="70"/>
  <c r="L877" i="70"/>
  <c r="J877" i="70"/>
  <c r="L881" i="70"/>
  <c r="N881" i="70"/>
  <c r="F881" i="70"/>
  <c r="I881" i="70"/>
  <c r="A884" i="70"/>
  <c r="M881" i="70"/>
  <c r="H881" i="70"/>
  <c r="K881" i="70"/>
  <c r="A882" i="70"/>
  <c r="N879" i="70"/>
  <c r="I879" i="70"/>
  <c r="K879" i="70"/>
  <c r="M879" i="70"/>
  <c r="H879" i="70"/>
  <c r="F879" i="70"/>
  <c r="A880" i="70"/>
  <c r="M877" i="70"/>
  <c r="N877" i="70"/>
  <c r="I877" i="70"/>
  <c r="K877" i="70"/>
  <c r="F877" i="70"/>
  <c r="H877" i="70"/>
  <c r="D880" i="70" l="1"/>
  <c r="B880" i="70"/>
  <c r="E880" i="70"/>
  <c r="C880" i="70"/>
  <c r="D882" i="70"/>
  <c r="B882" i="70"/>
  <c r="E882" i="70"/>
  <c r="C882" i="70"/>
  <c r="D884" i="70"/>
  <c r="B884" i="70"/>
  <c r="E884" i="70"/>
  <c r="C884" i="70"/>
  <c r="G880" i="70"/>
  <c r="G882" i="70"/>
  <c r="J884" i="70"/>
  <c r="G884" i="70"/>
  <c r="L882" i="70"/>
  <c r="J882" i="70"/>
  <c r="L880" i="70"/>
  <c r="J880" i="70"/>
  <c r="L884" i="70"/>
  <c r="K884" i="70"/>
  <c r="H884" i="70"/>
  <c r="M884" i="70"/>
  <c r="N884" i="70"/>
  <c r="F884" i="70"/>
  <c r="A887" i="70"/>
  <c r="I884" i="70"/>
  <c r="A883" i="70"/>
  <c r="K880" i="70"/>
  <c r="N880" i="70"/>
  <c r="M880" i="70"/>
  <c r="I880" i="70"/>
  <c r="H880" i="70"/>
  <c r="F880" i="70"/>
  <c r="A885" i="70"/>
  <c r="N882" i="70"/>
  <c r="K882" i="70"/>
  <c r="I882" i="70"/>
  <c r="M882" i="70"/>
  <c r="H882" i="70"/>
  <c r="F882" i="70"/>
  <c r="D887" i="70" l="1"/>
  <c r="B887" i="70"/>
  <c r="E887" i="70"/>
  <c r="C887" i="70"/>
  <c r="D883" i="70"/>
  <c r="B883" i="70"/>
  <c r="E883" i="70"/>
  <c r="C883" i="70"/>
  <c r="D885" i="70"/>
  <c r="B885" i="70"/>
  <c r="E885" i="70"/>
  <c r="C885" i="70"/>
  <c r="G885" i="70"/>
  <c r="G883" i="70"/>
  <c r="J887" i="70"/>
  <c r="G887" i="70"/>
  <c r="L885" i="70"/>
  <c r="J885" i="70"/>
  <c r="L883" i="70"/>
  <c r="J883" i="70"/>
  <c r="L887" i="70"/>
  <c r="N887" i="70"/>
  <c r="H887" i="70"/>
  <c r="I887" i="70"/>
  <c r="A890" i="70"/>
  <c r="K887" i="70"/>
  <c r="M887" i="70"/>
  <c r="F887" i="70"/>
  <c r="A888" i="70"/>
  <c r="M885" i="70"/>
  <c r="N885" i="70"/>
  <c r="I885" i="70"/>
  <c r="K885" i="70"/>
  <c r="F885" i="70"/>
  <c r="H885" i="70"/>
  <c r="A886" i="70"/>
  <c r="N883" i="70"/>
  <c r="I883" i="70"/>
  <c r="K883" i="70"/>
  <c r="M883" i="70"/>
  <c r="F883" i="70"/>
  <c r="H883" i="70"/>
  <c r="D886" i="70" l="1"/>
  <c r="B886" i="70"/>
  <c r="C886" i="70"/>
  <c r="E886" i="70"/>
  <c r="D888" i="70"/>
  <c r="B888" i="70"/>
  <c r="E888" i="70"/>
  <c r="C888" i="70"/>
  <c r="D890" i="70"/>
  <c r="B890" i="70"/>
  <c r="E890" i="70"/>
  <c r="C890" i="70"/>
  <c r="G886" i="70"/>
  <c r="G888" i="70"/>
  <c r="J890" i="70"/>
  <c r="G890" i="70"/>
  <c r="L886" i="70"/>
  <c r="J886" i="70"/>
  <c r="L888" i="70"/>
  <c r="J888" i="70"/>
  <c r="L890" i="70"/>
  <c r="I890" i="70"/>
  <c r="H890" i="70"/>
  <c r="K890" i="70"/>
  <c r="A893" i="70"/>
  <c r="M890" i="70"/>
  <c r="N890" i="70"/>
  <c r="F890" i="70"/>
  <c r="A889" i="70"/>
  <c r="N886" i="70"/>
  <c r="I886" i="70"/>
  <c r="K886" i="70"/>
  <c r="M886" i="70"/>
  <c r="H886" i="70"/>
  <c r="F886" i="70"/>
  <c r="A891" i="70"/>
  <c r="N888" i="70"/>
  <c r="M888" i="70"/>
  <c r="K888" i="70"/>
  <c r="I888" i="70"/>
  <c r="H888" i="70"/>
  <c r="F888" i="70"/>
  <c r="D891" i="70" l="1"/>
  <c r="B891" i="70"/>
  <c r="E891" i="70"/>
  <c r="C891" i="70"/>
  <c r="D889" i="70"/>
  <c r="B889" i="70"/>
  <c r="C889" i="70"/>
  <c r="E889" i="70"/>
  <c r="D893" i="70"/>
  <c r="B893" i="70"/>
  <c r="E893" i="70"/>
  <c r="C893" i="70"/>
  <c r="G891" i="70"/>
  <c r="G889" i="70"/>
  <c r="J893" i="70"/>
  <c r="G893" i="70"/>
  <c r="L891" i="70"/>
  <c r="J891" i="70"/>
  <c r="L889" i="70"/>
  <c r="J889" i="70"/>
  <c r="L893" i="70"/>
  <c r="A896" i="70"/>
  <c r="K893" i="70"/>
  <c r="M893" i="70"/>
  <c r="N893" i="70"/>
  <c r="H893" i="70"/>
  <c r="I893" i="70"/>
  <c r="F893" i="70"/>
  <c r="A894" i="70"/>
  <c r="I891" i="70"/>
  <c r="N891" i="70"/>
  <c r="K891" i="70"/>
  <c r="M891" i="70"/>
  <c r="F891" i="70"/>
  <c r="H891" i="70"/>
  <c r="A892" i="70"/>
  <c r="N889" i="70"/>
  <c r="M889" i="70"/>
  <c r="I889" i="70"/>
  <c r="K889" i="70"/>
  <c r="H889" i="70"/>
  <c r="F889" i="70"/>
  <c r="D894" i="70" l="1"/>
  <c r="B894" i="70"/>
  <c r="E894" i="70"/>
  <c r="C894" i="70"/>
  <c r="D896" i="70"/>
  <c r="B896" i="70"/>
  <c r="E896" i="70"/>
  <c r="C896" i="70"/>
  <c r="D892" i="70"/>
  <c r="B892" i="70"/>
  <c r="C892" i="70"/>
  <c r="E892" i="70"/>
  <c r="G892" i="70"/>
  <c r="G894" i="70"/>
  <c r="J896" i="70"/>
  <c r="G896" i="70"/>
  <c r="L892" i="70"/>
  <c r="J892" i="70"/>
  <c r="L894" i="70"/>
  <c r="J894" i="70"/>
  <c r="L896" i="70"/>
  <c r="K896" i="70"/>
  <c r="F896" i="70"/>
  <c r="N896" i="70"/>
  <c r="H896" i="70"/>
  <c r="A899" i="70"/>
  <c r="I896" i="70"/>
  <c r="M896" i="70"/>
  <c r="A895" i="70"/>
  <c r="N892" i="70"/>
  <c r="K892" i="70"/>
  <c r="M892" i="70"/>
  <c r="I892" i="70"/>
  <c r="F892" i="70"/>
  <c r="H892" i="70"/>
  <c r="A897" i="70"/>
  <c r="N894" i="70"/>
  <c r="I894" i="70"/>
  <c r="K894" i="70"/>
  <c r="M894" i="70"/>
  <c r="H894" i="70"/>
  <c r="F894" i="70"/>
  <c r="D895" i="70" l="1"/>
  <c r="B895" i="70"/>
  <c r="E895" i="70"/>
  <c r="C895" i="70"/>
  <c r="D899" i="70"/>
  <c r="B899" i="70"/>
  <c r="C899" i="70"/>
  <c r="E899" i="70"/>
  <c r="D897" i="70"/>
  <c r="B897" i="70"/>
  <c r="E897" i="70"/>
  <c r="C897" i="70"/>
  <c r="G895" i="70"/>
  <c r="G897" i="70"/>
  <c r="J899" i="70"/>
  <c r="G899" i="70"/>
  <c r="L897" i="70"/>
  <c r="J897" i="70"/>
  <c r="L895" i="70"/>
  <c r="J895" i="70"/>
  <c r="L899" i="70"/>
  <c r="N899" i="70"/>
  <c r="F899" i="70"/>
  <c r="A902" i="70"/>
  <c r="K899" i="70"/>
  <c r="H899" i="70"/>
  <c r="I899" i="70"/>
  <c r="M899" i="70"/>
  <c r="A900" i="70"/>
  <c r="N897" i="70"/>
  <c r="M897" i="70"/>
  <c r="I897" i="70"/>
  <c r="K897" i="70"/>
  <c r="F897" i="70"/>
  <c r="H897" i="70"/>
  <c r="A898" i="70"/>
  <c r="N895" i="70"/>
  <c r="I895" i="70"/>
  <c r="K895" i="70"/>
  <c r="M895" i="70"/>
  <c r="F895" i="70"/>
  <c r="H895" i="70"/>
  <c r="D902" i="70" l="1"/>
  <c r="B902" i="70"/>
  <c r="E902" i="70"/>
  <c r="C902" i="70"/>
  <c r="D898" i="70"/>
  <c r="B898" i="70"/>
  <c r="C898" i="70"/>
  <c r="E898" i="70"/>
  <c r="D900" i="70"/>
  <c r="B900" i="70"/>
  <c r="C900" i="70"/>
  <c r="E900" i="70"/>
  <c r="G898" i="70"/>
  <c r="G900" i="70"/>
  <c r="J902" i="70"/>
  <c r="G902" i="70"/>
  <c r="L898" i="70"/>
  <c r="J898" i="70"/>
  <c r="L900" i="70"/>
  <c r="J900" i="70"/>
  <c r="L902" i="70"/>
  <c r="N902" i="70"/>
  <c r="F902" i="70"/>
  <c r="I902" i="70"/>
  <c r="H902" i="70"/>
  <c r="K902" i="70"/>
  <c r="A905" i="70"/>
  <c r="M902" i="70"/>
  <c r="A901" i="70"/>
  <c r="N898" i="70"/>
  <c r="K898" i="70"/>
  <c r="I898" i="70"/>
  <c r="M898" i="70"/>
  <c r="F898" i="70"/>
  <c r="H898" i="70"/>
  <c r="A903" i="70"/>
  <c r="N900" i="70"/>
  <c r="K900" i="70"/>
  <c r="M900" i="70"/>
  <c r="I900" i="70"/>
  <c r="H900" i="70"/>
  <c r="F900" i="70"/>
  <c r="D905" i="70" l="1"/>
  <c r="B905" i="70"/>
  <c r="E905" i="70"/>
  <c r="C905" i="70"/>
  <c r="D903" i="70"/>
  <c r="B903" i="70"/>
  <c r="E903" i="70"/>
  <c r="C903" i="70"/>
  <c r="D901" i="70"/>
  <c r="B901" i="70"/>
  <c r="E901" i="70"/>
  <c r="C901" i="70"/>
  <c r="G903" i="70"/>
  <c r="G901" i="70"/>
  <c r="J905" i="70"/>
  <c r="G905" i="70"/>
  <c r="L901" i="70"/>
  <c r="J901" i="70"/>
  <c r="L903" i="70"/>
  <c r="J903" i="70"/>
  <c r="L905" i="70"/>
  <c r="N905" i="70"/>
  <c r="H905" i="70"/>
  <c r="I905" i="70"/>
  <c r="M905" i="70"/>
  <c r="F905" i="70"/>
  <c r="A908" i="70"/>
  <c r="K905" i="70"/>
  <c r="A906" i="70"/>
  <c r="N903" i="70"/>
  <c r="I903" i="70"/>
  <c r="M903" i="70"/>
  <c r="K903" i="70"/>
  <c r="F903" i="70"/>
  <c r="H903" i="70"/>
  <c r="A904" i="70"/>
  <c r="M901" i="70"/>
  <c r="N901" i="70"/>
  <c r="I901" i="70"/>
  <c r="K901" i="70"/>
  <c r="F901" i="70"/>
  <c r="H901" i="70"/>
  <c r="D908" i="70" l="1"/>
  <c r="B908" i="70"/>
  <c r="C908" i="70"/>
  <c r="E908" i="70"/>
  <c r="D906" i="70"/>
  <c r="B906" i="70"/>
  <c r="C906" i="70"/>
  <c r="E906" i="70"/>
  <c r="D904" i="70"/>
  <c r="B904" i="70"/>
  <c r="E904" i="70"/>
  <c r="C904" i="70"/>
  <c r="G904" i="70"/>
  <c r="G906" i="70"/>
  <c r="J908" i="70"/>
  <c r="G908" i="70"/>
  <c r="L904" i="70"/>
  <c r="J904" i="70"/>
  <c r="L906" i="70"/>
  <c r="J906" i="70"/>
  <c r="L908" i="70"/>
  <c r="K908" i="70"/>
  <c r="F908" i="70"/>
  <c r="M908" i="70"/>
  <c r="A911" i="70"/>
  <c r="I908" i="70"/>
  <c r="N908" i="70"/>
  <c r="H908" i="70"/>
  <c r="A907" i="70"/>
  <c r="N904" i="70"/>
  <c r="M904" i="70"/>
  <c r="K904" i="70"/>
  <c r="I904" i="70"/>
  <c r="F904" i="70"/>
  <c r="H904" i="70"/>
  <c r="A909" i="70"/>
  <c r="N906" i="70"/>
  <c r="I906" i="70"/>
  <c r="K906" i="70"/>
  <c r="M906" i="70"/>
  <c r="H906" i="70"/>
  <c r="F906" i="70"/>
  <c r="D909" i="70" l="1"/>
  <c r="B909" i="70"/>
  <c r="E909" i="70"/>
  <c r="C909" i="70"/>
  <c r="D907" i="70"/>
  <c r="B907" i="70"/>
  <c r="E907" i="70"/>
  <c r="C907" i="70"/>
  <c r="D911" i="70"/>
  <c r="B911" i="70"/>
  <c r="E911" i="70"/>
  <c r="C911" i="70"/>
  <c r="G907" i="70"/>
  <c r="G909" i="70"/>
  <c r="J911" i="70"/>
  <c r="G911" i="70"/>
  <c r="L909" i="70"/>
  <c r="J909" i="70"/>
  <c r="L907" i="70"/>
  <c r="J907" i="70"/>
  <c r="L911" i="70"/>
  <c r="A914" i="70"/>
  <c r="M911" i="70"/>
  <c r="N911" i="70"/>
  <c r="H911" i="70"/>
  <c r="I911" i="70"/>
  <c r="F911" i="70"/>
  <c r="K911" i="70"/>
  <c r="A912" i="70"/>
  <c r="N909" i="70"/>
  <c r="M909" i="70"/>
  <c r="I909" i="70"/>
  <c r="K909" i="70"/>
  <c r="F909" i="70"/>
  <c r="H909" i="70"/>
  <c r="A910" i="70"/>
  <c r="N907" i="70"/>
  <c r="I907" i="70"/>
  <c r="K907" i="70"/>
  <c r="M907" i="70"/>
  <c r="F907" i="70"/>
  <c r="H907" i="70"/>
  <c r="D912" i="70" l="1"/>
  <c r="B912" i="70"/>
  <c r="E912" i="70"/>
  <c r="C912" i="70"/>
  <c r="D914" i="70"/>
  <c r="B914" i="70"/>
  <c r="E914" i="70"/>
  <c r="C914" i="70"/>
  <c r="D910" i="70"/>
  <c r="B910" i="70"/>
  <c r="E910" i="70"/>
  <c r="C910" i="70"/>
  <c r="G910" i="70"/>
  <c r="G912" i="70"/>
  <c r="J914" i="70"/>
  <c r="G914" i="70"/>
  <c r="L910" i="70"/>
  <c r="J910" i="70"/>
  <c r="L912" i="70"/>
  <c r="J912" i="70"/>
  <c r="L914" i="70"/>
  <c r="K914" i="70"/>
  <c r="F914" i="70"/>
  <c r="I914" i="70"/>
  <c r="A917" i="70"/>
  <c r="M914" i="70"/>
  <c r="N914" i="70"/>
  <c r="H914" i="70"/>
  <c r="A913" i="70"/>
  <c r="N910" i="70"/>
  <c r="I910" i="70"/>
  <c r="K910" i="70"/>
  <c r="M910" i="70"/>
  <c r="F910" i="70"/>
  <c r="H910" i="70"/>
  <c r="A915" i="70"/>
  <c r="N912" i="70"/>
  <c r="K912" i="70"/>
  <c r="M912" i="70"/>
  <c r="I912" i="70"/>
  <c r="H912" i="70"/>
  <c r="F912" i="70"/>
  <c r="D913" i="70" l="1"/>
  <c r="B913" i="70"/>
  <c r="E913" i="70"/>
  <c r="C913" i="70"/>
  <c r="D917" i="70"/>
  <c r="B917" i="70"/>
  <c r="E917" i="70"/>
  <c r="C917" i="70"/>
  <c r="D915" i="70"/>
  <c r="B915" i="70"/>
  <c r="E915" i="70"/>
  <c r="C915" i="70"/>
  <c r="G915" i="70"/>
  <c r="G913" i="70"/>
  <c r="J917" i="70"/>
  <c r="G917" i="70"/>
  <c r="L915" i="70"/>
  <c r="J915" i="70"/>
  <c r="L913" i="70"/>
  <c r="J913" i="70"/>
  <c r="L917" i="70"/>
  <c r="A920" i="70"/>
  <c r="K917" i="70"/>
  <c r="M917" i="70"/>
  <c r="N917" i="70"/>
  <c r="F917" i="70"/>
  <c r="H917" i="70"/>
  <c r="I917" i="70"/>
  <c r="A918" i="70"/>
  <c r="N915" i="70"/>
  <c r="K915" i="70"/>
  <c r="M915" i="70"/>
  <c r="I915" i="70"/>
  <c r="F915" i="70"/>
  <c r="H915" i="70"/>
  <c r="A916" i="70"/>
  <c r="N913" i="70"/>
  <c r="M913" i="70"/>
  <c r="I913" i="70"/>
  <c r="K913" i="70"/>
  <c r="H913" i="70"/>
  <c r="F913" i="70"/>
  <c r="D916" i="70" l="1"/>
  <c r="B916" i="70"/>
  <c r="C916" i="70"/>
  <c r="E916" i="70"/>
  <c r="D918" i="70"/>
  <c r="B918" i="70"/>
  <c r="E918" i="70"/>
  <c r="C918" i="70"/>
  <c r="D920" i="70"/>
  <c r="B920" i="70"/>
  <c r="E920" i="70"/>
  <c r="C920" i="70"/>
  <c r="G918" i="70"/>
  <c r="G916" i="70"/>
  <c r="J920" i="70"/>
  <c r="G920" i="70"/>
  <c r="L916" i="70"/>
  <c r="J916" i="70"/>
  <c r="L918" i="70"/>
  <c r="J918" i="70"/>
  <c r="L920" i="70"/>
  <c r="N920" i="70"/>
  <c r="F920" i="70"/>
  <c r="K920" i="70"/>
  <c r="M920" i="70"/>
  <c r="H920" i="70"/>
  <c r="A923" i="70"/>
  <c r="I920" i="70"/>
  <c r="A919" i="70"/>
  <c r="N916" i="70"/>
  <c r="K916" i="70"/>
  <c r="M916" i="70"/>
  <c r="I916" i="70"/>
  <c r="H916" i="70"/>
  <c r="F916" i="70"/>
  <c r="A921" i="70"/>
  <c r="N918" i="70"/>
  <c r="I918" i="70"/>
  <c r="K918" i="70"/>
  <c r="M918" i="70"/>
  <c r="H918" i="70"/>
  <c r="F918" i="70"/>
  <c r="D923" i="70" l="1"/>
  <c r="B923" i="70"/>
  <c r="E923" i="70"/>
  <c r="C923" i="70"/>
  <c r="D921" i="70"/>
  <c r="B921" i="70"/>
  <c r="C921" i="70"/>
  <c r="E921" i="70"/>
  <c r="D919" i="70"/>
  <c r="B919" i="70"/>
  <c r="E919" i="70"/>
  <c r="C919" i="70"/>
  <c r="G921" i="70"/>
  <c r="G919" i="70"/>
  <c r="J923" i="70"/>
  <c r="G923" i="70"/>
  <c r="L919" i="70"/>
  <c r="J919" i="70"/>
  <c r="L921" i="70"/>
  <c r="J921" i="70"/>
  <c r="L923" i="70"/>
  <c r="N923" i="70"/>
  <c r="H923" i="70"/>
  <c r="I923" i="70"/>
  <c r="K923" i="70"/>
  <c r="F923" i="70"/>
  <c r="A926" i="70"/>
  <c r="M923" i="70"/>
  <c r="A924" i="70"/>
  <c r="N921" i="70"/>
  <c r="M921" i="70"/>
  <c r="I921" i="70"/>
  <c r="K921" i="70"/>
  <c r="F921" i="70"/>
  <c r="H921" i="70"/>
  <c r="A922" i="70"/>
  <c r="N919" i="70"/>
  <c r="M919" i="70"/>
  <c r="I919" i="70"/>
  <c r="K919" i="70"/>
  <c r="F919" i="70"/>
  <c r="H919" i="70"/>
  <c r="D926" i="70" l="1"/>
  <c r="B926" i="70"/>
  <c r="C926" i="70"/>
  <c r="E926" i="70"/>
  <c r="D924" i="70"/>
  <c r="B924" i="70"/>
  <c r="C924" i="70"/>
  <c r="E924" i="70"/>
  <c r="D922" i="70"/>
  <c r="B922" i="70"/>
  <c r="E922" i="70"/>
  <c r="C922" i="70"/>
  <c r="G922" i="70"/>
  <c r="G924" i="70"/>
  <c r="J926" i="70"/>
  <c r="G926" i="70"/>
  <c r="L922" i="70"/>
  <c r="J922" i="70"/>
  <c r="L924" i="70"/>
  <c r="J924" i="70"/>
  <c r="L926" i="70"/>
  <c r="N926" i="70"/>
  <c r="H926" i="70"/>
  <c r="I926" i="70"/>
  <c r="F926" i="70"/>
  <c r="A929" i="70"/>
  <c r="M926" i="70"/>
  <c r="K926" i="70"/>
  <c r="A925" i="70"/>
  <c r="N922" i="70"/>
  <c r="I922" i="70"/>
  <c r="K922" i="70"/>
  <c r="M922" i="70"/>
  <c r="F922" i="70"/>
  <c r="H922" i="70"/>
  <c r="A927" i="70"/>
  <c r="N924" i="70"/>
  <c r="K924" i="70"/>
  <c r="M924" i="70"/>
  <c r="I924" i="70"/>
  <c r="H924" i="70"/>
  <c r="F924" i="70"/>
  <c r="D927" i="70" l="1"/>
  <c r="B927" i="70"/>
  <c r="E927" i="70"/>
  <c r="C927" i="70"/>
  <c r="D925" i="70"/>
  <c r="B925" i="70"/>
  <c r="E925" i="70"/>
  <c r="C925" i="70"/>
  <c r="D929" i="70"/>
  <c r="B929" i="70"/>
  <c r="E929" i="70"/>
  <c r="C929" i="70"/>
  <c r="G927" i="70"/>
  <c r="G925" i="70"/>
  <c r="J929" i="70"/>
  <c r="G929" i="70"/>
  <c r="L927" i="70"/>
  <c r="J927" i="70"/>
  <c r="L925" i="70"/>
  <c r="J925" i="70"/>
  <c r="L929" i="70"/>
  <c r="N929" i="70"/>
  <c r="F929" i="70"/>
  <c r="K929" i="70"/>
  <c r="M929" i="70"/>
  <c r="H929" i="70"/>
  <c r="A932" i="70"/>
  <c r="I929" i="70"/>
  <c r="A930" i="70"/>
  <c r="N927" i="70"/>
  <c r="I927" i="70"/>
  <c r="K927" i="70"/>
  <c r="M927" i="70"/>
  <c r="F927" i="70"/>
  <c r="H927" i="70"/>
  <c r="A928" i="70"/>
  <c r="N925" i="70"/>
  <c r="I925" i="70"/>
  <c r="M925" i="70"/>
  <c r="K925" i="70"/>
  <c r="H925" i="70"/>
  <c r="F925" i="70"/>
  <c r="D932" i="70" l="1"/>
  <c r="B932" i="70"/>
  <c r="C932" i="70"/>
  <c r="E932" i="70"/>
  <c r="D928" i="70"/>
  <c r="B928" i="70"/>
  <c r="C928" i="70"/>
  <c r="E928" i="70"/>
  <c r="D930" i="70"/>
  <c r="B930" i="70"/>
  <c r="E930" i="70"/>
  <c r="C930" i="70"/>
  <c r="G928" i="70"/>
  <c r="G930" i="70"/>
  <c r="J932" i="70"/>
  <c r="G932" i="70"/>
  <c r="L928" i="70"/>
  <c r="J928" i="70"/>
  <c r="L930" i="70"/>
  <c r="J930" i="70"/>
  <c r="L932" i="70"/>
  <c r="N932" i="70"/>
  <c r="H932" i="70"/>
  <c r="K932" i="70"/>
  <c r="F932" i="70"/>
  <c r="M932" i="70"/>
  <c r="A935" i="70"/>
  <c r="I932" i="70"/>
  <c r="A931" i="70"/>
  <c r="N928" i="70"/>
  <c r="K928" i="70"/>
  <c r="M928" i="70"/>
  <c r="I928" i="70"/>
  <c r="F928" i="70"/>
  <c r="H928" i="70"/>
  <c r="A933" i="70"/>
  <c r="N930" i="70"/>
  <c r="K930" i="70"/>
  <c r="I930" i="70"/>
  <c r="M930" i="70"/>
  <c r="H930" i="70"/>
  <c r="F930" i="70"/>
  <c r="D935" i="70" l="1"/>
  <c r="B935" i="70"/>
  <c r="C935" i="70"/>
  <c r="E935" i="70"/>
  <c r="D933" i="70"/>
  <c r="B933" i="70"/>
  <c r="E933" i="70"/>
  <c r="C933" i="70"/>
  <c r="D931" i="70"/>
  <c r="B931" i="70"/>
  <c r="C931" i="70"/>
  <c r="E931" i="70"/>
  <c r="G933" i="70"/>
  <c r="G931" i="70"/>
  <c r="J935" i="70"/>
  <c r="G935" i="70"/>
  <c r="L933" i="70"/>
  <c r="J933" i="70"/>
  <c r="L931" i="70"/>
  <c r="J931" i="70"/>
  <c r="L935" i="70"/>
  <c r="M935" i="70"/>
  <c r="F935" i="70"/>
  <c r="N935" i="70"/>
  <c r="H935" i="70"/>
  <c r="I935" i="70"/>
  <c r="A938" i="70"/>
  <c r="K935" i="70"/>
  <c r="A936" i="70"/>
  <c r="N933" i="70"/>
  <c r="M933" i="70"/>
  <c r="I933" i="70"/>
  <c r="K933" i="70"/>
  <c r="H933" i="70"/>
  <c r="F933" i="70"/>
  <c r="A934" i="70"/>
  <c r="N931" i="70"/>
  <c r="I931" i="70"/>
  <c r="K931" i="70"/>
  <c r="M931" i="70"/>
  <c r="H931" i="70"/>
  <c r="F931" i="70"/>
  <c r="D938" i="70" l="1"/>
  <c r="B938" i="70"/>
  <c r="C938" i="70"/>
  <c r="E938" i="70"/>
  <c r="D934" i="70"/>
  <c r="B934" i="70"/>
  <c r="E934" i="70"/>
  <c r="C934" i="70"/>
  <c r="D936" i="70"/>
  <c r="B936" i="70"/>
  <c r="C936" i="70"/>
  <c r="E936" i="70"/>
  <c r="G934" i="70"/>
  <c r="G936" i="70"/>
  <c r="J938" i="70"/>
  <c r="G938" i="70"/>
  <c r="L936" i="70"/>
  <c r="J936" i="70"/>
  <c r="L934" i="70"/>
  <c r="J934" i="70"/>
  <c r="L938" i="70"/>
  <c r="M938" i="70"/>
  <c r="F938" i="70"/>
  <c r="A941" i="70"/>
  <c r="K938" i="70"/>
  <c r="N938" i="70"/>
  <c r="H938" i="70"/>
  <c r="I938" i="70"/>
  <c r="A937" i="70"/>
  <c r="N934" i="70"/>
  <c r="I934" i="70"/>
  <c r="K934" i="70"/>
  <c r="M934" i="70"/>
  <c r="F934" i="70"/>
  <c r="H934" i="70"/>
  <c r="A939" i="70"/>
  <c r="N936" i="70"/>
  <c r="M936" i="70"/>
  <c r="K936" i="70"/>
  <c r="I936" i="70"/>
  <c r="F936" i="70"/>
  <c r="H936" i="70"/>
  <c r="D941" i="70" l="1"/>
  <c r="B941" i="70"/>
  <c r="E941" i="70"/>
  <c r="C941" i="70"/>
  <c r="D939" i="70"/>
  <c r="B939" i="70"/>
  <c r="E939" i="70"/>
  <c r="C939" i="70"/>
  <c r="D937" i="70"/>
  <c r="B937" i="70"/>
  <c r="C937" i="70"/>
  <c r="E937" i="70"/>
  <c r="G939" i="70"/>
  <c r="G937" i="70"/>
  <c r="J941" i="70"/>
  <c r="G941" i="70"/>
  <c r="L939" i="70"/>
  <c r="J939" i="70"/>
  <c r="L937" i="70"/>
  <c r="J937" i="70"/>
  <c r="L941" i="70"/>
  <c r="M941" i="70"/>
  <c r="H941" i="70"/>
  <c r="N941" i="70"/>
  <c r="F941" i="70"/>
  <c r="I941" i="70"/>
  <c r="A944" i="70"/>
  <c r="K941" i="70"/>
  <c r="A942" i="70"/>
  <c r="M939" i="70"/>
  <c r="N939" i="70"/>
  <c r="I939" i="70"/>
  <c r="K939" i="70"/>
  <c r="H939" i="70"/>
  <c r="F939" i="70"/>
  <c r="A940" i="70"/>
  <c r="M937" i="70"/>
  <c r="N937" i="70"/>
  <c r="I937" i="70"/>
  <c r="K937" i="70"/>
  <c r="F937" i="70"/>
  <c r="H937" i="70"/>
  <c r="D944" i="70" l="1"/>
  <c r="B944" i="70"/>
  <c r="E944" i="70"/>
  <c r="C944" i="70"/>
  <c r="D940" i="70"/>
  <c r="B940" i="70"/>
  <c r="E940" i="70"/>
  <c r="C940" i="70"/>
  <c r="D942" i="70"/>
  <c r="B942" i="70"/>
  <c r="E942" i="70"/>
  <c r="C942" i="70"/>
  <c r="G940" i="70"/>
  <c r="G942" i="70"/>
  <c r="J944" i="70"/>
  <c r="G944" i="70"/>
  <c r="L942" i="70"/>
  <c r="J942" i="70"/>
  <c r="L940" i="70"/>
  <c r="J940" i="70"/>
  <c r="L944" i="70"/>
  <c r="I944" i="70"/>
  <c r="H944" i="70"/>
  <c r="M944" i="70"/>
  <c r="A947" i="70"/>
  <c r="K944" i="70"/>
  <c r="N944" i="70"/>
  <c r="F944" i="70"/>
  <c r="A943" i="70"/>
  <c r="N940" i="70"/>
  <c r="I940" i="70"/>
  <c r="M940" i="70"/>
  <c r="K940" i="70"/>
  <c r="F940" i="70"/>
  <c r="H940" i="70"/>
  <c r="A945" i="70"/>
  <c r="N942" i="70"/>
  <c r="I942" i="70"/>
  <c r="M942" i="70"/>
  <c r="K942" i="70"/>
  <c r="H942" i="70"/>
  <c r="F942" i="70"/>
  <c r="D945" i="70" l="1"/>
  <c r="B945" i="70"/>
  <c r="E945" i="70"/>
  <c r="C945" i="70"/>
  <c r="D943" i="70"/>
  <c r="B943" i="70"/>
  <c r="E943" i="70"/>
  <c r="C943" i="70"/>
  <c r="D947" i="70"/>
  <c r="B947" i="70"/>
  <c r="E947" i="70"/>
  <c r="C947" i="70"/>
  <c r="G945" i="70"/>
  <c r="G943" i="70"/>
  <c r="J947" i="70"/>
  <c r="G947" i="70"/>
  <c r="L945" i="70"/>
  <c r="J945" i="70"/>
  <c r="L943" i="70"/>
  <c r="J943" i="70"/>
  <c r="L947" i="70"/>
  <c r="A950" i="70"/>
  <c r="K947" i="70"/>
  <c r="I947" i="70"/>
  <c r="M947" i="70"/>
  <c r="H947" i="70"/>
  <c r="N947" i="70"/>
  <c r="F947" i="70"/>
  <c r="A948" i="70"/>
  <c r="M945" i="70"/>
  <c r="N945" i="70"/>
  <c r="I945" i="70"/>
  <c r="K945" i="70"/>
  <c r="F945" i="70"/>
  <c r="H945" i="70"/>
  <c r="A946" i="70"/>
  <c r="M943" i="70"/>
  <c r="N943" i="70"/>
  <c r="I943" i="70"/>
  <c r="K943" i="70"/>
  <c r="F943" i="70"/>
  <c r="H943" i="70"/>
  <c r="D946" i="70" l="1"/>
  <c r="B946" i="70"/>
  <c r="E946" i="70"/>
  <c r="C946" i="70"/>
  <c r="D948" i="70"/>
  <c r="B948" i="70"/>
  <c r="E948" i="70"/>
  <c r="C948" i="70"/>
  <c r="D950" i="70"/>
  <c r="B950" i="70"/>
  <c r="E950" i="70"/>
  <c r="C950" i="70"/>
  <c r="G946" i="70"/>
  <c r="G948" i="70"/>
  <c r="J950" i="70"/>
  <c r="G950" i="70"/>
  <c r="L946" i="70"/>
  <c r="J946" i="70"/>
  <c r="L948" i="70"/>
  <c r="J948" i="70"/>
  <c r="L950" i="70"/>
  <c r="M950" i="70"/>
  <c r="H950" i="70"/>
  <c r="N950" i="70"/>
  <c r="F950" i="70"/>
  <c r="I950" i="70"/>
  <c r="A953" i="70"/>
  <c r="K950" i="70"/>
  <c r="A949" i="70"/>
  <c r="M946" i="70"/>
  <c r="N946" i="70"/>
  <c r="I946" i="70"/>
  <c r="K946" i="70"/>
  <c r="F946" i="70"/>
  <c r="H946" i="70"/>
  <c r="A951" i="70"/>
  <c r="M948" i="70"/>
  <c r="N948" i="70"/>
  <c r="I948" i="70"/>
  <c r="K948" i="70"/>
  <c r="F948" i="70"/>
  <c r="H948" i="70"/>
  <c r="D953" i="70" l="1"/>
  <c r="B953" i="70"/>
  <c r="C953" i="70"/>
  <c r="E953" i="70"/>
  <c r="D951" i="70"/>
  <c r="B951" i="70"/>
  <c r="E951" i="70"/>
  <c r="C951" i="70"/>
  <c r="D949" i="70"/>
  <c r="B949" i="70"/>
  <c r="E949" i="70"/>
  <c r="C949" i="70"/>
  <c r="G951" i="70"/>
  <c r="G949" i="70"/>
  <c r="J953" i="70"/>
  <c r="G953" i="70"/>
  <c r="L951" i="70"/>
  <c r="J951" i="70"/>
  <c r="L949" i="70"/>
  <c r="J949" i="70"/>
  <c r="L953" i="70"/>
  <c r="M953" i="70"/>
  <c r="N953" i="70"/>
  <c r="H953" i="70"/>
  <c r="I953" i="70"/>
  <c r="F953" i="70"/>
  <c r="A956" i="70"/>
  <c r="K953" i="70"/>
  <c r="A954" i="70"/>
  <c r="M951" i="70"/>
  <c r="N951" i="70"/>
  <c r="I951" i="70"/>
  <c r="K951" i="70"/>
  <c r="F951" i="70"/>
  <c r="H951" i="70"/>
  <c r="A952" i="70"/>
  <c r="M949" i="70"/>
  <c r="N949" i="70"/>
  <c r="I949" i="70"/>
  <c r="K949" i="70"/>
  <c r="H949" i="70"/>
  <c r="F949" i="70"/>
  <c r="D956" i="70" l="1"/>
  <c r="B956" i="70"/>
  <c r="E956" i="70"/>
  <c r="C956" i="70"/>
  <c r="D952" i="70"/>
  <c r="B952" i="70"/>
  <c r="E952" i="70"/>
  <c r="C952" i="70"/>
  <c r="D954" i="70"/>
  <c r="B954" i="70"/>
  <c r="C954" i="70"/>
  <c r="E954" i="70"/>
  <c r="G952" i="70"/>
  <c r="G954" i="70"/>
  <c r="J956" i="70"/>
  <c r="G956" i="70"/>
  <c r="L954" i="70"/>
  <c r="J954" i="70"/>
  <c r="L952" i="70"/>
  <c r="J952" i="70"/>
  <c r="L956" i="70"/>
  <c r="N956" i="70"/>
  <c r="H956" i="70"/>
  <c r="I956" i="70"/>
  <c r="F956" i="70"/>
  <c r="M956" i="70"/>
  <c r="A959" i="70"/>
  <c r="K956" i="70"/>
  <c r="A955" i="70"/>
  <c r="N952" i="70"/>
  <c r="I952" i="70"/>
  <c r="M952" i="70"/>
  <c r="K952" i="70"/>
  <c r="F952" i="70"/>
  <c r="H952" i="70"/>
  <c r="A957" i="70"/>
  <c r="M954" i="70"/>
  <c r="N954" i="70"/>
  <c r="I954" i="70"/>
  <c r="K954" i="70"/>
  <c r="F954" i="70"/>
  <c r="H954" i="70"/>
  <c r="D959" i="70" l="1"/>
  <c r="B959" i="70"/>
  <c r="E959" i="70"/>
  <c r="C959" i="70"/>
  <c r="D957" i="70"/>
  <c r="B957" i="70"/>
  <c r="E957" i="70"/>
  <c r="C957" i="70"/>
  <c r="D955" i="70"/>
  <c r="B955" i="70"/>
  <c r="E955" i="70"/>
  <c r="C955" i="70"/>
  <c r="G957" i="70"/>
  <c r="G955" i="70"/>
  <c r="J959" i="70"/>
  <c r="G959" i="70"/>
  <c r="L957" i="70"/>
  <c r="J957" i="70"/>
  <c r="L955" i="70"/>
  <c r="J955" i="70"/>
  <c r="L959" i="70"/>
  <c r="N959" i="70"/>
  <c r="H959" i="70"/>
  <c r="M959" i="70"/>
  <c r="I959" i="70"/>
  <c r="F959" i="70"/>
  <c r="A962" i="70"/>
  <c r="K959" i="70"/>
  <c r="A960" i="70"/>
  <c r="M957" i="70"/>
  <c r="N957" i="70"/>
  <c r="I957" i="70"/>
  <c r="K957" i="70"/>
  <c r="H957" i="70"/>
  <c r="F957" i="70"/>
  <c r="A958" i="70"/>
  <c r="M955" i="70"/>
  <c r="N955" i="70"/>
  <c r="I955" i="70"/>
  <c r="K955" i="70"/>
  <c r="H955" i="70"/>
  <c r="F955" i="70"/>
  <c r="D962" i="70" l="1"/>
  <c r="B962" i="70"/>
  <c r="C962" i="70"/>
  <c r="E962" i="70"/>
  <c r="D958" i="70"/>
  <c r="B958" i="70"/>
  <c r="E958" i="70"/>
  <c r="C958" i="70"/>
  <c r="D960" i="70"/>
  <c r="B960" i="70"/>
  <c r="E960" i="70"/>
  <c r="C960" i="70"/>
  <c r="G958" i="70"/>
  <c r="G960" i="70"/>
  <c r="J962" i="70"/>
  <c r="G962" i="70"/>
  <c r="L958" i="70"/>
  <c r="J958" i="70"/>
  <c r="L960" i="70"/>
  <c r="J960" i="70"/>
  <c r="L962" i="70"/>
  <c r="M962" i="70"/>
  <c r="H962" i="70"/>
  <c r="N962" i="70"/>
  <c r="F962" i="70"/>
  <c r="I962" i="70"/>
  <c r="A965" i="70"/>
  <c r="K962" i="70"/>
  <c r="A961" i="70"/>
  <c r="N958" i="70"/>
  <c r="I958" i="70"/>
  <c r="M958" i="70"/>
  <c r="K958" i="70"/>
  <c r="H958" i="70"/>
  <c r="F958" i="70"/>
  <c r="A963" i="70"/>
  <c r="N960" i="70"/>
  <c r="I960" i="70"/>
  <c r="M960" i="70"/>
  <c r="K960" i="70"/>
  <c r="F960" i="70"/>
  <c r="H960" i="70"/>
  <c r="D965" i="70" l="1"/>
  <c r="B965" i="70"/>
  <c r="E965" i="70"/>
  <c r="C965" i="70"/>
  <c r="D963" i="70"/>
  <c r="B963" i="70"/>
  <c r="C963" i="70"/>
  <c r="E963" i="70"/>
  <c r="D961" i="70"/>
  <c r="B961" i="70"/>
  <c r="E961" i="70"/>
  <c r="C961" i="70"/>
  <c r="G963" i="70"/>
  <c r="G961" i="70"/>
  <c r="J965" i="70"/>
  <c r="G965" i="70"/>
  <c r="L961" i="70"/>
  <c r="J961" i="70"/>
  <c r="L963" i="70"/>
  <c r="J963" i="70"/>
  <c r="L965" i="70"/>
  <c r="M965" i="70"/>
  <c r="H965" i="70"/>
  <c r="N965" i="70"/>
  <c r="F965" i="70"/>
  <c r="I965" i="70"/>
  <c r="A968" i="70"/>
  <c r="K965" i="70"/>
  <c r="A966" i="70"/>
  <c r="M963" i="70"/>
  <c r="N963" i="70"/>
  <c r="I963" i="70"/>
  <c r="K963" i="70"/>
  <c r="H963" i="70"/>
  <c r="F963" i="70"/>
  <c r="A964" i="70"/>
  <c r="M961" i="70"/>
  <c r="N961" i="70"/>
  <c r="I961" i="70"/>
  <c r="K961" i="70"/>
  <c r="F961" i="70"/>
  <c r="H961" i="70"/>
  <c r="D968" i="70" l="1"/>
  <c r="B968" i="70"/>
  <c r="E968" i="70"/>
  <c r="C968" i="70"/>
  <c r="D964" i="70"/>
  <c r="B964" i="70"/>
  <c r="C964" i="70"/>
  <c r="E964" i="70"/>
  <c r="D966" i="70"/>
  <c r="B966" i="70"/>
  <c r="E966" i="70"/>
  <c r="C966" i="70"/>
  <c r="G964" i="70"/>
  <c r="G966" i="70"/>
  <c r="J968" i="70"/>
  <c r="G968" i="70"/>
  <c r="L966" i="70"/>
  <c r="J966" i="70"/>
  <c r="L964" i="70"/>
  <c r="J964" i="70"/>
  <c r="L968" i="70"/>
  <c r="N968" i="70"/>
  <c r="F968" i="70"/>
  <c r="I968" i="70"/>
  <c r="H968" i="70"/>
  <c r="M968" i="70"/>
  <c r="A971" i="70"/>
  <c r="K968" i="70"/>
  <c r="A967" i="70"/>
  <c r="M964" i="70"/>
  <c r="N964" i="70"/>
  <c r="I964" i="70"/>
  <c r="K964" i="70"/>
  <c r="H964" i="70"/>
  <c r="F964" i="70"/>
  <c r="A969" i="70"/>
  <c r="M966" i="70"/>
  <c r="N966" i="70"/>
  <c r="I966" i="70"/>
  <c r="K966" i="70"/>
  <c r="F966" i="70"/>
  <c r="H966" i="70"/>
  <c r="D971" i="70" l="1"/>
  <c r="B971" i="70"/>
  <c r="E971" i="70"/>
  <c r="C971" i="70"/>
  <c r="D969" i="70"/>
  <c r="B969" i="70"/>
  <c r="E969" i="70"/>
  <c r="C969" i="70"/>
  <c r="D967" i="70"/>
  <c r="B967" i="70"/>
  <c r="E967" i="70"/>
  <c r="C967" i="70"/>
  <c r="G969" i="70"/>
  <c r="G967" i="70"/>
  <c r="J971" i="70"/>
  <c r="G971" i="70"/>
  <c r="L969" i="70"/>
  <c r="J969" i="70"/>
  <c r="L967" i="70"/>
  <c r="J967" i="70"/>
  <c r="L971" i="70"/>
  <c r="M971" i="70"/>
  <c r="H971" i="70"/>
  <c r="N971" i="70"/>
  <c r="F971" i="70"/>
  <c r="I971" i="70"/>
  <c r="A974" i="70"/>
  <c r="K971" i="70"/>
  <c r="A972" i="70"/>
  <c r="M969" i="70"/>
  <c r="N969" i="70"/>
  <c r="K969" i="70"/>
  <c r="I969" i="70"/>
  <c r="F969" i="70"/>
  <c r="H969" i="70"/>
  <c r="A970" i="70"/>
  <c r="M967" i="70"/>
  <c r="N967" i="70"/>
  <c r="I967" i="70"/>
  <c r="K967" i="70"/>
  <c r="F967" i="70"/>
  <c r="H967" i="70"/>
  <c r="C974" i="70" l="1"/>
  <c r="D974" i="70"/>
  <c r="B974" i="70"/>
  <c r="E974" i="70"/>
  <c r="D970" i="70"/>
  <c r="B970" i="70"/>
  <c r="C970" i="70"/>
  <c r="E970" i="70"/>
  <c r="D972" i="70"/>
  <c r="B972" i="70"/>
  <c r="C972" i="70"/>
  <c r="E972" i="70"/>
  <c r="G970" i="70"/>
  <c r="G972" i="70"/>
  <c r="J974" i="70"/>
  <c r="G974" i="70"/>
  <c r="L970" i="70"/>
  <c r="J970" i="70"/>
  <c r="L972" i="70"/>
  <c r="J972" i="70"/>
  <c r="L974" i="70"/>
  <c r="N974" i="70"/>
  <c r="H974" i="70"/>
  <c r="I974" i="70"/>
  <c r="F974" i="70"/>
  <c r="M974" i="70"/>
  <c r="A977" i="70"/>
  <c r="K974" i="70"/>
  <c r="A973" i="70"/>
  <c r="M970" i="70"/>
  <c r="N970" i="70"/>
  <c r="I970" i="70"/>
  <c r="K970" i="70"/>
  <c r="F970" i="70"/>
  <c r="H970" i="70"/>
  <c r="A975" i="70"/>
  <c r="N972" i="70"/>
  <c r="I972" i="70"/>
  <c r="M972" i="70"/>
  <c r="K972" i="70"/>
  <c r="F972" i="70"/>
  <c r="H972" i="70"/>
  <c r="D977" i="70" l="1"/>
  <c r="B977" i="70"/>
  <c r="C977" i="70"/>
  <c r="E977" i="70"/>
  <c r="D975" i="70"/>
  <c r="B975" i="70"/>
  <c r="C975" i="70"/>
  <c r="E975" i="70"/>
  <c r="D973" i="70"/>
  <c r="B973" i="70"/>
  <c r="E973" i="70"/>
  <c r="C973" i="70"/>
  <c r="G975" i="70"/>
  <c r="G973" i="70"/>
  <c r="J977" i="70"/>
  <c r="G977" i="70"/>
  <c r="L975" i="70"/>
  <c r="J975" i="70"/>
  <c r="L973" i="70"/>
  <c r="J973" i="70"/>
  <c r="L977" i="70"/>
  <c r="M977" i="70"/>
  <c r="F977" i="70"/>
  <c r="N977" i="70"/>
  <c r="H977" i="70"/>
  <c r="I977" i="70"/>
  <c r="A980" i="70"/>
  <c r="K977" i="70"/>
  <c r="A978" i="70"/>
  <c r="M975" i="70"/>
  <c r="N975" i="70"/>
  <c r="I975" i="70"/>
  <c r="K975" i="70"/>
  <c r="F975" i="70"/>
  <c r="H975" i="70"/>
  <c r="A976" i="70"/>
  <c r="M973" i="70"/>
  <c r="N973" i="70"/>
  <c r="I973" i="70"/>
  <c r="K973" i="70"/>
  <c r="H973" i="70"/>
  <c r="F973" i="70"/>
  <c r="D980" i="70" l="1"/>
  <c r="B980" i="70"/>
  <c r="C980" i="70"/>
  <c r="E980" i="70"/>
  <c r="D976" i="70"/>
  <c r="B976" i="70"/>
  <c r="E976" i="70"/>
  <c r="C976" i="70"/>
  <c r="D978" i="70"/>
  <c r="B978" i="70"/>
  <c r="C978" i="70"/>
  <c r="E978" i="70"/>
  <c r="G976" i="70"/>
  <c r="G978" i="70"/>
  <c r="J980" i="70"/>
  <c r="G980" i="70"/>
  <c r="L978" i="70"/>
  <c r="J978" i="70"/>
  <c r="L976" i="70"/>
  <c r="J976" i="70"/>
  <c r="L980" i="70"/>
  <c r="N980" i="70"/>
  <c r="H980" i="70"/>
  <c r="I980" i="70"/>
  <c r="A983" i="70"/>
  <c r="K980" i="70"/>
  <c r="M980" i="70"/>
  <c r="F980" i="70"/>
  <c r="A979" i="70"/>
  <c r="N976" i="70"/>
  <c r="I976" i="70"/>
  <c r="M976" i="70"/>
  <c r="K976" i="70"/>
  <c r="F976" i="70"/>
  <c r="H976" i="70"/>
  <c r="A981" i="70"/>
  <c r="M978" i="70"/>
  <c r="N978" i="70"/>
  <c r="I978" i="70"/>
  <c r="K978" i="70"/>
  <c r="F978" i="70"/>
  <c r="H978" i="70"/>
  <c r="D979" i="70" l="1"/>
  <c r="B979" i="70"/>
  <c r="E979" i="70"/>
  <c r="C979" i="70"/>
  <c r="D983" i="70"/>
  <c r="B983" i="70"/>
  <c r="E983" i="70"/>
  <c r="C983" i="70"/>
  <c r="D981" i="70"/>
  <c r="B981" i="70"/>
  <c r="E981" i="70"/>
  <c r="C981" i="70"/>
  <c r="G981" i="70"/>
  <c r="G979" i="70"/>
  <c r="J983" i="70"/>
  <c r="G983" i="70"/>
  <c r="L981" i="70"/>
  <c r="J981" i="70"/>
  <c r="L979" i="70"/>
  <c r="J979" i="70"/>
  <c r="L983" i="70"/>
  <c r="M983" i="70"/>
  <c r="F983" i="70"/>
  <c r="N983" i="70"/>
  <c r="A986" i="70"/>
  <c r="H983" i="70"/>
  <c r="I983" i="70"/>
  <c r="K983" i="70"/>
  <c r="A984" i="70"/>
  <c r="M981" i="70"/>
  <c r="N981" i="70"/>
  <c r="I981" i="70"/>
  <c r="K981" i="70"/>
  <c r="H981" i="70"/>
  <c r="F981" i="70"/>
  <c r="A982" i="70"/>
  <c r="M979" i="70"/>
  <c r="N979" i="70"/>
  <c r="I979" i="70"/>
  <c r="K979" i="70"/>
  <c r="H979" i="70"/>
  <c r="F979" i="70"/>
  <c r="C982" i="70" l="1"/>
  <c r="D982" i="70"/>
  <c r="B982" i="70"/>
  <c r="E982" i="70"/>
  <c r="D984" i="70"/>
  <c r="B984" i="70"/>
  <c r="E984" i="70"/>
  <c r="C984" i="70"/>
  <c r="C986" i="70"/>
  <c r="D986" i="70"/>
  <c r="B986" i="70"/>
  <c r="E986" i="70"/>
  <c r="G982" i="70"/>
  <c r="G984" i="70"/>
  <c r="J986" i="70"/>
  <c r="G986" i="70"/>
  <c r="L982" i="70"/>
  <c r="J982" i="70"/>
  <c r="L984" i="70"/>
  <c r="J984" i="70"/>
  <c r="L986" i="70"/>
  <c r="N986" i="70"/>
  <c r="H986" i="70"/>
  <c r="I986" i="70"/>
  <c r="A989" i="70"/>
  <c r="K986" i="70"/>
  <c r="M986" i="70"/>
  <c r="F986" i="70"/>
  <c r="A985" i="70"/>
  <c r="M982" i="70"/>
  <c r="N982" i="70"/>
  <c r="I982" i="70"/>
  <c r="K982" i="70"/>
  <c r="H982" i="70"/>
  <c r="F982" i="70"/>
  <c r="A987" i="70"/>
  <c r="N984" i="70"/>
  <c r="I984" i="70"/>
  <c r="M984" i="70"/>
  <c r="K984" i="70"/>
  <c r="F984" i="70"/>
  <c r="H984" i="70"/>
  <c r="D987" i="70" l="1"/>
  <c r="B987" i="70"/>
  <c r="E987" i="70"/>
  <c r="C987" i="70"/>
  <c r="D985" i="70"/>
  <c r="B985" i="70"/>
  <c r="C985" i="70"/>
  <c r="E985" i="70"/>
  <c r="D989" i="70"/>
  <c r="B989" i="70"/>
  <c r="E989" i="70"/>
  <c r="C989" i="70"/>
  <c r="G987" i="70"/>
  <c r="G985" i="70"/>
  <c r="J989" i="70"/>
  <c r="G989" i="70"/>
  <c r="L987" i="70"/>
  <c r="J987" i="70"/>
  <c r="L985" i="70"/>
  <c r="J985" i="70"/>
  <c r="L989" i="70"/>
  <c r="A992" i="70"/>
  <c r="M989" i="70"/>
  <c r="N989" i="70"/>
  <c r="F989" i="70"/>
  <c r="H989" i="70"/>
  <c r="I989" i="70"/>
  <c r="K989" i="70"/>
  <c r="A990" i="70"/>
  <c r="M987" i="70"/>
  <c r="N987" i="70"/>
  <c r="I987" i="70"/>
  <c r="K987" i="70"/>
  <c r="H987" i="70"/>
  <c r="F987" i="70"/>
  <c r="A988" i="70"/>
  <c r="M985" i="70"/>
  <c r="N985" i="70"/>
  <c r="K985" i="70"/>
  <c r="I985" i="70"/>
  <c r="F985" i="70"/>
  <c r="H985" i="70"/>
  <c r="D988" i="70" l="1"/>
  <c r="B988" i="70"/>
  <c r="C988" i="70"/>
  <c r="E988" i="70"/>
  <c r="C990" i="70"/>
  <c r="D990" i="70"/>
  <c r="B990" i="70"/>
  <c r="E990" i="70"/>
  <c r="D992" i="70"/>
  <c r="B992" i="70"/>
  <c r="E992" i="70"/>
  <c r="C992" i="70"/>
  <c r="G988" i="70"/>
  <c r="G990" i="70"/>
  <c r="J992" i="70"/>
  <c r="G992" i="70"/>
  <c r="L988" i="70"/>
  <c r="J988" i="70"/>
  <c r="L990" i="70"/>
  <c r="J990" i="70"/>
  <c r="L992" i="70"/>
  <c r="I992" i="70"/>
  <c r="H992" i="70"/>
  <c r="M992" i="70"/>
  <c r="A995" i="70"/>
  <c r="K992" i="70"/>
  <c r="N992" i="70"/>
  <c r="F992" i="70"/>
  <c r="A991" i="70"/>
  <c r="N988" i="70"/>
  <c r="I988" i="70"/>
  <c r="M988" i="70"/>
  <c r="K988" i="70"/>
  <c r="H988" i="70"/>
  <c r="F988" i="70"/>
  <c r="A993" i="70"/>
  <c r="N990" i="70"/>
  <c r="I990" i="70"/>
  <c r="M990" i="70"/>
  <c r="K990" i="70"/>
  <c r="H990" i="70"/>
  <c r="F990" i="70"/>
  <c r="D991" i="70" l="1"/>
  <c r="B991" i="70"/>
  <c r="E991" i="70"/>
  <c r="C991" i="70"/>
  <c r="D995" i="70"/>
  <c r="B995" i="70"/>
  <c r="C995" i="70"/>
  <c r="E995" i="70"/>
  <c r="D993" i="70"/>
  <c r="B993" i="70"/>
  <c r="C993" i="70"/>
  <c r="E993" i="70"/>
  <c r="G993" i="70"/>
  <c r="G991" i="70"/>
  <c r="J995" i="70"/>
  <c r="G995" i="70"/>
  <c r="L993" i="70"/>
  <c r="J993" i="70"/>
  <c r="L991" i="70"/>
  <c r="J991" i="70"/>
  <c r="L995" i="70"/>
  <c r="A998" i="70"/>
  <c r="K995" i="70"/>
  <c r="N995" i="70"/>
  <c r="F995" i="70"/>
  <c r="M995" i="70"/>
  <c r="H995" i="70"/>
  <c r="I995" i="70"/>
  <c r="A996" i="70"/>
  <c r="M993" i="70"/>
  <c r="N993" i="70"/>
  <c r="K993" i="70"/>
  <c r="I993" i="70"/>
  <c r="F993" i="70"/>
  <c r="H993" i="70"/>
  <c r="A994" i="70"/>
  <c r="M991" i="70"/>
  <c r="N991" i="70"/>
  <c r="I991" i="70"/>
  <c r="K991" i="70"/>
  <c r="F991" i="70"/>
  <c r="H991" i="70"/>
  <c r="C994" i="70" l="1"/>
  <c r="D994" i="70"/>
  <c r="B994" i="70"/>
  <c r="E994" i="70"/>
  <c r="D996" i="70"/>
  <c r="B996" i="70"/>
  <c r="C996" i="70"/>
  <c r="E996" i="70"/>
  <c r="C998" i="70"/>
  <c r="D998" i="70"/>
  <c r="B998" i="70"/>
  <c r="E998" i="70"/>
  <c r="G994" i="70"/>
  <c r="G996" i="70"/>
  <c r="J998" i="70"/>
  <c r="G998" i="70"/>
  <c r="L994" i="70"/>
  <c r="J994" i="70"/>
  <c r="L996" i="70"/>
  <c r="J996" i="70"/>
  <c r="L998" i="70"/>
  <c r="N998" i="70"/>
  <c r="H998" i="70"/>
  <c r="I998" i="70"/>
  <c r="A1001" i="70"/>
  <c r="K998" i="70"/>
  <c r="M998" i="70"/>
  <c r="F998" i="70"/>
  <c r="A997" i="70"/>
  <c r="M994" i="70"/>
  <c r="N994" i="70"/>
  <c r="I994" i="70"/>
  <c r="K994" i="70"/>
  <c r="H994" i="70"/>
  <c r="F994" i="70"/>
  <c r="A999" i="70"/>
  <c r="M996" i="70"/>
  <c r="N996" i="70"/>
  <c r="I996" i="70"/>
  <c r="K996" i="70"/>
  <c r="H996" i="70"/>
  <c r="F996" i="70"/>
  <c r="D999" i="70" l="1"/>
  <c r="B999" i="70"/>
  <c r="E999" i="70"/>
  <c r="C999" i="70"/>
  <c r="D997" i="70"/>
  <c r="B997" i="70"/>
  <c r="E997" i="70"/>
  <c r="C997" i="70"/>
  <c r="D1001" i="70"/>
  <c r="B1001" i="70"/>
  <c r="E1001" i="70"/>
  <c r="C1001" i="70"/>
  <c r="G999" i="70"/>
  <c r="G997" i="70"/>
  <c r="J1001" i="70"/>
  <c r="G1001" i="70"/>
  <c r="L999" i="70"/>
  <c r="J999" i="70"/>
  <c r="L997" i="70"/>
  <c r="J997" i="70"/>
  <c r="L1001" i="70"/>
  <c r="M1001" i="70"/>
  <c r="F1001" i="70"/>
  <c r="N1001" i="70"/>
  <c r="H1001" i="70"/>
  <c r="A1004" i="70"/>
  <c r="I1001" i="70"/>
  <c r="K1001" i="70"/>
  <c r="A1002" i="70"/>
  <c r="M999" i="70"/>
  <c r="N999" i="70"/>
  <c r="I999" i="70"/>
  <c r="K999" i="70"/>
  <c r="F999" i="70"/>
  <c r="H999" i="70"/>
  <c r="A1000" i="70"/>
  <c r="M997" i="70"/>
  <c r="N997" i="70"/>
  <c r="I997" i="70"/>
  <c r="K997" i="70"/>
  <c r="H997" i="70"/>
  <c r="F997" i="70"/>
  <c r="D1000" i="70" l="1"/>
  <c r="B1000" i="70"/>
  <c r="C1000" i="70"/>
  <c r="E1000" i="70"/>
  <c r="C1002" i="70"/>
  <c r="D1002" i="70"/>
  <c r="B1002" i="70"/>
  <c r="E1002" i="70"/>
  <c r="D1004" i="70"/>
  <c r="B1004" i="70"/>
  <c r="C1004" i="70"/>
  <c r="E1004" i="70"/>
  <c r="G1000" i="70"/>
  <c r="G1002" i="70"/>
  <c r="J1004" i="70"/>
  <c r="G1004" i="70"/>
  <c r="L1000" i="70"/>
  <c r="J1000" i="70"/>
  <c r="L1002" i="70"/>
  <c r="J1002" i="70"/>
  <c r="L1004" i="70"/>
  <c r="I1004" i="70"/>
  <c r="H1004" i="70"/>
  <c r="M1004" i="70"/>
  <c r="A1007" i="70"/>
  <c r="K1004" i="70"/>
  <c r="N1004" i="70"/>
  <c r="F1004" i="70"/>
  <c r="A1003" i="70"/>
  <c r="N1000" i="70"/>
  <c r="I1000" i="70"/>
  <c r="M1000" i="70"/>
  <c r="K1000" i="70"/>
  <c r="F1000" i="70"/>
  <c r="H1000" i="70"/>
  <c r="A1005" i="70"/>
  <c r="M1002" i="70"/>
  <c r="N1002" i="70"/>
  <c r="I1002" i="70"/>
  <c r="K1002" i="70"/>
  <c r="F1002" i="70"/>
  <c r="H1002" i="70"/>
  <c r="D1003" i="70" l="1"/>
  <c r="B1003" i="70"/>
  <c r="E1003" i="70"/>
  <c r="C1003" i="70"/>
  <c r="D1007" i="70"/>
  <c r="E1007" i="70"/>
  <c r="B1007" i="70"/>
  <c r="C1007" i="70"/>
  <c r="D1005" i="70"/>
  <c r="B1005" i="70"/>
  <c r="E1005" i="70"/>
  <c r="C1005" i="70"/>
  <c r="G1005" i="70"/>
  <c r="G1003" i="70"/>
  <c r="J1007" i="70"/>
  <c r="G1007" i="70"/>
  <c r="L1005" i="70"/>
  <c r="J1005" i="70"/>
  <c r="L1003" i="70"/>
  <c r="J1003" i="70"/>
  <c r="L1007" i="70"/>
  <c r="A1010" i="70"/>
  <c r="M1007" i="70"/>
  <c r="F1007" i="70"/>
  <c r="N1007" i="70"/>
  <c r="H1007" i="70"/>
  <c r="K1007" i="70"/>
  <c r="I1007" i="70"/>
  <c r="A1008" i="70"/>
  <c r="M1005" i="70"/>
  <c r="N1005" i="70"/>
  <c r="I1005" i="70"/>
  <c r="K1005" i="70"/>
  <c r="H1005" i="70"/>
  <c r="F1005" i="70"/>
  <c r="A1006" i="70"/>
  <c r="M1003" i="70"/>
  <c r="N1003" i="70"/>
  <c r="I1003" i="70"/>
  <c r="K1003" i="70"/>
  <c r="H1003" i="70"/>
  <c r="F1003" i="70"/>
  <c r="C1006" i="70" l="1"/>
  <c r="D1006" i="70"/>
  <c r="B1006" i="70"/>
  <c r="E1006" i="70"/>
  <c r="D1008" i="70"/>
  <c r="C1008" i="70"/>
  <c r="E1008" i="70"/>
  <c r="B1008" i="70"/>
  <c r="C1010" i="70"/>
  <c r="D1010" i="70"/>
  <c r="B1010" i="70"/>
  <c r="E1010" i="70"/>
  <c r="G1006" i="70"/>
  <c r="G1008" i="70"/>
  <c r="J1010" i="70"/>
  <c r="G1010" i="70"/>
  <c r="L1006" i="70"/>
  <c r="J1006" i="70"/>
  <c r="L1008" i="70"/>
  <c r="J1008" i="70"/>
  <c r="L1010" i="70"/>
  <c r="N1010" i="70"/>
  <c r="H1010" i="70"/>
  <c r="I1010" i="70"/>
  <c r="A1013" i="70"/>
  <c r="K1010" i="70"/>
  <c r="M1010" i="70"/>
  <c r="F1010" i="70"/>
  <c r="A1009" i="70"/>
  <c r="N1006" i="70"/>
  <c r="I1006" i="70"/>
  <c r="M1006" i="70"/>
  <c r="K1006" i="70"/>
  <c r="H1006" i="70"/>
  <c r="F1006" i="70"/>
  <c r="A1011" i="70"/>
  <c r="N1008" i="70"/>
  <c r="I1008" i="70"/>
  <c r="M1008" i="70"/>
  <c r="K1008" i="70"/>
  <c r="F1008" i="70"/>
  <c r="H1008" i="70"/>
  <c r="C1011" i="70" l="1"/>
  <c r="D1011" i="70"/>
  <c r="E1011" i="70"/>
  <c r="B1011" i="70"/>
  <c r="D1009" i="70"/>
  <c r="E1009" i="70"/>
  <c r="B1009" i="70"/>
  <c r="C1009" i="70"/>
  <c r="D1013" i="70"/>
  <c r="E1013" i="70"/>
  <c r="B1013" i="70"/>
  <c r="C1013" i="70"/>
  <c r="G1011" i="70"/>
  <c r="G1009" i="70"/>
  <c r="J1013" i="70"/>
  <c r="G1013" i="70"/>
  <c r="L1011" i="70"/>
  <c r="J1011" i="70"/>
  <c r="L1009" i="70"/>
  <c r="J1009" i="70"/>
  <c r="L1013" i="70"/>
  <c r="A1016" i="70"/>
  <c r="M1013" i="70"/>
  <c r="H1013" i="70"/>
  <c r="N1013" i="70"/>
  <c r="F1013" i="70"/>
  <c r="I1013" i="70"/>
  <c r="K1013" i="70"/>
  <c r="A1014" i="70"/>
  <c r="M1011" i="70"/>
  <c r="N1011" i="70"/>
  <c r="I1011" i="70"/>
  <c r="K1011" i="70"/>
  <c r="H1011" i="70"/>
  <c r="F1011" i="70"/>
  <c r="A1012" i="70"/>
  <c r="M1009" i="70"/>
  <c r="N1009" i="70"/>
  <c r="K1009" i="70"/>
  <c r="I1009" i="70"/>
  <c r="F1009" i="70"/>
  <c r="H1009" i="70"/>
  <c r="C1014" i="70" l="1"/>
  <c r="D1014" i="70"/>
  <c r="B1014" i="70"/>
  <c r="E1014" i="70"/>
  <c r="D1016" i="70"/>
  <c r="E1016" i="70"/>
  <c r="C1016" i="70"/>
  <c r="B1016" i="70"/>
  <c r="D1012" i="70"/>
  <c r="C1012" i="70"/>
  <c r="E1012" i="70"/>
  <c r="B1012" i="70"/>
  <c r="G1012" i="70"/>
  <c r="G1014" i="70"/>
  <c r="J1016" i="70"/>
  <c r="G1016" i="70"/>
  <c r="L1012" i="70"/>
  <c r="J1012" i="70"/>
  <c r="L1014" i="70"/>
  <c r="J1014" i="70"/>
  <c r="L1016" i="70"/>
  <c r="I1016" i="70"/>
  <c r="H1016" i="70"/>
  <c r="M1016" i="70"/>
  <c r="A1019" i="70"/>
  <c r="K1016" i="70"/>
  <c r="N1016" i="70"/>
  <c r="F1016" i="70"/>
  <c r="A1015" i="70"/>
  <c r="M1012" i="70"/>
  <c r="N1012" i="70"/>
  <c r="I1012" i="70"/>
  <c r="K1012" i="70"/>
  <c r="F1012" i="70"/>
  <c r="H1012" i="70"/>
  <c r="A1017" i="70"/>
  <c r="M1014" i="70"/>
  <c r="N1014" i="70"/>
  <c r="I1014" i="70"/>
  <c r="K1014" i="70"/>
  <c r="H1014" i="70"/>
  <c r="F1014" i="70"/>
  <c r="E1015" i="70" l="1"/>
  <c r="B1015" i="70"/>
  <c r="D1015" i="70"/>
  <c r="C1015" i="70"/>
  <c r="E1019" i="70"/>
  <c r="B1019" i="70"/>
  <c r="D1019" i="70"/>
  <c r="C1019" i="70"/>
  <c r="D1017" i="70"/>
  <c r="E1017" i="70"/>
  <c r="B1017" i="70"/>
  <c r="C1017" i="70"/>
  <c r="G1017" i="70"/>
  <c r="G1015" i="70"/>
  <c r="J1019" i="70"/>
  <c r="G1019" i="70"/>
  <c r="L1017" i="70"/>
  <c r="J1017" i="70"/>
  <c r="L1015" i="70"/>
  <c r="J1015" i="70"/>
  <c r="L1019" i="70"/>
  <c r="A1022" i="70"/>
  <c r="K1019" i="70"/>
  <c r="N1019" i="70"/>
  <c r="M1019" i="70"/>
  <c r="H1019" i="70"/>
  <c r="F1019" i="70"/>
  <c r="I1019" i="70"/>
  <c r="A1020" i="70"/>
  <c r="M1017" i="70"/>
  <c r="N1017" i="70"/>
  <c r="K1017" i="70"/>
  <c r="I1017" i="70"/>
  <c r="F1017" i="70"/>
  <c r="H1017" i="70"/>
  <c r="A1018" i="70"/>
  <c r="M1015" i="70"/>
  <c r="N1015" i="70"/>
  <c r="I1015" i="70"/>
  <c r="K1015" i="70"/>
  <c r="F1015" i="70"/>
  <c r="H1015" i="70"/>
  <c r="C1018" i="70" l="1"/>
  <c r="D1018" i="70"/>
  <c r="E1018" i="70"/>
  <c r="B1018" i="70"/>
  <c r="C1020" i="70"/>
  <c r="D1020" i="70"/>
  <c r="E1020" i="70"/>
  <c r="B1020" i="70"/>
  <c r="B1022" i="70"/>
  <c r="D1022" i="70"/>
  <c r="C1022" i="70"/>
  <c r="E1022" i="70"/>
  <c r="G1018" i="70"/>
  <c r="G1020" i="70"/>
  <c r="J1022" i="70"/>
  <c r="G1022" i="70"/>
  <c r="L1018" i="70"/>
  <c r="J1018" i="70"/>
  <c r="L1020" i="70"/>
  <c r="J1020" i="70"/>
  <c r="L1022" i="70"/>
  <c r="I1022" i="70"/>
  <c r="F1022" i="70"/>
  <c r="M1022" i="70"/>
  <c r="A1025" i="70"/>
  <c r="K1022" i="70"/>
  <c r="N1022" i="70"/>
  <c r="H1022" i="70"/>
  <c r="A1021" i="70"/>
  <c r="M1018" i="70"/>
  <c r="N1018" i="70"/>
  <c r="I1018" i="70"/>
  <c r="K1018" i="70"/>
  <c r="F1018" i="70"/>
  <c r="H1018" i="70"/>
  <c r="A1023" i="70"/>
  <c r="N1020" i="70"/>
  <c r="I1020" i="70"/>
  <c r="M1020" i="70"/>
  <c r="K1020" i="70"/>
  <c r="H1020" i="70"/>
  <c r="F1020" i="70"/>
  <c r="D1021" i="70" l="1"/>
  <c r="B1021" i="70"/>
  <c r="E1021" i="70"/>
  <c r="C1021" i="70"/>
  <c r="D1025" i="70"/>
  <c r="E1025" i="70"/>
  <c r="B1025" i="70"/>
  <c r="C1025" i="70"/>
  <c r="D1023" i="70"/>
  <c r="E1023" i="70"/>
  <c r="B1023" i="70"/>
  <c r="C1023" i="70"/>
  <c r="G1023" i="70"/>
  <c r="G1021" i="70"/>
  <c r="J1025" i="70"/>
  <c r="G1025" i="70"/>
  <c r="L1023" i="70"/>
  <c r="J1023" i="70"/>
  <c r="L1021" i="70"/>
  <c r="J1021" i="70"/>
  <c r="L1025" i="70"/>
  <c r="A1028" i="70"/>
  <c r="M1025" i="70"/>
  <c r="F1025" i="70"/>
  <c r="N1025" i="70"/>
  <c r="H1025" i="70"/>
  <c r="K1025" i="70"/>
  <c r="I1025" i="70"/>
  <c r="A1026" i="70"/>
  <c r="M1023" i="70"/>
  <c r="N1023" i="70"/>
  <c r="I1023" i="70"/>
  <c r="K1023" i="70"/>
  <c r="F1023" i="70"/>
  <c r="H1023" i="70"/>
  <c r="A1024" i="70"/>
  <c r="M1021" i="70"/>
  <c r="N1021" i="70"/>
  <c r="I1021" i="70"/>
  <c r="K1021" i="70"/>
  <c r="H1021" i="70"/>
  <c r="F1021" i="70"/>
  <c r="D1024" i="70" l="1"/>
  <c r="C1024" i="70"/>
  <c r="E1024" i="70"/>
  <c r="B1024" i="70"/>
  <c r="C1026" i="70"/>
  <c r="D1026" i="70"/>
  <c r="E1026" i="70"/>
  <c r="B1026" i="70"/>
  <c r="D1028" i="70"/>
  <c r="C1028" i="70"/>
  <c r="B1028" i="70"/>
  <c r="E1028" i="70"/>
  <c r="G1024" i="70"/>
  <c r="G1026" i="70"/>
  <c r="J1028" i="70"/>
  <c r="G1028" i="70"/>
  <c r="L1024" i="70"/>
  <c r="J1024" i="70"/>
  <c r="L1026" i="70"/>
  <c r="J1026" i="70"/>
  <c r="L1028" i="70"/>
  <c r="N1028" i="70"/>
  <c r="F1028" i="70"/>
  <c r="I1028" i="70"/>
  <c r="A1031" i="70"/>
  <c r="K1028" i="70"/>
  <c r="M1028" i="70"/>
  <c r="H1028" i="70"/>
  <c r="A1027" i="70"/>
  <c r="N1024" i="70"/>
  <c r="I1024" i="70"/>
  <c r="M1024" i="70"/>
  <c r="K1024" i="70"/>
  <c r="F1024" i="70"/>
  <c r="H1024" i="70"/>
  <c r="A1029" i="70"/>
  <c r="M1026" i="70"/>
  <c r="N1026" i="70"/>
  <c r="I1026" i="70"/>
  <c r="K1026" i="70"/>
  <c r="H1026" i="70"/>
  <c r="F1026" i="70"/>
  <c r="D1027" i="70" l="1"/>
  <c r="C1027" i="70"/>
  <c r="E1027" i="70"/>
  <c r="B1027" i="70"/>
  <c r="E1031" i="70"/>
  <c r="B1031" i="70"/>
  <c r="D1031" i="70"/>
  <c r="C1031" i="70"/>
  <c r="D1029" i="70"/>
  <c r="E1029" i="70"/>
  <c r="B1029" i="70"/>
  <c r="C1029" i="70"/>
  <c r="G1029" i="70"/>
  <c r="G1027" i="70"/>
  <c r="J1031" i="70"/>
  <c r="G1031" i="70"/>
  <c r="L1029" i="70"/>
  <c r="J1029" i="70"/>
  <c r="L1027" i="70"/>
  <c r="J1027" i="70"/>
  <c r="L1031" i="70"/>
  <c r="A1034" i="70"/>
  <c r="K1031" i="70"/>
  <c r="M1031" i="70"/>
  <c r="F1031" i="70"/>
  <c r="I1031" i="70"/>
  <c r="N1031" i="70"/>
  <c r="H1031" i="70"/>
  <c r="A1032" i="70"/>
  <c r="M1029" i="70"/>
  <c r="N1029" i="70"/>
  <c r="I1029" i="70"/>
  <c r="K1029" i="70"/>
  <c r="H1029" i="70"/>
  <c r="F1029" i="70"/>
  <c r="A1030" i="70"/>
  <c r="M1027" i="70"/>
  <c r="N1027" i="70"/>
  <c r="I1027" i="70"/>
  <c r="K1027" i="70"/>
  <c r="H1027" i="70"/>
  <c r="F1027" i="70"/>
  <c r="E1032" i="70" l="1"/>
  <c r="D1032" i="70"/>
  <c r="C1032" i="70"/>
  <c r="B1032" i="70"/>
  <c r="C1034" i="70"/>
  <c r="D1034" i="70"/>
  <c r="E1034" i="70"/>
  <c r="B1034" i="70"/>
  <c r="C1030" i="70"/>
  <c r="D1030" i="70"/>
  <c r="E1030" i="70"/>
  <c r="B1030" i="70"/>
  <c r="G1030" i="70"/>
  <c r="G1032" i="70"/>
  <c r="J1034" i="70"/>
  <c r="G1034" i="70"/>
  <c r="L1030" i="70"/>
  <c r="J1030" i="70"/>
  <c r="L1032" i="70"/>
  <c r="J1032" i="70"/>
  <c r="L1034" i="70"/>
  <c r="N1034" i="70"/>
  <c r="H1034" i="70"/>
  <c r="I1034" i="70"/>
  <c r="A1037" i="70"/>
  <c r="K1034" i="70"/>
  <c r="M1034" i="70"/>
  <c r="F1034" i="70"/>
  <c r="A1033" i="70"/>
  <c r="M1030" i="70"/>
  <c r="N1030" i="70"/>
  <c r="I1030" i="70"/>
  <c r="K1030" i="70"/>
  <c r="F1030" i="70"/>
  <c r="H1030" i="70"/>
  <c r="A1035" i="70"/>
  <c r="N1032" i="70"/>
  <c r="I1032" i="70"/>
  <c r="M1032" i="70"/>
  <c r="K1032" i="70"/>
  <c r="F1032" i="70"/>
  <c r="H1032" i="70"/>
  <c r="D1033" i="70" l="1"/>
  <c r="E1033" i="70"/>
  <c r="B1033" i="70"/>
  <c r="C1033" i="70"/>
  <c r="D1037" i="70"/>
  <c r="B1037" i="70"/>
  <c r="E1037" i="70"/>
  <c r="C1037" i="70"/>
  <c r="E1035" i="70"/>
  <c r="B1035" i="70"/>
  <c r="D1035" i="70"/>
  <c r="C1035" i="70"/>
  <c r="G1035" i="70"/>
  <c r="G1033" i="70"/>
  <c r="J1037" i="70"/>
  <c r="G1037" i="70"/>
  <c r="L1035" i="70"/>
  <c r="J1035" i="70"/>
  <c r="L1033" i="70"/>
  <c r="J1033" i="70"/>
  <c r="L1037" i="70"/>
  <c r="A1040" i="70"/>
  <c r="K1037" i="70"/>
  <c r="F1037" i="70"/>
  <c r="M1037" i="70"/>
  <c r="H1037" i="70"/>
  <c r="N1037" i="70"/>
  <c r="I1037" i="70"/>
  <c r="A1038" i="70"/>
  <c r="M1035" i="70"/>
  <c r="N1035" i="70"/>
  <c r="I1035" i="70"/>
  <c r="K1035" i="70"/>
  <c r="H1035" i="70"/>
  <c r="F1035" i="70"/>
  <c r="A1036" i="70"/>
  <c r="M1033" i="70"/>
  <c r="N1033" i="70"/>
  <c r="K1033" i="70"/>
  <c r="I1033" i="70"/>
  <c r="F1033" i="70"/>
  <c r="H1033" i="70"/>
  <c r="C1036" i="70" l="1"/>
  <c r="D1036" i="70"/>
  <c r="E1036" i="70"/>
  <c r="B1036" i="70"/>
  <c r="B1038" i="70"/>
  <c r="D1038" i="70"/>
  <c r="C1038" i="70"/>
  <c r="E1038" i="70"/>
  <c r="D1040" i="70"/>
  <c r="C1040" i="70"/>
  <c r="E1040" i="70"/>
  <c r="B1040" i="70"/>
  <c r="G1036" i="70"/>
  <c r="G1038" i="70"/>
  <c r="J1040" i="70"/>
  <c r="G1040" i="70"/>
  <c r="L1036" i="70"/>
  <c r="J1036" i="70"/>
  <c r="L1038" i="70"/>
  <c r="J1038" i="70"/>
  <c r="L1040" i="70"/>
  <c r="I1040" i="70"/>
  <c r="H1040" i="70"/>
  <c r="M1040" i="70"/>
  <c r="A1043" i="70"/>
  <c r="K1040" i="70"/>
  <c r="N1040" i="70"/>
  <c r="F1040" i="70"/>
  <c r="A1039" i="70"/>
  <c r="N1036" i="70"/>
  <c r="I1036" i="70"/>
  <c r="M1036" i="70"/>
  <c r="K1036" i="70"/>
  <c r="F1036" i="70"/>
  <c r="H1036" i="70"/>
  <c r="A1041" i="70"/>
  <c r="N1038" i="70"/>
  <c r="I1038" i="70"/>
  <c r="M1038" i="70"/>
  <c r="K1038" i="70"/>
  <c r="H1038" i="70"/>
  <c r="F1038" i="70"/>
  <c r="D1041" i="70" l="1"/>
  <c r="E1041" i="70"/>
  <c r="B1041" i="70"/>
  <c r="C1041" i="70"/>
  <c r="D1039" i="70"/>
  <c r="E1039" i="70"/>
  <c r="B1039" i="70"/>
  <c r="C1039" i="70"/>
  <c r="C1043" i="70"/>
  <c r="D1043" i="70"/>
  <c r="E1043" i="70"/>
  <c r="B1043" i="70"/>
  <c r="G1041" i="70"/>
  <c r="G1039" i="70"/>
  <c r="J1043" i="70"/>
  <c r="G1043" i="70"/>
  <c r="L1041" i="70"/>
  <c r="J1041" i="70"/>
  <c r="L1039" i="70"/>
  <c r="J1039" i="70"/>
  <c r="L1043" i="70"/>
  <c r="A1046" i="70"/>
  <c r="K1043" i="70"/>
  <c r="N1043" i="70"/>
  <c r="F1043" i="70"/>
  <c r="M1043" i="70"/>
  <c r="H1043" i="70"/>
  <c r="I1043" i="70"/>
  <c r="A1044" i="70"/>
  <c r="M1041" i="70"/>
  <c r="N1041" i="70"/>
  <c r="K1041" i="70"/>
  <c r="I1041" i="70"/>
  <c r="F1041" i="70"/>
  <c r="H1041" i="70"/>
  <c r="A1042" i="70"/>
  <c r="M1039" i="70"/>
  <c r="N1039" i="70"/>
  <c r="I1039" i="70"/>
  <c r="K1039" i="70"/>
  <c r="F1039" i="70"/>
  <c r="H1039" i="70"/>
  <c r="C1042" i="70" l="1"/>
  <c r="D1042" i="70"/>
  <c r="E1042" i="70"/>
  <c r="B1042" i="70"/>
  <c r="D1044" i="70"/>
  <c r="C1044" i="70"/>
  <c r="E1044" i="70"/>
  <c r="B1044" i="70"/>
  <c r="C1046" i="70"/>
  <c r="D1046" i="70"/>
  <c r="B1046" i="70"/>
  <c r="E1046" i="70"/>
  <c r="G1042" i="70"/>
  <c r="G1044" i="70"/>
  <c r="J1046" i="70"/>
  <c r="G1046" i="70"/>
  <c r="L1042" i="70"/>
  <c r="J1042" i="70"/>
  <c r="L1044" i="70"/>
  <c r="J1044" i="70"/>
  <c r="L1046" i="70"/>
  <c r="N1046" i="70"/>
  <c r="F1046" i="70"/>
  <c r="K1046" i="70"/>
  <c r="A1049" i="70"/>
  <c r="I1046" i="70"/>
  <c r="M1046" i="70"/>
  <c r="H1046" i="70"/>
  <c r="A1045" i="70"/>
  <c r="M1042" i="70"/>
  <c r="N1042" i="70"/>
  <c r="I1042" i="70"/>
  <c r="K1042" i="70"/>
  <c r="F1042" i="70"/>
  <c r="H1042" i="70"/>
  <c r="A1047" i="70"/>
  <c r="M1044" i="70"/>
  <c r="N1044" i="70"/>
  <c r="I1044" i="70"/>
  <c r="K1044" i="70"/>
  <c r="F1044" i="70"/>
  <c r="H1044" i="70"/>
  <c r="D1045" i="70" l="1"/>
  <c r="E1045" i="70"/>
  <c r="B1045" i="70"/>
  <c r="C1045" i="70"/>
  <c r="D1049" i="70"/>
  <c r="E1049" i="70"/>
  <c r="B1049" i="70"/>
  <c r="C1049" i="70"/>
  <c r="E1047" i="70"/>
  <c r="B1047" i="70"/>
  <c r="D1047" i="70"/>
  <c r="C1047" i="70"/>
  <c r="G1047" i="70"/>
  <c r="G1045" i="70"/>
  <c r="J1049" i="70"/>
  <c r="G1049" i="70"/>
  <c r="L1047" i="70"/>
  <c r="J1047" i="70"/>
  <c r="L1045" i="70"/>
  <c r="J1045" i="70"/>
  <c r="L1049" i="70"/>
  <c r="A1052" i="70"/>
  <c r="K1049" i="70"/>
  <c r="M1049" i="70"/>
  <c r="F1049" i="70"/>
  <c r="H1049" i="70"/>
  <c r="N1049" i="70"/>
  <c r="I1049" i="70"/>
  <c r="A1050" i="70"/>
  <c r="M1047" i="70"/>
  <c r="N1047" i="70"/>
  <c r="I1047" i="70"/>
  <c r="K1047" i="70"/>
  <c r="F1047" i="70"/>
  <c r="H1047" i="70"/>
  <c r="A1048" i="70"/>
  <c r="M1045" i="70"/>
  <c r="N1045" i="70"/>
  <c r="I1045" i="70"/>
  <c r="K1045" i="70"/>
  <c r="H1045" i="70"/>
  <c r="F1045" i="70"/>
  <c r="D1048" i="70" l="1"/>
  <c r="E1048" i="70"/>
  <c r="C1048" i="70"/>
  <c r="B1048" i="70"/>
  <c r="C1050" i="70"/>
  <c r="D1050" i="70"/>
  <c r="B1050" i="70"/>
  <c r="E1050" i="70"/>
  <c r="C1052" i="70"/>
  <c r="D1052" i="70"/>
  <c r="E1052" i="70"/>
  <c r="B1052" i="70"/>
  <c r="G1048" i="70"/>
  <c r="G1050" i="70"/>
  <c r="J1052" i="70"/>
  <c r="G1052" i="70"/>
  <c r="L1048" i="70"/>
  <c r="J1048" i="70"/>
  <c r="L1050" i="70"/>
  <c r="J1050" i="70"/>
  <c r="L1052" i="70"/>
  <c r="I1052" i="70"/>
  <c r="F1052" i="70"/>
  <c r="M1052" i="70"/>
  <c r="A1055" i="70"/>
  <c r="K1052" i="70"/>
  <c r="N1052" i="70"/>
  <c r="H1052" i="70"/>
  <c r="A1051" i="70"/>
  <c r="N1048" i="70"/>
  <c r="I1048" i="70"/>
  <c r="M1048" i="70"/>
  <c r="K1048" i="70"/>
  <c r="F1048" i="70"/>
  <c r="H1048" i="70"/>
  <c r="A1053" i="70"/>
  <c r="M1050" i="70"/>
  <c r="N1050" i="70"/>
  <c r="K1050" i="70"/>
  <c r="I1050" i="70"/>
  <c r="F1050" i="70"/>
  <c r="H1050" i="70"/>
  <c r="E1051" i="70" l="1"/>
  <c r="B1051" i="70"/>
  <c r="D1051" i="70"/>
  <c r="C1051" i="70"/>
  <c r="D1055" i="70"/>
  <c r="E1055" i="70"/>
  <c r="B1055" i="70"/>
  <c r="C1055" i="70"/>
  <c r="D1053" i="70"/>
  <c r="B1053" i="70"/>
  <c r="E1053" i="70"/>
  <c r="C1053" i="70"/>
  <c r="G1053" i="70"/>
  <c r="G1051" i="70"/>
  <c r="J1055" i="70"/>
  <c r="G1055" i="70"/>
  <c r="L1053" i="70"/>
  <c r="J1053" i="70"/>
  <c r="L1051" i="70"/>
  <c r="J1051" i="70"/>
  <c r="L1055" i="70"/>
  <c r="A1058" i="70"/>
  <c r="K1055" i="70"/>
  <c r="M1055" i="70"/>
  <c r="F1055" i="70"/>
  <c r="H1055" i="70"/>
  <c r="N1055" i="70"/>
  <c r="I1055" i="70"/>
  <c r="A1056" i="70"/>
  <c r="M1053" i="70"/>
  <c r="N1053" i="70"/>
  <c r="I1053" i="70"/>
  <c r="K1053" i="70"/>
  <c r="H1053" i="70"/>
  <c r="F1053" i="70"/>
  <c r="A1054" i="70"/>
  <c r="M1051" i="70"/>
  <c r="N1051" i="70"/>
  <c r="I1051" i="70"/>
  <c r="K1051" i="70"/>
  <c r="H1051" i="70"/>
  <c r="F1051" i="70"/>
  <c r="B1054" i="70" l="1"/>
  <c r="D1054" i="70"/>
  <c r="C1054" i="70"/>
  <c r="E1054" i="70"/>
  <c r="D1056" i="70"/>
  <c r="C1056" i="70"/>
  <c r="E1056" i="70"/>
  <c r="B1056" i="70"/>
  <c r="C1058" i="70"/>
  <c r="D1058" i="70"/>
  <c r="E1058" i="70"/>
  <c r="B1058" i="70"/>
  <c r="G1054" i="70"/>
  <c r="G1056" i="70"/>
  <c r="J1058" i="70"/>
  <c r="G1058" i="70"/>
  <c r="L1054" i="70"/>
  <c r="J1054" i="70"/>
  <c r="L1056" i="70"/>
  <c r="J1056" i="70"/>
  <c r="L1058" i="70"/>
  <c r="N1058" i="70"/>
  <c r="F1058" i="70"/>
  <c r="I1058" i="70"/>
  <c r="A1061" i="70"/>
  <c r="K1058" i="70"/>
  <c r="M1058" i="70"/>
  <c r="H1058" i="70"/>
  <c r="A1057" i="70"/>
  <c r="N1054" i="70"/>
  <c r="M1054" i="70"/>
  <c r="K1054" i="70"/>
  <c r="I1054" i="70"/>
  <c r="H1054" i="70"/>
  <c r="F1054" i="70"/>
  <c r="A1059" i="70"/>
  <c r="N1056" i="70"/>
  <c r="I1056" i="70"/>
  <c r="M1056" i="70"/>
  <c r="K1056" i="70"/>
  <c r="F1056" i="70"/>
  <c r="H1056" i="70"/>
  <c r="D1059" i="70" l="1"/>
  <c r="C1059" i="70"/>
  <c r="E1059" i="70"/>
  <c r="B1059" i="70"/>
  <c r="D1057" i="70"/>
  <c r="E1057" i="70"/>
  <c r="B1057" i="70"/>
  <c r="C1057" i="70"/>
  <c r="D1061" i="70"/>
  <c r="E1061" i="70"/>
  <c r="B1061" i="70"/>
  <c r="C1061" i="70"/>
  <c r="G1059" i="70"/>
  <c r="G1057" i="70"/>
  <c r="J1061" i="70"/>
  <c r="G1061" i="70"/>
  <c r="L1059" i="70"/>
  <c r="J1059" i="70"/>
  <c r="L1057" i="70"/>
  <c r="J1057" i="70"/>
  <c r="L1061" i="70"/>
  <c r="A1064" i="70"/>
  <c r="K1061" i="70"/>
  <c r="F1061" i="70"/>
  <c r="M1061" i="70"/>
  <c r="H1061" i="70"/>
  <c r="N1061" i="70"/>
  <c r="I1061" i="70"/>
  <c r="A1062" i="70"/>
  <c r="M1059" i="70"/>
  <c r="N1059" i="70"/>
  <c r="I1059" i="70"/>
  <c r="K1059" i="70"/>
  <c r="H1059" i="70"/>
  <c r="F1059" i="70"/>
  <c r="A1060" i="70"/>
  <c r="M1057" i="70"/>
  <c r="N1057" i="70"/>
  <c r="I1057" i="70"/>
  <c r="K1057" i="70"/>
  <c r="F1057" i="70"/>
  <c r="H1057" i="70"/>
  <c r="C1062" i="70" l="1"/>
  <c r="D1062" i="70"/>
  <c r="E1062" i="70"/>
  <c r="B1062" i="70"/>
  <c r="E1064" i="70"/>
  <c r="D1064" i="70"/>
  <c r="C1064" i="70"/>
  <c r="B1064" i="70"/>
  <c r="D1060" i="70"/>
  <c r="C1060" i="70"/>
  <c r="E1060" i="70"/>
  <c r="B1060" i="70"/>
  <c r="G1060" i="70"/>
  <c r="G1062" i="70"/>
  <c r="J1064" i="70"/>
  <c r="G1064" i="70"/>
  <c r="L1060" i="70"/>
  <c r="J1060" i="70"/>
  <c r="L1062" i="70"/>
  <c r="J1062" i="70"/>
  <c r="L1064" i="70"/>
  <c r="N1064" i="70"/>
  <c r="F1064" i="70"/>
  <c r="I1064" i="70"/>
  <c r="H1064" i="70"/>
  <c r="M1064" i="70"/>
  <c r="A1067" i="70"/>
  <c r="K1064" i="70"/>
  <c r="A1063" i="70"/>
  <c r="M1060" i="70"/>
  <c r="N1060" i="70"/>
  <c r="I1060" i="70"/>
  <c r="K1060" i="70"/>
  <c r="H1060" i="70"/>
  <c r="F1060" i="70"/>
  <c r="A1065" i="70"/>
  <c r="M1062" i="70"/>
  <c r="N1062" i="70"/>
  <c r="I1062" i="70"/>
  <c r="K1062" i="70"/>
  <c r="F1062" i="70"/>
  <c r="H1062" i="70"/>
  <c r="E1067" i="70" l="1"/>
  <c r="D1067" i="70"/>
  <c r="B1067" i="70"/>
  <c r="C1067" i="70"/>
  <c r="D1065" i="70"/>
  <c r="E1065" i="70"/>
  <c r="B1065" i="70"/>
  <c r="C1065" i="70"/>
  <c r="E1063" i="70"/>
  <c r="B1063" i="70"/>
  <c r="D1063" i="70"/>
  <c r="C1063" i="70"/>
  <c r="G1065" i="70"/>
  <c r="G1063" i="70"/>
  <c r="J1067" i="70"/>
  <c r="G1067" i="70"/>
  <c r="L1065" i="70"/>
  <c r="J1065" i="70"/>
  <c r="L1063" i="70"/>
  <c r="J1063" i="70"/>
  <c r="L1067" i="70"/>
  <c r="N1067" i="70"/>
  <c r="F1067" i="70"/>
  <c r="I1067" i="70"/>
  <c r="A1070" i="70"/>
  <c r="K1067" i="70"/>
  <c r="M1067" i="70"/>
  <c r="H1067" i="70"/>
  <c r="A1068" i="70"/>
  <c r="M1065" i="70"/>
  <c r="N1065" i="70"/>
  <c r="I1065" i="70"/>
  <c r="K1065" i="70"/>
  <c r="F1065" i="70"/>
  <c r="H1065" i="70"/>
  <c r="A1066" i="70"/>
  <c r="M1063" i="70"/>
  <c r="N1063" i="70"/>
  <c r="I1063" i="70"/>
  <c r="K1063" i="70"/>
  <c r="F1063" i="70"/>
  <c r="H1063" i="70"/>
  <c r="D1068" i="70" l="1"/>
  <c r="E1068" i="70"/>
  <c r="B1068" i="70"/>
  <c r="C1068" i="70"/>
  <c r="B1070" i="70"/>
  <c r="E1070" i="70"/>
  <c r="D1070" i="70"/>
  <c r="C1070" i="70"/>
  <c r="B1066" i="70"/>
  <c r="E1066" i="70"/>
  <c r="D1066" i="70"/>
  <c r="C1066" i="70"/>
  <c r="G1066" i="70"/>
  <c r="G1068" i="70"/>
  <c r="J1070" i="70"/>
  <c r="G1070" i="70"/>
  <c r="L1066" i="70"/>
  <c r="J1066" i="70"/>
  <c r="L1068" i="70"/>
  <c r="J1068" i="70"/>
  <c r="L1070" i="70"/>
  <c r="A1073" i="70"/>
  <c r="I1070" i="70"/>
  <c r="F1070" i="70"/>
  <c r="K1070" i="70"/>
  <c r="N1070" i="70"/>
  <c r="H1070" i="70"/>
  <c r="M1070" i="70"/>
  <c r="A1069" i="70"/>
  <c r="M1066" i="70"/>
  <c r="N1066" i="70"/>
  <c r="K1066" i="70"/>
  <c r="I1066" i="70"/>
  <c r="F1066" i="70"/>
  <c r="H1066" i="70"/>
  <c r="A1071" i="70"/>
  <c r="N1068" i="70"/>
  <c r="I1068" i="70"/>
  <c r="M1068" i="70"/>
  <c r="K1068" i="70"/>
  <c r="F1068" i="70"/>
  <c r="H1068" i="70"/>
  <c r="D1071" i="70" l="1"/>
  <c r="B1071" i="70"/>
  <c r="E1071" i="70"/>
  <c r="C1071" i="70"/>
  <c r="D1069" i="70"/>
  <c r="E1069" i="70"/>
  <c r="B1069" i="70"/>
  <c r="C1069" i="70"/>
  <c r="D1073" i="70"/>
  <c r="B1073" i="70"/>
  <c r="E1073" i="70"/>
  <c r="C1073" i="70"/>
  <c r="G1071" i="70"/>
  <c r="G1069" i="70"/>
  <c r="J1073" i="70"/>
  <c r="G1073" i="70"/>
  <c r="L1071" i="70"/>
  <c r="J1071" i="70"/>
  <c r="L1069" i="70"/>
  <c r="J1069" i="70"/>
  <c r="L1073" i="70"/>
  <c r="N1073" i="70"/>
  <c r="H1073" i="70"/>
  <c r="K1073" i="70"/>
  <c r="A1076" i="70"/>
  <c r="I1073" i="70"/>
  <c r="M1073" i="70"/>
  <c r="F1073" i="70"/>
  <c r="A1074" i="70"/>
  <c r="M1071" i="70"/>
  <c r="N1071" i="70"/>
  <c r="I1071" i="70"/>
  <c r="K1071" i="70"/>
  <c r="F1071" i="70"/>
  <c r="H1071" i="70"/>
  <c r="A1072" i="70"/>
  <c r="M1069" i="70"/>
  <c r="N1069" i="70"/>
  <c r="I1069" i="70"/>
  <c r="K1069" i="70"/>
  <c r="H1069" i="70"/>
  <c r="F1069" i="70"/>
  <c r="B1074" i="70" l="1"/>
  <c r="E1074" i="70"/>
  <c r="D1074" i="70"/>
  <c r="C1074" i="70"/>
  <c r="D1076" i="70"/>
  <c r="E1076" i="70"/>
  <c r="B1076" i="70"/>
  <c r="C1076" i="70"/>
  <c r="D1072" i="70"/>
  <c r="B1072" i="70"/>
  <c r="C1072" i="70"/>
  <c r="E1072" i="70"/>
  <c r="G1072" i="70"/>
  <c r="G1074" i="70"/>
  <c r="J1076" i="70"/>
  <c r="G1076" i="70"/>
  <c r="L1072" i="70"/>
  <c r="J1072" i="70"/>
  <c r="L1074" i="70"/>
  <c r="J1074" i="70"/>
  <c r="L1076" i="70"/>
  <c r="A1079" i="70"/>
  <c r="I1076" i="70"/>
  <c r="M1076" i="70"/>
  <c r="F1076" i="70"/>
  <c r="N1076" i="70"/>
  <c r="H1076" i="70"/>
  <c r="K1076" i="70"/>
  <c r="A1075" i="70"/>
  <c r="N1072" i="70"/>
  <c r="M1072" i="70"/>
  <c r="I1072" i="70"/>
  <c r="K1072" i="70"/>
  <c r="F1072" i="70"/>
  <c r="H1072" i="70"/>
  <c r="A1077" i="70"/>
  <c r="M1074" i="70"/>
  <c r="N1074" i="70"/>
  <c r="K1074" i="70"/>
  <c r="I1074" i="70"/>
  <c r="F1074" i="70"/>
  <c r="H1074" i="70"/>
  <c r="E1075" i="70" l="1"/>
  <c r="D1075" i="70"/>
  <c r="B1075" i="70"/>
  <c r="C1075" i="70"/>
  <c r="D1079" i="70"/>
  <c r="B1079" i="70"/>
  <c r="E1079" i="70"/>
  <c r="C1079" i="70"/>
  <c r="D1077" i="70"/>
  <c r="E1077" i="70"/>
  <c r="B1077" i="70"/>
  <c r="C1077" i="70"/>
  <c r="G1077" i="70"/>
  <c r="G1075" i="70"/>
  <c r="J1079" i="70"/>
  <c r="G1079" i="70"/>
  <c r="L1077" i="70"/>
  <c r="J1077" i="70"/>
  <c r="L1075" i="70"/>
  <c r="J1075" i="70"/>
  <c r="L1079" i="70"/>
  <c r="N1079" i="70"/>
  <c r="H1079" i="70"/>
  <c r="I1079" i="70"/>
  <c r="A1082" i="70"/>
  <c r="K1079" i="70"/>
  <c r="M1079" i="70"/>
  <c r="F1079" i="70"/>
  <c r="A1080" i="70"/>
  <c r="M1077" i="70"/>
  <c r="N1077" i="70"/>
  <c r="I1077" i="70"/>
  <c r="K1077" i="70"/>
  <c r="H1077" i="70"/>
  <c r="F1077" i="70"/>
  <c r="A1078" i="70"/>
  <c r="M1075" i="70"/>
  <c r="N1075" i="70"/>
  <c r="I1075" i="70"/>
  <c r="K1075" i="70"/>
  <c r="H1075" i="70"/>
  <c r="F1075" i="70"/>
  <c r="C1080" i="70" l="1"/>
  <c r="D1080" i="70"/>
  <c r="B1080" i="70"/>
  <c r="E1080" i="70"/>
  <c r="B1082" i="70"/>
  <c r="E1082" i="70"/>
  <c r="D1082" i="70"/>
  <c r="C1082" i="70"/>
  <c r="B1078" i="70"/>
  <c r="E1078" i="70"/>
  <c r="D1078" i="70"/>
  <c r="C1078" i="70"/>
  <c r="G1078" i="70"/>
  <c r="G1080" i="70"/>
  <c r="J1082" i="70"/>
  <c r="G1082" i="70"/>
  <c r="L1078" i="70"/>
  <c r="J1078" i="70"/>
  <c r="L1080" i="70"/>
  <c r="J1080" i="70"/>
  <c r="L1082" i="70"/>
  <c r="M1082" i="70"/>
  <c r="F1082" i="70"/>
  <c r="I1082" i="70"/>
  <c r="N1082" i="70"/>
  <c r="H1082" i="70"/>
  <c r="K1082" i="70"/>
  <c r="A1085" i="70"/>
  <c r="A1081" i="70"/>
  <c r="M1078" i="70"/>
  <c r="N1078" i="70"/>
  <c r="I1078" i="70"/>
  <c r="K1078" i="70"/>
  <c r="H1078" i="70"/>
  <c r="F1078" i="70"/>
  <c r="A1083" i="70"/>
  <c r="N1080" i="70"/>
  <c r="M1080" i="70"/>
  <c r="I1080" i="70"/>
  <c r="K1080" i="70"/>
  <c r="F1080" i="70"/>
  <c r="H1080" i="70"/>
  <c r="E1083" i="70" l="1"/>
  <c r="D1083" i="70"/>
  <c r="B1083" i="70"/>
  <c r="C1083" i="70"/>
  <c r="D1081" i="70"/>
  <c r="B1081" i="70"/>
  <c r="E1081" i="70"/>
  <c r="C1081" i="70"/>
  <c r="D1085" i="70"/>
  <c r="E1085" i="70"/>
  <c r="B1085" i="70"/>
  <c r="C1085" i="70"/>
  <c r="G1083" i="70"/>
  <c r="G1081" i="70"/>
  <c r="J1085" i="70"/>
  <c r="G1085" i="70"/>
  <c r="L1083" i="70"/>
  <c r="J1083" i="70"/>
  <c r="L1081" i="70"/>
  <c r="J1081" i="70"/>
  <c r="L1085" i="70"/>
  <c r="N1085" i="70"/>
  <c r="F1085" i="70"/>
  <c r="I1085" i="70"/>
  <c r="A1088" i="70"/>
  <c r="K1085" i="70"/>
  <c r="M1085" i="70"/>
  <c r="H1085" i="70"/>
  <c r="A1086" i="70"/>
  <c r="M1083" i="70"/>
  <c r="N1083" i="70"/>
  <c r="I1083" i="70"/>
  <c r="K1083" i="70"/>
  <c r="H1083" i="70"/>
  <c r="F1083" i="70"/>
  <c r="A1084" i="70"/>
  <c r="M1081" i="70"/>
  <c r="N1081" i="70"/>
  <c r="K1081" i="70"/>
  <c r="I1081" i="70"/>
  <c r="F1081" i="70"/>
  <c r="H1081" i="70"/>
  <c r="B1086" i="70" l="1"/>
  <c r="E1086" i="70"/>
  <c r="D1086" i="70"/>
  <c r="C1086" i="70"/>
  <c r="D1088" i="70"/>
  <c r="B1088" i="70"/>
  <c r="C1088" i="70"/>
  <c r="E1088" i="70"/>
  <c r="D1084" i="70"/>
  <c r="E1084" i="70"/>
  <c r="B1084" i="70"/>
  <c r="C1084" i="70"/>
  <c r="G1084" i="70"/>
  <c r="G1086" i="70"/>
  <c r="J1088" i="70"/>
  <c r="G1088" i="70"/>
  <c r="L1084" i="70"/>
  <c r="J1084" i="70"/>
  <c r="L1086" i="70"/>
  <c r="J1086" i="70"/>
  <c r="L1088" i="70"/>
  <c r="A1091" i="70"/>
  <c r="K1088" i="70"/>
  <c r="N1088" i="70"/>
  <c r="F1088" i="70"/>
  <c r="M1088" i="70"/>
  <c r="H1088" i="70"/>
  <c r="I1088" i="70"/>
  <c r="A1087" i="70"/>
  <c r="N1084" i="70"/>
  <c r="M1084" i="70"/>
  <c r="K1084" i="70"/>
  <c r="I1084" i="70"/>
  <c r="H1084" i="70"/>
  <c r="F1084" i="70"/>
  <c r="A1089" i="70"/>
  <c r="N1086" i="70"/>
  <c r="M1086" i="70"/>
  <c r="I1086" i="70"/>
  <c r="K1086" i="70"/>
  <c r="H1086" i="70"/>
  <c r="F1086" i="70"/>
  <c r="D1089" i="70" l="1"/>
  <c r="B1089" i="70"/>
  <c r="E1089" i="70"/>
  <c r="C1089" i="70"/>
  <c r="D1087" i="70"/>
  <c r="B1087" i="70"/>
  <c r="E1087" i="70"/>
  <c r="C1087" i="70"/>
  <c r="E1091" i="70"/>
  <c r="D1091" i="70"/>
  <c r="B1091" i="70"/>
  <c r="C1091" i="70"/>
  <c r="G1089" i="70"/>
  <c r="G1087" i="70"/>
  <c r="J1091" i="70"/>
  <c r="G1091" i="70"/>
  <c r="L1089" i="70"/>
  <c r="J1089" i="70"/>
  <c r="L1087" i="70"/>
  <c r="J1087" i="70"/>
  <c r="L1091" i="70"/>
  <c r="N1091" i="70"/>
  <c r="F1091" i="70"/>
  <c r="I1091" i="70"/>
  <c r="A1094" i="70"/>
  <c r="K1091" i="70"/>
  <c r="M1091" i="70"/>
  <c r="H1091" i="70"/>
  <c r="A1092" i="70"/>
  <c r="M1089" i="70"/>
  <c r="N1089" i="70"/>
  <c r="I1089" i="70"/>
  <c r="K1089" i="70"/>
  <c r="F1089" i="70"/>
  <c r="H1089" i="70"/>
  <c r="A1090" i="70"/>
  <c r="M1087" i="70"/>
  <c r="N1087" i="70"/>
  <c r="I1087" i="70"/>
  <c r="K1087" i="70"/>
  <c r="F1087" i="70"/>
  <c r="H1087" i="70"/>
  <c r="B1092" i="70" l="1"/>
  <c r="E1092" i="70"/>
  <c r="D1092" i="70"/>
  <c r="C1092" i="70"/>
  <c r="B1094" i="70"/>
  <c r="D1094" i="70"/>
  <c r="E1094" i="70"/>
  <c r="C1094" i="70"/>
  <c r="B1090" i="70"/>
  <c r="E1090" i="70"/>
  <c r="D1090" i="70"/>
  <c r="C1090" i="70"/>
  <c r="G1090" i="70"/>
  <c r="G1092" i="70"/>
  <c r="J1094" i="70"/>
  <c r="G1094" i="70"/>
  <c r="L1090" i="70"/>
  <c r="J1090" i="70"/>
  <c r="L1092" i="70"/>
  <c r="J1092" i="70"/>
  <c r="L1094" i="70"/>
  <c r="A1097" i="70"/>
  <c r="K1094" i="70"/>
  <c r="M1094" i="70"/>
  <c r="F1094" i="70"/>
  <c r="I1094" i="70"/>
  <c r="N1094" i="70"/>
  <c r="H1094" i="70"/>
  <c r="A1093" i="70"/>
  <c r="M1090" i="70"/>
  <c r="N1090" i="70"/>
  <c r="K1090" i="70"/>
  <c r="I1090" i="70"/>
  <c r="H1090" i="70"/>
  <c r="F1090" i="70"/>
  <c r="A1095" i="70"/>
  <c r="M1092" i="70"/>
  <c r="N1092" i="70"/>
  <c r="K1092" i="70"/>
  <c r="I1092" i="70"/>
  <c r="H1092" i="70"/>
  <c r="F1092" i="70"/>
  <c r="B1095" i="70" l="1"/>
  <c r="D1095" i="70"/>
  <c r="C1095" i="70"/>
  <c r="E1095" i="70"/>
  <c r="B1093" i="70"/>
  <c r="D1093" i="70"/>
  <c r="C1093" i="70"/>
  <c r="E1093" i="70"/>
  <c r="B1097" i="70"/>
  <c r="E1097" i="70"/>
  <c r="C1097" i="70"/>
  <c r="D1097" i="70"/>
  <c r="G1095" i="70"/>
  <c r="G1093" i="70"/>
  <c r="J1097" i="70"/>
  <c r="G1097" i="70"/>
  <c r="L1095" i="70"/>
  <c r="J1095" i="70"/>
  <c r="L1093" i="70"/>
  <c r="J1093" i="70"/>
  <c r="L1097" i="70"/>
  <c r="N1097" i="70"/>
  <c r="H1097" i="70"/>
  <c r="K1097" i="70"/>
  <c r="A1100" i="70"/>
  <c r="I1097" i="70"/>
  <c r="M1097" i="70"/>
  <c r="F1097" i="70"/>
  <c r="A1098" i="70"/>
  <c r="M1095" i="70"/>
  <c r="N1095" i="70"/>
  <c r="I1095" i="70"/>
  <c r="K1095" i="70"/>
  <c r="F1095" i="70"/>
  <c r="H1095" i="70"/>
  <c r="A1096" i="70"/>
  <c r="M1093" i="70"/>
  <c r="N1093" i="70"/>
  <c r="I1093" i="70"/>
  <c r="K1093" i="70"/>
  <c r="H1093" i="70"/>
  <c r="F1093" i="70"/>
  <c r="B1098" i="70" l="1"/>
  <c r="D1098" i="70"/>
  <c r="E1098" i="70"/>
  <c r="C1098" i="70"/>
  <c r="B1100" i="70"/>
  <c r="D1100" i="70"/>
  <c r="C1100" i="70"/>
  <c r="E1100" i="70"/>
  <c r="B1096" i="70"/>
  <c r="D1096" i="70"/>
  <c r="E1096" i="70"/>
  <c r="C1096" i="70"/>
  <c r="G1096" i="70"/>
  <c r="G1098" i="70"/>
  <c r="J1100" i="70"/>
  <c r="G1100" i="70"/>
  <c r="L1096" i="70"/>
  <c r="J1096" i="70"/>
  <c r="L1098" i="70"/>
  <c r="J1098" i="70"/>
  <c r="L1100" i="70"/>
  <c r="A1103" i="70"/>
  <c r="I1100" i="70"/>
  <c r="N1100" i="70"/>
  <c r="F1100" i="70"/>
  <c r="M1100" i="70"/>
  <c r="H1100" i="70"/>
  <c r="K1100" i="70"/>
  <c r="A1099" i="70"/>
  <c r="N1096" i="70"/>
  <c r="M1096" i="70"/>
  <c r="I1096" i="70"/>
  <c r="K1096" i="70"/>
  <c r="F1096" i="70"/>
  <c r="H1096" i="70"/>
  <c r="A1101" i="70"/>
  <c r="M1098" i="70"/>
  <c r="N1098" i="70"/>
  <c r="K1098" i="70"/>
  <c r="I1098" i="70"/>
  <c r="F1098" i="70"/>
  <c r="H1098" i="70"/>
  <c r="B1099" i="70" l="1"/>
  <c r="E1099" i="70"/>
  <c r="D1099" i="70"/>
  <c r="C1099" i="70"/>
  <c r="B1103" i="70"/>
  <c r="D1103" i="70"/>
  <c r="E1103" i="70"/>
  <c r="C1103" i="70"/>
  <c r="B1101" i="70"/>
  <c r="D1101" i="70"/>
  <c r="E1101" i="70"/>
  <c r="C1101" i="70"/>
  <c r="G1101" i="70"/>
  <c r="G1099" i="70"/>
  <c r="J1103" i="70"/>
  <c r="G1103" i="70"/>
  <c r="L1101" i="70"/>
  <c r="J1101" i="70"/>
  <c r="L1099" i="70"/>
  <c r="J1099" i="70"/>
  <c r="L1103" i="70"/>
  <c r="N1103" i="70"/>
  <c r="H1103" i="70"/>
  <c r="I1103" i="70"/>
  <c r="A1106" i="70"/>
  <c r="K1103" i="70"/>
  <c r="M1103" i="70"/>
  <c r="F1103" i="70"/>
  <c r="A1104" i="70"/>
  <c r="M1101" i="70"/>
  <c r="N1101" i="70"/>
  <c r="K1101" i="70"/>
  <c r="I1101" i="70"/>
  <c r="H1101" i="70"/>
  <c r="F1101" i="70"/>
  <c r="A1102" i="70"/>
  <c r="M1099" i="70"/>
  <c r="N1099" i="70"/>
  <c r="I1099" i="70"/>
  <c r="K1099" i="70"/>
  <c r="H1099" i="70"/>
  <c r="F1099" i="70"/>
  <c r="B1102" i="70" l="1"/>
  <c r="D1102" i="70"/>
  <c r="E1102" i="70"/>
  <c r="C1102" i="70"/>
  <c r="B1104" i="70"/>
  <c r="D1104" i="70"/>
  <c r="E1104" i="70"/>
  <c r="C1104" i="70"/>
  <c r="B1106" i="70"/>
  <c r="D1106" i="70"/>
  <c r="E1106" i="70"/>
  <c r="C1106" i="70"/>
  <c r="G1102" i="70"/>
  <c r="G1104" i="70"/>
  <c r="J1106" i="70"/>
  <c r="G1106" i="70"/>
  <c r="L1102" i="70"/>
  <c r="J1102" i="70"/>
  <c r="L1104" i="70"/>
  <c r="J1104" i="70"/>
  <c r="L1106" i="70"/>
  <c r="M1106" i="70"/>
  <c r="F1106" i="70"/>
  <c r="K1106" i="70"/>
  <c r="N1106" i="70"/>
  <c r="H1106" i="70"/>
  <c r="I1106" i="70"/>
  <c r="A1109" i="70"/>
  <c r="A1105" i="70"/>
  <c r="N1102" i="70"/>
  <c r="M1102" i="70"/>
  <c r="K1102" i="70"/>
  <c r="I1102" i="70"/>
  <c r="H1102" i="70"/>
  <c r="F1102" i="70"/>
  <c r="A1107" i="70"/>
  <c r="N1104" i="70"/>
  <c r="M1104" i="70"/>
  <c r="I1104" i="70"/>
  <c r="K1104" i="70"/>
  <c r="F1104" i="70"/>
  <c r="H1104" i="70"/>
  <c r="B1107" i="70" l="1"/>
  <c r="E1107" i="70"/>
  <c r="C1107" i="70"/>
  <c r="D1107" i="70"/>
  <c r="B1105" i="70"/>
  <c r="D1105" i="70"/>
  <c r="E1105" i="70"/>
  <c r="C1105" i="70"/>
  <c r="B1109" i="70"/>
  <c r="E1109" i="70"/>
  <c r="D1109" i="70"/>
  <c r="C1109" i="70"/>
  <c r="G1107" i="70"/>
  <c r="G1105" i="70"/>
  <c r="J1109" i="70"/>
  <c r="G1109" i="70"/>
  <c r="L1107" i="70"/>
  <c r="J1107" i="70"/>
  <c r="L1105" i="70"/>
  <c r="J1105" i="70"/>
  <c r="L1109" i="70"/>
  <c r="N1109" i="70"/>
  <c r="F1109" i="70"/>
  <c r="I1109" i="70"/>
  <c r="A1112" i="70"/>
  <c r="K1109" i="70"/>
  <c r="M1109" i="70"/>
  <c r="H1109" i="70"/>
  <c r="A1110" i="70"/>
  <c r="M1107" i="70"/>
  <c r="N1107" i="70"/>
  <c r="I1107" i="70"/>
  <c r="K1107" i="70"/>
  <c r="H1107" i="70"/>
  <c r="F1107" i="70"/>
  <c r="A1108" i="70"/>
  <c r="M1105" i="70"/>
  <c r="N1105" i="70"/>
  <c r="I1105" i="70"/>
  <c r="K1105" i="70"/>
  <c r="F1105" i="70"/>
  <c r="H1105" i="70"/>
  <c r="B1108" i="70" l="1"/>
  <c r="E1108" i="70"/>
  <c r="D1108" i="70"/>
  <c r="C1108" i="70"/>
  <c r="B1110" i="70"/>
  <c r="D1110" i="70"/>
  <c r="E1110" i="70"/>
  <c r="C1110" i="70"/>
  <c r="B1112" i="70"/>
  <c r="D1112" i="70"/>
  <c r="E1112" i="70"/>
  <c r="C1112" i="70"/>
  <c r="G1108" i="70"/>
  <c r="G1110" i="70"/>
  <c r="J1112" i="70"/>
  <c r="G1112" i="70"/>
  <c r="L1108" i="70"/>
  <c r="J1108" i="70"/>
  <c r="L1110" i="70"/>
  <c r="J1110" i="70"/>
  <c r="L1112" i="70"/>
  <c r="A1115" i="70"/>
  <c r="K1112" i="70"/>
  <c r="N1112" i="70"/>
  <c r="F1112" i="70"/>
  <c r="M1112" i="70"/>
  <c r="H1112" i="70"/>
  <c r="I1112" i="70"/>
  <c r="A1111" i="70"/>
  <c r="M1108" i="70"/>
  <c r="N1108" i="70"/>
  <c r="K1108" i="70"/>
  <c r="I1108" i="70"/>
  <c r="F1108" i="70"/>
  <c r="H1108" i="70"/>
  <c r="A1113" i="70"/>
  <c r="M1110" i="70"/>
  <c r="N1110" i="70"/>
  <c r="K1110" i="70"/>
  <c r="I1110" i="70"/>
  <c r="H1110" i="70"/>
  <c r="F1110" i="70"/>
  <c r="B1113" i="70" l="1"/>
  <c r="C1113" i="70"/>
  <c r="D1113" i="70"/>
  <c r="E1113" i="70"/>
  <c r="B1111" i="70"/>
  <c r="D1111" i="70"/>
  <c r="C1111" i="70"/>
  <c r="E1111" i="70"/>
  <c r="B1115" i="70"/>
  <c r="E1115" i="70"/>
  <c r="D1115" i="70"/>
  <c r="C1115" i="70"/>
  <c r="G1113" i="70"/>
  <c r="G1111" i="70"/>
  <c r="J1115" i="70"/>
  <c r="G1115" i="70"/>
  <c r="L1113" i="70"/>
  <c r="J1113" i="70"/>
  <c r="L1111" i="70"/>
  <c r="J1111" i="70"/>
  <c r="L1115" i="70"/>
  <c r="N1115" i="70"/>
  <c r="F1115" i="70"/>
  <c r="I1115" i="70"/>
  <c r="A1118" i="70"/>
  <c r="K1115" i="70"/>
  <c r="M1115" i="70"/>
  <c r="H1115" i="70"/>
  <c r="A1116" i="70"/>
  <c r="M1113" i="70"/>
  <c r="N1113" i="70"/>
  <c r="K1113" i="70"/>
  <c r="I1113" i="70"/>
  <c r="H1113" i="70"/>
  <c r="F1113" i="70"/>
  <c r="A1114" i="70"/>
  <c r="M1111" i="70"/>
  <c r="N1111" i="70"/>
  <c r="I1111" i="70"/>
  <c r="K1111" i="70"/>
  <c r="F1111" i="70"/>
  <c r="H1111" i="70"/>
  <c r="B1114" i="70" l="1"/>
  <c r="D1114" i="70"/>
  <c r="E1114" i="70"/>
  <c r="C1114" i="70"/>
  <c r="B1116" i="70"/>
  <c r="D1116" i="70"/>
  <c r="E1116" i="70"/>
  <c r="C1116" i="70"/>
  <c r="B1118" i="70"/>
  <c r="D1118" i="70"/>
  <c r="E1118" i="70"/>
  <c r="C1118" i="70"/>
  <c r="G1114" i="70"/>
  <c r="G1116" i="70"/>
  <c r="J1118" i="70"/>
  <c r="G1118" i="70"/>
  <c r="L1114" i="70"/>
  <c r="J1114" i="70"/>
  <c r="L1116" i="70"/>
  <c r="J1116" i="70"/>
  <c r="L1118" i="70"/>
  <c r="A1121" i="70"/>
  <c r="I1118" i="70"/>
  <c r="N1118" i="70"/>
  <c r="F1118" i="70"/>
  <c r="K1118" i="70"/>
  <c r="M1118" i="70"/>
  <c r="H1118" i="70"/>
  <c r="A1117" i="70"/>
  <c r="M1114" i="70"/>
  <c r="N1114" i="70"/>
  <c r="K1114" i="70"/>
  <c r="I1114" i="70"/>
  <c r="F1114" i="70"/>
  <c r="H1114" i="70"/>
  <c r="A1119" i="70"/>
  <c r="N1116" i="70"/>
  <c r="M1116" i="70"/>
  <c r="K1116" i="70"/>
  <c r="I1116" i="70"/>
  <c r="H1116" i="70"/>
  <c r="F1116" i="70"/>
  <c r="B1119" i="70" l="1"/>
  <c r="E1119" i="70"/>
  <c r="D1119" i="70"/>
  <c r="C1119" i="70"/>
  <c r="B1117" i="70"/>
  <c r="E1117" i="70"/>
  <c r="D1117" i="70"/>
  <c r="C1117" i="70"/>
  <c r="B1121" i="70"/>
  <c r="D1121" i="70"/>
  <c r="C1121" i="70"/>
  <c r="E1121" i="70"/>
  <c r="G1119" i="70"/>
  <c r="G1117" i="70"/>
  <c r="J1121" i="70"/>
  <c r="G1121" i="70"/>
  <c r="L1119" i="70"/>
  <c r="J1119" i="70"/>
  <c r="L1117" i="70"/>
  <c r="J1117" i="70"/>
  <c r="L1121" i="70"/>
  <c r="N1121" i="70"/>
  <c r="H1121" i="70"/>
  <c r="I1121" i="70"/>
  <c r="A1124" i="70"/>
  <c r="K1121" i="70"/>
  <c r="M1121" i="70"/>
  <c r="F1121" i="70"/>
  <c r="A1122" i="70"/>
  <c r="M1119" i="70"/>
  <c r="N1119" i="70"/>
  <c r="I1119" i="70"/>
  <c r="K1119" i="70"/>
  <c r="F1119" i="70"/>
  <c r="H1119" i="70"/>
  <c r="A1120" i="70"/>
  <c r="M1117" i="70"/>
  <c r="N1117" i="70"/>
  <c r="I1117" i="70"/>
  <c r="K1117" i="70"/>
  <c r="H1117" i="70"/>
  <c r="F1117" i="70"/>
  <c r="B1122" i="70" l="1"/>
  <c r="D1122" i="70"/>
  <c r="E1122" i="70"/>
  <c r="C1122" i="70"/>
  <c r="B1124" i="70"/>
  <c r="E1124" i="70"/>
  <c r="D1124" i="70"/>
  <c r="C1124" i="70"/>
  <c r="B1120" i="70"/>
  <c r="D1120" i="70"/>
  <c r="E1120" i="70"/>
  <c r="C1120" i="70"/>
  <c r="G1120" i="70"/>
  <c r="G1122" i="70"/>
  <c r="J1124" i="70"/>
  <c r="G1124" i="70"/>
  <c r="L1120" i="70"/>
  <c r="J1120" i="70"/>
  <c r="L1122" i="70"/>
  <c r="J1122" i="70"/>
  <c r="L1124" i="70"/>
  <c r="I1124" i="70"/>
  <c r="M1124" i="70"/>
  <c r="F1124" i="70"/>
  <c r="H1124" i="70"/>
  <c r="N1124" i="70"/>
  <c r="A1127" i="70"/>
  <c r="K1124" i="70"/>
  <c r="A1123" i="70"/>
  <c r="N1120" i="70"/>
  <c r="M1120" i="70"/>
  <c r="I1120" i="70"/>
  <c r="K1120" i="70"/>
  <c r="F1120" i="70"/>
  <c r="H1120" i="70"/>
  <c r="A1125" i="70"/>
  <c r="M1122" i="70"/>
  <c r="N1122" i="70"/>
  <c r="I1122" i="70"/>
  <c r="K1122" i="70"/>
  <c r="H1122" i="70"/>
  <c r="F1122" i="70"/>
  <c r="B1127" i="70" l="1"/>
  <c r="D1127" i="70"/>
  <c r="C1127" i="70"/>
  <c r="E1127" i="70"/>
  <c r="B1125" i="70"/>
  <c r="D1125" i="70"/>
  <c r="C1125" i="70"/>
  <c r="E1125" i="70"/>
  <c r="B1123" i="70"/>
  <c r="E1123" i="70"/>
  <c r="C1123" i="70"/>
  <c r="D1123" i="70"/>
  <c r="G1125" i="70"/>
  <c r="G1123" i="70"/>
  <c r="J1127" i="70"/>
  <c r="G1127" i="70"/>
  <c r="L1125" i="70"/>
  <c r="J1125" i="70"/>
  <c r="L1123" i="70"/>
  <c r="J1123" i="70"/>
  <c r="L1127" i="70"/>
  <c r="N1127" i="70"/>
  <c r="H1127" i="70"/>
  <c r="I1127" i="70"/>
  <c r="A1130" i="70"/>
  <c r="K1127" i="70"/>
  <c r="M1127" i="70"/>
  <c r="F1127" i="70"/>
  <c r="A1128" i="70"/>
  <c r="M1125" i="70"/>
  <c r="N1125" i="70"/>
  <c r="I1125" i="70"/>
  <c r="K1125" i="70"/>
  <c r="F1125" i="70"/>
  <c r="H1125" i="70"/>
  <c r="A1126" i="70"/>
  <c r="M1123" i="70"/>
  <c r="N1123" i="70"/>
  <c r="I1123" i="70"/>
  <c r="K1123" i="70"/>
  <c r="F1123" i="70"/>
  <c r="H1123" i="70"/>
  <c r="B1128" i="70" l="1"/>
  <c r="D1128" i="70"/>
  <c r="E1128" i="70"/>
  <c r="C1128" i="70"/>
  <c r="B1130" i="70"/>
  <c r="D1130" i="70"/>
  <c r="E1130" i="70"/>
  <c r="C1130" i="70"/>
  <c r="B1126" i="70"/>
  <c r="D1126" i="70"/>
  <c r="E1126" i="70"/>
  <c r="C1126" i="70"/>
  <c r="G1126" i="70"/>
  <c r="G1128" i="70"/>
  <c r="J1130" i="70"/>
  <c r="G1130" i="70"/>
  <c r="L1126" i="70"/>
  <c r="J1126" i="70"/>
  <c r="L1128" i="70"/>
  <c r="J1128" i="70"/>
  <c r="L1130" i="70"/>
  <c r="I1130" i="70"/>
  <c r="M1130" i="70"/>
  <c r="H1130" i="70"/>
  <c r="N1130" i="70"/>
  <c r="F1130" i="70"/>
  <c r="A1133" i="70"/>
  <c r="K1130" i="70"/>
  <c r="A1129" i="70"/>
  <c r="M1126" i="70"/>
  <c r="N1126" i="70"/>
  <c r="I1126" i="70"/>
  <c r="K1126" i="70"/>
  <c r="H1126" i="70"/>
  <c r="F1126" i="70"/>
  <c r="A1131" i="70"/>
  <c r="N1128" i="70"/>
  <c r="M1128" i="70"/>
  <c r="I1128" i="70"/>
  <c r="K1128" i="70"/>
  <c r="F1128" i="70"/>
  <c r="H1128" i="70"/>
  <c r="B1133" i="70" l="1"/>
  <c r="D1133" i="70"/>
  <c r="E1133" i="70"/>
  <c r="C1133" i="70"/>
  <c r="B1131" i="70"/>
  <c r="E1131" i="70"/>
  <c r="D1131" i="70"/>
  <c r="C1131" i="70"/>
  <c r="B1129" i="70"/>
  <c r="E1129" i="70"/>
  <c r="C1129" i="70"/>
  <c r="D1129" i="70"/>
  <c r="G1131" i="70"/>
  <c r="G1129" i="70"/>
  <c r="J1133" i="70"/>
  <c r="G1133" i="70"/>
  <c r="L1131" i="70"/>
  <c r="J1131" i="70"/>
  <c r="L1129" i="70"/>
  <c r="J1129" i="70"/>
  <c r="L1133" i="70"/>
  <c r="M1133" i="70"/>
  <c r="F1133" i="70"/>
  <c r="N1133" i="70"/>
  <c r="H1133" i="70"/>
  <c r="I1133" i="70"/>
  <c r="A1136" i="70"/>
  <c r="K1133" i="70"/>
  <c r="A1134" i="70"/>
  <c r="M1131" i="70"/>
  <c r="N1131" i="70"/>
  <c r="I1131" i="70"/>
  <c r="K1131" i="70"/>
  <c r="F1131" i="70"/>
  <c r="H1131" i="70"/>
  <c r="A1132" i="70"/>
  <c r="M1129" i="70"/>
  <c r="N1129" i="70"/>
  <c r="I1129" i="70"/>
  <c r="K1129" i="70"/>
  <c r="H1129" i="70"/>
  <c r="F1129" i="70"/>
  <c r="B1136" i="70" l="1"/>
  <c r="D1136" i="70"/>
  <c r="E1136" i="70"/>
  <c r="C1136" i="70"/>
  <c r="B1134" i="70"/>
  <c r="D1134" i="70"/>
  <c r="E1134" i="70"/>
  <c r="C1134" i="70"/>
  <c r="B1132" i="70"/>
  <c r="D1132" i="70"/>
  <c r="C1132" i="70"/>
  <c r="E1132" i="70"/>
  <c r="G1132" i="70"/>
  <c r="G1134" i="70"/>
  <c r="J1136" i="70"/>
  <c r="G1136" i="70"/>
  <c r="L1134" i="70"/>
  <c r="J1134" i="70"/>
  <c r="L1132" i="70"/>
  <c r="J1132" i="70"/>
  <c r="L1136" i="70"/>
  <c r="N1136" i="70"/>
  <c r="F1136" i="70"/>
  <c r="M1136" i="70"/>
  <c r="H1136" i="70"/>
  <c r="I1136" i="70"/>
  <c r="A1139" i="70"/>
  <c r="K1136" i="70"/>
  <c r="A1135" i="70"/>
  <c r="N1132" i="70"/>
  <c r="M1132" i="70"/>
  <c r="K1132" i="70"/>
  <c r="I1132" i="70"/>
  <c r="H1132" i="70"/>
  <c r="F1132" i="70"/>
  <c r="A1137" i="70"/>
  <c r="M1134" i="70"/>
  <c r="N1134" i="70"/>
  <c r="K1134" i="70"/>
  <c r="I1134" i="70"/>
  <c r="H1134" i="70"/>
  <c r="F1134" i="70"/>
  <c r="B1139" i="70" l="1"/>
  <c r="E1139" i="70"/>
  <c r="C1139" i="70"/>
  <c r="D1139" i="70"/>
  <c r="B1137" i="70"/>
  <c r="D1137" i="70"/>
  <c r="E1137" i="70"/>
  <c r="C1137" i="70"/>
  <c r="B1135" i="70"/>
  <c r="D1135" i="70"/>
  <c r="E1135" i="70"/>
  <c r="C1135" i="70"/>
  <c r="G1137" i="70"/>
  <c r="G1135" i="70"/>
  <c r="J1139" i="70"/>
  <c r="G1139" i="70"/>
  <c r="L1137" i="70"/>
  <c r="J1137" i="70"/>
  <c r="L1135" i="70"/>
  <c r="J1135" i="70"/>
  <c r="L1139" i="70"/>
  <c r="I1139" i="70"/>
  <c r="H1139" i="70"/>
  <c r="N1139" i="70"/>
  <c r="A1142" i="70"/>
  <c r="K1139" i="70"/>
  <c r="M1139" i="70"/>
  <c r="F1139" i="70"/>
  <c r="A1140" i="70"/>
  <c r="M1137" i="70"/>
  <c r="N1137" i="70"/>
  <c r="K1137" i="70"/>
  <c r="I1137" i="70"/>
  <c r="F1137" i="70"/>
  <c r="H1137" i="70"/>
  <c r="A1138" i="70"/>
  <c r="M1135" i="70"/>
  <c r="N1135" i="70"/>
  <c r="I1135" i="70"/>
  <c r="K1135" i="70"/>
  <c r="F1135" i="70"/>
  <c r="H1135" i="70"/>
  <c r="B1138" i="70" l="1"/>
  <c r="D1138" i="70"/>
  <c r="E1138" i="70"/>
  <c r="C1138" i="70"/>
  <c r="B1140" i="70"/>
  <c r="E1140" i="70"/>
  <c r="D1140" i="70"/>
  <c r="C1140" i="70"/>
  <c r="B1142" i="70"/>
  <c r="D1142" i="70"/>
  <c r="E1142" i="70"/>
  <c r="C1142" i="70"/>
  <c r="G1138" i="70"/>
  <c r="G1140" i="70"/>
  <c r="J1142" i="70"/>
  <c r="G1142" i="70"/>
  <c r="L1138" i="70"/>
  <c r="J1138" i="70"/>
  <c r="L1140" i="70"/>
  <c r="J1140" i="70"/>
  <c r="L1142" i="70"/>
  <c r="A1145" i="70"/>
  <c r="N1142" i="70"/>
  <c r="I1142" i="70"/>
  <c r="M1142" i="70"/>
  <c r="F1142" i="70"/>
  <c r="K1142" i="70"/>
  <c r="H1142" i="70"/>
  <c r="A1141" i="70"/>
  <c r="M1138" i="70"/>
  <c r="K1138" i="70"/>
  <c r="N1138" i="70"/>
  <c r="I1138" i="70"/>
  <c r="F1138" i="70"/>
  <c r="H1138" i="70"/>
  <c r="A1143" i="70"/>
  <c r="M1140" i="70"/>
  <c r="K1140" i="70"/>
  <c r="N1140" i="70"/>
  <c r="I1140" i="70"/>
  <c r="H1140" i="70"/>
  <c r="F1140" i="70"/>
  <c r="B1141" i="70" l="1"/>
  <c r="E1141" i="70"/>
  <c r="D1141" i="70"/>
  <c r="C1141" i="70"/>
  <c r="B1145" i="70"/>
  <c r="C1145" i="70"/>
  <c r="D1145" i="70"/>
  <c r="E1145" i="70"/>
  <c r="B1143" i="70"/>
  <c r="D1143" i="70"/>
  <c r="C1143" i="70"/>
  <c r="E1143" i="70"/>
  <c r="G1143" i="70"/>
  <c r="G1141" i="70"/>
  <c r="J1145" i="70"/>
  <c r="G1145" i="70"/>
  <c r="L1143" i="70"/>
  <c r="J1143" i="70"/>
  <c r="L1141" i="70"/>
  <c r="J1141" i="70"/>
  <c r="L1145" i="70"/>
  <c r="K1145" i="70"/>
  <c r="H1145" i="70"/>
  <c r="I1145" i="70"/>
  <c r="A1148" i="70"/>
  <c r="N1145" i="70"/>
  <c r="M1145" i="70"/>
  <c r="F1145" i="70"/>
  <c r="A1146" i="70"/>
  <c r="M1143" i="70"/>
  <c r="I1143" i="70"/>
  <c r="K1143" i="70"/>
  <c r="N1143" i="70"/>
  <c r="F1143" i="70"/>
  <c r="H1143" i="70"/>
  <c r="A1144" i="70"/>
  <c r="M1141" i="70"/>
  <c r="I1141" i="70"/>
  <c r="N1141" i="70"/>
  <c r="K1141" i="70"/>
  <c r="F1141" i="70"/>
  <c r="H1141" i="70"/>
  <c r="B1146" i="70" l="1"/>
  <c r="D1146" i="70"/>
  <c r="E1146" i="70"/>
  <c r="C1146" i="70"/>
  <c r="B1148" i="70"/>
  <c r="D1148" i="70"/>
  <c r="E1148" i="70"/>
  <c r="C1148" i="70"/>
  <c r="B1144" i="70"/>
  <c r="D1144" i="70"/>
  <c r="E1144" i="70"/>
  <c r="C1144" i="70"/>
  <c r="G1144" i="70"/>
  <c r="G1146" i="70"/>
  <c r="J1148" i="70"/>
  <c r="G1148" i="70"/>
  <c r="L1144" i="70"/>
  <c r="J1144" i="70"/>
  <c r="L1146" i="70"/>
  <c r="J1146" i="70"/>
  <c r="L1148" i="70"/>
  <c r="N1148" i="70"/>
  <c r="M1148" i="70"/>
  <c r="F1148" i="70"/>
  <c r="I1148" i="70"/>
  <c r="K1148" i="70"/>
  <c r="A1151" i="70"/>
  <c r="H1148" i="70"/>
  <c r="A1147" i="70"/>
  <c r="M1144" i="70"/>
  <c r="N1144" i="70"/>
  <c r="I1144" i="70"/>
  <c r="K1144" i="70"/>
  <c r="F1144" i="70"/>
  <c r="H1144" i="70"/>
  <c r="A1149" i="70"/>
  <c r="M1146" i="70"/>
  <c r="I1146" i="70"/>
  <c r="K1146" i="70"/>
  <c r="N1146" i="70"/>
  <c r="F1146" i="70"/>
  <c r="H1146" i="70"/>
  <c r="B1151" i="70" l="1"/>
  <c r="E1151" i="70"/>
  <c r="D1151" i="70"/>
  <c r="C1151" i="70"/>
  <c r="B1147" i="70"/>
  <c r="E1147" i="70"/>
  <c r="D1147" i="70"/>
  <c r="C1147" i="70"/>
  <c r="B1149" i="70"/>
  <c r="E1149" i="70"/>
  <c r="D1149" i="70"/>
  <c r="C1149" i="70"/>
  <c r="G1149" i="70"/>
  <c r="G1147" i="70"/>
  <c r="J1151" i="70"/>
  <c r="G1151" i="70"/>
  <c r="L1149" i="70"/>
  <c r="J1149" i="70"/>
  <c r="L1147" i="70"/>
  <c r="J1147" i="70"/>
  <c r="L1151" i="70"/>
  <c r="I1151" i="70"/>
  <c r="H1151" i="70"/>
  <c r="N1151" i="70"/>
  <c r="A1154" i="70"/>
  <c r="K1151" i="70"/>
  <c r="M1151" i="70"/>
  <c r="F1151" i="70"/>
  <c r="A1152" i="70"/>
  <c r="M1149" i="70"/>
  <c r="I1149" i="70"/>
  <c r="N1149" i="70"/>
  <c r="K1149" i="70"/>
  <c r="H1149" i="70"/>
  <c r="F1149" i="70"/>
  <c r="A1150" i="70"/>
  <c r="M1147" i="70"/>
  <c r="I1147" i="70"/>
  <c r="N1147" i="70"/>
  <c r="K1147" i="70"/>
  <c r="H1147" i="70"/>
  <c r="F1147" i="70"/>
  <c r="B1152" i="70" l="1"/>
  <c r="D1152" i="70"/>
  <c r="E1152" i="70"/>
  <c r="C1152" i="70"/>
  <c r="B1154" i="70"/>
  <c r="D1154" i="70"/>
  <c r="E1154" i="70"/>
  <c r="C1154" i="70"/>
  <c r="B1150" i="70"/>
  <c r="D1150" i="70"/>
  <c r="E1150" i="70"/>
  <c r="C1150" i="70"/>
  <c r="G1150" i="70"/>
  <c r="G1152" i="70"/>
  <c r="J1154" i="70"/>
  <c r="G1154" i="70"/>
  <c r="L1150" i="70"/>
  <c r="J1150" i="70"/>
  <c r="L1152" i="70"/>
  <c r="J1152" i="70"/>
  <c r="L1154" i="70"/>
  <c r="A1157" i="70"/>
  <c r="M1154" i="70"/>
  <c r="F1154" i="70"/>
  <c r="H1154" i="70"/>
  <c r="I1154" i="70"/>
  <c r="K1154" i="70"/>
  <c r="N1154" i="70"/>
  <c r="A1153" i="70"/>
  <c r="M1150" i="70"/>
  <c r="K1150" i="70"/>
  <c r="I1150" i="70"/>
  <c r="N1150" i="70"/>
  <c r="H1150" i="70"/>
  <c r="F1150" i="70"/>
  <c r="A1155" i="70"/>
  <c r="M1152" i="70"/>
  <c r="I1152" i="70"/>
  <c r="N1152" i="70"/>
  <c r="K1152" i="70"/>
  <c r="F1152" i="70"/>
  <c r="H1152" i="70"/>
  <c r="B1153" i="70" l="1"/>
  <c r="D1153" i="70"/>
  <c r="C1153" i="70"/>
  <c r="E1153" i="70"/>
  <c r="B1157" i="70"/>
  <c r="D1157" i="70"/>
  <c r="C1157" i="70"/>
  <c r="E1157" i="70"/>
  <c r="B1155" i="70"/>
  <c r="E1155" i="70"/>
  <c r="C1155" i="70"/>
  <c r="D1155" i="70"/>
  <c r="G1155" i="70"/>
  <c r="G1153" i="70"/>
  <c r="J1157" i="70"/>
  <c r="G1157" i="70"/>
  <c r="L1155" i="70"/>
  <c r="J1155" i="70"/>
  <c r="L1153" i="70"/>
  <c r="J1153" i="70"/>
  <c r="L1157" i="70"/>
  <c r="I1157" i="70"/>
  <c r="H1157" i="70"/>
  <c r="N1157" i="70"/>
  <c r="A1160" i="70"/>
  <c r="K1157" i="70"/>
  <c r="M1157" i="70"/>
  <c r="F1157" i="70"/>
  <c r="A1158" i="70"/>
  <c r="M1155" i="70"/>
  <c r="I1155" i="70"/>
  <c r="K1155" i="70"/>
  <c r="N1155" i="70"/>
  <c r="H1155" i="70"/>
  <c r="F1155" i="70"/>
  <c r="A1156" i="70"/>
  <c r="M1153" i="70"/>
  <c r="I1153" i="70"/>
  <c r="K1153" i="70"/>
  <c r="N1153" i="70"/>
  <c r="H1153" i="70"/>
  <c r="F1153" i="70"/>
  <c r="B1156" i="70" l="1"/>
  <c r="E1156" i="70"/>
  <c r="D1156" i="70"/>
  <c r="C1156" i="70"/>
  <c r="B1158" i="70"/>
  <c r="D1158" i="70"/>
  <c r="E1158" i="70"/>
  <c r="C1158" i="70"/>
  <c r="B1160" i="70"/>
  <c r="D1160" i="70"/>
  <c r="E1160" i="70"/>
  <c r="C1160" i="70"/>
  <c r="G1156" i="70"/>
  <c r="G1158" i="70"/>
  <c r="J1160" i="70"/>
  <c r="G1160" i="70"/>
  <c r="L1156" i="70"/>
  <c r="J1156" i="70"/>
  <c r="L1158" i="70"/>
  <c r="J1158" i="70"/>
  <c r="L1160" i="70"/>
  <c r="A1163" i="70"/>
  <c r="N1160" i="70"/>
  <c r="I1160" i="70"/>
  <c r="M1160" i="70"/>
  <c r="F1160" i="70"/>
  <c r="H1160" i="70"/>
  <c r="K1160" i="70"/>
  <c r="A1159" i="70"/>
  <c r="M1156" i="70"/>
  <c r="K1156" i="70"/>
  <c r="N1156" i="70"/>
  <c r="I1156" i="70"/>
  <c r="F1156" i="70"/>
  <c r="H1156" i="70"/>
  <c r="A1161" i="70"/>
  <c r="K1158" i="70"/>
  <c r="N1158" i="70"/>
  <c r="I1158" i="70"/>
  <c r="M1158" i="70"/>
  <c r="H1158" i="70"/>
  <c r="F1158" i="70"/>
  <c r="B1159" i="70" l="1"/>
  <c r="D1159" i="70"/>
  <c r="C1159" i="70"/>
  <c r="E1159" i="70"/>
  <c r="B1163" i="70"/>
  <c r="E1163" i="70"/>
  <c r="D1163" i="70"/>
  <c r="C1163" i="70"/>
  <c r="B1161" i="70"/>
  <c r="E1161" i="70"/>
  <c r="C1161" i="70"/>
  <c r="D1161" i="70"/>
  <c r="G1161" i="70"/>
  <c r="G1159" i="70"/>
  <c r="J1163" i="70"/>
  <c r="G1163" i="70"/>
  <c r="L1161" i="70"/>
  <c r="J1161" i="70"/>
  <c r="L1159" i="70"/>
  <c r="J1159" i="70"/>
  <c r="L1163" i="70"/>
  <c r="M1163" i="70"/>
  <c r="H1163" i="70"/>
  <c r="K1163" i="70"/>
  <c r="A1166" i="70"/>
  <c r="N1163" i="70"/>
  <c r="I1163" i="70"/>
  <c r="F1163" i="70"/>
  <c r="A1164" i="70"/>
  <c r="K1161" i="70"/>
  <c r="N1161" i="70"/>
  <c r="M1161" i="70"/>
  <c r="I1161" i="70"/>
  <c r="H1161" i="70"/>
  <c r="F1161" i="70"/>
  <c r="A1162" i="70"/>
  <c r="I1159" i="70"/>
  <c r="N1159" i="70"/>
  <c r="M1159" i="70"/>
  <c r="K1159" i="70"/>
  <c r="F1159" i="70"/>
  <c r="H1159" i="70"/>
  <c r="B1162" i="70" l="1"/>
  <c r="D1162" i="70"/>
  <c r="E1162" i="70"/>
  <c r="C1162" i="70"/>
  <c r="B1164" i="70"/>
  <c r="D1164" i="70"/>
  <c r="C1164" i="70"/>
  <c r="E1164" i="70"/>
  <c r="B1166" i="70"/>
  <c r="D1166" i="70"/>
  <c r="E1166" i="70"/>
  <c r="C1166" i="70"/>
  <c r="G1162" i="70"/>
  <c r="G1164" i="70"/>
  <c r="J1166" i="70"/>
  <c r="G1166" i="70"/>
  <c r="L1162" i="70"/>
  <c r="J1162" i="70"/>
  <c r="L1164" i="70"/>
  <c r="J1164" i="70"/>
  <c r="L1166" i="70"/>
  <c r="A1169" i="70"/>
  <c r="I1166" i="70"/>
  <c r="K1166" i="70"/>
  <c r="H1166" i="70"/>
  <c r="M1166" i="70"/>
  <c r="F1166" i="70"/>
  <c r="N1166" i="70"/>
  <c r="A1165" i="70"/>
  <c r="I1162" i="70"/>
  <c r="M1162" i="70"/>
  <c r="K1162" i="70"/>
  <c r="N1162" i="70"/>
  <c r="H1162" i="70"/>
  <c r="F1162" i="70"/>
  <c r="A1167" i="70"/>
  <c r="N1164" i="70"/>
  <c r="K1164" i="70"/>
  <c r="I1164" i="70"/>
  <c r="M1164" i="70"/>
  <c r="H1164" i="70"/>
  <c r="F1164" i="70"/>
  <c r="B1167" i="70" l="1"/>
  <c r="D1167" i="70"/>
  <c r="E1167" i="70"/>
  <c r="C1167" i="70"/>
  <c r="B1165" i="70"/>
  <c r="D1165" i="70"/>
  <c r="E1165" i="70"/>
  <c r="C1165" i="70"/>
  <c r="B1169" i="70"/>
  <c r="D1169" i="70"/>
  <c r="E1169" i="70"/>
  <c r="C1169" i="70"/>
  <c r="G1167" i="70"/>
  <c r="G1165" i="70"/>
  <c r="J1169" i="70"/>
  <c r="G1169" i="70"/>
  <c r="L1167" i="70"/>
  <c r="J1167" i="70"/>
  <c r="L1165" i="70"/>
  <c r="J1165" i="70"/>
  <c r="L1169" i="70"/>
  <c r="I1169" i="70"/>
  <c r="H1169" i="70"/>
  <c r="N1169" i="70"/>
  <c r="A1172" i="70"/>
  <c r="K1169" i="70"/>
  <c r="M1169" i="70"/>
  <c r="F1169" i="70"/>
  <c r="A1170" i="70"/>
  <c r="I1167" i="70"/>
  <c r="K1167" i="70"/>
  <c r="M1167" i="70"/>
  <c r="N1167" i="70"/>
  <c r="F1167" i="70"/>
  <c r="H1167" i="70"/>
  <c r="A1168" i="70"/>
  <c r="K1165" i="70"/>
  <c r="M1165" i="70"/>
  <c r="I1165" i="70"/>
  <c r="N1165" i="70"/>
  <c r="F1165" i="70"/>
  <c r="H1165" i="70"/>
  <c r="B1168" i="70" l="1"/>
  <c r="D1168" i="70"/>
  <c r="E1168" i="70"/>
  <c r="C1168" i="70"/>
  <c r="B1170" i="70"/>
  <c r="D1170" i="70"/>
  <c r="E1170" i="70"/>
  <c r="C1170" i="70"/>
  <c r="B1172" i="70"/>
  <c r="D1172" i="70"/>
  <c r="E1172" i="70"/>
  <c r="C1172" i="70"/>
  <c r="G1168" i="70"/>
  <c r="G1170" i="70"/>
  <c r="J1172" i="70"/>
  <c r="G1172" i="70"/>
  <c r="L1168" i="70"/>
  <c r="J1168" i="70"/>
  <c r="L1170" i="70"/>
  <c r="J1170" i="70"/>
  <c r="L1172" i="70"/>
  <c r="A1175" i="70"/>
  <c r="M1172" i="70"/>
  <c r="I1172" i="70"/>
  <c r="N1172" i="70"/>
  <c r="H1172" i="70"/>
  <c r="K1172" i="70"/>
  <c r="F1172" i="70"/>
  <c r="A1171" i="70"/>
  <c r="N1168" i="70"/>
  <c r="I1168" i="70"/>
  <c r="M1168" i="70"/>
  <c r="K1168" i="70"/>
  <c r="F1168" i="70"/>
  <c r="H1168" i="70"/>
  <c r="A1173" i="70"/>
  <c r="M1170" i="70"/>
  <c r="N1170" i="70"/>
  <c r="I1170" i="70"/>
  <c r="K1170" i="70"/>
  <c r="F1170" i="70"/>
  <c r="H1170" i="70"/>
  <c r="B1171" i="70" l="1"/>
  <c r="D1171" i="70"/>
  <c r="E1171" i="70"/>
  <c r="C1171" i="70"/>
  <c r="B1175" i="70"/>
  <c r="D1175" i="70"/>
  <c r="C1175" i="70"/>
  <c r="E1175" i="70"/>
  <c r="B1173" i="70"/>
  <c r="E1173" i="70"/>
  <c r="C1173" i="70"/>
  <c r="D1173" i="70"/>
  <c r="G1173" i="70"/>
  <c r="G1171" i="70"/>
  <c r="J1175" i="70"/>
  <c r="G1175" i="70"/>
  <c r="L1173" i="70"/>
  <c r="J1173" i="70"/>
  <c r="L1171" i="70"/>
  <c r="J1171" i="70"/>
  <c r="L1175" i="70"/>
  <c r="N1175" i="70"/>
  <c r="H1175" i="70"/>
  <c r="K1175" i="70"/>
  <c r="A1178" i="70"/>
  <c r="M1175" i="70"/>
  <c r="I1175" i="70"/>
  <c r="F1175" i="70"/>
  <c r="A1176" i="70"/>
  <c r="I1173" i="70"/>
  <c r="K1173" i="70"/>
  <c r="N1173" i="70"/>
  <c r="M1173" i="70"/>
  <c r="F1173" i="70"/>
  <c r="H1173" i="70"/>
  <c r="A1174" i="70"/>
  <c r="I1171" i="70"/>
  <c r="M1171" i="70"/>
  <c r="K1171" i="70"/>
  <c r="N1171" i="70"/>
  <c r="F1171" i="70"/>
  <c r="H1171" i="70"/>
  <c r="B1174" i="70" l="1"/>
  <c r="D1174" i="70"/>
  <c r="E1174" i="70"/>
  <c r="C1174" i="70"/>
  <c r="B1176" i="70"/>
  <c r="D1176" i="70"/>
  <c r="E1176" i="70"/>
  <c r="C1176" i="70"/>
  <c r="B1178" i="70"/>
  <c r="D1178" i="70"/>
  <c r="E1178" i="70"/>
  <c r="C1178" i="70"/>
  <c r="G1174" i="70"/>
  <c r="G1176" i="70"/>
  <c r="J1178" i="70"/>
  <c r="G1178" i="70"/>
  <c r="L1174" i="70"/>
  <c r="J1174" i="70"/>
  <c r="L1176" i="70"/>
  <c r="J1176" i="70"/>
  <c r="L1178" i="70"/>
  <c r="N1178" i="70"/>
  <c r="I1178" i="70"/>
  <c r="F1178" i="70"/>
  <c r="K1178" i="70"/>
  <c r="H1178" i="70"/>
  <c r="M1178" i="70"/>
  <c r="A1181" i="70"/>
  <c r="A1177" i="70"/>
  <c r="K1174" i="70"/>
  <c r="N1174" i="70"/>
  <c r="I1174" i="70"/>
  <c r="M1174" i="70"/>
  <c r="F1174" i="70"/>
  <c r="H1174" i="70"/>
  <c r="A1179" i="70"/>
  <c r="M1176" i="70"/>
  <c r="K1176" i="70"/>
  <c r="I1176" i="70"/>
  <c r="N1176" i="70"/>
  <c r="F1176" i="70"/>
  <c r="H1176" i="70"/>
  <c r="B1181" i="70" l="1"/>
  <c r="E1181" i="70"/>
  <c r="D1181" i="70"/>
  <c r="C1181" i="70"/>
  <c r="B1179" i="70"/>
  <c r="D1179" i="70"/>
  <c r="E1179" i="70"/>
  <c r="C1179" i="70"/>
  <c r="B1177" i="70"/>
  <c r="C1177" i="70"/>
  <c r="D1177" i="70"/>
  <c r="E1177" i="70"/>
  <c r="G1179" i="70"/>
  <c r="G1177" i="70"/>
  <c r="J1181" i="70"/>
  <c r="G1181" i="70"/>
  <c r="L1179" i="70"/>
  <c r="J1179" i="70"/>
  <c r="L1177" i="70"/>
  <c r="J1177" i="70"/>
  <c r="L1181" i="70"/>
  <c r="M1181" i="70"/>
  <c r="F1181" i="70"/>
  <c r="I1181" i="70"/>
  <c r="A1184" i="70"/>
  <c r="N1181" i="70"/>
  <c r="K1181" i="70"/>
  <c r="H1181" i="70"/>
  <c r="A1182" i="70"/>
  <c r="I1179" i="70"/>
  <c r="M1179" i="70"/>
  <c r="K1179" i="70"/>
  <c r="N1179" i="70"/>
  <c r="H1179" i="70"/>
  <c r="F1179" i="70"/>
  <c r="A1180" i="70"/>
  <c r="N1177" i="70"/>
  <c r="K1177" i="70"/>
  <c r="M1177" i="70"/>
  <c r="I1177" i="70"/>
  <c r="F1177" i="70"/>
  <c r="H1177" i="70"/>
  <c r="B1182" i="70" l="1"/>
  <c r="D1182" i="70"/>
  <c r="E1182" i="70"/>
  <c r="C1182" i="70"/>
  <c r="B1184" i="70"/>
  <c r="D1184" i="70"/>
  <c r="E1184" i="70"/>
  <c r="C1184" i="70"/>
  <c r="B1180" i="70"/>
  <c r="D1180" i="70"/>
  <c r="E1180" i="70"/>
  <c r="C1180" i="70"/>
  <c r="G1180" i="70"/>
  <c r="G1182" i="70"/>
  <c r="J1184" i="70"/>
  <c r="G1184" i="70"/>
  <c r="L1180" i="70"/>
  <c r="J1180" i="70"/>
  <c r="L1182" i="70"/>
  <c r="J1182" i="70"/>
  <c r="L1184" i="70"/>
  <c r="A1187" i="70"/>
  <c r="K1184" i="70"/>
  <c r="I1184" i="70"/>
  <c r="M1184" i="70"/>
  <c r="N1184" i="70"/>
  <c r="F1184" i="70"/>
  <c r="H1184" i="70"/>
  <c r="A1183" i="70"/>
  <c r="K1180" i="70"/>
  <c r="I1180" i="70"/>
  <c r="N1180" i="70"/>
  <c r="M1180" i="70"/>
  <c r="F1180" i="70"/>
  <c r="H1180" i="70"/>
  <c r="A1185" i="70"/>
  <c r="M1182" i="70"/>
  <c r="K1182" i="70"/>
  <c r="N1182" i="70"/>
  <c r="I1182" i="70"/>
  <c r="H1182" i="70"/>
  <c r="F1182" i="70"/>
  <c r="B1183" i="70" l="1"/>
  <c r="D1183" i="70"/>
  <c r="E1183" i="70"/>
  <c r="C1183" i="70"/>
  <c r="B1187" i="70"/>
  <c r="D1187" i="70"/>
  <c r="E1187" i="70"/>
  <c r="C1187" i="70"/>
  <c r="B1185" i="70"/>
  <c r="D1185" i="70"/>
  <c r="C1185" i="70"/>
  <c r="E1185" i="70"/>
  <c r="G1185" i="70"/>
  <c r="G1183" i="70"/>
  <c r="J1187" i="70"/>
  <c r="G1187" i="70"/>
  <c r="L1185" i="70"/>
  <c r="J1185" i="70"/>
  <c r="L1183" i="70"/>
  <c r="J1183" i="70"/>
  <c r="L1187" i="70"/>
  <c r="M1187" i="70"/>
  <c r="F1187" i="70"/>
  <c r="N1187" i="70"/>
  <c r="A1190" i="70"/>
  <c r="K1187" i="70"/>
  <c r="I1187" i="70"/>
  <c r="H1187" i="70"/>
  <c r="A1188" i="70"/>
  <c r="M1185" i="70"/>
  <c r="I1185" i="70"/>
  <c r="K1185" i="70"/>
  <c r="N1185" i="70"/>
  <c r="H1185" i="70"/>
  <c r="F1185" i="70"/>
  <c r="A1186" i="70"/>
  <c r="I1183" i="70"/>
  <c r="K1183" i="70"/>
  <c r="N1183" i="70"/>
  <c r="M1183" i="70"/>
  <c r="F1183" i="70"/>
  <c r="H1183" i="70"/>
  <c r="B1188" i="70" l="1"/>
  <c r="D1188" i="70"/>
  <c r="E1188" i="70"/>
  <c r="C1188" i="70"/>
  <c r="B1190" i="70"/>
  <c r="D1190" i="70"/>
  <c r="E1190" i="70"/>
  <c r="C1190" i="70"/>
  <c r="B1186" i="70"/>
  <c r="D1186" i="70"/>
  <c r="E1186" i="70"/>
  <c r="C1186" i="70"/>
  <c r="G1186" i="70"/>
  <c r="G1188" i="70"/>
  <c r="J1190" i="70"/>
  <c r="G1190" i="70"/>
  <c r="L1186" i="70"/>
  <c r="J1186" i="70"/>
  <c r="L1188" i="70"/>
  <c r="J1188" i="70"/>
  <c r="L1190" i="70"/>
  <c r="A1193" i="70"/>
  <c r="K1190" i="70"/>
  <c r="F1190" i="70"/>
  <c r="N1190" i="70"/>
  <c r="H1190" i="70"/>
  <c r="I1190" i="70"/>
  <c r="M1190" i="70"/>
  <c r="A1189" i="70"/>
  <c r="K1186" i="70"/>
  <c r="M1186" i="70"/>
  <c r="N1186" i="70"/>
  <c r="I1186" i="70"/>
  <c r="F1186" i="70"/>
  <c r="H1186" i="70"/>
  <c r="A1191" i="70"/>
  <c r="N1188" i="70"/>
  <c r="K1188" i="70"/>
  <c r="I1188" i="70"/>
  <c r="M1188" i="70"/>
  <c r="F1188" i="70"/>
  <c r="H1188" i="70"/>
  <c r="B1191" i="70" l="1"/>
  <c r="D1191" i="70"/>
  <c r="C1191" i="70"/>
  <c r="E1191" i="70"/>
  <c r="B1189" i="70"/>
  <c r="C1189" i="70"/>
  <c r="E1189" i="70"/>
  <c r="D1189" i="70"/>
  <c r="B1193" i="70"/>
  <c r="E1193" i="70"/>
  <c r="C1193" i="70"/>
  <c r="D1193" i="70"/>
  <c r="G1191" i="70"/>
  <c r="G1189" i="70"/>
  <c r="J1193" i="70"/>
  <c r="G1193" i="70"/>
  <c r="L1191" i="70"/>
  <c r="J1191" i="70"/>
  <c r="L1189" i="70"/>
  <c r="J1189" i="70"/>
  <c r="L1193" i="70"/>
  <c r="N1193" i="70"/>
  <c r="H1193" i="70"/>
  <c r="M1193" i="70"/>
  <c r="A1196" i="70"/>
  <c r="I1193" i="70"/>
  <c r="K1193" i="70"/>
  <c r="F1193" i="70"/>
  <c r="A1194" i="70"/>
  <c r="I1191" i="70"/>
  <c r="K1191" i="70"/>
  <c r="N1191" i="70"/>
  <c r="M1191" i="70"/>
  <c r="F1191" i="70"/>
  <c r="H1191" i="70"/>
  <c r="A1192" i="70"/>
  <c r="I1189" i="70"/>
  <c r="N1189" i="70"/>
  <c r="K1189" i="70"/>
  <c r="M1189" i="70"/>
  <c r="H1189" i="70"/>
  <c r="F1189" i="70"/>
  <c r="B1192" i="70" l="1"/>
  <c r="D1192" i="70"/>
  <c r="E1192" i="70"/>
  <c r="C1192" i="70"/>
  <c r="B1194" i="70"/>
  <c r="D1194" i="70"/>
  <c r="E1194" i="70"/>
  <c r="C1194" i="70"/>
  <c r="B1196" i="70"/>
  <c r="D1196" i="70"/>
  <c r="C1196" i="70"/>
  <c r="E1196" i="70"/>
  <c r="G1192" i="70"/>
  <c r="G1194" i="70"/>
  <c r="J1196" i="70"/>
  <c r="G1196" i="70"/>
  <c r="L1192" i="70"/>
  <c r="J1192" i="70"/>
  <c r="L1194" i="70"/>
  <c r="J1194" i="70"/>
  <c r="L1196" i="70"/>
  <c r="A1199" i="70"/>
  <c r="M1196" i="70"/>
  <c r="N1196" i="70"/>
  <c r="K1196" i="70"/>
  <c r="F1196" i="70"/>
  <c r="I1196" i="70"/>
  <c r="H1196" i="70"/>
  <c r="A1195" i="70"/>
  <c r="N1192" i="70"/>
  <c r="M1192" i="70"/>
  <c r="K1192" i="70"/>
  <c r="I1192" i="70"/>
  <c r="F1192" i="70"/>
  <c r="H1192" i="70"/>
  <c r="A1197" i="70"/>
  <c r="I1194" i="70"/>
  <c r="K1194" i="70"/>
  <c r="M1194" i="70"/>
  <c r="N1194" i="70"/>
  <c r="F1194" i="70"/>
  <c r="H1194" i="70"/>
  <c r="B1195" i="70" l="1"/>
  <c r="D1195" i="70"/>
  <c r="E1195" i="70"/>
  <c r="C1195" i="70"/>
  <c r="B1199" i="70"/>
  <c r="D1199" i="70"/>
  <c r="E1199" i="70"/>
  <c r="C1199" i="70"/>
  <c r="B1197" i="70"/>
  <c r="D1197" i="70"/>
  <c r="E1197" i="70"/>
  <c r="C1197" i="70"/>
  <c r="G1197" i="70"/>
  <c r="G1195" i="70"/>
  <c r="J1199" i="70"/>
  <c r="G1199" i="70"/>
  <c r="L1197" i="70"/>
  <c r="J1197" i="70"/>
  <c r="L1195" i="70"/>
  <c r="J1195" i="70"/>
  <c r="L1199" i="70"/>
  <c r="M1199" i="70"/>
  <c r="H1199" i="70"/>
  <c r="N1199" i="70"/>
  <c r="A1202" i="70"/>
  <c r="K1199" i="70"/>
  <c r="I1199" i="70"/>
  <c r="F1199" i="70"/>
  <c r="A1200" i="70"/>
  <c r="K1197" i="70"/>
  <c r="M1197" i="70"/>
  <c r="I1197" i="70"/>
  <c r="N1197" i="70"/>
  <c r="H1197" i="70"/>
  <c r="F1197" i="70"/>
  <c r="A1198" i="70"/>
  <c r="I1195" i="70"/>
  <c r="M1195" i="70"/>
  <c r="K1195" i="70"/>
  <c r="N1195" i="70"/>
  <c r="H1195" i="70"/>
  <c r="F1195" i="70"/>
  <c r="B1200" i="70" l="1"/>
  <c r="D1200" i="70"/>
  <c r="E1200" i="70"/>
  <c r="C1200" i="70"/>
  <c r="B1202" i="70"/>
  <c r="D1202" i="70"/>
  <c r="E1202" i="70"/>
  <c r="C1202" i="70"/>
  <c r="B1198" i="70"/>
  <c r="D1198" i="70"/>
  <c r="E1198" i="70"/>
  <c r="C1198" i="70"/>
  <c r="G1198" i="70"/>
  <c r="G1200" i="70"/>
  <c r="J1202" i="70"/>
  <c r="G1202" i="70"/>
  <c r="L1198" i="70"/>
  <c r="J1198" i="70"/>
  <c r="L1200" i="70"/>
  <c r="J1200" i="70"/>
  <c r="L1202" i="70"/>
  <c r="A1205" i="70"/>
  <c r="I1202" i="70"/>
  <c r="N1202" i="70"/>
  <c r="M1202" i="70"/>
  <c r="F1202" i="70"/>
  <c r="K1202" i="70"/>
  <c r="H1202" i="70"/>
  <c r="A1201" i="70"/>
  <c r="M1198" i="70"/>
  <c r="N1198" i="70"/>
  <c r="I1198" i="70"/>
  <c r="K1198" i="70"/>
  <c r="F1198" i="70"/>
  <c r="H1198" i="70"/>
  <c r="A1203" i="70"/>
  <c r="N1200" i="70"/>
  <c r="I1200" i="70"/>
  <c r="M1200" i="70"/>
  <c r="K1200" i="70"/>
  <c r="F1200" i="70"/>
  <c r="H1200" i="70"/>
  <c r="B1201" i="70" l="1"/>
  <c r="D1201" i="70"/>
  <c r="E1201" i="70"/>
  <c r="C1201" i="70"/>
  <c r="B1205" i="70"/>
  <c r="E1205" i="70"/>
  <c r="C1205" i="70"/>
  <c r="D1205" i="70"/>
  <c r="B1203" i="70"/>
  <c r="D1203" i="70"/>
  <c r="E1203" i="70"/>
  <c r="C1203" i="70"/>
  <c r="G1203" i="70"/>
  <c r="G1201" i="70"/>
  <c r="J1205" i="70"/>
  <c r="G1205" i="70"/>
  <c r="L1203" i="70"/>
  <c r="J1203" i="70"/>
  <c r="L1201" i="70"/>
  <c r="J1201" i="70"/>
  <c r="L1205" i="70"/>
  <c r="N1205" i="70"/>
  <c r="F1205" i="70"/>
  <c r="K1205" i="70"/>
  <c r="A1208" i="70"/>
  <c r="M1205" i="70"/>
  <c r="I1205" i="70"/>
  <c r="H1205" i="70"/>
  <c r="A1206" i="70"/>
  <c r="I1203" i="70"/>
  <c r="N1203" i="70"/>
  <c r="M1203" i="70"/>
  <c r="K1203" i="70"/>
  <c r="H1203" i="70"/>
  <c r="F1203" i="70"/>
  <c r="A1204" i="70"/>
  <c r="M1201" i="70"/>
  <c r="I1201" i="70"/>
  <c r="K1201" i="70"/>
  <c r="N1201" i="70"/>
  <c r="F1201" i="70"/>
  <c r="H1201" i="70"/>
  <c r="B1206" i="70" l="1"/>
  <c r="D1206" i="70"/>
  <c r="E1206" i="70"/>
  <c r="C1206" i="70"/>
  <c r="B1208" i="70"/>
  <c r="D1208" i="70"/>
  <c r="E1208" i="70"/>
  <c r="C1208" i="70"/>
  <c r="B1204" i="70"/>
  <c r="D1204" i="70"/>
  <c r="E1204" i="70"/>
  <c r="C1204" i="70"/>
  <c r="G1204" i="70"/>
  <c r="G1206" i="70"/>
  <c r="J1208" i="70"/>
  <c r="G1208" i="70"/>
  <c r="L1204" i="70"/>
  <c r="J1204" i="70"/>
  <c r="L1206" i="70"/>
  <c r="J1206" i="70"/>
  <c r="L1208" i="70"/>
  <c r="A1211" i="70"/>
  <c r="I1208" i="70"/>
  <c r="K1208" i="70"/>
  <c r="M1208" i="70"/>
  <c r="F1208" i="70"/>
  <c r="N1208" i="70"/>
  <c r="H1208" i="70"/>
  <c r="A1207" i="70"/>
  <c r="K1204" i="70"/>
  <c r="I1204" i="70"/>
  <c r="N1204" i="70"/>
  <c r="M1204" i="70"/>
  <c r="F1204" i="70"/>
  <c r="H1204" i="70"/>
  <c r="A1209" i="70"/>
  <c r="K1206" i="70"/>
  <c r="N1206" i="70"/>
  <c r="I1206" i="70"/>
  <c r="M1206" i="70"/>
  <c r="F1206" i="70"/>
  <c r="H1206" i="70"/>
  <c r="B1209" i="70" l="1"/>
  <c r="C1209" i="70"/>
  <c r="D1209" i="70"/>
  <c r="E1209" i="70"/>
  <c r="B1207" i="70"/>
  <c r="D1207" i="70"/>
  <c r="C1207" i="70"/>
  <c r="E1207" i="70"/>
  <c r="B1211" i="70"/>
  <c r="D1211" i="70"/>
  <c r="E1211" i="70"/>
  <c r="C1211" i="70"/>
  <c r="G1209" i="70"/>
  <c r="G1207" i="70"/>
  <c r="J1211" i="70"/>
  <c r="G1211" i="70"/>
  <c r="L1209" i="70"/>
  <c r="J1209" i="70"/>
  <c r="L1207" i="70"/>
  <c r="J1207" i="70"/>
  <c r="L1211" i="70"/>
  <c r="M1211" i="70"/>
  <c r="F1211" i="70"/>
  <c r="N1211" i="70"/>
  <c r="A1214" i="70"/>
  <c r="K1211" i="70"/>
  <c r="I1211" i="70"/>
  <c r="H1211" i="70"/>
  <c r="A1212" i="70"/>
  <c r="K1209" i="70"/>
  <c r="N1209" i="70"/>
  <c r="M1209" i="70"/>
  <c r="I1209" i="70"/>
  <c r="F1209" i="70"/>
  <c r="H1209" i="70"/>
  <c r="A1210" i="70"/>
  <c r="I1207" i="70"/>
  <c r="M1207" i="70"/>
  <c r="N1207" i="70"/>
  <c r="K1207" i="70"/>
  <c r="F1207" i="70"/>
  <c r="H1207" i="70"/>
  <c r="B1210" i="70" l="1"/>
  <c r="D1210" i="70"/>
  <c r="E1210" i="70"/>
  <c r="C1210" i="70"/>
  <c r="B1212" i="70"/>
  <c r="D1212" i="70"/>
  <c r="E1212" i="70"/>
  <c r="C1212" i="70"/>
  <c r="B1214" i="70"/>
  <c r="D1214" i="70"/>
  <c r="E1214" i="70"/>
  <c r="C1214" i="70"/>
  <c r="G1210" i="70"/>
  <c r="G1212" i="70"/>
  <c r="J1214" i="70"/>
  <c r="G1214" i="70"/>
  <c r="L1210" i="70"/>
  <c r="J1210" i="70"/>
  <c r="L1212" i="70"/>
  <c r="J1212" i="70"/>
  <c r="L1214" i="70"/>
  <c r="A1217" i="70"/>
  <c r="I1214" i="70"/>
  <c r="N1214" i="70"/>
  <c r="K1214" i="70"/>
  <c r="F1214" i="70"/>
  <c r="M1214" i="70"/>
  <c r="H1214" i="70"/>
  <c r="A1213" i="70"/>
  <c r="I1210" i="70"/>
  <c r="K1210" i="70"/>
  <c r="M1210" i="70"/>
  <c r="N1210" i="70"/>
  <c r="F1210" i="70"/>
  <c r="H1210" i="70"/>
  <c r="A1215" i="70"/>
  <c r="K1212" i="70"/>
  <c r="I1212" i="70"/>
  <c r="M1212" i="70"/>
  <c r="N1212" i="70"/>
  <c r="F1212" i="70"/>
  <c r="H1212" i="70"/>
  <c r="B1213" i="70" l="1"/>
  <c r="E1213" i="70"/>
  <c r="D1213" i="70"/>
  <c r="C1213" i="70"/>
  <c r="B1217" i="70"/>
  <c r="D1217" i="70"/>
  <c r="E1217" i="70"/>
  <c r="C1217" i="70"/>
  <c r="B1215" i="70"/>
  <c r="D1215" i="70"/>
  <c r="E1215" i="70"/>
  <c r="C1215" i="70"/>
  <c r="G1215" i="70"/>
  <c r="G1213" i="70"/>
  <c r="J1217" i="70"/>
  <c r="G1217" i="70"/>
  <c r="L1215" i="70"/>
  <c r="J1215" i="70"/>
  <c r="L1213" i="70"/>
  <c r="J1213" i="70"/>
  <c r="L1217" i="70"/>
  <c r="N1217" i="70"/>
  <c r="H1217" i="70"/>
  <c r="I1217" i="70"/>
  <c r="A1220" i="70"/>
  <c r="M1217" i="70"/>
  <c r="K1217" i="70"/>
  <c r="F1217" i="70"/>
  <c r="A1218" i="70"/>
  <c r="I1215" i="70"/>
  <c r="M1215" i="70"/>
  <c r="N1215" i="70"/>
  <c r="K1215" i="70"/>
  <c r="F1215" i="70"/>
  <c r="H1215" i="70"/>
  <c r="A1216" i="70"/>
  <c r="K1213" i="70"/>
  <c r="M1213" i="70"/>
  <c r="I1213" i="70"/>
  <c r="N1213" i="70"/>
  <c r="H1213" i="70"/>
  <c r="F1213" i="70"/>
  <c r="B1218" i="70" l="1"/>
  <c r="E1218" i="70"/>
  <c r="C1218" i="70"/>
  <c r="D1218" i="70"/>
  <c r="B1220" i="70"/>
  <c r="C1220" i="70"/>
  <c r="E1220" i="70"/>
  <c r="D1220" i="70"/>
  <c r="B1216" i="70"/>
  <c r="C1216" i="70"/>
  <c r="E1216" i="70"/>
  <c r="D1216" i="70"/>
  <c r="G1216" i="70"/>
  <c r="G1218" i="70"/>
  <c r="J1220" i="70"/>
  <c r="G1220" i="70"/>
  <c r="L1216" i="70"/>
  <c r="J1216" i="70"/>
  <c r="L1218" i="70"/>
  <c r="J1218" i="70"/>
  <c r="L1220" i="70"/>
  <c r="A1223" i="70"/>
  <c r="K1220" i="70"/>
  <c r="H1220" i="70"/>
  <c r="N1220" i="70"/>
  <c r="F1220" i="70"/>
  <c r="I1220" i="70"/>
  <c r="M1220" i="70"/>
  <c r="A1219" i="70"/>
  <c r="N1216" i="70"/>
  <c r="I1216" i="70"/>
  <c r="M1216" i="70"/>
  <c r="K1216" i="70"/>
  <c r="F1216" i="70"/>
  <c r="H1216" i="70"/>
  <c r="A1221" i="70"/>
  <c r="I1218" i="70"/>
  <c r="K1218" i="70"/>
  <c r="N1218" i="70"/>
  <c r="M1218" i="70"/>
  <c r="F1218" i="70"/>
  <c r="H1218" i="70"/>
  <c r="B1219" i="70" l="1"/>
  <c r="D1219" i="70"/>
  <c r="E1219" i="70"/>
  <c r="C1219" i="70"/>
  <c r="B1223" i="70"/>
  <c r="D1223" i="70"/>
  <c r="E1223" i="70"/>
  <c r="C1223" i="70"/>
  <c r="E1221" i="70"/>
  <c r="D1221" i="70"/>
  <c r="B1221" i="70"/>
  <c r="C1221" i="70"/>
  <c r="G1221" i="70"/>
  <c r="G1219" i="70"/>
  <c r="J1223" i="70"/>
  <c r="G1223" i="70"/>
  <c r="L1221" i="70"/>
  <c r="J1221" i="70"/>
  <c r="L1219" i="70"/>
  <c r="J1219" i="70"/>
  <c r="L1223" i="70"/>
  <c r="M1223" i="70"/>
  <c r="H1223" i="70"/>
  <c r="K1223" i="70"/>
  <c r="A1226" i="70"/>
  <c r="N1223" i="70"/>
  <c r="I1223" i="70"/>
  <c r="F1223" i="70"/>
  <c r="A1224" i="70"/>
  <c r="M1221" i="70"/>
  <c r="K1221" i="70"/>
  <c r="N1221" i="70"/>
  <c r="I1221" i="70"/>
  <c r="H1221" i="70"/>
  <c r="F1221" i="70"/>
  <c r="A1222" i="70"/>
  <c r="N1219" i="70"/>
  <c r="I1219" i="70"/>
  <c r="K1219" i="70"/>
  <c r="M1219" i="70"/>
  <c r="H1219" i="70"/>
  <c r="F1219" i="70"/>
  <c r="D1222" i="70" l="1"/>
  <c r="B1222" i="70"/>
  <c r="E1222" i="70"/>
  <c r="C1222" i="70"/>
  <c r="B1224" i="70"/>
  <c r="D1224" i="70"/>
  <c r="C1224" i="70"/>
  <c r="E1224" i="70"/>
  <c r="D1226" i="70"/>
  <c r="B1226" i="70"/>
  <c r="E1226" i="70"/>
  <c r="C1226" i="70"/>
  <c r="G1222" i="70"/>
  <c r="G1224" i="70"/>
  <c r="J1226" i="70"/>
  <c r="G1226" i="70"/>
  <c r="L1222" i="70"/>
  <c r="J1222" i="70"/>
  <c r="L1224" i="70"/>
  <c r="J1224" i="70"/>
  <c r="L1226" i="70"/>
  <c r="A1229" i="70"/>
  <c r="M1226" i="70"/>
  <c r="I1226" i="70"/>
  <c r="F1226" i="70"/>
  <c r="K1226" i="70"/>
  <c r="N1226" i="70"/>
  <c r="H1226" i="70"/>
  <c r="A1225" i="70"/>
  <c r="I1222" i="70"/>
  <c r="M1222" i="70"/>
  <c r="K1222" i="70"/>
  <c r="N1222" i="70"/>
  <c r="F1222" i="70"/>
  <c r="H1222" i="70"/>
  <c r="A1227" i="70"/>
  <c r="N1224" i="70"/>
  <c r="M1224" i="70"/>
  <c r="I1224" i="70"/>
  <c r="K1224" i="70"/>
  <c r="F1224" i="70"/>
  <c r="H1224" i="70"/>
  <c r="B1227" i="70" l="1"/>
  <c r="E1227" i="70"/>
  <c r="D1227" i="70"/>
  <c r="C1227" i="70"/>
  <c r="D1225" i="70"/>
  <c r="E1225" i="70"/>
  <c r="B1225" i="70"/>
  <c r="C1225" i="70"/>
  <c r="E1229" i="70"/>
  <c r="D1229" i="70"/>
  <c r="B1229" i="70"/>
  <c r="C1229" i="70"/>
  <c r="G1227" i="70"/>
  <c r="G1225" i="70"/>
  <c r="J1229" i="70"/>
  <c r="G1229" i="70"/>
  <c r="L1227" i="70"/>
  <c r="J1227" i="70"/>
  <c r="L1225" i="70"/>
  <c r="J1225" i="70"/>
  <c r="L1229" i="70"/>
  <c r="N1229" i="70"/>
  <c r="F1229" i="70"/>
  <c r="I1229" i="70"/>
  <c r="A1232" i="70"/>
  <c r="M1229" i="70"/>
  <c r="K1229" i="70"/>
  <c r="H1229" i="70"/>
  <c r="A1230" i="70"/>
  <c r="I1227" i="70"/>
  <c r="N1227" i="70"/>
  <c r="M1227" i="70"/>
  <c r="K1227" i="70"/>
  <c r="H1227" i="70"/>
  <c r="F1227" i="70"/>
  <c r="A1228" i="70"/>
  <c r="N1225" i="70"/>
  <c r="K1225" i="70"/>
  <c r="I1225" i="70"/>
  <c r="M1225" i="70"/>
  <c r="F1225" i="70"/>
  <c r="H1225" i="70"/>
  <c r="D1230" i="70" l="1"/>
  <c r="B1230" i="70"/>
  <c r="E1230" i="70"/>
  <c r="C1230" i="70"/>
  <c r="B1232" i="70"/>
  <c r="D1232" i="70"/>
  <c r="C1232" i="70"/>
  <c r="E1232" i="70"/>
  <c r="B1228" i="70"/>
  <c r="D1228" i="70"/>
  <c r="E1228" i="70"/>
  <c r="C1228" i="70"/>
  <c r="G1228" i="70"/>
  <c r="G1230" i="70"/>
  <c r="J1232" i="70"/>
  <c r="G1232" i="70"/>
  <c r="L1228" i="70"/>
  <c r="J1228" i="70"/>
  <c r="L1230" i="70"/>
  <c r="J1230" i="70"/>
  <c r="L1232" i="70"/>
  <c r="A1235" i="70"/>
  <c r="K1232" i="70"/>
  <c r="I1232" i="70"/>
  <c r="M1232" i="70"/>
  <c r="F1232" i="70"/>
  <c r="N1232" i="70"/>
  <c r="H1232" i="70"/>
  <c r="A1231" i="70"/>
  <c r="N1228" i="70"/>
  <c r="I1228" i="70"/>
  <c r="M1228" i="70"/>
  <c r="K1228" i="70"/>
  <c r="F1228" i="70"/>
  <c r="H1228" i="70"/>
  <c r="A1233" i="70"/>
  <c r="N1230" i="70"/>
  <c r="I1230" i="70"/>
  <c r="K1230" i="70"/>
  <c r="M1230" i="70"/>
  <c r="F1230" i="70"/>
  <c r="H1230" i="70"/>
  <c r="B1231" i="70" l="1"/>
  <c r="D1231" i="70"/>
  <c r="E1231" i="70"/>
  <c r="C1231" i="70"/>
  <c r="B1235" i="70"/>
  <c r="E1235" i="70"/>
  <c r="D1235" i="70"/>
  <c r="C1235" i="70"/>
  <c r="D1233" i="70"/>
  <c r="E1233" i="70"/>
  <c r="B1233" i="70"/>
  <c r="C1233" i="70"/>
  <c r="G1233" i="70"/>
  <c r="G1231" i="70"/>
  <c r="J1235" i="70"/>
  <c r="G1235" i="70"/>
  <c r="L1233" i="70"/>
  <c r="J1233" i="70"/>
  <c r="L1231" i="70"/>
  <c r="J1231" i="70"/>
  <c r="L1235" i="70"/>
  <c r="M1235" i="70"/>
  <c r="F1235" i="70"/>
  <c r="I1235" i="70"/>
  <c r="A1238" i="70"/>
  <c r="K1235" i="70"/>
  <c r="N1235" i="70"/>
  <c r="H1235" i="70"/>
  <c r="A1236" i="70"/>
  <c r="M1233" i="70"/>
  <c r="K1233" i="70"/>
  <c r="N1233" i="70"/>
  <c r="I1233" i="70"/>
  <c r="F1233" i="70"/>
  <c r="H1233" i="70"/>
  <c r="A1234" i="70"/>
  <c r="N1231" i="70"/>
  <c r="I1231" i="70"/>
  <c r="K1231" i="70"/>
  <c r="M1231" i="70"/>
  <c r="F1231" i="70"/>
  <c r="H1231" i="70"/>
  <c r="B1236" i="70" l="1"/>
  <c r="D1236" i="70"/>
  <c r="E1236" i="70"/>
  <c r="C1236" i="70"/>
  <c r="D1238" i="70"/>
  <c r="B1238" i="70"/>
  <c r="E1238" i="70"/>
  <c r="C1238" i="70"/>
  <c r="D1234" i="70"/>
  <c r="B1234" i="70"/>
  <c r="E1234" i="70"/>
  <c r="C1234" i="70"/>
  <c r="G1234" i="70"/>
  <c r="G1236" i="70"/>
  <c r="J1238" i="70"/>
  <c r="G1238" i="70"/>
  <c r="L1234" i="70"/>
  <c r="J1234" i="70"/>
  <c r="L1236" i="70"/>
  <c r="J1236" i="70"/>
  <c r="L1238" i="70"/>
  <c r="A1241" i="70"/>
  <c r="M1238" i="70"/>
  <c r="N1238" i="70"/>
  <c r="F1238" i="70"/>
  <c r="H1238" i="70"/>
  <c r="K1238" i="70"/>
  <c r="I1238" i="70"/>
  <c r="A1237" i="70"/>
  <c r="N1234" i="70"/>
  <c r="I1234" i="70"/>
  <c r="M1234" i="70"/>
  <c r="K1234" i="70"/>
  <c r="F1234" i="70"/>
  <c r="H1234" i="70"/>
  <c r="A1239" i="70"/>
  <c r="M1236" i="70"/>
  <c r="N1236" i="70"/>
  <c r="I1236" i="70"/>
  <c r="K1236" i="70"/>
  <c r="F1236" i="70"/>
  <c r="H1236" i="70"/>
  <c r="E1237" i="70" l="1"/>
  <c r="D1237" i="70"/>
  <c r="B1237" i="70"/>
  <c r="C1237" i="70"/>
  <c r="D1241" i="70"/>
  <c r="E1241" i="70"/>
  <c r="B1241" i="70"/>
  <c r="C1241" i="70"/>
  <c r="B1239" i="70"/>
  <c r="D1239" i="70"/>
  <c r="E1239" i="70"/>
  <c r="C1239" i="70"/>
  <c r="G1239" i="70"/>
  <c r="G1237" i="70"/>
  <c r="J1241" i="70"/>
  <c r="G1241" i="70"/>
  <c r="L1239" i="70"/>
  <c r="J1239" i="70"/>
  <c r="L1237" i="70"/>
  <c r="J1237" i="70"/>
  <c r="L1241" i="70"/>
  <c r="N1241" i="70"/>
  <c r="H1241" i="70"/>
  <c r="M1241" i="70"/>
  <c r="A1244" i="70"/>
  <c r="I1241" i="70"/>
  <c r="K1241" i="70"/>
  <c r="F1241" i="70"/>
  <c r="A1242" i="70"/>
  <c r="N1239" i="70"/>
  <c r="I1239" i="70"/>
  <c r="K1239" i="70"/>
  <c r="M1239" i="70"/>
  <c r="F1239" i="70"/>
  <c r="H1239" i="70"/>
  <c r="A1240" i="70"/>
  <c r="K1237" i="70"/>
  <c r="N1237" i="70"/>
  <c r="I1237" i="70"/>
  <c r="M1237" i="70"/>
  <c r="H1237" i="70"/>
  <c r="F1237" i="70"/>
  <c r="D1242" i="70" l="1"/>
  <c r="B1242" i="70"/>
  <c r="E1242" i="70"/>
  <c r="C1242" i="70"/>
  <c r="B1244" i="70"/>
  <c r="D1244" i="70"/>
  <c r="E1244" i="70"/>
  <c r="C1244" i="70"/>
  <c r="B1240" i="70"/>
  <c r="D1240" i="70"/>
  <c r="E1240" i="70"/>
  <c r="C1240" i="70"/>
  <c r="G1240" i="70"/>
  <c r="G1242" i="70"/>
  <c r="J1244" i="70"/>
  <c r="G1244" i="70"/>
  <c r="L1240" i="70"/>
  <c r="J1240" i="70"/>
  <c r="L1242" i="70"/>
  <c r="J1242" i="70"/>
  <c r="L1244" i="70"/>
  <c r="A1247" i="70"/>
  <c r="K1244" i="70"/>
  <c r="M1244" i="70"/>
  <c r="F1244" i="70"/>
  <c r="H1244" i="70"/>
  <c r="N1244" i="70"/>
  <c r="I1244" i="70"/>
  <c r="A1243" i="70"/>
  <c r="N1240" i="70"/>
  <c r="I1240" i="70"/>
  <c r="M1240" i="70"/>
  <c r="K1240" i="70"/>
  <c r="F1240" i="70"/>
  <c r="H1240" i="70"/>
  <c r="A1245" i="70"/>
  <c r="N1242" i="70"/>
  <c r="I1242" i="70"/>
  <c r="K1242" i="70"/>
  <c r="M1242" i="70"/>
  <c r="F1242" i="70"/>
  <c r="H1242" i="70"/>
  <c r="E1245" i="70" l="1"/>
  <c r="D1245" i="70"/>
  <c r="B1245" i="70"/>
  <c r="C1245" i="70"/>
  <c r="B1243" i="70"/>
  <c r="E1243" i="70"/>
  <c r="D1243" i="70"/>
  <c r="C1243" i="70"/>
  <c r="B1247" i="70"/>
  <c r="D1247" i="70"/>
  <c r="E1247" i="70"/>
  <c r="C1247" i="70"/>
  <c r="G1245" i="70"/>
  <c r="G1243" i="70"/>
  <c r="J1247" i="70"/>
  <c r="G1247" i="70"/>
  <c r="L1245" i="70"/>
  <c r="J1245" i="70"/>
  <c r="L1243" i="70"/>
  <c r="J1243" i="70"/>
  <c r="L1247" i="70"/>
  <c r="I1247" i="70"/>
  <c r="H1247" i="70"/>
  <c r="K1247" i="70"/>
  <c r="A1250" i="70"/>
  <c r="M1247" i="70"/>
  <c r="N1247" i="70"/>
  <c r="F1247" i="70"/>
  <c r="A1248" i="70"/>
  <c r="K1245" i="70"/>
  <c r="M1245" i="70"/>
  <c r="N1245" i="70"/>
  <c r="I1245" i="70"/>
  <c r="H1245" i="70"/>
  <c r="F1245" i="70"/>
  <c r="A1246" i="70"/>
  <c r="N1243" i="70"/>
  <c r="I1243" i="70"/>
  <c r="K1243" i="70"/>
  <c r="M1243" i="70"/>
  <c r="H1243" i="70"/>
  <c r="F1243" i="70"/>
  <c r="D1246" i="70" l="1"/>
  <c r="B1246" i="70"/>
  <c r="E1246" i="70"/>
  <c r="C1246" i="70"/>
  <c r="B1248" i="70"/>
  <c r="D1248" i="70"/>
  <c r="E1248" i="70"/>
  <c r="C1248" i="70"/>
  <c r="D1250" i="70"/>
  <c r="B1250" i="70"/>
  <c r="E1250" i="70"/>
  <c r="C1250" i="70"/>
  <c r="G1246" i="70"/>
  <c r="G1248" i="70"/>
  <c r="J1250" i="70"/>
  <c r="G1250" i="70"/>
  <c r="L1246" i="70"/>
  <c r="J1246" i="70"/>
  <c r="L1248" i="70"/>
  <c r="J1248" i="70"/>
  <c r="L1250" i="70"/>
  <c r="A1253" i="70"/>
  <c r="M1250" i="70"/>
  <c r="N1250" i="70"/>
  <c r="F1250" i="70"/>
  <c r="I1250" i="70"/>
  <c r="H1250" i="70"/>
  <c r="K1250" i="70"/>
  <c r="A1249" i="70"/>
  <c r="N1246" i="70"/>
  <c r="I1246" i="70"/>
  <c r="M1246" i="70"/>
  <c r="K1246" i="70"/>
  <c r="F1246" i="70"/>
  <c r="H1246" i="70"/>
  <c r="A1251" i="70"/>
  <c r="M1248" i="70"/>
  <c r="N1248" i="70"/>
  <c r="I1248" i="70"/>
  <c r="K1248" i="70"/>
  <c r="F1248" i="70"/>
  <c r="H1248" i="70"/>
  <c r="B1251" i="70" l="1"/>
  <c r="E1251" i="70"/>
  <c r="D1251" i="70"/>
  <c r="C1251" i="70"/>
  <c r="D1249" i="70"/>
  <c r="E1249" i="70"/>
  <c r="B1249" i="70"/>
  <c r="C1249" i="70"/>
  <c r="E1253" i="70"/>
  <c r="D1253" i="70"/>
  <c r="B1253" i="70"/>
  <c r="C1253" i="70"/>
  <c r="G1251" i="70"/>
  <c r="G1249" i="70"/>
  <c r="J1253" i="70"/>
  <c r="G1253" i="70"/>
  <c r="L1251" i="70"/>
  <c r="J1251" i="70"/>
  <c r="L1249" i="70"/>
  <c r="J1249" i="70"/>
  <c r="L1253" i="70"/>
  <c r="N1253" i="70"/>
  <c r="F1253" i="70"/>
  <c r="I1253" i="70"/>
  <c r="A1256" i="70"/>
  <c r="M1253" i="70"/>
  <c r="K1253" i="70"/>
  <c r="H1253" i="70"/>
  <c r="A1254" i="70"/>
  <c r="N1251" i="70"/>
  <c r="I1251" i="70"/>
  <c r="M1251" i="70"/>
  <c r="K1251" i="70"/>
  <c r="H1251" i="70"/>
  <c r="F1251" i="70"/>
  <c r="A1252" i="70"/>
  <c r="K1249" i="70"/>
  <c r="M1249" i="70"/>
  <c r="N1249" i="70"/>
  <c r="I1249" i="70"/>
  <c r="F1249" i="70"/>
  <c r="H1249" i="70"/>
  <c r="D1254" i="70" l="1"/>
  <c r="E1254" i="70"/>
  <c r="B1254" i="70"/>
  <c r="C1254" i="70"/>
  <c r="B1256" i="70"/>
  <c r="D1256" i="70"/>
  <c r="E1256" i="70"/>
  <c r="C1256" i="70"/>
  <c r="B1252" i="70"/>
  <c r="D1252" i="70"/>
  <c r="E1252" i="70"/>
  <c r="C1252" i="70"/>
  <c r="G1252" i="70"/>
  <c r="G1254" i="70"/>
  <c r="J1256" i="70"/>
  <c r="G1256" i="70"/>
  <c r="L1252" i="70"/>
  <c r="J1252" i="70"/>
  <c r="L1254" i="70"/>
  <c r="J1254" i="70"/>
  <c r="L1256" i="70"/>
  <c r="A1259" i="70"/>
  <c r="K1256" i="70"/>
  <c r="M1256" i="70"/>
  <c r="F1256" i="70"/>
  <c r="N1256" i="70"/>
  <c r="H1256" i="70"/>
  <c r="I1256" i="70"/>
  <c r="A1255" i="70"/>
  <c r="N1252" i="70"/>
  <c r="I1252" i="70"/>
  <c r="M1252" i="70"/>
  <c r="K1252" i="70"/>
  <c r="F1252" i="70"/>
  <c r="H1252" i="70"/>
  <c r="A1257" i="70"/>
  <c r="N1254" i="70"/>
  <c r="I1254" i="70"/>
  <c r="K1254" i="70"/>
  <c r="M1254" i="70"/>
  <c r="F1254" i="70"/>
  <c r="H1254" i="70"/>
  <c r="D1257" i="70" l="1"/>
  <c r="E1257" i="70"/>
  <c r="B1257" i="70"/>
  <c r="C1257" i="70"/>
  <c r="B1255" i="70"/>
  <c r="D1255" i="70"/>
  <c r="E1255" i="70"/>
  <c r="C1255" i="70"/>
  <c r="B1259" i="70"/>
  <c r="E1259" i="70"/>
  <c r="D1259" i="70"/>
  <c r="C1259" i="70"/>
  <c r="G1257" i="70"/>
  <c r="G1255" i="70"/>
  <c r="J1259" i="70"/>
  <c r="G1259" i="70"/>
  <c r="L1257" i="70"/>
  <c r="J1257" i="70"/>
  <c r="L1255" i="70"/>
  <c r="J1255" i="70"/>
  <c r="L1259" i="70"/>
  <c r="I1259" i="70"/>
  <c r="F1259" i="70"/>
  <c r="K1259" i="70"/>
  <c r="A1262" i="70"/>
  <c r="M1259" i="70"/>
  <c r="N1259" i="70"/>
  <c r="H1259" i="70"/>
  <c r="A1260" i="70"/>
  <c r="M1257" i="70"/>
  <c r="K1257" i="70"/>
  <c r="N1257" i="70"/>
  <c r="I1257" i="70"/>
  <c r="F1257" i="70"/>
  <c r="H1257" i="70"/>
  <c r="A1258" i="70"/>
  <c r="N1255" i="70"/>
  <c r="I1255" i="70"/>
  <c r="K1255" i="70"/>
  <c r="M1255" i="70"/>
  <c r="F1255" i="70"/>
  <c r="H1255" i="70"/>
  <c r="D1258" i="70" l="1"/>
  <c r="B1258" i="70"/>
  <c r="E1258" i="70"/>
  <c r="C1258" i="70"/>
  <c r="B1260" i="70"/>
  <c r="D1260" i="70"/>
  <c r="E1260" i="70"/>
  <c r="C1260" i="70"/>
  <c r="C1262" i="70"/>
  <c r="B1262" i="70"/>
  <c r="D1262" i="70"/>
  <c r="E1262" i="70"/>
  <c r="G1258" i="70"/>
  <c r="G1260" i="70"/>
  <c r="J1262" i="70"/>
  <c r="G1262" i="70"/>
  <c r="L1258" i="70"/>
  <c r="J1258" i="70"/>
  <c r="L1260" i="70"/>
  <c r="J1260" i="70"/>
  <c r="L1262" i="70"/>
  <c r="A1265" i="70"/>
  <c r="M1262" i="70"/>
  <c r="K1262" i="70"/>
  <c r="N1262" i="70"/>
  <c r="F1262" i="70"/>
  <c r="H1262" i="70"/>
  <c r="I1262" i="70"/>
  <c r="A1261" i="70"/>
  <c r="N1258" i="70"/>
  <c r="I1258" i="70"/>
  <c r="M1258" i="70"/>
  <c r="K1258" i="70"/>
  <c r="F1258" i="70"/>
  <c r="H1258" i="70"/>
  <c r="A1263" i="70"/>
  <c r="M1260" i="70"/>
  <c r="N1260" i="70"/>
  <c r="I1260" i="70"/>
  <c r="K1260" i="70"/>
  <c r="F1260" i="70"/>
  <c r="H1260" i="70"/>
  <c r="C1261" i="70" l="1"/>
  <c r="E1261" i="70"/>
  <c r="B1261" i="70"/>
  <c r="D1261" i="70"/>
  <c r="B1265" i="70"/>
  <c r="E1265" i="70"/>
  <c r="C1265" i="70"/>
  <c r="D1265" i="70"/>
  <c r="C1263" i="70"/>
  <c r="B1263" i="70"/>
  <c r="E1263" i="70"/>
  <c r="D1263" i="70"/>
  <c r="G1263" i="70"/>
  <c r="G1261" i="70"/>
  <c r="J1265" i="70"/>
  <c r="G1265" i="70"/>
  <c r="L1263" i="70"/>
  <c r="J1263" i="70"/>
  <c r="L1261" i="70"/>
  <c r="J1261" i="70"/>
  <c r="L1265" i="70"/>
  <c r="N1265" i="70"/>
  <c r="H1265" i="70"/>
  <c r="M1265" i="70"/>
  <c r="A1268" i="70"/>
  <c r="I1265" i="70"/>
  <c r="K1265" i="70"/>
  <c r="F1265" i="70"/>
  <c r="A1266" i="70"/>
  <c r="N1263" i="70"/>
  <c r="I1263" i="70"/>
  <c r="M1263" i="70"/>
  <c r="K1263" i="70"/>
  <c r="F1263" i="70"/>
  <c r="H1263" i="70"/>
  <c r="A1264" i="70"/>
  <c r="K1261" i="70"/>
  <c r="M1261" i="70"/>
  <c r="N1261" i="70"/>
  <c r="I1261" i="70"/>
  <c r="H1261" i="70"/>
  <c r="F1261" i="70"/>
  <c r="C1264" i="70" l="1"/>
  <c r="D1264" i="70"/>
  <c r="E1264" i="70"/>
  <c r="B1264" i="70"/>
  <c r="B1266" i="70"/>
  <c r="C1266" i="70"/>
  <c r="D1266" i="70"/>
  <c r="E1266" i="70"/>
  <c r="C1268" i="70"/>
  <c r="D1268" i="70"/>
  <c r="E1268" i="70"/>
  <c r="B1268" i="70"/>
  <c r="G1264" i="70"/>
  <c r="G1266" i="70"/>
  <c r="J1268" i="70"/>
  <c r="G1268" i="70"/>
  <c r="L1264" i="70"/>
  <c r="J1264" i="70"/>
  <c r="L1266" i="70"/>
  <c r="J1266" i="70"/>
  <c r="L1268" i="70"/>
  <c r="A1271" i="70"/>
  <c r="K1268" i="70"/>
  <c r="M1268" i="70"/>
  <c r="F1268" i="70"/>
  <c r="N1268" i="70"/>
  <c r="H1268" i="70"/>
  <c r="I1268" i="70"/>
  <c r="A1267" i="70"/>
  <c r="N1264" i="70"/>
  <c r="I1264" i="70"/>
  <c r="K1264" i="70"/>
  <c r="M1264" i="70"/>
  <c r="F1264" i="70"/>
  <c r="H1264" i="70"/>
  <c r="A1269" i="70"/>
  <c r="N1266" i="70"/>
  <c r="I1266" i="70"/>
  <c r="K1266" i="70"/>
  <c r="M1266" i="70"/>
  <c r="F1266" i="70"/>
  <c r="H1266" i="70"/>
  <c r="C1269" i="70" l="1"/>
  <c r="B1269" i="70"/>
  <c r="E1269" i="70"/>
  <c r="D1269" i="70"/>
  <c r="C1267" i="70"/>
  <c r="B1267" i="70"/>
  <c r="E1267" i="70"/>
  <c r="D1267" i="70"/>
  <c r="C1271" i="70"/>
  <c r="B1271" i="70"/>
  <c r="D1271" i="70"/>
  <c r="E1271" i="70"/>
  <c r="G1269" i="70"/>
  <c r="G1267" i="70"/>
  <c r="J1271" i="70"/>
  <c r="G1271" i="70"/>
  <c r="L1269" i="70"/>
  <c r="J1269" i="70"/>
  <c r="L1267" i="70"/>
  <c r="J1267" i="70"/>
  <c r="L1271" i="70"/>
  <c r="N1271" i="70"/>
  <c r="H1271" i="70"/>
  <c r="I1271" i="70"/>
  <c r="A1274" i="70"/>
  <c r="K1271" i="70"/>
  <c r="M1271" i="70"/>
  <c r="F1271" i="70"/>
  <c r="A1272" i="70"/>
  <c r="K1269" i="70"/>
  <c r="N1269" i="70"/>
  <c r="I1269" i="70"/>
  <c r="M1269" i="70"/>
  <c r="H1269" i="70"/>
  <c r="F1269" i="70"/>
  <c r="A1270" i="70"/>
  <c r="M1267" i="70"/>
  <c r="N1267" i="70"/>
  <c r="I1267" i="70"/>
  <c r="K1267" i="70"/>
  <c r="H1267" i="70"/>
  <c r="F1267" i="70"/>
  <c r="C1272" i="70" l="1"/>
  <c r="E1272" i="70"/>
  <c r="D1272" i="70"/>
  <c r="B1272" i="70"/>
  <c r="E1274" i="70"/>
  <c r="B1274" i="70"/>
  <c r="D1274" i="70"/>
  <c r="C1274" i="70"/>
  <c r="C1270" i="70"/>
  <c r="D1270" i="70"/>
  <c r="B1270" i="70"/>
  <c r="E1270" i="70"/>
  <c r="G1270" i="70"/>
  <c r="G1272" i="70"/>
  <c r="J1274" i="70"/>
  <c r="G1274" i="70"/>
  <c r="L1270" i="70"/>
  <c r="J1270" i="70"/>
  <c r="L1272" i="70"/>
  <c r="J1272" i="70"/>
  <c r="L1274" i="70"/>
  <c r="A1277" i="70"/>
  <c r="K1274" i="70"/>
  <c r="N1274" i="70"/>
  <c r="F1274" i="70"/>
  <c r="I1274" i="70"/>
  <c r="H1274" i="70"/>
  <c r="M1274" i="70"/>
  <c r="A1273" i="70"/>
  <c r="N1270" i="70"/>
  <c r="I1270" i="70"/>
  <c r="M1270" i="70"/>
  <c r="K1270" i="70"/>
  <c r="F1270" i="70"/>
  <c r="H1270" i="70"/>
  <c r="A1275" i="70"/>
  <c r="N1272" i="70"/>
  <c r="I1272" i="70"/>
  <c r="K1272" i="70"/>
  <c r="M1272" i="70"/>
  <c r="F1272" i="70"/>
  <c r="H1272" i="70"/>
  <c r="C1275" i="70" l="1"/>
  <c r="B1275" i="70"/>
  <c r="E1275" i="70"/>
  <c r="D1275" i="70"/>
  <c r="E1273" i="70"/>
  <c r="B1273" i="70"/>
  <c r="C1273" i="70"/>
  <c r="D1273" i="70"/>
  <c r="B1277" i="70"/>
  <c r="C1277" i="70"/>
  <c r="E1277" i="70"/>
  <c r="D1277" i="70"/>
  <c r="G1275" i="70"/>
  <c r="G1273" i="70"/>
  <c r="J1277" i="70"/>
  <c r="G1277" i="70"/>
  <c r="L1275" i="70"/>
  <c r="J1275" i="70"/>
  <c r="L1273" i="70"/>
  <c r="J1273" i="70"/>
  <c r="L1277" i="70"/>
  <c r="M1277" i="70"/>
  <c r="F1277" i="70"/>
  <c r="N1277" i="70"/>
  <c r="A1280" i="70"/>
  <c r="I1277" i="70"/>
  <c r="K1277" i="70"/>
  <c r="H1277" i="70"/>
  <c r="A1278" i="70"/>
  <c r="N1275" i="70"/>
  <c r="I1275" i="70"/>
  <c r="K1275" i="70"/>
  <c r="M1275" i="70"/>
  <c r="H1275" i="70"/>
  <c r="F1275" i="70"/>
  <c r="A1276" i="70"/>
  <c r="K1273" i="70"/>
  <c r="M1273" i="70"/>
  <c r="N1273" i="70"/>
  <c r="I1273" i="70"/>
  <c r="F1273" i="70"/>
  <c r="H1273" i="70"/>
  <c r="C1278" i="70" l="1"/>
  <c r="D1278" i="70"/>
  <c r="E1278" i="70"/>
  <c r="B1278" i="70"/>
  <c r="C1280" i="70"/>
  <c r="E1280" i="70"/>
  <c r="B1280" i="70"/>
  <c r="D1280" i="70"/>
  <c r="C1276" i="70"/>
  <c r="E1276" i="70"/>
  <c r="B1276" i="70"/>
  <c r="D1276" i="70"/>
  <c r="G1276" i="70"/>
  <c r="G1278" i="70"/>
  <c r="J1280" i="70"/>
  <c r="G1280" i="70"/>
  <c r="L1276" i="70"/>
  <c r="J1276" i="70"/>
  <c r="L1278" i="70"/>
  <c r="J1278" i="70"/>
  <c r="L1280" i="70"/>
  <c r="A1283" i="70"/>
  <c r="K1280" i="70"/>
  <c r="N1280" i="70"/>
  <c r="F1280" i="70"/>
  <c r="I1280" i="70"/>
  <c r="H1280" i="70"/>
  <c r="M1280" i="70"/>
  <c r="A1279" i="70"/>
  <c r="N1276" i="70"/>
  <c r="I1276" i="70"/>
  <c r="M1276" i="70"/>
  <c r="K1276" i="70"/>
  <c r="F1276" i="70"/>
  <c r="H1276" i="70"/>
  <c r="A1281" i="70"/>
  <c r="N1278" i="70"/>
  <c r="M1278" i="70"/>
  <c r="I1278" i="70"/>
  <c r="K1278" i="70"/>
  <c r="F1278" i="70"/>
  <c r="H1278" i="70"/>
  <c r="B1281" i="70" l="1"/>
  <c r="C1281" i="70"/>
  <c r="E1281" i="70"/>
  <c r="D1281" i="70"/>
  <c r="C1279" i="70"/>
  <c r="E1279" i="70"/>
  <c r="B1279" i="70"/>
  <c r="D1279" i="70"/>
  <c r="C1283" i="70"/>
  <c r="E1283" i="70"/>
  <c r="B1283" i="70"/>
  <c r="D1283" i="70"/>
  <c r="G1281" i="70"/>
  <c r="G1279" i="70"/>
  <c r="J1283" i="70"/>
  <c r="G1283" i="70"/>
  <c r="L1281" i="70"/>
  <c r="J1281" i="70"/>
  <c r="L1279" i="70"/>
  <c r="J1279" i="70"/>
  <c r="L1283" i="70"/>
  <c r="N1283" i="70"/>
  <c r="F1283" i="70"/>
  <c r="I1283" i="70"/>
  <c r="A1286" i="70"/>
  <c r="K1283" i="70"/>
  <c r="M1283" i="70"/>
  <c r="H1283" i="70"/>
  <c r="A1284" i="70"/>
  <c r="K1281" i="70"/>
  <c r="M1281" i="70"/>
  <c r="N1281" i="70"/>
  <c r="I1281" i="70"/>
  <c r="F1281" i="70"/>
  <c r="H1281" i="70"/>
  <c r="A1282" i="70"/>
  <c r="N1279" i="70"/>
  <c r="I1279" i="70"/>
  <c r="K1279" i="70"/>
  <c r="M1279" i="70"/>
  <c r="F1279" i="70"/>
  <c r="H1279" i="70"/>
  <c r="C1284" i="70" l="1"/>
  <c r="E1284" i="70"/>
  <c r="D1284" i="70"/>
  <c r="B1284" i="70"/>
  <c r="C1286" i="70"/>
  <c r="B1286" i="70"/>
  <c r="D1286" i="70"/>
  <c r="E1286" i="70"/>
  <c r="B1282" i="70"/>
  <c r="C1282" i="70"/>
  <c r="E1282" i="70"/>
  <c r="D1282" i="70"/>
  <c r="G1282" i="70"/>
  <c r="G1284" i="70"/>
  <c r="J1286" i="70"/>
  <c r="G1286" i="70"/>
  <c r="L1282" i="70"/>
  <c r="J1282" i="70"/>
  <c r="L1284" i="70"/>
  <c r="J1284" i="70"/>
  <c r="L1286" i="70"/>
  <c r="A1289" i="70"/>
  <c r="K1286" i="70"/>
  <c r="N1286" i="70"/>
  <c r="F1286" i="70"/>
  <c r="I1286" i="70"/>
  <c r="H1286" i="70"/>
  <c r="M1286" i="70"/>
  <c r="A1285" i="70"/>
  <c r="N1282" i="70"/>
  <c r="I1282" i="70"/>
  <c r="M1282" i="70"/>
  <c r="K1282" i="70"/>
  <c r="F1282" i="70"/>
  <c r="H1282" i="70"/>
  <c r="A1287" i="70"/>
  <c r="N1284" i="70"/>
  <c r="M1284" i="70"/>
  <c r="I1284" i="70"/>
  <c r="K1284" i="70"/>
  <c r="F1284" i="70"/>
  <c r="H1284" i="70"/>
  <c r="C1287" i="70" l="1"/>
  <c r="E1287" i="70"/>
  <c r="B1287" i="70"/>
  <c r="D1287" i="70"/>
  <c r="E1285" i="70"/>
  <c r="B1285" i="70"/>
  <c r="C1285" i="70"/>
  <c r="D1285" i="70"/>
  <c r="B1289" i="70"/>
  <c r="E1289" i="70"/>
  <c r="C1289" i="70"/>
  <c r="D1289" i="70"/>
  <c r="G1287" i="70"/>
  <c r="G1285" i="70"/>
  <c r="J1289" i="70"/>
  <c r="G1289" i="70"/>
  <c r="L1287" i="70"/>
  <c r="J1287" i="70"/>
  <c r="L1285" i="70"/>
  <c r="J1285" i="70"/>
  <c r="L1289" i="70"/>
  <c r="M1289" i="70"/>
  <c r="H1289" i="70"/>
  <c r="N1289" i="70"/>
  <c r="A1292" i="70"/>
  <c r="I1289" i="70"/>
  <c r="K1289" i="70"/>
  <c r="F1289" i="70"/>
  <c r="A1290" i="70"/>
  <c r="N1287" i="70"/>
  <c r="I1287" i="70"/>
  <c r="K1287" i="70"/>
  <c r="M1287" i="70"/>
  <c r="F1287" i="70"/>
  <c r="H1287" i="70"/>
  <c r="A1288" i="70"/>
  <c r="K1285" i="70"/>
  <c r="N1285" i="70"/>
  <c r="I1285" i="70"/>
  <c r="M1285" i="70"/>
  <c r="H1285" i="70"/>
  <c r="F1285" i="70"/>
  <c r="E1290" i="70" l="1"/>
  <c r="B1290" i="70"/>
  <c r="D1290" i="70"/>
  <c r="C1290" i="70"/>
  <c r="C1292" i="70"/>
  <c r="E1292" i="70"/>
  <c r="B1292" i="70"/>
  <c r="D1292" i="70"/>
  <c r="C1288" i="70"/>
  <c r="E1288" i="70"/>
  <c r="D1288" i="70"/>
  <c r="B1288" i="70"/>
  <c r="G1288" i="70"/>
  <c r="G1290" i="70"/>
  <c r="J1292" i="70"/>
  <c r="G1292" i="70"/>
  <c r="L1288" i="70"/>
  <c r="J1288" i="70"/>
  <c r="L1290" i="70"/>
  <c r="J1290" i="70"/>
  <c r="L1292" i="70"/>
  <c r="A1295" i="70"/>
  <c r="K1292" i="70"/>
  <c r="N1292" i="70"/>
  <c r="F1292" i="70"/>
  <c r="I1292" i="70"/>
  <c r="H1292" i="70"/>
  <c r="M1292" i="70"/>
  <c r="A1291" i="70"/>
  <c r="N1288" i="70"/>
  <c r="I1288" i="70"/>
  <c r="M1288" i="70"/>
  <c r="K1288" i="70"/>
  <c r="F1288" i="70"/>
  <c r="H1288" i="70"/>
  <c r="A1293" i="70"/>
  <c r="N1290" i="70"/>
  <c r="M1290" i="70"/>
  <c r="I1290" i="70"/>
  <c r="K1290" i="70"/>
  <c r="F1290" i="70"/>
  <c r="H1290" i="70"/>
  <c r="C1293" i="70" l="1"/>
  <c r="B1293" i="70"/>
  <c r="E1293" i="70"/>
  <c r="D1293" i="70"/>
  <c r="C1291" i="70"/>
  <c r="E1291" i="70"/>
  <c r="B1291" i="70"/>
  <c r="D1291" i="70"/>
  <c r="C1295" i="70"/>
  <c r="E1295" i="70"/>
  <c r="B1295" i="70"/>
  <c r="D1295" i="70"/>
  <c r="G1293" i="70"/>
  <c r="G1291" i="70"/>
  <c r="J1295" i="70"/>
  <c r="G1295" i="70"/>
  <c r="L1293" i="70"/>
  <c r="J1293" i="70"/>
  <c r="L1291" i="70"/>
  <c r="J1291" i="70"/>
  <c r="L1295" i="70"/>
  <c r="N1295" i="70"/>
  <c r="H1295" i="70"/>
  <c r="I1295" i="70"/>
  <c r="A1298" i="70"/>
  <c r="K1295" i="70"/>
  <c r="M1295" i="70"/>
  <c r="F1295" i="70"/>
  <c r="A1296" i="70"/>
  <c r="K1293" i="70"/>
  <c r="M1293" i="70"/>
  <c r="N1293" i="70"/>
  <c r="I1293" i="70"/>
  <c r="H1293" i="70"/>
  <c r="F1293" i="70"/>
  <c r="A1294" i="70"/>
  <c r="N1291" i="70"/>
  <c r="I1291" i="70"/>
  <c r="K1291" i="70"/>
  <c r="M1291" i="70"/>
  <c r="H1291" i="70"/>
  <c r="F1291" i="70"/>
  <c r="C1294" i="70" l="1"/>
  <c r="D1294" i="70"/>
  <c r="E1294" i="70"/>
  <c r="B1294" i="70"/>
  <c r="C1296" i="70"/>
  <c r="E1296" i="70"/>
  <c r="B1296" i="70"/>
  <c r="D1296" i="70"/>
  <c r="E1298" i="70"/>
  <c r="B1298" i="70"/>
  <c r="C1298" i="70"/>
  <c r="D1298" i="70"/>
  <c r="G1294" i="70"/>
  <c r="G1296" i="70"/>
  <c r="J1298" i="70"/>
  <c r="G1298" i="70"/>
  <c r="L1294" i="70"/>
  <c r="J1294" i="70"/>
  <c r="L1296" i="70"/>
  <c r="J1296" i="70"/>
  <c r="L1298" i="70"/>
  <c r="A1301" i="70"/>
  <c r="M1298" i="70"/>
  <c r="N1298" i="70"/>
  <c r="F1298" i="70"/>
  <c r="I1298" i="70"/>
  <c r="H1298" i="70"/>
  <c r="K1298" i="70"/>
  <c r="A1297" i="70"/>
  <c r="N1294" i="70"/>
  <c r="I1294" i="70"/>
  <c r="M1294" i="70"/>
  <c r="K1294" i="70"/>
  <c r="F1294" i="70"/>
  <c r="H1294" i="70"/>
  <c r="A1299" i="70"/>
  <c r="N1296" i="70"/>
  <c r="M1296" i="70"/>
  <c r="I1296" i="70"/>
  <c r="K1296" i="70"/>
  <c r="F1296" i="70"/>
  <c r="H1296" i="70"/>
  <c r="C1299" i="70" l="1"/>
  <c r="D1299" i="70"/>
  <c r="B1299" i="70"/>
  <c r="E1299" i="70"/>
  <c r="B1297" i="70"/>
  <c r="E1297" i="70"/>
  <c r="C1297" i="70"/>
  <c r="D1297" i="70"/>
  <c r="D1301" i="70"/>
  <c r="C1301" i="70"/>
  <c r="B1301" i="70"/>
  <c r="E1301" i="70"/>
  <c r="G1299" i="70"/>
  <c r="G1297" i="70"/>
  <c r="J1301" i="70"/>
  <c r="G1301" i="70"/>
  <c r="L1299" i="70"/>
  <c r="J1299" i="70"/>
  <c r="L1297" i="70"/>
  <c r="J1297" i="70"/>
  <c r="L1301" i="70"/>
  <c r="K1301" i="70"/>
  <c r="F1301" i="70"/>
  <c r="N1301" i="70"/>
  <c r="A1304" i="70"/>
  <c r="I1301" i="70"/>
  <c r="M1301" i="70"/>
  <c r="H1301" i="70"/>
  <c r="A1302" i="70"/>
  <c r="N1299" i="70"/>
  <c r="I1299" i="70"/>
  <c r="M1299" i="70"/>
  <c r="K1299" i="70"/>
  <c r="H1299" i="70"/>
  <c r="F1299" i="70"/>
  <c r="A1300" i="70"/>
  <c r="K1297" i="70"/>
  <c r="N1297" i="70"/>
  <c r="I1297" i="70"/>
  <c r="M1297" i="70"/>
  <c r="F1297" i="70"/>
  <c r="H1297" i="70"/>
  <c r="D1300" i="70" l="1"/>
  <c r="B1300" i="70"/>
  <c r="E1300" i="70"/>
  <c r="C1300" i="70"/>
  <c r="D1302" i="70"/>
  <c r="B1302" i="70"/>
  <c r="E1302" i="70"/>
  <c r="C1302" i="70"/>
  <c r="D1304" i="70"/>
  <c r="E1304" i="70"/>
  <c r="C1304" i="70"/>
  <c r="B1304" i="70"/>
  <c r="G1300" i="70"/>
  <c r="G1302" i="70"/>
  <c r="J1304" i="70"/>
  <c r="G1304" i="70"/>
  <c r="L1300" i="70"/>
  <c r="J1300" i="70"/>
  <c r="L1302" i="70"/>
  <c r="J1302" i="70"/>
  <c r="L1304" i="70"/>
  <c r="A1307" i="70"/>
  <c r="M1304" i="70"/>
  <c r="N1304" i="70"/>
  <c r="F1304" i="70"/>
  <c r="K1304" i="70"/>
  <c r="I1304" i="70"/>
  <c r="H1304" i="70"/>
  <c r="A1303" i="70"/>
  <c r="N1300" i="70"/>
  <c r="I1300" i="70"/>
  <c r="M1300" i="70"/>
  <c r="K1300" i="70"/>
  <c r="F1300" i="70"/>
  <c r="H1300" i="70"/>
  <c r="A1305" i="70"/>
  <c r="N1302" i="70"/>
  <c r="I1302" i="70"/>
  <c r="K1302" i="70"/>
  <c r="M1302" i="70"/>
  <c r="F1302" i="70"/>
  <c r="H1302" i="70"/>
  <c r="C1305" i="70" l="1"/>
  <c r="D1305" i="70"/>
  <c r="E1305" i="70"/>
  <c r="B1305" i="70"/>
  <c r="D1303" i="70"/>
  <c r="C1303" i="70"/>
  <c r="B1303" i="70"/>
  <c r="E1303" i="70"/>
  <c r="B1307" i="70"/>
  <c r="D1307" i="70"/>
  <c r="C1307" i="70"/>
  <c r="E1307" i="70"/>
  <c r="G1305" i="70"/>
  <c r="G1303" i="70"/>
  <c r="J1307" i="70"/>
  <c r="G1307" i="70"/>
  <c r="L1305" i="70"/>
  <c r="J1305" i="70"/>
  <c r="L1303" i="70"/>
  <c r="J1303" i="70"/>
  <c r="L1307" i="70"/>
  <c r="I1307" i="70"/>
  <c r="F1307" i="70"/>
  <c r="K1307" i="70"/>
  <c r="A1310" i="70"/>
  <c r="M1307" i="70"/>
  <c r="N1307" i="70"/>
  <c r="H1307" i="70"/>
  <c r="A1308" i="70"/>
  <c r="K1305" i="70"/>
  <c r="M1305" i="70"/>
  <c r="N1305" i="70"/>
  <c r="I1305" i="70"/>
  <c r="F1305" i="70"/>
  <c r="H1305" i="70"/>
  <c r="A1306" i="70"/>
  <c r="M1303" i="70"/>
  <c r="N1303" i="70"/>
  <c r="I1303" i="70"/>
  <c r="K1303" i="70"/>
  <c r="F1303" i="70"/>
  <c r="H1303" i="70"/>
  <c r="D1308" i="70" l="1"/>
  <c r="C1308" i="70"/>
  <c r="B1308" i="70"/>
  <c r="E1308" i="70"/>
  <c r="B1310" i="70"/>
  <c r="E1310" i="70"/>
  <c r="D1310" i="70"/>
  <c r="C1310" i="70"/>
  <c r="D1306" i="70"/>
  <c r="B1306" i="70"/>
  <c r="E1306" i="70"/>
  <c r="C1306" i="70"/>
  <c r="G1306" i="70"/>
  <c r="G1308" i="70"/>
  <c r="J1310" i="70"/>
  <c r="G1310" i="70"/>
  <c r="L1306" i="70"/>
  <c r="J1306" i="70"/>
  <c r="L1308" i="70"/>
  <c r="J1308" i="70"/>
  <c r="L1310" i="70"/>
  <c r="A1313" i="70"/>
  <c r="M1310" i="70"/>
  <c r="K1310" i="70"/>
  <c r="N1310" i="70"/>
  <c r="F1310" i="70"/>
  <c r="I1310" i="70"/>
  <c r="H1310" i="70"/>
  <c r="A1309" i="70"/>
  <c r="N1306" i="70"/>
  <c r="I1306" i="70"/>
  <c r="M1306" i="70"/>
  <c r="K1306" i="70"/>
  <c r="F1306" i="70"/>
  <c r="H1306" i="70"/>
  <c r="A1311" i="70"/>
  <c r="N1308" i="70"/>
  <c r="I1308" i="70"/>
  <c r="K1308" i="70"/>
  <c r="M1308" i="70"/>
  <c r="F1308" i="70"/>
  <c r="H1308" i="70"/>
  <c r="C1311" i="70" l="1"/>
  <c r="D1311" i="70"/>
  <c r="B1311" i="70"/>
  <c r="E1311" i="70"/>
  <c r="D1309" i="70"/>
  <c r="C1309" i="70"/>
  <c r="E1309" i="70"/>
  <c r="B1309" i="70"/>
  <c r="D1313" i="70"/>
  <c r="E1313" i="70"/>
  <c r="C1313" i="70"/>
  <c r="B1313" i="70"/>
  <c r="G1311" i="70"/>
  <c r="G1309" i="70"/>
  <c r="J1313" i="70"/>
  <c r="G1313" i="70"/>
  <c r="L1311" i="70"/>
  <c r="J1311" i="70"/>
  <c r="L1309" i="70"/>
  <c r="J1309" i="70"/>
  <c r="L1313" i="70"/>
  <c r="M1313" i="70"/>
  <c r="H1313" i="70"/>
  <c r="N1313" i="70"/>
  <c r="A1316" i="70"/>
  <c r="I1313" i="70"/>
  <c r="K1313" i="70"/>
  <c r="F1313" i="70"/>
  <c r="A1314" i="70"/>
  <c r="N1311" i="70"/>
  <c r="I1311" i="70"/>
  <c r="K1311" i="70"/>
  <c r="M1311" i="70"/>
  <c r="F1311" i="70"/>
  <c r="H1311" i="70"/>
  <c r="A1312" i="70"/>
  <c r="K1309" i="70"/>
  <c r="N1309" i="70"/>
  <c r="I1309" i="70"/>
  <c r="M1309" i="70"/>
  <c r="H1309" i="70"/>
  <c r="F1309" i="70"/>
  <c r="D1314" i="70" l="1"/>
  <c r="B1314" i="70"/>
  <c r="C1314" i="70"/>
  <c r="E1314" i="70"/>
  <c r="D1316" i="70"/>
  <c r="C1316" i="70"/>
  <c r="E1316" i="70"/>
  <c r="B1316" i="70"/>
  <c r="D1312" i="70"/>
  <c r="B1312" i="70"/>
  <c r="E1312" i="70"/>
  <c r="C1312" i="70"/>
  <c r="G1312" i="70"/>
  <c r="G1314" i="70"/>
  <c r="J1316" i="70"/>
  <c r="G1316" i="70"/>
  <c r="L1312" i="70"/>
  <c r="J1312" i="70"/>
  <c r="L1314" i="70"/>
  <c r="J1314" i="70"/>
  <c r="L1316" i="70"/>
  <c r="A1319" i="70"/>
  <c r="K1316" i="70"/>
  <c r="M1316" i="70"/>
  <c r="F1316" i="70"/>
  <c r="N1316" i="70"/>
  <c r="I1316" i="70"/>
  <c r="H1316" i="70"/>
  <c r="A1315" i="70"/>
  <c r="N1312" i="70"/>
  <c r="I1312" i="70"/>
  <c r="K1312" i="70"/>
  <c r="M1312" i="70"/>
  <c r="F1312" i="70"/>
  <c r="H1312" i="70"/>
  <c r="A1317" i="70"/>
  <c r="N1314" i="70"/>
  <c r="I1314" i="70"/>
  <c r="K1314" i="70"/>
  <c r="M1314" i="70"/>
  <c r="F1314" i="70"/>
  <c r="H1314" i="70"/>
  <c r="E1317" i="70" l="1"/>
  <c r="D1317" i="70"/>
  <c r="C1317" i="70"/>
  <c r="B1317" i="70"/>
  <c r="E1315" i="70"/>
  <c r="C1315" i="70"/>
  <c r="D1315" i="70"/>
  <c r="B1315" i="70"/>
  <c r="E1319" i="70"/>
  <c r="B1319" i="70"/>
  <c r="D1319" i="70"/>
  <c r="C1319" i="70"/>
  <c r="G1317" i="70"/>
  <c r="G1315" i="70"/>
  <c r="J1319" i="70"/>
  <c r="G1319" i="70"/>
  <c r="L1317" i="70"/>
  <c r="J1317" i="70"/>
  <c r="L1315" i="70"/>
  <c r="J1315" i="70"/>
  <c r="L1319" i="70"/>
  <c r="N1319" i="70"/>
  <c r="H1319" i="70"/>
  <c r="I1319" i="70"/>
  <c r="A1322" i="70"/>
  <c r="K1319" i="70"/>
  <c r="M1319" i="70"/>
  <c r="F1319" i="70"/>
  <c r="A1320" i="70"/>
  <c r="K1317" i="70"/>
  <c r="N1317" i="70"/>
  <c r="I1317" i="70"/>
  <c r="M1317" i="70"/>
  <c r="H1317" i="70"/>
  <c r="F1317" i="70"/>
  <c r="A1318" i="70"/>
  <c r="N1315" i="70"/>
  <c r="I1315" i="70"/>
  <c r="K1315" i="70"/>
  <c r="M1315" i="70"/>
  <c r="H1315" i="70"/>
  <c r="F1315" i="70"/>
  <c r="E1318" i="70" l="1"/>
  <c r="D1318" i="70"/>
  <c r="C1318" i="70"/>
  <c r="B1318" i="70"/>
  <c r="D1320" i="70"/>
  <c r="E1320" i="70"/>
  <c r="C1320" i="70"/>
  <c r="B1320" i="70"/>
  <c r="E1322" i="70"/>
  <c r="D1322" i="70"/>
  <c r="C1322" i="70"/>
  <c r="B1322" i="70"/>
  <c r="G1318" i="70"/>
  <c r="G1320" i="70"/>
  <c r="J1322" i="70"/>
  <c r="G1322" i="70"/>
  <c r="L1318" i="70"/>
  <c r="J1318" i="70"/>
  <c r="L1320" i="70"/>
  <c r="J1320" i="70"/>
  <c r="L1322" i="70"/>
  <c r="A1325" i="70"/>
  <c r="K1322" i="70"/>
  <c r="N1322" i="70"/>
  <c r="F1322" i="70"/>
  <c r="M1322" i="70"/>
  <c r="I1322" i="70"/>
  <c r="H1322" i="70"/>
  <c r="A1321" i="70"/>
  <c r="N1318" i="70"/>
  <c r="I1318" i="70"/>
  <c r="K1318" i="70"/>
  <c r="M1318" i="70"/>
  <c r="F1318" i="70"/>
  <c r="H1318" i="70"/>
  <c r="A1323" i="70"/>
  <c r="N1320" i="70"/>
  <c r="I1320" i="70"/>
  <c r="K1320" i="70"/>
  <c r="M1320" i="70"/>
  <c r="F1320" i="70"/>
  <c r="H1320" i="70"/>
  <c r="E1323" i="70" l="1"/>
  <c r="C1323" i="70"/>
  <c r="B1323" i="70"/>
  <c r="D1323" i="70"/>
  <c r="E1321" i="70"/>
  <c r="D1321" i="70"/>
  <c r="B1321" i="70"/>
  <c r="C1321" i="70"/>
  <c r="E1325" i="70"/>
  <c r="D1325" i="70"/>
  <c r="C1325" i="70"/>
  <c r="B1325" i="70"/>
  <c r="G1323" i="70"/>
  <c r="G1321" i="70"/>
  <c r="J1325" i="70"/>
  <c r="G1325" i="70"/>
  <c r="L1323" i="70"/>
  <c r="J1323" i="70"/>
  <c r="L1321" i="70"/>
  <c r="J1321" i="70"/>
  <c r="L1325" i="70"/>
  <c r="N1325" i="70"/>
  <c r="F1325" i="70"/>
  <c r="I1325" i="70"/>
  <c r="A1328" i="70"/>
  <c r="M1325" i="70"/>
  <c r="K1325" i="70"/>
  <c r="H1325" i="70"/>
  <c r="A1326" i="70"/>
  <c r="N1323" i="70"/>
  <c r="I1323" i="70"/>
  <c r="K1323" i="70"/>
  <c r="M1323" i="70"/>
  <c r="F1323" i="70"/>
  <c r="H1323" i="70"/>
  <c r="A1324" i="70"/>
  <c r="K1321" i="70"/>
  <c r="M1321" i="70"/>
  <c r="N1321" i="70"/>
  <c r="I1321" i="70"/>
  <c r="F1321" i="70"/>
  <c r="H1321" i="70"/>
  <c r="E1326" i="70" l="1"/>
  <c r="D1326" i="70"/>
  <c r="C1326" i="70"/>
  <c r="B1326" i="70"/>
  <c r="D1328" i="70"/>
  <c r="E1328" i="70"/>
  <c r="C1328" i="70"/>
  <c r="B1328" i="70"/>
  <c r="D1324" i="70"/>
  <c r="C1324" i="70"/>
  <c r="E1324" i="70"/>
  <c r="B1324" i="70"/>
  <c r="G1324" i="70"/>
  <c r="G1326" i="70"/>
  <c r="J1328" i="70"/>
  <c r="G1328" i="70"/>
  <c r="L1324" i="70"/>
  <c r="J1324" i="70"/>
  <c r="L1326" i="70"/>
  <c r="J1326" i="70"/>
  <c r="L1328" i="70"/>
  <c r="A1331" i="70"/>
  <c r="M1328" i="70"/>
  <c r="H1328" i="70"/>
  <c r="N1328" i="70"/>
  <c r="F1328" i="70"/>
  <c r="I1328" i="70"/>
  <c r="K1328" i="70"/>
  <c r="A1327" i="70"/>
  <c r="N1324" i="70"/>
  <c r="I1324" i="70"/>
  <c r="K1324" i="70"/>
  <c r="M1324" i="70"/>
  <c r="F1324" i="70"/>
  <c r="H1324" i="70"/>
  <c r="A1329" i="70"/>
  <c r="N1326" i="70"/>
  <c r="I1326" i="70"/>
  <c r="K1326" i="70"/>
  <c r="M1326" i="70"/>
  <c r="F1326" i="70"/>
  <c r="H1326" i="70"/>
  <c r="E1329" i="70" l="1"/>
  <c r="D1329" i="70"/>
  <c r="C1329" i="70"/>
  <c r="B1329" i="70"/>
  <c r="E1327" i="70"/>
  <c r="B1327" i="70"/>
  <c r="C1327" i="70"/>
  <c r="D1327" i="70"/>
  <c r="E1331" i="70"/>
  <c r="C1331" i="70"/>
  <c r="D1331" i="70"/>
  <c r="B1331" i="70"/>
  <c r="G1329" i="70"/>
  <c r="G1327" i="70"/>
  <c r="J1331" i="70"/>
  <c r="G1331" i="70"/>
  <c r="L1329" i="70"/>
  <c r="J1329" i="70"/>
  <c r="L1327" i="70"/>
  <c r="J1327" i="70"/>
  <c r="L1331" i="70"/>
  <c r="I1331" i="70"/>
  <c r="F1331" i="70"/>
  <c r="K1331" i="70"/>
  <c r="A1334" i="70"/>
  <c r="M1331" i="70"/>
  <c r="N1331" i="70"/>
  <c r="H1331" i="70"/>
  <c r="A1332" i="70"/>
  <c r="K1329" i="70"/>
  <c r="M1329" i="70"/>
  <c r="N1329" i="70"/>
  <c r="I1329" i="70"/>
  <c r="F1329" i="70"/>
  <c r="H1329" i="70"/>
  <c r="A1330" i="70"/>
  <c r="N1327" i="70"/>
  <c r="I1327" i="70"/>
  <c r="K1327" i="70"/>
  <c r="M1327" i="70"/>
  <c r="H1327" i="70"/>
  <c r="F1327" i="70"/>
  <c r="D1332" i="70" l="1"/>
  <c r="C1332" i="70"/>
  <c r="E1332" i="70"/>
  <c r="B1332" i="70"/>
  <c r="E1334" i="70"/>
  <c r="D1334" i="70"/>
  <c r="C1334" i="70"/>
  <c r="B1334" i="70"/>
  <c r="E1330" i="70"/>
  <c r="D1330" i="70"/>
  <c r="C1330" i="70"/>
  <c r="B1330" i="70"/>
  <c r="G1330" i="70"/>
  <c r="G1332" i="70"/>
  <c r="J1334" i="70"/>
  <c r="G1334" i="70"/>
  <c r="L1330" i="70"/>
  <c r="J1330" i="70"/>
  <c r="L1332" i="70"/>
  <c r="J1332" i="70"/>
  <c r="L1334" i="70"/>
  <c r="A1337" i="70"/>
  <c r="M1334" i="70"/>
  <c r="N1334" i="70"/>
  <c r="F1334" i="70"/>
  <c r="I1334" i="70"/>
  <c r="H1334" i="70"/>
  <c r="K1334" i="70"/>
  <c r="A1333" i="70"/>
  <c r="N1330" i="70"/>
  <c r="I1330" i="70"/>
  <c r="K1330" i="70"/>
  <c r="M1330" i="70"/>
  <c r="F1330" i="70"/>
  <c r="H1330" i="70"/>
  <c r="A1335" i="70"/>
  <c r="N1332" i="70"/>
  <c r="I1332" i="70"/>
  <c r="K1332" i="70"/>
  <c r="M1332" i="70"/>
  <c r="F1332" i="70"/>
  <c r="H1332" i="70"/>
  <c r="E1335" i="70" l="1"/>
  <c r="C1335" i="70"/>
  <c r="B1335" i="70"/>
  <c r="D1335" i="70"/>
  <c r="E1333" i="70"/>
  <c r="D1333" i="70"/>
  <c r="C1333" i="70"/>
  <c r="B1333" i="70"/>
  <c r="E1337" i="70"/>
  <c r="D1337" i="70"/>
  <c r="B1337" i="70"/>
  <c r="C1337" i="70"/>
  <c r="G1335" i="70"/>
  <c r="G1333" i="70"/>
  <c r="J1337" i="70"/>
  <c r="G1337" i="70"/>
  <c r="L1335" i="70"/>
  <c r="J1335" i="70"/>
  <c r="L1333" i="70"/>
  <c r="J1333" i="70"/>
  <c r="L1337" i="70"/>
  <c r="M1337" i="70"/>
  <c r="H1337" i="70"/>
  <c r="N1337" i="70"/>
  <c r="A1340" i="70"/>
  <c r="I1337" i="70"/>
  <c r="K1337" i="70"/>
  <c r="F1337" i="70"/>
  <c r="A1338" i="70"/>
  <c r="M1335" i="70"/>
  <c r="N1335" i="70"/>
  <c r="I1335" i="70"/>
  <c r="K1335" i="70"/>
  <c r="F1335" i="70"/>
  <c r="H1335" i="70"/>
  <c r="A1336" i="70"/>
  <c r="K1333" i="70"/>
  <c r="N1333" i="70"/>
  <c r="I1333" i="70"/>
  <c r="M1333" i="70"/>
  <c r="F1333" i="70"/>
  <c r="H1333" i="70"/>
  <c r="D1336" i="70" l="1"/>
  <c r="E1336" i="70"/>
  <c r="C1336" i="70"/>
  <c r="B1336" i="70"/>
  <c r="E1338" i="70"/>
  <c r="D1338" i="70"/>
  <c r="C1338" i="70"/>
  <c r="B1338" i="70"/>
  <c r="D1340" i="70"/>
  <c r="C1340" i="70"/>
  <c r="E1340" i="70"/>
  <c r="B1340" i="70"/>
  <c r="G1336" i="70"/>
  <c r="G1338" i="70"/>
  <c r="J1340" i="70"/>
  <c r="G1340" i="70"/>
  <c r="L1336" i="70"/>
  <c r="J1336" i="70"/>
  <c r="L1338" i="70"/>
  <c r="J1338" i="70"/>
  <c r="L1340" i="70"/>
  <c r="A1343" i="70"/>
  <c r="M1340" i="70"/>
  <c r="N1340" i="70"/>
  <c r="F1340" i="70"/>
  <c r="I1340" i="70"/>
  <c r="H1340" i="70"/>
  <c r="K1340" i="70"/>
  <c r="A1339" i="70"/>
  <c r="M1336" i="70"/>
  <c r="N1336" i="70"/>
  <c r="I1336" i="70"/>
  <c r="K1336" i="70"/>
  <c r="F1336" i="70"/>
  <c r="H1336" i="70"/>
  <c r="A1341" i="70"/>
  <c r="N1338" i="70"/>
  <c r="I1338" i="70"/>
  <c r="M1338" i="70"/>
  <c r="K1338" i="70"/>
  <c r="F1338" i="70"/>
  <c r="H1338" i="70"/>
  <c r="E1341" i="70" l="1"/>
  <c r="D1341" i="70"/>
  <c r="C1341" i="70"/>
  <c r="B1341" i="70"/>
  <c r="E1339" i="70"/>
  <c r="C1339" i="70"/>
  <c r="D1339" i="70"/>
  <c r="B1339" i="70"/>
  <c r="E1343" i="70"/>
  <c r="D1343" i="70"/>
  <c r="C1343" i="70"/>
  <c r="B1343" i="70"/>
  <c r="G1341" i="70"/>
  <c r="G1339" i="70"/>
  <c r="J1343" i="70"/>
  <c r="G1343" i="70"/>
  <c r="L1341" i="70"/>
  <c r="J1341" i="70"/>
  <c r="L1339" i="70"/>
  <c r="J1339" i="70"/>
  <c r="L1343" i="70"/>
  <c r="I1343" i="70"/>
  <c r="K1343" i="70"/>
  <c r="F1343" i="70"/>
  <c r="A1346" i="70"/>
  <c r="M1343" i="70"/>
  <c r="N1343" i="70"/>
  <c r="H1343" i="70"/>
  <c r="A1344" i="70"/>
  <c r="K1341" i="70"/>
  <c r="N1341" i="70"/>
  <c r="I1341" i="70"/>
  <c r="M1341" i="70"/>
  <c r="F1341" i="70"/>
  <c r="H1341" i="70"/>
  <c r="A1342" i="70"/>
  <c r="N1339" i="70"/>
  <c r="I1339" i="70"/>
  <c r="K1339" i="70"/>
  <c r="M1339" i="70"/>
  <c r="H1339" i="70"/>
  <c r="F1339" i="70"/>
  <c r="E1342" i="70" l="1"/>
  <c r="D1342" i="70"/>
  <c r="C1342" i="70"/>
  <c r="B1342" i="70"/>
  <c r="D1344" i="70"/>
  <c r="E1344" i="70"/>
  <c r="C1344" i="70"/>
  <c r="B1344" i="70"/>
  <c r="E1346" i="70"/>
  <c r="D1346" i="70"/>
  <c r="B1346" i="70"/>
  <c r="C1346" i="70"/>
  <c r="G1342" i="70"/>
  <c r="G1344" i="70"/>
  <c r="J1346" i="70"/>
  <c r="G1346" i="70"/>
  <c r="L1342" i="70"/>
  <c r="J1342" i="70"/>
  <c r="L1344" i="70"/>
  <c r="J1344" i="70"/>
  <c r="L1346" i="70"/>
  <c r="A1349" i="70"/>
  <c r="M1346" i="70"/>
  <c r="N1346" i="70"/>
  <c r="F1346" i="70"/>
  <c r="I1346" i="70"/>
  <c r="H1346" i="70"/>
  <c r="K1346" i="70"/>
  <c r="A1345" i="70"/>
  <c r="N1342" i="70"/>
  <c r="I1342" i="70"/>
  <c r="K1342" i="70"/>
  <c r="M1342" i="70"/>
  <c r="F1342" i="70"/>
  <c r="H1342" i="70"/>
  <c r="A1347" i="70"/>
  <c r="N1344" i="70"/>
  <c r="I1344" i="70"/>
  <c r="K1344" i="70"/>
  <c r="M1344" i="70"/>
  <c r="F1344" i="70"/>
  <c r="H1344" i="70"/>
  <c r="E1347" i="70" l="1"/>
  <c r="C1347" i="70"/>
  <c r="D1347" i="70"/>
  <c r="B1347" i="70"/>
  <c r="E1345" i="70"/>
  <c r="D1345" i="70"/>
  <c r="C1345" i="70"/>
  <c r="B1345" i="70"/>
  <c r="E1349" i="70"/>
  <c r="D1349" i="70"/>
  <c r="C1349" i="70"/>
  <c r="B1349" i="70"/>
  <c r="G1347" i="70"/>
  <c r="G1345" i="70"/>
  <c r="J1349" i="70"/>
  <c r="G1349" i="70"/>
  <c r="L1347" i="70"/>
  <c r="J1347" i="70"/>
  <c r="L1345" i="70"/>
  <c r="J1345" i="70"/>
  <c r="L1349" i="70"/>
  <c r="N1349" i="70"/>
  <c r="H1349" i="70"/>
  <c r="I1349" i="70"/>
  <c r="A1352" i="70"/>
  <c r="M1349" i="70"/>
  <c r="K1349" i="70"/>
  <c r="F1349" i="70"/>
  <c r="A1350" i="70"/>
  <c r="N1347" i="70"/>
  <c r="I1347" i="70"/>
  <c r="K1347" i="70"/>
  <c r="M1347" i="70"/>
  <c r="F1347" i="70"/>
  <c r="H1347" i="70"/>
  <c r="A1348" i="70"/>
  <c r="K1345" i="70"/>
  <c r="M1345" i="70"/>
  <c r="N1345" i="70"/>
  <c r="I1345" i="70"/>
  <c r="H1345" i="70"/>
  <c r="F1345" i="70"/>
  <c r="D1348" i="70" l="1"/>
  <c r="C1348" i="70"/>
  <c r="E1348" i="70"/>
  <c r="B1348" i="70"/>
  <c r="E1350" i="70"/>
  <c r="D1350" i="70"/>
  <c r="C1350" i="70"/>
  <c r="B1350" i="70"/>
  <c r="D1352" i="70"/>
  <c r="E1352" i="70"/>
  <c r="C1352" i="70"/>
  <c r="B1352" i="70"/>
  <c r="G1348" i="70"/>
  <c r="G1350" i="70"/>
  <c r="J1352" i="70"/>
  <c r="G1352" i="70"/>
  <c r="L1348" i="70"/>
  <c r="J1348" i="70"/>
  <c r="L1350" i="70"/>
  <c r="J1350" i="70"/>
  <c r="L1352" i="70"/>
  <c r="A1355" i="70"/>
  <c r="K1352" i="70"/>
  <c r="M1352" i="70"/>
  <c r="F1352" i="70"/>
  <c r="N1352" i="70"/>
  <c r="H1352" i="70"/>
  <c r="I1352" i="70"/>
  <c r="A1351" i="70"/>
  <c r="N1348" i="70"/>
  <c r="I1348" i="70"/>
  <c r="K1348" i="70"/>
  <c r="M1348" i="70"/>
  <c r="F1348" i="70"/>
  <c r="H1348" i="70"/>
  <c r="A1353" i="70"/>
  <c r="N1350" i="70"/>
  <c r="I1350" i="70"/>
  <c r="K1350" i="70"/>
  <c r="M1350" i="70"/>
  <c r="H1350" i="70"/>
  <c r="F1350" i="70"/>
  <c r="E1353" i="70" l="1"/>
  <c r="D1353" i="70"/>
  <c r="B1353" i="70"/>
  <c r="C1353" i="70"/>
  <c r="E1351" i="70"/>
  <c r="D1351" i="70"/>
  <c r="C1351" i="70"/>
  <c r="B1351" i="70"/>
  <c r="E1355" i="70"/>
  <c r="C1355" i="70"/>
  <c r="D1355" i="70"/>
  <c r="B1355" i="70"/>
  <c r="G1353" i="70"/>
  <c r="G1351" i="70"/>
  <c r="J1355" i="70"/>
  <c r="G1355" i="70"/>
  <c r="L1353" i="70"/>
  <c r="J1353" i="70"/>
  <c r="L1351" i="70"/>
  <c r="J1351" i="70"/>
  <c r="L1355" i="70"/>
  <c r="I1355" i="70"/>
  <c r="K1355" i="70"/>
  <c r="F1355" i="70"/>
  <c r="A1358" i="70"/>
  <c r="M1355" i="70"/>
  <c r="N1355" i="70"/>
  <c r="H1355" i="70"/>
  <c r="A1356" i="70"/>
  <c r="K1353" i="70"/>
  <c r="M1353" i="70"/>
  <c r="N1353" i="70"/>
  <c r="I1353" i="70"/>
  <c r="F1353" i="70"/>
  <c r="H1353" i="70"/>
  <c r="A1354" i="70"/>
  <c r="M1351" i="70"/>
  <c r="N1351" i="70"/>
  <c r="I1351" i="70"/>
  <c r="K1351" i="70"/>
  <c r="H1351" i="70"/>
  <c r="F1351" i="70"/>
  <c r="E1354" i="70" l="1"/>
  <c r="D1354" i="70"/>
  <c r="C1354" i="70"/>
  <c r="B1354" i="70"/>
  <c r="D1356" i="70"/>
  <c r="C1356" i="70"/>
  <c r="E1356" i="70"/>
  <c r="B1356" i="70"/>
  <c r="E1358" i="70"/>
  <c r="D1358" i="70"/>
  <c r="C1358" i="70"/>
  <c r="B1358" i="70"/>
  <c r="G1354" i="70"/>
  <c r="G1356" i="70"/>
  <c r="J1358" i="70"/>
  <c r="G1358" i="70"/>
  <c r="L1354" i="70"/>
  <c r="J1354" i="70"/>
  <c r="L1356" i="70"/>
  <c r="J1356" i="70"/>
  <c r="L1358" i="70"/>
  <c r="A1361" i="70"/>
  <c r="M1358" i="70"/>
  <c r="I1358" i="70"/>
  <c r="K1358" i="70"/>
  <c r="N1358" i="70"/>
  <c r="H1358" i="70"/>
  <c r="F1358" i="70"/>
  <c r="A1357" i="70"/>
  <c r="N1354" i="70"/>
  <c r="I1354" i="70"/>
  <c r="M1354" i="70"/>
  <c r="K1354" i="70"/>
  <c r="F1354" i="70"/>
  <c r="H1354" i="70"/>
  <c r="A1359" i="70"/>
  <c r="M1356" i="70"/>
  <c r="N1356" i="70"/>
  <c r="I1356" i="70"/>
  <c r="K1356" i="70"/>
  <c r="F1356" i="70"/>
  <c r="H1356" i="70"/>
  <c r="E1359" i="70" l="1"/>
  <c r="D1359" i="70"/>
  <c r="C1359" i="70"/>
  <c r="B1359" i="70"/>
  <c r="E1357" i="70"/>
  <c r="D1357" i="70"/>
  <c r="C1357" i="70"/>
  <c r="B1357" i="70"/>
  <c r="E1361" i="70"/>
  <c r="D1361" i="70"/>
  <c r="C1361" i="70"/>
  <c r="B1361" i="70"/>
  <c r="G1359" i="70"/>
  <c r="G1357" i="70"/>
  <c r="J1361" i="70"/>
  <c r="G1361" i="70"/>
  <c r="L1359" i="70"/>
  <c r="J1359" i="70"/>
  <c r="L1357" i="70"/>
  <c r="J1357" i="70"/>
  <c r="L1361" i="70"/>
  <c r="M1361" i="70"/>
  <c r="H1361" i="70"/>
  <c r="N1361" i="70"/>
  <c r="A1364" i="70"/>
  <c r="I1361" i="70"/>
  <c r="K1361" i="70"/>
  <c r="F1361" i="70"/>
  <c r="A1362" i="70"/>
  <c r="N1359" i="70"/>
  <c r="I1359" i="70"/>
  <c r="K1359" i="70"/>
  <c r="M1359" i="70"/>
  <c r="H1359" i="70"/>
  <c r="F1359" i="70"/>
  <c r="A1360" i="70"/>
  <c r="K1357" i="70"/>
  <c r="N1357" i="70"/>
  <c r="I1357" i="70"/>
  <c r="M1357" i="70"/>
  <c r="F1357" i="70"/>
  <c r="H1357" i="70"/>
  <c r="D1360" i="70" l="1"/>
  <c r="E1360" i="70"/>
  <c r="C1360" i="70"/>
  <c r="B1360" i="70"/>
  <c r="E1362" i="70"/>
  <c r="D1362" i="70"/>
  <c r="C1362" i="70"/>
  <c r="B1362" i="70"/>
  <c r="D1364" i="70"/>
  <c r="C1364" i="70"/>
  <c r="E1364" i="70"/>
  <c r="B1364" i="70"/>
  <c r="G1360" i="70"/>
  <c r="G1362" i="70"/>
  <c r="J1364" i="70"/>
  <c r="G1364" i="70"/>
  <c r="L1360" i="70"/>
  <c r="J1360" i="70"/>
  <c r="L1362" i="70"/>
  <c r="J1362" i="70"/>
  <c r="L1364" i="70"/>
  <c r="A1367" i="70"/>
  <c r="K1364" i="70"/>
  <c r="N1364" i="70"/>
  <c r="F1364" i="70"/>
  <c r="I1364" i="70"/>
  <c r="M1364" i="70"/>
  <c r="H1364" i="70"/>
  <c r="A1363" i="70"/>
  <c r="N1360" i="70"/>
  <c r="I1360" i="70"/>
  <c r="K1360" i="70"/>
  <c r="M1360" i="70"/>
  <c r="F1360" i="70"/>
  <c r="H1360" i="70"/>
  <c r="A1365" i="70"/>
  <c r="N1362" i="70"/>
  <c r="I1362" i="70"/>
  <c r="K1362" i="70"/>
  <c r="M1362" i="70"/>
  <c r="F1362" i="70"/>
  <c r="H1362" i="70"/>
  <c r="E1365" i="70" l="1"/>
  <c r="D1365" i="70"/>
  <c r="C1365" i="70"/>
  <c r="B1365" i="70"/>
  <c r="E1363" i="70"/>
  <c r="C1363" i="70"/>
  <c r="D1363" i="70"/>
  <c r="B1363" i="70"/>
  <c r="E1367" i="70"/>
  <c r="D1367" i="70"/>
  <c r="C1367" i="70"/>
  <c r="B1367" i="70"/>
  <c r="G1365" i="70"/>
  <c r="G1363" i="70"/>
  <c r="J1367" i="70"/>
  <c r="G1367" i="70"/>
  <c r="L1365" i="70"/>
  <c r="J1365" i="70"/>
  <c r="L1363" i="70"/>
  <c r="J1363" i="70"/>
  <c r="L1367" i="70"/>
  <c r="N1367" i="70"/>
  <c r="F1367" i="70"/>
  <c r="I1367" i="70"/>
  <c r="A1370" i="70"/>
  <c r="K1367" i="70"/>
  <c r="M1367" i="70"/>
  <c r="H1367" i="70"/>
  <c r="A1368" i="70"/>
  <c r="K1365" i="70"/>
  <c r="N1365" i="70"/>
  <c r="I1365" i="70"/>
  <c r="M1365" i="70"/>
  <c r="F1365" i="70"/>
  <c r="H1365" i="70"/>
  <c r="A1366" i="70"/>
  <c r="N1363" i="70"/>
  <c r="I1363" i="70"/>
  <c r="K1363" i="70"/>
  <c r="M1363" i="70"/>
  <c r="H1363" i="70"/>
  <c r="F1363" i="70"/>
  <c r="E1366" i="70" l="1"/>
  <c r="D1366" i="70"/>
  <c r="C1366" i="70"/>
  <c r="B1366" i="70"/>
  <c r="D1368" i="70"/>
  <c r="E1368" i="70"/>
  <c r="C1368" i="70"/>
  <c r="B1368" i="70"/>
  <c r="E1370" i="70"/>
  <c r="D1370" i="70"/>
  <c r="C1370" i="70"/>
  <c r="B1370" i="70"/>
  <c r="G1366" i="70"/>
  <c r="G1368" i="70"/>
  <c r="J1370" i="70"/>
  <c r="G1370" i="70"/>
  <c r="L1366" i="70"/>
  <c r="J1366" i="70"/>
  <c r="L1368" i="70"/>
  <c r="J1368" i="70"/>
  <c r="L1370" i="70"/>
  <c r="A1373" i="70"/>
  <c r="I1370" i="70"/>
  <c r="H1370" i="70"/>
  <c r="N1370" i="70"/>
  <c r="F1370" i="70"/>
  <c r="M1370" i="70"/>
  <c r="K1370" i="70"/>
  <c r="A1369" i="70"/>
  <c r="N1366" i="70"/>
  <c r="I1366" i="70"/>
  <c r="K1366" i="70"/>
  <c r="M1366" i="70"/>
  <c r="H1366" i="70"/>
  <c r="F1366" i="70"/>
  <c r="A1371" i="70"/>
  <c r="N1368" i="70"/>
  <c r="I1368" i="70"/>
  <c r="K1368" i="70"/>
  <c r="M1368" i="70"/>
  <c r="F1368" i="70"/>
  <c r="H1368" i="70"/>
  <c r="E1371" i="70" l="1"/>
  <c r="C1371" i="70"/>
  <c r="D1371" i="70"/>
  <c r="B1371" i="70"/>
  <c r="E1369" i="70"/>
  <c r="D1369" i="70"/>
  <c r="B1369" i="70"/>
  <c r="C1369" i="70"/>
  <c r="E1373" i="70"/>
  <c r="D1373" i="70"/>
  <c r="C1373" i="70"/>
  <c r="B1373" i="70"/>
  <c r="G1371" i="70"/>
  <c r="G1369" i="70"/>
  <c r="J1373" i="70"/>
  <c r="G1373" i="70"/>
  <c r="L1371" i="70"/>
  <c r="J1371" i="70"/>
  <c r="L1369" i="70"/>
  <c r="J1369" i="70"/>
  <c r="L1373" i="70"/>
  <c r="I1373" i="70"/>
  <c r="F1373" i="70"/>
  <c r="N1373" i="70"/>
  <c r="A1376" i="70"/>
  <c r="M1373" i="70"/>
  <c r="K1373" i="70"/>
  <c r="H1373" i="70"/>
  <c r="A1374" i="70"/>
  <c r="I1371" i="70"/>
  <c r="N1371" i="70"/>
  <c r="K1371" i="70"/>
  <c r="M1371" i="70"/>
  <c r="F1371" i="70"/>
  <c r="H1371" i="70"/>
  <c r="A1372" i="70"/>
  <c r="K1369" i="70"/>
  <c r="M1369" i="70"/>
  <c r="N1369" i="70"/>
  <c r="I1369" i="70"/>
  <c r="F1369" i="70"/>
  <c r="H1369" i="70"/>
  <c r="D1372" i="70" l="1"/>
  <c r="C1372" i="70"/>
  <c r="E1372" i="70"/>
  <c r="B1372" i="70"/>
  <c r="E1374" i="70"/>
  <c r="D1374" i="70"/>
  <c r="C1374" i="70"/>
  <c r="B1374" i="70"/>
  <c r="D1376" i="70"/>
  <c r="E1376" i="70"/>
  <c r="C1376" i="70"/>
  <c r="B1376" i="70"/>
  <c r="G1372" i="70"/>
  <c r="G1374" i="70"/>
  <c r="J1376" i="70"/>
  <c r="G1376" i="70"/>
  <c r="L1372" i="70"/>
  <c r="J1372" i="70"/>
  <c r="L1374" i="70"/>
  <c r="J1374" i="70"/>
  <c r="L1376" i="70"/>
  <c r="A1379" i="70"/>
  <c r="M1376" i="70"/>
  <c r="H1376" i="70"/>
  <c r="I1376" i="70"/>
  <c r="F1376" i="70"/>
  <c r="K1376" i="70"/>
  <c r="N1376" i="70"/>
  <c r="A1375" i="70"/>
  <c r="N1372" i="70"/>
  <c r="I1372" i="70"/>
  <c r="K1372" i="70"/>
  <c r="M1372" i="70"/>
  <c r="F1372" i="70"/>
  <c r="H1372" i="70"/>
  <c r="A1377" i="70"/>
  <c r="N1374" i="70"/>
  <c r="I1374" i="70"/>
  <c r="K1374" i="70"/>
  <c r="M1374" i="70"/>
  <c r="H1374" i="70"/>
  <c r="F1374" i="70"/>
  <c r="E1377" i="70" l="1"/>
  <c r="D1377" i="70"/>
  <c r="C1377" i="70"/>
  <c r="B1377" i="70"/>
  <c r="E1375" i="70"/>
  <c r="D1375" i="70"/>
  <c r="C1375" i="70"/>
  <c r="B1375" i="70"/>
  <c r="E1379" i="70"/>
  <c r="C1379" i="70"/>
  <c r="D1379" i="70"/>
  <c r="B1379" i="70"/>
  <c r="G1377" i="70"/>
  <c r="G1375" i="70"/>
  <c r="J1379" i="70"/>
  <c r="G1379" i="70"/>
  <c r="L1377" i="70"/>
  <c r="J1377" i="70"/>
  <c r="L1375" i="70"/>
  <c r="J1375" i="70"/>
  <c r="L1379" i="70"/>
  <c r="K1379" i="70"/>
  <c r="F1379" i="70"/>
  <c r="I1379" i="70"/>
  <c r="A1382" i="70"/>
  <c r="M1379" i="70"/>
  <c r="N1379" i="70"/>
  <c r="H1379" i="70"/>
  <c r="A1380" i="70"/>
  <c r="K1377" i="70"/>
  <c r="M1377" i="70"/>
  <c r="N1377" i="70"/>
  <c r="I1377" i="70"/>
  <c r="H1377" i="70"/>
  <c r="F1377" i="70"/>
  <c r="A1378" i="70"/>
  <c r="N1375" i="70"/>
  <c r="I1375" i="70"/>
  <c r="K1375" i="70"/>
  <c r="M1375" i="70"/>
  <c r="F1375" i="70"/>
  <c r="H1375" i="70"/>
  <c r="D1380" i="70" l="1"/>
  <c r="C1380" i="70"/>
  <c r="E1380" i="70"/>
  <c r="B1380" i="70"/>
  <c r="E1382" i="70"/>
  <c r="D1382" i="70"/>
  <c r="C1382" i="70"/>
  <c r="B1382" i="70"/>
  <c r="E1378" i="70"/>
  <c r="D1378" i="70"/>
  <c r="B1378" i="70"/>
  <c r="C1378" i="70"/>
  <c r="G1378" i="70"/>
  <c r="G1380" i="70"/>
  <c r="J1382" i="70"/>
  <c r="G1382" i="70"/>
  <c r="L1378" i="70"/>
  <c r="J1378" i="70"/>
  <c r="L1380" i="70"/>
  <c r="J1380" i="70"/>
  <c r="L1382" i="70"/>
  <c r="N1382" i="70"/>
  <c r="F1382" i="70"/>
  <c r="I1382" i="70"/>
  <c r="H1382" i="70"/>
  <c r="K1382" i="70"/>
  <c r="M1382" i="70"/>
  <c r="A1381" i="70"/>
  <c r="N1378" i="70"/>
  <c r="K1378" i="70"/>
  <c r="I1378" i="70"/>
  <c r="M1378" i="70"/>
  <c r="F1378" i="70"/>
  <c r="H1378" i="70"/>
  <c r="A1383" i="70"/>
  <c r="I1380" i="70"/>
  <c r="M1380" i="70"/>
  <c r="N1380" i="70"/>
  <c r="K1380" i="70"/>
  <c r="F1380" i="70"/>
  <c r="H1380" i="70"/>
  <c r="E1383" i="70" l="1"/>
  <c r="D1383" i="70"/>
  <c r="C1383" i="70"/>
  <c r="B1383" i="70"/>
  <c r="E1381" i="70"/>
  <c r="D1381" i="70"/>
  <c r="C1381" i="70"/>
  <c r="B1381" i="70"/>
  <c r="G1383" i="70"/>
  <c r="G1381" i="70"/>
  <c r="L1383" i="70"/>
  <c r="J1383" i="70"/>
  <c r="L1381" i="70"/>
  <c r="J1381" i="70"/>
  <c r="M1383" i="70"/>
  <c r="N1383" i="70"/>
  <c r="I1383" i="70"/>
  <c r="K1383" i="70"/>
  <c r="F1383" i="70"/>
  <c r="H1383" i="70"/>
  <c r="I1381" i="70"/>
  <c r="K1381" i="70"/>
  <c r="N1381" i="70"/>
  <c r="M1381" i="70"/>
  <c r="F1381" i="70"/>
  <c r="H1381" i="7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D6" authorId="0" shapeId="0" xr:uid="{59644648-308E-4331-9411-BE612C0C2E80}">
      <text>
        <r>
          <rPr>
            <b/>
            <sz val="9"/>
            <color indexed="81"/>
            <rFont val="Tahoma"/>
            <family val="2"/>
          </rPr>
          <t>Travis Day:</t>
        </r>
        <r>
          <rPr>
            <sz val="9"/>
            <color indexed="81"/>
            <rFont val="Tahoma"/>
            <family val="2"/>
          </rPr>
          <t xml:space="preserve">
FIND is case sensitive. </t>
        </r>
      </text>
    </comment>
    <comment ref="E6" authorId="0" shapeId="0" xr:uid="{AE3ADA4E-6233-4D8A-9027-8B18DF8526F2}">
      <text>
        <r>
          <rPr>
            <b/>
            <sz val="9"/>
            <color indexed="81"/>
            <rFont val="Tahoma"/>
            <family val="2"/>
          </rPr>
          <t>Travis Day:</t>
        </r>
        <r>
          <rPr>
            <sz val="9"/>
            <color indexed="81"/>
            <rFont val="Tahoma"/>
            <family val="2"/>
          </rPr>
          <t xml:space="preserve">
SEARCH is NOT case sensitive,
and also works with wildcards.</t>
        </r>
      </text>
    </comment>
    <comment ref="D8" authorId="0" shapeId="0" xr:uid="{432E25BD-0502-4A84-8694-3CA4660C019C}">
      <text>
        <r>
          <rPr>
            <b/>
            <sz val="9"/>
            <color indexed="81"/>
            <rFont val="Tahoma"/>
            <family val="2"/>
          </rPr>
          <t>Travis Day:</t>
        </r>
        <r>
          <rPr>
            <sz val="9"/>
            <color indexed="81"/>
            <rFont val="Tahoma"/>
            <family val="2"/>
          </rPr>
          <t xml:space="preserve">
"Error in Value" 
Error Alert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C7" authorId="0" shapeId="0" xr:uid="{08FB4A5D-D706-417E-BEEA-FF102582391F}">
      <text>
        <r>
          <rPr>
            <b/>
            <sz val="9"/>
            <color indexed="81"/>
            <rFont val="Tahoma"/>
            <family val="2"/>
          </rPr>
          <t>Travis Day:</t>
        </r>
        <r>
          <rPr>
            <sz val="9"/>
            <color indexed="81"/>
            <rFont val="Tahoma"/>
            <family val="2"/>
          </rPr>
          <t xml:space="preserve">
"Number Stored as Text"
Error Alert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D6" authorId="0" shapeId="0" xr:uid="{E9778D82-EFF5-4953-BC39-D8EA7EEBFF62}">
      <text>
        <r>
          <rPr>
            <b/>
            <sz val="9"/>
            <color indexed="81"/>
            <rFont val="Tahoma"/>
            <family val="2"/>
          </rPr>
          <t xml:space="preserve">Travis Day:
</t>
        </r>
        <r>
          <rPr>
            <sz val="9"/>
            <color indexed="81"/>
            <rFont val="Tahoma"/>
            <family val="2"/>
          </rPr>
          <t>Activate a "Filter" (Ctrl+Shift+L)
Then show only rows with #VALUE.  
And delete these rows.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A6" authorId="0" shapeId="0" xr:uid="{54C76F69-985A-4DEA-A17E-11C001F8F2CA}">
      <text>
        <r>
          <rPr>
            <b/>
            <sz val="9"/>
            <color indexed="81"/>
            <rFont val="Tahoma"/>
            <family val="2"/>
          </rPr>
          <t>Travis Day:</t>
        </r>
        <r>
          <rPr>
            <sz val="9"/>
            <color indexed="81"/>
            <rFont val="Tahoma"/>
            <family val="2"/>
          </rPr>
          <t xml:space="preserve">
Could also delete this column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G3" authorId="0" shapeId="0" xr:uid="{8D479030-719A-4F4C-AAF0-9177A44597A9}">
      <text>
        <r>
          <rPr>
            <b/>
            <sz val="9"/>
            <color indexed="81"/>
            <rFont val="Tahoma"/>
            <family val="2"/>
          </rPr>
          <t>Travis Day:</t>
        </r>
        <r>
          <rPr>
            <sz val="9"/>
            <color indexed="81"/>
            <rFont val="Tahoma"/>
            <family val="2"/>
          </rPr>
          <t xml:space="preserve">
More specific search criteria</t>
        </r>
      </text>
    </comment>
    <comment ref="F19" authorId="0" shapeId="0" xr:uid="{BEDBD062-6A50-4702-82B8-C00CD5F479B3}">
      <text>
        <r>
          <rPr>
            <b/>
            <sz val="9"/>
            <color indexed="81"/>
            <rFont val="Tahoma"/>
            <family val="2"/>
          </rPr>
          <t>Travis Day:</t>
        </r>
        <r>
          <rPr>
            <sz val="9"/>
            <color indexed="81"/>
            <rFont val="Tahoma"/>
            <family val="2"/>
          </rPr>
          <t xml:space="preserve">
Doesn't work because the city name is 5 characters.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F7" authorId="0" shapeId="0" xr:uid="{00000000-0006-0000-0900-000001000000}">
      <text>
        <r>
          <rPr>
            <sz val="8"/>
            <color indexed="81"/>
            <rFont val="Tahoma"/>
            <family val="2"/>
          </rPr>
          <t>Date minus date.  Excel mistakenly formats answer as a date.</t>
        </r>
      </text>
    </comment>
    <comment ref="F8" authorId="0" shapeId="0" xr:uid="{00000000-0006-0000-0900-000002000000}">
      <text>
        <r>
          <rPr>
            <sz val="8"/>
            <color indexed="81"/>
            <rFont val="Tahoma"/>
            <family val="2"/>
          </rPr>
          <t>Date minus date (same formula), re-formatted using the General number format.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B8" authorId="0" shapeId="0" xr:uid="{00000000-0006-0000-0A00-000001000000}">
      <text>
        <r>
          <rPr>
            <sz val="10"/>
            <color indexed="81"/>
            <rFont val="Tahoma"/>
            <family val="2"/>
          </rPr>
          <t>Takes Leap Year into account.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xml:space="preserve"> </author>
    <author>Travis Day</author>
  </authors>
  <commentList>
    <comment ref="B7" authorId="0" shapeId="0" xr:uid="{00000000-0006-0000-0E00-000001000000}">
      <text>
        <r>
          <rPr>
            <sz val="10"/>
            <color indexed="81"/>
            <rFont val="Tahoma"/>
            <family val="2"/>
          </rPr>
          <t>The TODAY function shows the current date no matter what day you open the spreadsheet.  The TODAY function is written as =TODAY() with nothing inside of the parentheses.</t>
        </r>
      </text>
    </comment>
    <comment ref="A27" authorId="1" shapeId="0" xr:uid="{E1411D7B-ED82-465B-A2E5-3EAB5B0F7860}">
      <text>
        <r>
          <rPr>
            <sz val="10"/>
            <color indexed="81"/>
            <rFont val="Tahoma"/>
            <family val="2"/>
          </rPr>
          <t>The NOW() function returns the current date and time.  
(The cell is updated when the file is saved, opened, or edited.)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G11" authorId="0" shapeId="0" xr:uid="{00000000-0006-0000-0F00-000003000000}">
      <text>
        <r>
          <rPr>
            <sz val="8"/>
            <color indexed="81"/>
            <rFont val="Tahoma"/>
            <family val="2"/>
          </rPr>
          <t>TODAY function is hard-coded in this formula.</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C7" authorId="0" shapeId="0" xr:uid="{00000000-0006-0000-1000-000001000000}">
      <text>
        <r>
          <rPr>
            <sz val="8"/>
            <color indexed="81"/>
            <rFont val="Tahoma"/>
            <family val="2"/>
          </rPr>
          <t>Isolate date as an assumption and refer to this celll so you can esasily alter the data results.</t>
        </r>
      </text>
    </comment>
    <comment ref="G11" authorId="0" shapeId="0" xr:uid="{00000000-0006-0000-1000-000003000000}">
      <text>
        <r>
          <rPr>
            <sz val="8"/>
            <color indexed="81"/>
            <rFont val="Tahoma"/>
            <family val="2"/>
          </rPr>
          <t>How Excel's date arithmetic works.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Travis Day</author>
    <author>Day, Travis</author>
  </authors>
  <commentList>
    <comment ref="B12" authorId="0" shapeId="0" xr:uid="{00000000-0006-0000-0D00-000001000000}">
      <text>
        <r>
          <rPr>
            <sz val="8"/>
            <color indexed="81"/>
            <rFont val="Tahoma"/>
            <family val="2"/>
          </rPr>
          <t>Does not take leap year into account.</t>
        </r>
      </text>
    </comment>
    <comment ref="C12" authorId="0" shapeId="0" xr:uid="{00000000-0006-0000-0D00-000002000000}">
      <text>
        <r>
          <rPr>
            <sz val="8"/>
            <color indexed="81"/>
            <rFont val="Tahoma"/>
            <family val="2"/>
          </rPr>
          <t xml:space="preserve">Takes Leap Year into account
</t>
        </r>
      </text>
    </comment>
    <comment ref="D12" authorId="0" shapeId="0" xr:uid="{00000000-0006-0000-0D00-000003000000}">
      <text>
        <r>
          <rPr>
            <sz val="8"/>
            <color indexed="81"/>
            <rFont val="Tahoma"/>
            <family val="2"/>
          </rPr>
          <t>Takes into account that leap year does no occur in years that are divisible by 100.</t>
        </r>
      </text>
    </comment>
    <comment ref="E12" authorId="0" shapeId="0" xr:uid="{00000000-0006-0000-0D00-000004000000}">
      <text>
        <r>
          <rPr>
            <sz val="8"/>
            <color indexed="81"/>
            <rFont val="Tahoma"/>
            <family val="2"/>
          </rPr>
          <t>Tropical Year</t>
        </r>
      </text>
    </comment>
    <comment ref="I12" authorId="1" shapeId="0" xr:uid="{00000000-0006-0000-0D00-000005000000}">
      <text>
        <r>
          <rPr>
            <sz val="9"/>
            <color indexed="81"/>
            <rFont val="Tahoma"/>
            <family val="2"/>
          </rPr>
          <t>complete Years</t>
        </r>
      </text>
    </comment>
    <comment ref="J12" authorId="1" shapeId="0" xr:uid="{00000000-0006-0000-0D00-000006000000}">
      <text>
        <r>
          <rPr>
            <sz val="9"/>
            <color indexed="81"/>
            <rFont val="Tahoma"/>
            <family val="2"/>
          </rPr>
          <t>complete Months</t>
        </r>
      </text>
    </comment>
    <comment ref="K12" authorId="1" shapeId="0" xr:uid="{00000000-0006-0000-0D00-000007000000}">
      <text>
        <r>
          <rPr>
            <sz val="9"/>
            <color indexed="81"/>
            <rFont val="Tahoma"/>
            <family val="2"/>
          </rPr>
          <t>Days excluding Years</t>
        </r>
      </text>
    </comment>
    <comment ref="L12" authorId="1" shapeId="0" xr:uid="{00000000-0006-0000-0D00-000008000000}">
      <text>
        <r>
          <rPr>
            <sz val="9"/>
            <color indexed="81"/>
            <rFont val="Tahoma"/>
            <family val="2"/>
          </rPr>
          <t>complete Months, excluding years</t>
        </r>
      </text>
    </comment>
    <comment ref="M12" authorId="1" shapeId="0" xr:uid="{00000000-0006-0000-0D00-000009000000}">
      <text>
        <r>
          <rPr>
            <sz val="9"/>
            <color indexed="81"/>
            <rFont val="Tahoma"/>
            <family val="2"/>
          </rPr>
          <t>complete Months, excluding Years</t>
        </r>
      </text>
    </comment>
    <comment ref="N12" authorId="1" shapeId="0" xr:uid="{00000000-0006-0000-0D00-00000A000000}">
      <text>
        <r>
          <rPr>
            <sz val="9"/>
            <color indexed="81"/>
            <rFont val="Tahoma"/>
            <family val="2"/>
          </rPr>
          <t>Number of days between Date1 and Date 2</t>
        </r>
      </text>
    </comment>
    <comment ref="F13" authorId="1" shapeId="0" xr:uid="{00000000-0006-0000-0D00-00000B000000}">
      <text>
        <r>
          <rPr>
            <b/>
            <sz val="9"/>
            <color indexed="81"/>
            <rFont val="Tahoma"/>
            <family val="2"/>
          </rPr>
          <t>Day, Travis:</t>
        </r>
        <r>
          <rPr>
            <sz val="9"/>
            <color indexed="81"/>
            <rFont val="Tahoma"/>
            <family val="2"/>
          </rPr>
          <t xml:space="preserve">
YEARFRAC's Day Count Basis
•  0 – US NASD 30 day months/360 day years
•  1 – Actual days in the months/Actual days in the years
•  2 – Actual days in the months/360 days in the years
•  3 – Actual days in the months/365 days in the years</t>
        </r>
      </text>
    </comment>
    <comment ref="I13" authorId="1" shapeId="0" xr:uid="{00000000-0006-0000-0D00-00000C000000}">
      <text>
        <r>
          <rPr>
            <b/>
            <sz val="9"/>
            <color indexed="81"/>
            <rFont val="Tahoma"/>
            <family val="2"/>
          </rPr>
          <t>Day, Travis:</t>
        </r>
        <r>
          <rPr>
            <sz val="9"/>
            <color indexed="81"/>
            <rFont val="Tahoma"/>
            <family val="2"/>
          </rPr>
          <t xml:space="preserve">
Code Description  Explanation
d   Days  The number of days between Date1 and Date2. 
m   Months  The number of complete months between Date1 and Date2. 
y   Years  The number of complete years between Date1 and Date2. 
yd   Days excluding Years  The number of days between Date1 and Date2, as if Date1 and Date2 were in the same year. 
ym   Months excluding Years   The number of months between Date1 and Date2, as if Date1 and Date2 were in the same year. 
md   Days excluding Months &amp; Years  The number of days between Date1 and Date2, as if Date1 and Date2 were in the same month and the same year.   </t>
        </r>
      </text>
    </comment>
    <comment ref="J13" authorId="1" shapeId="0" xr:uid="{00000000-0006-0000-0D00-00000D000000}">
      <text>
        <r>
          <rPr>
            <b/>
            <sz val="9"/>
            <color indexed="81"/>
            <rFont val="Tahoma"/>
            <family val="2"/>
          </rPr>
          <t>Day, Travis:</t>
        </r>
        <r>
          <rPr>
            <sz val="9"/>
            <color indexed="81"/>
            <rFont val="Tahoma"/>
            <family val="2"/>
          </rPr>
          <t xml:space="preserve">
Code Description  Explanation
d   Days  The number of days between Date1 and Date2. 
m   Months  The number of complete months between Date1 and Date2. 
y   Years  The number of complete years between Date1 and Date2. 
yd   Days excluding Years  The number of days between Date1 and Date2, as if Date1 and Date2 were in the same year. 
ym   Months excluding Years   The number of months between Date1 and Date2, as if Date1 and Date2 were in the same year. 
md   Days excluding Months &amp; Years  The number of days between Date1 and Date2, as if Date1 and Date2 were in the same month and the same year.   </t>
        </r>
      </text>
    </comment>
    <comment ref="K13" authorId="1" shapeId="0" xr:uid="{00000000-0006-0000-0D00-00000E000000}">
      <text>
        <r>
          <rPr>
            <b/>
            <sz val="9"/>
            <color indexed="81"/>
            <rFont val="Tahoma"/>
            <family val="2"/>
          </rPr>
          <t>Day, Travis:</t>
        </r>
        <r>
          <rPr>
            <sz val="9"/>
            <color indexed="81"/>
            <rFont val="Tahoma"/>
            <family val="2"/>
          </rPr>
          <t xml:space="preserve">
Code Description  Explanation
d   Days  The number of days between Date1 and Date2. 
m   Months  The number of complete months between Date1 and Date2. 
y   Years  The number of complete years between Date1 and Date2. 
yd   Days excluding Years  The number of days between Date1 and Date2, as if Date1 and Date2 were in the same year. 
ym   Months excluding Years   The number of months between Date1 and Date2, as if Date1 and Date2 were in the same year. 
md   Days excluding Months &amp; Years  The number of days between Date1 and Date2, as if Date1 and Date2 were in the same month and the same year.   </t>
        </r>
      </text>
    </comment>
    <comment ref="L13" authorId="1" shapeId="0" xr:uid="{00000000-0006-0000-0D00-00000F000000}">
      <text>
        <r>
          <rPr>
            <b/>
            <sz val="9"/>
            <color indexed="81"/>
            <rFont val="Tahoma"/>
            <family val="2"/>
          </rPr>
          <t>Day, Travis:</t>
        </r>
        <r>
          <rPr>
            <sz val="9"/>
            <color indexed="81"/>
            <rFont val="Tahoma"/>
            <family val="2"/>
          </rPr>
          <t xml:space="preserve">
Code Description  Explanation
d   Days  The number of days between Date1 and Date2. 
m   Months  The number of complete months between Date1 and Date2. 
y   Years  The number of complete years between Date1 and Date2. 
yd   Days excluding Years  The number of days between Date1 and Date2, as if Date1 and Date2 were in the same year. 
ym   Months excluding Years   The number of months between Date1 and Date2, as if Date1 and Date2 were in the same year. 
md   Days excluding Months &amp; Years  The number of days between Date1 and Date2, as if Date1 and Date2 were in the same month and the same year.   </t>
        </r>
      </text>
    </comment>
    <comment ref="M13" authorId="1" shapeId="0" xr:uid="{00000000-0006-0000-0D00-000010000000}">
      <text>
        <r>
          <rPr>
            <b/>
            <sz val="9"/>
            <color indexed="81"/>
            <rFont val="Tahoma"/>
            <family val="2"/>
          </rPr>
          <t>Day, Travis:</t>
        </r>
        <r>
          <rPr>
            <sz val="9"/>
            <color indexed="81"/>
            <rFont val="Tahoma"/>
            <family val="2"/>
          </rPr>
          <t xml:space="preserve">
Code Description  Explanation
d   Days  The number of days between Date1 and Date2. 
m   Months  The number of complete months between Date1 and Date2. 
y   Years  The number of complete years between Date1 and Date2. 
yd   Days excluding Years  The number of days between Date1 and Date2, as if Date1 and Date2 were in the same year. 
ym   Months excluding Years   The number of months between Date1 and Date2, as if Date1 and Date2 were in the same year. 
md   Days excluding Months &amp; Years  The number of days between Date1 and Date2, as if Date1 and Date2 were in the same month and the same year.   </t>
        </r>
      </text>
    </comment>
    <comment ref="N13" authorId="1" shapeId="0" xr:uid="{00000000-0006-0000-0D00-000011000000}">
      <text>
        <r>
          <rPr>
            <b/>
            <sz val="9"/>
            <color indexed="81"/>
            <rFont val="Tahoma"/>
            <family val="2"/>
          </rPr>
          <t>Day, Travis:</t>
        </r>
        <r>
          <rPr>
            <sz val="9"/>
            <color indexed="81"/>
            <rFont val="Tahoma"/>
            <family val="2"/>
          </rPr>
          <t xml:space="preserve">
Code Description  Explanation
d   Days  The number of days between Date1 and Date2. 
m   Months  The number of complete months between Date1 and Date2. 
y   Years  The number of complete years between Date1 and Date2. 
yd   Days excluding Years  The number of days between Date1 and Date2, as if Date1 and Date2 were in the same year. 
ym   Months excluding Years   The number of months between Date1 and Date2, as if Date1 and Date2 were in the same year. 
md   Days excluding Months &amp; Years  The number of days between Date1 and Date2, as if Date1 and Date2 were in the same month and the same year.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B12" authorId="0" shapeId="0" xr:uid="{99F95124-B3AB-4080-8CCC-976DF5C7D816}">
      <text>
        <r>
          <rPr>
            <sz val="9"/>
            <color indexed="81"/>
            <rFont val="Tahoma"/>
            <family val="2"/>
          </rPr>
          <t xml:space="preserve">The YEAR, MONTH &amp; DAY functions will "break apart" the different components of a date.
=YEAR("8/1/2020") equals 2020
=MONTH("8/1/2020") equals 8
=DAY("8/1/2020") equals 1
</t>
        </r>
      </text>
    </comment>
    <comment ref="E12" authorId="0" shapeId="0" xr:uid="{D258EEDB-C3A7-4BC1-8985-804AFB61AED2}">
      <text>
        <r>
          <rPr>
            <sz val="9"/>
            <color indexed="81"/>
            <rFont val="Tahoma"/>
            <family val="2"/>
          </rPr>
          <t>The DATE function combines the different components of a date into a single date.
=DATE(2020,8,1) results in the date 8/1/2020</t>
        </r>
      </text>
    </comment>
    <comment ref="G15" authorId="0" shapeId="0" xr:uid="{87219023-8E7B-4E45-94A3-C93D182C3125}">
      <text>
        <r>
          <rPr>
            <sz val="9"/>
            <color indexed="81"/>
            <rFont val="Tahoma"/>
            <family val="2"/>
          </rPr>
          <t xml:space="preserve">How do you calculate a date 10 years after (or before) the current date?  You could simply take a date and add 365.25 * 10 and get the answer.  But if you want to calculate an exact date 100 years from the current date, 365.25 * 100 won't work.  Why?  Because of leap year.  There  is a Februrary 29th every four years (if the year is divisible by 4).  But, if the year is divisible by 100, there is NOT a Feb 29th that year.  If the year is also divisible by 1000, there is a Feb 29th.
So, to find an exact date a certain number of years (or months) away from another date, you could use a combination of the DATE, YEAR, MONTH and DAY functions.
</t>
        </r>
      </text>
    </comment>
    <comment ref="C26" authorId="0" shapeId="0" xr:uid="{F7005C85-42EA-408E-9E37-206F02D01128}">
      <text>
        <r>
          <rPr>
            <sz val="9"/>
            <color indexed="81"/>
            <rFont val="Tahoma"/>
            <family val="2"/>
          </rPr>
          <t>An even easier method to add time to a current date is to use the EDATE function.  The simple syntax of EDATE is =EDATE(date,#_of_months_to_add).  
If you wanted to add 18 months to the date, use =EDATE(cell_with_date,18).  
To subtract 18 months from A7 use 
=EDATE(cell_with_date,-18). 
To add 10 years to A7 use 
=EDATE(cell_with_date,10*12).  
To add 10 years, 8 months, &amp; 15 days use: =EDATE(cell_with_date,10*12+8)+15.</t>
        </r>
      </text>
    </comment>
    <comment ref="C29" authorId="0" shapeId="0" xr:uid="{8D8E9AEC-14B5-4DD1-B19D-DC2C511C4ABC}">
      <text>
        <r>
          <rPr>
            <sz val="9"/>
            <color indexed="81"/>
            <rFont val="Tahoma"/>
            <family val="2"/>
          </rPr>
          <t>When taking a date and adding or subtracting a number, the answer should automatically be formatted as a Date. The same applies when using EDATE.  But if your date-plus-number result shows as a number instead of date, you simply need to format the resulting number as a date.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B12" authorId="0" shapeId="0" xr:uid="{00000000-0006-0000-1200-000001000000}">
      <text>
        <r>
          <rPr>
            <sz val="8"/>
            <color indexed="81"/>
            <rFont val="Tahoma"/>
            <family val="2"/>
          </rPr>
          <t>Does not take leap year into account.</t>
        </r>
      </text>
    </comment>
    <comment ref="C12" authorId="0" shapeId="0" xr:uid="{00000000-0006-0000-1200-000002000000}">
      <text>
        <r>
          <rPr>
            <sz val="8"/>
            <color indexed="81"/>
            <rFont val="Tahoma"/>
            <family val="2"/>
          </rPr>
          <t xml:space="preserve">Considers leap year
</t>
        </r>
      </text>
    </comment>
    <comment ref="D12" authorId="0" shapeId="0" xr:uid="{00000000-0006-0000-1200-000003000000}">
      <text>
        <r>
          <rPr>
            <sz val="8"/>
            <color indexed="81"/>
            <rFont val="Tahoma"/>
            <family val="2"/>
          </rPr>
          <t>Leap year does not occur in years divisible by 100.</t>
        </r>
      </text>
    </comment>
    <comment ref="E12" authorId="0" shapeId="0" xr:uid="{00000000-0006-0000-1200-000004000000}">
      <text>
        <r>
          <rPr>
            <sz val="8"/>
            <color indexed="81"/>
            <rFont val="Tahoma"/>
            <family val="2"/>
          </rPr>
          <t>Leap year does not occur in years that are divisible by 1,000.  (Tropical Year)</t>
        </r>
      </text>
    </comment>
    <comment ref="B15" authorId="0" shapeId="0" xr:uid="{00000000-0006-0000-1200-000005000000}">
      <text>
        <r>
          <rPr>
            <sz val="8"/>
            <color indexed="81"/>
            <rFont val="Tahoma"/>
            <family val="2"/>
          </rPr>
          <t>Wrong!  Multiplying by 365 is NOT accurate.</t>
        </r>
      </text>
    </comment>
    <comment ref="C15" authorId="0" shapeId="0" xr:uid="{00000000-0006-0000-1200-000006000000}">
      <text>
        <r>
          <rPr>
            <sz val="8"/>
            <color indexed="81"/>
            <rFont val="Tahoma"/>
            <family val="2"/>
          </rPr>
          <t>Also wrong.  This is more accurate than multiplying by 365, but still will not be entirely accurate.  Your date arithmetic can be slightly off depending on the proximity of the start date to a "Feb 29th."</t>
        </r>
      </text>
    </comment>
    <comment ref="D15" authorId="0" shapeId="0" xr:uid="{00000000-0006-0000-1200-000007000000}">
      <text>
        <r>
          <rPr>
            <sz val="8"/>
            <color indexed="81"/>
            <rFont val="Tahoma"/>
            <family val="2"/>
          </rPr>
          <t>Also wrong.  This is more accurate than multiplying by 365, but still will not be entirely accurate.  Your date arithmetic can be slightly off depending on the proximity of the start date to a "Feb 29th."</t>
        </r>
      </text>
    </comment>
    <comment ref="E15" authorId="0" shapeId="0" xr:uid="{00000000-0006-0000-1200-000008000000}">
      <text>
        <r>
          <rPr>
            <sz val="8"/>
            <color indexed="81"/>
            <rFont val="Tahoma"/>
            <family val="2"/>
          </rPr>
          <t>Also wrong.  This is more accurate than multiplying by 365, but still will not be entirely accurate.  Your date arithmetic can be slightly off depending on the proximity of the start date to a "Feb 29th."</t>
        </r>
      </text>
    </comment>
    <comment ref="F15" authorId="0" shapeId="0" xr:uid="{00000000-0006-0000-1200-000009000000}">
      <text>
        <r>
          <rPr>
            <sz val="8"/>
            <color indexed="81"/>
            <rFont val="Tahoma"/>
            <family val="2"/>
          </rPr>
          <t>Because of the nested functions, this is a more complicated method of adding a certain time frame to a date.</t>
        </r>
      </text>
    </comment>
    <comment ref="G15" authorId="0" shapeId="0" xr:uid="{00000000-0006-0000-1200-00000A000000}">
      <text>
        <r>
          <rPr>
            <sz val="8"/>
            <color indexed="81"/>
            <rFont val="Tahoma"/>
            <family val="2"/>
          </rPr>
          <t>This is the most accurate method of calculating a future (or past) date.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D33" authorId="0" shapeId="0" xr:uid="{BA0C8388-B9B4-4FC8-AEA9-A0EA730D189B}">
      <text>
        <r>
          <rPr>
            <sz val="10"/>
            <color indexed="81"/>
            <rFont val="Tahoma"/>
            <family val="2"/>
          </rPr>
          <t>AVERAGEIF is available in Excel 2007 and later versions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H10" authorId="0" shapeId="0" xr:uid="{1D8C029F-8ECE-4959-8238-8605D4CFF185}">
      <text>
        <r>
          <rPr>
            <sz val="10"/>
            <color indexed="81"/>
            <rFont val="Tahoma"/>
            <family val="2"/>
          </rPr>
          <t>Even if the list is filtered to show only the Males, the plain statistical functions still calculate their results on the ENTIRE LIST…even the hidden females.  (Plain statistical functions sitll count, average, sum, etc. the shown Males AND the hidden Females.)
In order to show statistics for a subset of your list, you need to use different Excel features or functions.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Travis Day</author>
    <author>Day, Travis</author>
  </authors>
  <commentList>
    <comment ref="B10" authorId="0" shapeId="0" xr:uid="{1158CBCA-A8DE-468C-9D14-70E8EFA89C21}">
      <text>
        <r>
          <rPr>
            <sz val="10"/>
            <color indexed="81"/>
            <rFont val="Tahoma"/>
            <family val="2"/>
          </rPr>
          <t xml:space="preserve">First, make sure the table is first sorted by whatever field (column heading) will be used for the Subtotal's "At each change in…" box.  Then click within the table and click Data, Subtotal. </t>
        </r>
      </text>
    </comment>
    <comment ref="F31" authorId="1" shapeId="0" xr:uid="{49858269-8CE0-4FEE-AC0F-8D09C0A44C17}">
      <text>
        <r>
          <rPr>
            <sz val="9"/>
            <color indexed="81"/>
            <rFont val="Tahoma"/>
            <family val="2"/>
          </rPr>
          <t>The Subtotal tool only allows you to perform a single function on your data (i.e. SUM or AVERAGE, but not both).</t>
        </r>
      </text>
    </comment>
    <comment ref="F32" authorId="1" shapeId="0" xr:uid="{AC6448B0-420F-4AF8-8141-C27CD2949566}">
      <text>
        <r>
          <rPr>
            <sz val="9"/>
            <color indexed="81"/>
            <rFont val="Tahoma"/>
            <family val="2"/>
          </rPr>
          <t xml:space="preserve">An important feature of the SUBTOTAL function is that it will ignore other rows with the SUBTOTAL function (to avoid double-counting).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C10" authorId="0" shapeId="0" xr:uid="{50BF8655-EA52-4AC8-A532-D29129A24B2F}">
      <text>
        <r>
          <rPr>
            <sz val="10"/>
            <color indexed="81"/>
            <rFont val="Tahoma"/>
            <family val="2"/>
          </rPr>
          <t xml:space="preserve">The data MUST first be sorted by whatever field (column heading) will be used for the Subtotal's "At each change in…" box before performing the Subtotal.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Travis Day</author>
    <author>Day, Travis</author>
  </authors>
  <commentList>
    <comment ref="A18" authorId="0" shapeId="0" xr:uid="{245DF2D7-6012-4A61-A8CB-AE493325F265}">
      <text>
        <r>
          <rPr>
            <sz val="9"/>
            <color indexed="81"/>
            <rFont val="Tahoma"/>
            <family val="2"/>
          </rPr>
          <t>Row above is hidden</t>
        </r>
      </text>
    </comment>
    <comment ref="C34" authorId="0" shapeId="0" xr:uid="{87E85E2A-69D1-4303-B1E7-582D822120D6}">
      <text>
        <r>
          <rPr>
            <sz val="9"/>
            <color indexed="81"/>
            <rFont val="Tahoma"/>
            <family val="2"/>
          </rPr>
          <t>SUBTOTAL functions will evaluate "hidden" rows (whether manually hidden or hidden using grouping) based on the function_num argument.  
For example, when using SUBTOTAL to sum, both 1 &amp; 101 will always ignore "filtered" rows.  But if you manually hide rows (using hide or grouping/outline), a function_num of 1 will sum the hidden rows, but using a function_num of 101 will ignore the manually hidden rows.</t>
        </r>
      </text>
    </comment>
    <comment ref="E40" authorId="1" shapeId="0" xr:uid="{3BC6D42F-2B78-4362-88DD-5F3DF8DACA86}">
      <text>
        <r>
          <rPr>
            <sz val="9"/>
            <color indexed="81"/>
            <rFont val="Tahoma"/>
            <family val="2"/>
          </rPr>
          <t xml:space="preserve"> SUBTOTAL can either sum, average, count, find the max, etc. of the range specified.  SUBTOTAL's Function_num argument indicates which statistical "function" SUBTOTAL will use.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D10" authorId="0" shapeId="0" xr:uid="{3EC3635D-DE88-4FF1-8F96-519397B3EFCD}">
      <text>
        <r>
          <rPr>
            <sz val="9"/>
            <color indexed="81"/>
            <rFont val="Tahoma"/>
            <family val="2"/>
          </rPr>
          <t>SUBTOTAL functions will evaluate "unfiltered" rows.  
Any rows "hidden" by a filter will be always be ignored when SUBTOTAL sums, averages, or otherwise evaluates its range.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Travis Day</author>
    <author>Day, Travis</author>
  </authors>
  <commentList>
    <comment ref="D28" authorId="0" shapeId="0" xr:uid="{E5E61983-2A40-4F88-ABF7-575EF7F3ABD9}">
      <text>
        <r>
          <rPr>
            <sz val="10"/>
            <color indexed="81"/>
            <rFont val="Tahoma"/>
            <family val="2"/>
          </rPr>
          <t>This is an example of a poor design for entering formulas to create Summary Statistics.  Most of the formulas must be entered manually, which can be very tedious and time consuming.  
Because of the layout, the formulas cannot be easily copied.  Also, it's not as easy to read the statistics when they're in a long list, with descriptions for each item on the left.
Instead, check out the design on the next sheet.</t>
        </r>
      </text>
    </comment>
    <comment ref="L30" authorId="1" shapeId="0" xr:uid="{2DAA67F9-5ECF-4283-8CE5-97254F62C835}">
      <text>
        <r>
          <rPr>
            <sz val="9"/>
            <color indexed="81"/>
            <rFont val="Tahoma"/>
            <family val="2"/>
          </rPr>
          <t>The SUBTOTAL function is designed for columns of data, or vertical ranges. It is not designed for rows of data, or horizontal ranges. For example, when you subtotal a horizontal range using a function_num of 101 or greater, hiding a column does not affect the subtotal. But, hiding a row in a subtotal of a vertical range does affect the subtotal.
If any of the references are 3-D references, SUBTOTAL returns the #VALUE! error value.</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F32" authorId="0" shapeId="0" xr:uid="{812E6278-2039-4151-936C-0B681444AEA7}">
      <text>
        <r>
          <rPr>
            <sz val="10"/>
            <color indexed="81"/>
            <rFont val="Tahoma"/>
            <family val="2"/>
          </rPr>
          <t>This design is much more flexible (and easier to read/summarize).  You can write one formula for each of the Average, MAX, MIN &amp; Total rows, and then just copy the formulas across (and apply appropriate formatting).</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E27" authorId="0" shapeId="0" xr:uid="{C83381D8-4861-4283-BD0E-34AB01CE4223}">
      <text>
        <r>
          <rPr>
            <sz val="10"/>
            <color indexed="81"/>
            <rFont val="Tahoma"/>
            <family val="2"/>
          </rPr>
          <t>Database Functions (or Dfunctions) make use of "criteria range" (shown here in orange) to specify which records (rows) should be averaged, summed, etc. 
The Dfunctions will calculate results based on all the records within the database range, regardless of whether the rows are hidden.</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D42" authorId="0" shapeId="0" xr:uid="{2E365FA0-4499-4A04-AFBD-0B2CFF90FC8C}">
      <text>
        <r>
          <rPr>
            <sz val="10"/>
            <color indexed="81"/>
            <rFont val="Tahoma"/>
            <family val="2"/>
          </rPr>
          <t>Multiple fields on same row = AND</t>
        </r>
      </text>
    </comment>
    <comment ref="B47" authorId="0" shapeId="0" xr:uid="{F4FF5506-1F10-49D9-B918-184C029C0374}">
      <text>
        <r>
          <rPr>
            <sz val="10"/>
            <color indexed="81"/>
            <rFont val="Tahoma"/>
            <family val="2"/>
          </rPr>
          <t>Same field heading, 
mulitple rows = OR</t>
        </r>
      </text>
    </comment>
    <comment ref="D53" authorId="0" shapeId="0" xr:uid="{43431725-653B-4CC9-B407-4720F45A00A4}">
      <text>
        <r>
          <rPr>
            <sz val="10"/>
            <color indexed="81"/>
            <rFont val="Tahoma"/>
            <family val="2"/>
          </rPr>
          <t>Mutliple field headings, mulitple rows = combination of AND, OR</t>
        </r>
      </text>
    </comment>
    <comment ref="G59" authorId="0" shapeId="0" xr:uid="{54F64310-D784-4887-8536-A16DBBC3C4D0}">
      <text>
        <r>
          <rPr>
            <sz val="10"/>
            <color indexed="81"/>
            <rFont val="Tahoma"/>
            <family val="2"/>
          </rPr>
          <t>Using &gt;, &lt;, &gt;=, &lt;=, &lt;&gt; Operators</t>
        </r>
      </text>
    </comment>
    <comment ref="F64" authorId="0" shapeId="0" xr:uid="{75CE4B9D-D9E5-4B40-9A24-7CAFD258E133}">
      <text>
        <r>
          <rPr>
            <sz val="10"/>
            <color indexed="81"/>
            <rFont val="Tahoma"/>
            <family val="2"/>
          </rPr>
          <t>You  can't use &lt;1992!  If the Hire Date is shown as a Date, then you MUST use a date in the criteria range…not a year.</t>
        </r>
      </text>
    </comment>
    <comment ref="G69" authorId="0" shapeId="0" xr:uid="{7BEDA1FA-D432-4E27-9F52-18C3E955755E}">
      <text>
        <r>
          <rPr>
            <sz val="10"/>
            <color indexed="81"/>
            <rFont val="Tahoma"/>
            <family val="2"/>
          </rPr>
          <t>using functions such as MAX or MIN</t>
        </r>
      </text>
    </comment>
    <comment ref="E73" authorId="0" shapeId="0" xr:uid="{315D7D4E-CA16-4187-9929-73DBFABD73C4}">
      <text>
        <r>
          <rPr>
            <sz val="10"/>
            <color indexed="81"/>
            <rFont val="Tahoma"/>
            <family val="2"/>
          </rPr>
          <t>using functions such as MAX or MIN</t>
        </r>
      </text>
    </comment>
    <comment ref="E78" authorId="0" shapeId="0" xr:uid="{72CCA72A-870A-4E7A-B2FD-686F8259039C}">
      <text>
        <r>
          <rPr>
            <sz val="10"/>
            <color indexed="81"/>
            <rFont val="Tahoma"/>
            <family val="2"/>
          </rPr>
          <t>For a between criteria, you need duplicate field headings.  
Salary &gt;= $50,000 AND Salaray &lt; $60,000. 
Both items MUST be on the same row for a BETWEEN (so that an "AND" is applied).</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F56" authorId="0" shapeId="0" xr:uid="{5CF86120-4657-4408-8768-B66AD5EE93AC}">
      <text>
        <r>
          <rPr>
            <sz val="10"/>
            <color indexed="81"/>
            <rFont val="Tahoma"/>
            <family val="2"/>
          </rPr>
          <t>Note the smaller critieria range.  Having all the field headings in the criteria range is handy if you need to switch the criteria around a lot to calculate different statistics.  But if all you need is the Males, you can just use the abbreviated criteria shown here (which takes up much less space).</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G41" authorId="0" shapeId="0" xr:uid="{F4AFB83C-D36A-44D4-BD67-7F07B6B4575C}">
      <text>
        <r>
          <rPr>
            <sz val="10"/>
            <color indexed="81"/>
            <rFont val="Tahoma"/>
            <family val="2"/>
          </rPr>
          <t>DGET only works if there is a SINGLE answer. (Won't work if 2 or more records fit the criteria.)</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E27" authorId="0" shapeId="0" xr:uid="{7069E3B5-B552-42EE-9D20-5B68E93A8DF4}">
      <text>
        <r>
          <rPr>
            <sz val="10"/>
            <color indexed="81"/>
            <rFont val="Tahoma"/>
            <family val="2"/>
          </rPr>
          <t xml:space="preserve">The Advanced Filter makes use of the same criteria ranges that Dfunctions use.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<sst xmlns="http://schemas.openxmlformats.org/spreadsheetml/2006/main" count="9751" uniqueCount="1904">
  <si>
    <t>Name</t>
  </si>
  <si>
    <t>Location</t>
  </si>
  <si>
    <t>Title</t>
  </si>
  <si>
    <t>Gender</t>
  </si>
  <si>
    <t>Service</t>
  </si>
  <si>
    <t>Hire Date</t>
  </si>
  <si>
    <t>Salary</t>
  </si>
  <si>
    <t>Johnson</t>
  </si>
  <si>
    <t>Chicago</t>
  </si>
  <si>
    <t>Account Rep</t>
  </si>
  <si>
    <t>M</t>
  </si>
  <si>
    <t>Rubin</t>
  </si>
  <si>
    <t>Boston</t>
  </si>
  <si>
    <t>F</t>
  </si>
  <si>
    <t>Coulter</t>
  </si>
  <si>
    <t>Atlanta</t>
  </si>
  <si>
    <t>Manager</t>
  </si>
  <si>
    <t>Manin</t>
  </si>
  <si>
    <t>Marder</t>
  </si>
  <si>
    <t>Elofson</t>
  </si>
  <si>
    <t>Miami</t>
  </si>
  <si>
    <t>Gillenson</t>
  </si>
  <si>
    <t>Milgrom</t>
  </si>
  <si>
    <t>James</t>
  </si>
  <si>
    <t>Adams</t>
  </si>
  <si>
    <t>Trainee</t>
  </si>
  <si>
    <t>Brown</t>
  </si>
  <si>
    <t>Smith</t>
  </si>
  <si>
    <t>Charles</t>
  </si>
  <si>
    <t>Adamson</t>
  </si>
  <si>
    <t>Summary Statistics</t>
  </si>
  <si>
    <t>Average Salary</t>
  </si>
  <si>
    <t>Maximum Salary</t>
  </si>
  <si>
    <t>Minimum Salary</t>
  </si>
  <si>
    <t>Total Salary</t>
  </si>
  <si>
    <t>Number of Employees</t>
  </si>
  <si>
    <t>Average Years of Service</t>
  </si>
  <si>
    <t>Maximum Years of Service</t>
  </si>
  <si>
    <t>Minimum Years of Service</t>
  </si>
  <si>
    <t>Assumptions:</t>
  </si>
  <si>
    <t># of days in a year</t>
  </si>
  <si>
    <t>Highest Paid Employee</t>
  </si>
  <si>
    <t>Today's Date:</t>
  </si>
  <si>
    <t>Day</t>
  </si>
  <si>
    <t>Average</t>
  </si>
  <si>
    <t>Maximum</t>
  </si>
  <si>
    <t>Minimum</t>
  </si>
  <si>
    <t>Total</t>
  </si>
  <si>
    <t>Age</t>
  </si>
  <si>
    <t>Birthdate</t>
  </si>
  <si>
    <t>Total Years of Service</t>
  </si>
  <si>
    <t>Average Age</t>
  </si>
  <si>
    <t>Maximum Age</t>
  </si>
  <si>
    <t>Minimum Age</t>
  </si>
  <si>
    <t>Total Ages</t>
  </si>
  <si>
    <t># Employees</t>
  </si>
  <si>
    <t>Cells to Evaluate</t>
  </si>
  <si>
    <t>Cells to Sum</t>
  </si>
  <si>
    <t>Cells to Evaluate &amp; Sum</t>
  </si>
  <si>
    <t>Yes</t>
  </si>
  <si>
    <t>No</t>
  </si>
  <si>
    <t>Number of Male Employees</t>
  </si>
  <si>
    <t>y</t>
  </si>
  <si>
    <t>m</t>
  </si>
  <si>
    <t>d</t>
  </si>
  <si>
    <t>datedif</t>
  </si>
  <si>
    <t>Bonus</t>
  </si>
  <si>
    <t>Average Bonus</t>
  </si>
  <si>
    <t>Maximum Bonus</t>
  </si>
  <si>
    <t>Minimum Bonus</t>
  </si>
  <si>
    <t>Total Bonuses</t>
  </si>
  <si>
    <t>Worksheet Name</t>
  </si>
  <si>
    <t>Born</t>
  </si>
  <si>
    <t>Day of Week</t>
  </si>
  <si>
    <t>Day of Week &amp; Date</t>
  </si>
  <si>
    <t>ddd</t>
  </si>
  <si>
    <t>dddd</t>
  </si>
  <si>
    <t>Year</t>
  </si>
  <si>
    <t>Month</t>
  </si>
  <si>
    <t>Add</t>
  </si>
  <si>
    <t>Date Function</t>
  </si>
  <si>
    <t>Original Date</t>
  </si>
  <si>
    <t>Birthdate:</t>
  </si>
  <si>
    <t>0 decimal places</t>
  </si>
  <si>
    <t>2 decimal places</t>
  </si>
  <si>
    <t>1 decimal place</t>
  </si>
  <si>
    <t>using INT</t>
  </si>
  <si>
    <t>using ROUNDDOWN</t>
  </si>
  <si>
    <t>md</t>
  </si>
  <si>
    <t>ym</t>
  </si>
  <si>
    <t>yd</t>
  </si>
  <si>
    <t>formula equivalent</t>
  </si>
  <si>
    <t>Grand Total</t>
  </si>
  <si>
    <t>Atlanta Total</t>
  </si>
  <si>
    <t>Boston Total</t>
  </si>
  <si>
    <t>Chicago Total</t>
  </si>
  <si>
    <t>Miami Total</t>
  </si>
  <si>
    <t>&gt;=14</t>
  </si>
  <si>
    <r>
      <t>AND Criteria</t>
    </r>
    <r>
      <rPr>
        <sz val="10"/>
        <rFont val="Arial"/>
        <family val="2"/>
      </rPr>
      <t xml:space="preserve"> (Male Account Reps from Boston)</t>
    </r>
  </si>
  <si>
    <r>
      <t>OR Criteria</t>
    </r>
    <r>
      <rPr>
        <sz val="10"/>
        <rFont val="Arial"/>
        <family val="2"/>
      </rPr>
      <t xml:space="preserve"> (employees from the north…from either Chicago or Boston)</t>
    </r>
  </si>
  <si>
    <r>
      <t>Combination And/Or Criteria</t>
    </r>
    <r>
      <rPr>
        <sz val="10"/>
        <rFont val="Arial"/>
        <family val="2"/>
      </rPr>
      <t xml:space="preserve"> (Females from the north…from either Chicago or Boston)</t>
    </r>
  </si>
  <si>
    <r>
      <t>MAX/MIN Criteria</t>
    </r>
    <r>
      <rPr>
        <sz val="10"/>
        <rFont val="Arial"/>
        <family val="2"/>
      </rPr>
      <t xml:space="preserve"> (employees who have worked for the company the longest)</t>
    </r>
  </si>
  <si>
    <r>
      <t>MAX/MIN Criteria</t>
    </r>
    <r>
      <rPr>
        <sz val="10"/>
        <rFont val="Arial"/>
        <family val="2"/>
      </rPr>
      <t xml:space="preserve"> (employee with the highest salary)</t>
    </r>
  </si>
  <si>
    <r>
      <t xml:space="preserve">&gt;= Criteria with Dates </t>
    </r>
    <r>
      <rPr>
        <sz val="10"/>
        <rFont val="Arial"/>
        <family val="2"/>
      </rPr>
      <t>(Employees who were hired prior to 1992)</t>
    </r>
  </si>
  <si>
    <t>&lt;1/1/1992</t>
  </si>
  <si>
    <r>
      <t>Between Criteria</t>
    </r>
    <r>
      <rPr>
        <sz val="10"/>
        <rFont val="Arial"/>
        <family val="2"/>
      </rPr>
      <t xml:space="preserve"> (employees whose salary is in the $50,000's)</t>
    </r>
  </si>
  <si>
    <t>&gt;=50000</t>
  </si>
  <si>
    <t>&lt;60000</t>
  </si>
  <si>
    <r>
      <t>Between Criteria with Dates</t>
    </r>
    <r>
      <rPr>
        <sz val="10"/>
        <rFont val="Arial"/>
        <family val="2"/>
      </rPr>
      <t xml:space="preserve"> (employees who were hired in 1992)</t>
    </r>
  </si>
  <si>
    <t>&gt;=1/1/1992</t>
  </si>
  <si>
    <t>&lt;=12/31/1992</t>
  </si>
  <si>
    <t>DATE ARITHMETIC</t>
  </si>
  <si>
    <t>FILTERING, HIDING</t>
  </si>
  <si>
    <t>When rows are filtered, you cannot sort, format, select, or copy the filtered cells.</t>
  </si>
  <si>
    <t>DATABASE FUNCTIONS</t>
  </si>
  <si>
    <t>Creating a Criteria Range</t>
  </si>
  <si>
    <t>Criteria Contents, Types of Criteria</t>
  </si>
  <si>
    <t>Function Arguments</t>
  </si>
  <si>
    <t>All database field names (column headings) must be unique!  (Do not use the same heading twice.)</t>
  </si>
  <si>
    <r>
      <t xml:space="preserve">Verify that </t>
    </r>
    <r>
      <rPr>
        <sz val="10"/>
        <color indexed="10"/>
        <rFont val="Arial"/>
        <family val="2"/>
      </rPr>
      <t>date arithmetic</t>
    </r>
    <r>
      <rPr>
        <sz val="10"/>
        <rFont val="Arial"/>
        <family val="2"/>
      </rPr>
      <t xml:space="preserve"> formulas are yielding </t>
    </r>
    <r>
      <rPr>
        <sz val="10"/>
        <color indexed="10"/>
        <rFont val="Arial"/>
        <family val="2"/>
      </rPr>
      <t>correct results</t>
    </r>
    <r>
      <rPr>
        <sz val="10"/>
        <rFont val="Arial"/>
        <family val="2"/>
      </rPr>
      <t>.</t>
    </r>
  </si>
  <si>
    <r>
      <t>For date calculations involving the current date, use the =</t>
    </r>
    <r>
      <rPr>
        <sz val="10"/>
        <color indexed="10"/>
        <rFont val="Arial"/>
        <family val="2"/>
      </rPr>
      <t>TODAY</t>
    </r>
    <r>
      <rPr>
        <sz val="10"/>
        <rFont val="Arial"/>
        <family val="2"/>
      </rPr>
      <t xml:space="preserve">() function so the worksheet's date formulas will always be up to date. </t>
    </r>
  </si>
  <si>
    <r>
      <t xml:space="preserve">Use a </t>
    </r>
    <r>
      <rPr>
        <sz val="10"/>
        <color indexed="10"/>
        <rFont val="Arial"/>
        <family val="2"/>
      </rPr>
      <t>cell reference</t>
    </r>
    <r>
      <rPr>
        <sz val="10"/>
        <rFont val="Arial"/>
        <family val="2"/>
      </rPr>
      <t xml:space="preserve"> for the </t>
    </r>
    <r>
      <rPr>
        <sz val="10"/>
        <color indexed="10"/>
        <rFont val="Arial"/>
        <family val="2"/>
      </rPr>
      <t>Today</t>
    </r>
    <r>
      <rPr>
        <sz val="10"/>
        <rFont val="Arial"/>
        <family val="2"/>
      </rPr>
      <t>() function so that the date used for your calculations can be easily changed.  (Don't hard-code the Today() function into your date arithmetic formulas.)</t>
    </r>
  </si>
  <si>
    <r>
      <t xml:space="preserve">When subtracting dates, use </t>
    </r>
    <r>
      <rPr>
        <sz val="10"/>
        <color indexed="10"/>
        <rFont val="Arial"/>
        <family val="2"/>
      </rPr>
      <t>parentheses</t>
    </r>
    <r>
      <rPr>
        <sz val="10"/>
        <rFont val="Arial"/>
        <family val="2"/>
      </rPr>
      <t xml:space="preserve"> before dividing by the number of days in a year: </t>
    </r>
    <r>
      <rPr>
        <sz val="10"/>
        <color indexed="10"/>
        <rFont val="Arial"/>
        <family val="2"/>
      </rPr>
      <t>(</t>
    </r>
    <r>
      <rPr>
        <sz val="10"/>
        <rFont val="Arial"/>
        <family val="2"/>
      </rPr>
      <t>more_recent_date - earlier_date</t>
    </r>
    <r>
      <rPr>
        <sz val="10"/>
        <color indexed="10"/>
        <rFont val="Arial"/>
        <family val="2"/>
      </rPr>
      <t>)</t>
    </r>
    <r>
      <rPr>
        <sz val="10"/>
        <rFont val="Arial"/>
        <family val="2"/>
      </rPr>
      <t xml:space="preserve"> / 365.25</t>
    </r>
  </si>
  <si>
    <r>
      <t xml:space="preserve">When doing date calculations, to convert "days" to some other time/date unit, use </t>
    </r>
    <r>
      <rPr>
        <sz val="10"/>
        <color indexed="10"/>
        <rFont val="Arial"/>
        <family val="2"/>
      </rPr>
      <t>simple multiplication</t>
    </r>
    <r>
      <rPr>
        <sz val="10"/>
        <rFont val="Arial"/>
        <family val="2"/>
      </rPr>
      <t xml:space="preserve"> </t>
    </r>
    <r>
      <rPr>
        <sz val="10"/>
        <color indexed="10"/>
        <rFont val="Arial"/>
        <family val="2"/>
      </rPr>
      <t>&amp; division</t>
    </r>
    <r>
      <rPr>
        <sz val="10"/>
        <rFont val="Arial"/>
        <family val="2"/>
      </rPr>
      <t xml:space="preserve"> to make the conversion.  (To convert </t>
    </r>
    <r>
      <rPr>
        <i/>
        <sz val="10"/>
        <rFont val="Arial"/>
        <family val="2"/>
      </rPr>
      <t>days</t>
    </r>
    <r>
      <rPr>
        <sz val="10"/>
        <rFont val="Arial"/>
        <family val="2"/>
      </rPr>
      <t xml:space="preserve"> to </t>
    </r>
    <r>
      <rPr>
        <i/>
        <sz val="10"/>
        <rFont val="Arial"/>
        <family val="2"/>
      </rPr>
      <t>weeks</t>
    </r>
    <r>
      <rPr>
        <sz val="10"/>
        <rFont val="Arial"/>
        <family val="2"/>
      </rPr>
      <t xml:space="preserve"> divide by 7.  To convert </t>
    </r>
    <r>
      <rPr>
        <i/>
        <sz val="10"/>
        <rFont val="Arial"/>
        <family val="2"/>
      </rPr>
      <t>days</t>
    </r>
    <r>
      <rPr>
        <sz val="10"/>
        <rFont val="Arial"/>
        <family val="2"/>
      </rPr>
      <t xml:space="preserve"> to </t>
    </r>
    <r>
      <rPr>
        <i/>
        <sz val="10"/>
        <rFont val="Arial"/>
        <family val="2"/>
      </rPr>
      <t>hours,</t>
    </r>
    <r>
      <rPr>
        <sz val="10"/>
        <rFont val="Arial"/>
        <family val="2"/>
      </rPr>
      <t xml:space="preserve"> multiply by 24.)</t>
    </r>
  </si>
  <si>
    <r>
      <t xml:space="preserve">When doing date calculations, to convert </t>
    </r>
    <r>
      <rPr>
        <i/>
        <sz val="10"/>
        <rFont val="Arial"/>
        <family val="2"/>
      </rPr>
      <t xml:space="preserve">days </t>
    </r>
    <r>
      <rPr>
        <sz val="10"/>
        <rFont val="Arial"/>
        <family val="2"/>
      </rPr>
      <t xml:space="preserve">to </t>
    </r>
    <r>
      <rPr>
        <i/>
        <sz val="10"/>
        <color indexed="10"/>
        <rFont val="Arial"/>
        <family val="2"/>
      </rPr>
      <t>months</t>
    </r>
    <r>
      <rPr>
        <sz val="10"/>
        <rFont val="Arial"/>
        <family val="2"/>
      </rPr>
      <t xml:space="preserve"> convert to </t>
    </r>
    <r>
      <rPr>
        <i/>
        <sz val="10"/>
        <rFont val="Arial"/>
        <family val="2"/>
      </rPr>
      <t>years</t>
    </r>
    <r>
      <rPr>
        <sz val="10"/>
        <rFont val="Arial"/>
        <family val="2"/>
      </rPr>
      <t xml:space="preserve">, then to </t>
    </r>
    <r>
      <rPr>
        <i/>
        <sz val="10"/>
        <rFont val="Arial"/>
        <family val="2"/>
      </rPr>
      <t>months</t>
    </r>
    <r>
      <rPr>
        <sz val="10"/>
        <rFont val="Arial"/>
        <family val="2"/>
      </rPr>
      <t>.  (#_of_months = #_of_days / 365.25 * 12).  This will not give an exact answer.</t>
    </r>
  </si>
  <si>
    <r>
      <t>When trying to find the exact time elapsed between two dates, =</t>
    </r>
    <r>
      <rPr>
        <sz val="10"/>
        <color indexed="10"/>
        <rFont val="Arial"/>
        <family val="2"/>
      </rPr>
      <t>DATEDIF</t>
    </r>
    <r>
      <rPr>
        <sz val="10"/>
        <rFont val="Arial"/>
        <family val="2"/>
      </rPr>
      <t>(start_date, end_date, "date_unit") will yield the most accurate "whole number" results (where date_unit can be "y", "m", "d"...).  Note:  The DATEDIF function is NOT listed in Excel's available list of functions!</t>
    </r>
  </si>
  <si>
    <r>
      <t xml:space="preserve">To find a date a certain </t>
    </r>
    <r>
      <rPr>
        <sz val="10"/>
        <color indexed="10"/>
        <rFont val="Arial"/>
        <family val="2"/>
      </rPr>
      <t>number of days after (or before) another date</t>
    </r>
    <r>
      <rPr>
        <sz val="10"/>
        <rFont val="Arial"/>
        <family val="2"/>
      </rPr>
      <t>, use simple addition (or subtraction).  (A date plus 60 will yield another date exactly 60 days later.)</t>
    </r>
  </si>
  <si>
    <r>
      <t xml:space="preserve">To approximate a date a certain </t>
    </r>
    <r>
      <rPr>
        <sz val="10"/>
        <color indexed="10"/>
        <rFont val="Arial"/>
        <family val="2"/>
      </rPr>
      <t>number of years later (or before)</t>
    </r>
    <r>
      <rPr>
        <sz val="10"/>
        <rFont val="Arial"/>
        <family val="2"/>
      </rPr>
      <t>, use simple addition (or subtraction) and multiplication.  (A date plus 10 * 365.25 will yield another date approximately 10 years later.)</t>
    </r>
  </si>
  <si>
    <r>
      <t xml:space="preserve">To find the </t>
    </r>
    <r>
      <rPr>
        <sz val="10"/>
        <color indexed="10"/>
        <rFont val="Arial"/>
        <family val="2"/>
      </rPr>
      <t>exact date</t>
    </r>
    <r>
      <rPr>
        <sz val="10"/>
        <rFont val="Arial"/>
        <family val="2"/>
      </rPr>
      <t xml:space="preserve"> a certain number of years (or months) after another date, use a combination of DATE along with the YEAR, MONTH and DAY functions.</t>
    </r>
  </si>
  <si>
    <r>
      <t xml:space="preserve">The </t>
    </r>
    <r>
      <rPr>
        <sz val="10"/>
        <color indexed="10"/>
        <rFont val="Arial"/>
        <family val="2"/>
      </rPr>
      <t>YEAR</t>
    </r>
    <r>
      <rPr>
        <sz val="10"/>
        <rFont val="Arial"/>
        <family val="2"/>
      </rPr>
      <t xml:space="preserve">(), </t>
    </r>
    <r>
      <rPr>
        <sz val="10"/>
        <color indexed="10"/>
        <rFont val="Arial"/>
        <family val="2"/>
      </rPr>
      <t>MONTH</t>
    </r>
    <r>
      <rPr>
        <sz val="10"/>
        <rFont val="Arial"/>
        <family val="2"/>
      </rPr>
      <t xml:space="preserve">() and </t>
    </r>
    <r>
      <rPr>
        <sz val="10"/>
        <color indexed="10"/>
        <rFont val="Arial"/>
        <family val="2"/>
      </rPr>
      <t>DAY</t>
    </r>
    <r>
      <rPr>
        <sz val="10"/>
        <rFont val="Arial"/>
        <family val="2"/>
      </rPr>
      <t>() functions separate the components of a date into separate numbers.  If cell A1 contains the date 3/26/1971, then YEAR(A1) is 1971, MONTH(A1) is 3 and DAY(A1) is 26.</t>
    </r>
  </si>
  <si>
    <r>
      <t xml:space="preserve">Use </t>
    </r>
    <r>
      <rPr>
        <sz val="10"/>
        <color indexed="10"/>
        <rFont val="Arial"/>
        <family val="2"/>
      </rPr>
      <t>AutoFilter</t>
    </r>
    <r>
      <rPr>
        <sz val="10"/>
        <rFont val="Arial"/>
        <family val="2"/>
      </rPr>
      <t xml:space="preserve"> or </t>
    </r>
    <r>
      <rPr>
        <sz val="10"/>
        <color indexed="10"/>
        <rFont val="Arial"/>
        <family val="2"/>
      </rPr>
      <t>Advanced Filter</t>
    </r>
    <r>
      <rPr>
        <sz val="10"/>
        <rFont val="Arial"/>
        <family val="2"/>
      </rPr>
      <t xml:space="preserve"> to show only the records (rows in a database) that meet a certain criteria.</t>
    </r>
  </si>
  <si>
    <r>
      <t xml:space="preserve">Know </t>
    </r>
    <r>
      <rPr>
        <sz val="10"/>
        <color indexed="10"/>
        <rFont val="Arial"/>
        <family val="2"/>
      </rPr>
      <t>when to use</t>
    </r>
    <r>
      <rPr>
        <sz val="10"/>
        <rFont val="Arial"/>
        <family val="2"/>
      </rPr>
      <t xml:space="preserve"> AutoFilter or Advanced Filter.</t>
    </r>
  </si>
  <si>
    <r>
      <t xml:space="preserve">When using Advanced Filter, if the criteria is changed, the database must be re-filtered (Data, Advanced Filter...).  The database </t>
    </r>
    <r>
      <rPr>
        <sz val="10"/>
        <color indexed="10"/>
        <rFont val="Arial"/>
        <family val="2"/>
      </rPr>
      <t>won't re-filter automatically</t>
    </r>
    <r>
      <rPr>
        <sz val="10"/>
        <rFont val="Arial"/>
        <family val="2"/>
      </rPr>
      <t>...</t>
    </r>
  </si>
  <si>
    <r>
      <t xml:space="preserve">Create the </t>
    </r>
    <r>
      <rPr>
        <sz val="10"/>
        <color indexed="10"/>
        <rFont val="Arial"/>
        <family val="2"/>
      </rPr>
      <t>criteria range first</t>
    </r>
    <r>
      <rPr>
        <sz val="10"/>
        <rFont val="Arial"/>
        <family val="2"/>
      </rPr>
      <t>, before using a Database function.</t>
    </r>
  </si>
  <si>
    <r>
      <t xml:space="preserve">When different items are being queried, use a </t>
    </r>
    <r>
      <rPr>
        <sz val="10"/>
        <color indexed="10"/>
        <rFont val="Arial"/>
        <family val="2"/>
      </rPr>
      <t>separate criteria range</t>
    </r>
    <r>
      <rPr>
        <sz val="10"/>
        <rFont val="Arial"/>
        <family val="2"/>
      </rPr>
      <t xml:space="preserve"> for each dfunction.</t>
    </r>
  </si>
  <si>
    <r>
      <t xml:space="preserve">Similar summary statistics can </t>
    </r>
    <r>
      <rPr>
        <sz val="10"/>
        <color indexed="10"/>
        <rFont val="Arial"/>
        <family val="2"/>
      </rPr>
      <t>share</t>
    </r>
    <r>
      <rPr>
        <sz val="10"/>
        <rFont val="Arial"/>
        <family val="2"/>
      </rPr>
      <t xml:space="preserve"> a single </t>
    </r>
    <r>
      <rPr>
        <sz val="10"/>
        <color indexed="10"/>
        <rFont val="Arial"/>
        <family val="2"/>
      </rPr>
      <t>criteria</t>
    </r>
    <r>
      <rPr>
        <sz val="10"/>
        <rFont val="Arial"/>
        <family val="2"/>
      </rPr>
      <t xml:space="preserve"> range.</t>
    </r>
  </si>
  <si>
    <r>
      <t xml:space="preserve">Use more than one row beneath the criteria field headings as the criteria range for an </t>
    </r>
    <r>
      <rPr>
        <sz val="10"/>
        <color indexed="10"/>
        <rFont val="Arial"/>
        <family val="2"/>
      </rPr>
      <t>OR</t>
    </r>
    <r>
      <rPr>
        <sz val="10"/>
        <rFont val="Arial"/>
        <family val="2"/>
      </rPr>
      <t xml:space="preserve"> situation</t>
    </r>
  </si>
  <si>
    <r>
      <t xml:space="preserve">Criteria for a </t>
    </r>
    <r>
      <rPr>
        <sz val="10"/>
        <color indexed="10"/>
        <rFont val="Arial"/>
        <family val="2"/>
      </rPr>
      <t>combination</t>
    </r>
    <r>
      <rPr>
        <sz val="10"/>
        <rFont val="Arial"/>
        <family val="2"/>
      </rPr>
      <t xml:space="preserve"> </t>
    </r>
    <r>
      <rPr>
        <sz val="10"/>
        <color indexed="10"/>
        <rFont val="Arial"/>
        <family val="2"/>
      </rPr>
      <t>AND/OR</t>
    </r>
    <r>
      <rPr>
        <sz val="10"/>
        <rFont val="Arial"/>
        <family val="2"/>
      </rPr>
      <t xml:space="preserve"> should be on separate rows, with the same AND criteria on each row.  (Conditions in the criteria range are evaluated one row at a time.)</t>
    </r>
  </si>
  <si>
    <r>
      <t xml:space="preserve">To find the </t>
    </r>
    <r>
      <rPr>
        <sz val="10"/>
        <color indexed="10"/>
        <rFont val="Arial"/>
        <family val="2"/>
      </rPr>
      <t>most recent date</t>
    </r>
    <r>
      <rPr>
        <sz val="10"/>
        <rFont val="Arial"/>
        <family val="2"/>
      </rPr>
      <t xml:space="preserve"> or the </t>
    </r>
    <r>
      <rPr>
        <sz val="10"/>
        <color indexed="10"/>
        <rFont val="Arial"/>
        <family val="2"/>
      </rPr>
      <t>earliest date</t>
    </r>
    <r>
      <rPr>
        <sz val="10"/>
        <rFont val="Arial"/>
        <family val="2"/>
      </rPr>
      <t>, use DMAX or DMIN (respectively).</t>
    </r>
  </si>
  <si>
    <r>
      <t xml:space="preserve">Use a </t>
    </r>
    <r>
      <rPr>
        <sz val="10"/>
        <color indexed="10"/>
        <rFont val="Arial"/>
        <family val="2"/>
      </rPr>
      <t>Between</t>
    </r>
    <r>
      <rPr>
        <sz val="10"/>
        <rFont val="Arial"/>
        <family val="2"/>
      </rPr>
      <t xml:space="preserve"> criteria to find results for items falling within a certain range of numbers or dates.</t>
    </r>
  </si>
  <si>
    <r>
      <t xml:space="preserve">Use </t>
    </r>
    <r>
      <rPr>
        <sz val="10"/>
        <color indexed="10"/>
        <rFont val="Arial"/>
        <family val="2"/>
      </rPr>
      <t>DGET</t>
    </r>
    <r>
      <rPr>
        <sz val="10"/>
        <rFont val="Arial"/>
        <family val="2"/>
      </rPr>
      <t xml:space="preserve"> to find a field (name, gender, etc.) within a record that meets certain criteria (specific SS#, highest salary, lowest age)</t>
    </r>
  </si>
  <si>
    <r>
      <t xml:space="preserve">In the criteria for a DGET function, typically use </t>
    </r>
    <r>
      <rPr>
        <sz val="10"/>
        <color indexed="10"/>
        <rFont val="Arial"/>
        <family val="2"/>
      </rPr>
      <t>=MAX(…)</t>
    </r>
    <r>
      <rPr>
        <sz val="10"/>
        <rFont val="Arial"/>
        <family val="2"/>
      </rPr>
      <t xml:space="preserve"> or =MIN(...) underneath a criteria field heading (where … is the range of cells within the column to find the max or min of)</t>
    </r>
  </si>
  <si>
    <r>
      <t xml:space="preserve">DGET only works when there's a </t>
    </r>
    <r>
      <rPr>
        <sz val="10"/>
        <color indexed="10"/>
        <rFont val="Arial"/>
        <family val="2"/>
      </rPr>
      <t>single record</t>
    </r>
    <r>
      <rPr>
        <sz val="10"/>
        <rFont val="Arial"/>
        <family val="2"/>
      </rPr>
      <t xml:space="preserve"> that meets the specified criteria.</t>
    </r>
  </si>
  <si>
    <r>
      <t xml:space="preserve">The Database range should include the </t>
    </r>
    <r>
      <rPr>
        <sz val="10"/>
        <color indexed="10"/>
        <rFont val="Arial"/>
        <family val="2"/>
      </rPr>
      <t>field names</t>
    </r>
    <r>
      <rPr>
        <sz val="10"/>
        <rFont val="Arial"/>
        <family val="2"/>
      </rPr>
      <t xml:space="preserve"> (column headings) as the </t>
    </r>
    <r>
      <rPr>
        <sz val="10"/>
        <color indexed="10"/>
        <rFont val="Arial"/>
        <family val="2"/>
      </rPr>
      <t xml:space="preserve">first row in </t>
    </r>
    <r>
      <rPr>
        <sz val="10"/>
        <rFont val="Arial"/>
        <family val="2"/>
      </rPr>
      <t>the</t>
    </r>
    <r>
      <rPr>
        <sz val="10"/>
        <color indexed="10"/>
        <rFont val="Arial"/>
        <family val="2"/>
      </rPr>
      <t xml:space="preserve"> range</t>
    </r>
    <r>
      <rPr>
        <sz val="10"/>
        <rFont val="Arial"/>
        <family val="2"/>
      </rPr>
      <t>.</t>
    </r>
  </si>
  <si>
    <r>
      <t xml:space="preserve">Depending on the situation, sometimes it is more beneficial to use </t>
    </r>
    <r>
      <rPr>
        <sz val="10"/>
        <color indexed="10"/>
        <rFont val="Arial"/>
        <family val="2"/>
      </rPr>
      <t>absolute</t>
    </r>
    <r>
      <rPr>
        <sz val="10"/>
        <rFont val="Arial"/>
        <family val="2"/>
      </rPr>
      <t xml:space="preserve"> references for the Field cell references, and other times it is better to use </t>
    </r>
    <r>
      <rPr>
        <sz val="10"/>
        <color indexed="10"/>
        <rFont val="Arial"/>
        <family val="2"/>
      </rPr>
      <t>relative or mixed cell references</t>
    </r>
    <r>
      <rPr>
        <sz val="10"/>
        <rFont val="Arial"/>
        <family val="2"/>
      </rPr>
      <t>.</t>
    </r>
  </si>
  <si>
    <r>
      <t xml:space="preserve">When defining a Criteria range, include a duplicate(s) of the database field name(s) (column headings) as the first row in the range, with </t>
    </r>
    <r>
      <rPr>
        <sz val="10"/>
        <color indexed="10"/>
        <rFont val="Arial"/>
        <family val="2"/>
      </rPr>
      <t xml:space="preserve">at least one row below </t>
    </r>
    <r>
      <rPr>
        <sz val="10"/>
        <rFont val="Arial"/>
        <family val="2"/>
      </rPr>
      <t>(how many rows below depends on what your criteria is).</t>
    </r>
  </si>
  <si>
    <r>
      <t xml:space="preserve">Verify that the </t>
    </r>
    <r>
      <rPr>
        <sz val="10"/>
        <color indexed="10"/>
        <rFont val="Arial"/>
        <family val="2"/>
      </rPr>
      <t>correct criteria</t>
    </r>
    <r>
      <rPr>
        <sz val="10"/>
        <rFont val="Arial"/>
        <family val="2"/>
      </rPr>
      <t xml:space="preserve"> range is being used in your function.</t>
    </r>
  </si>
  <si>
    <r>
      <t xml:space="preserve">Be sure to use </t>
    </r>
    <r>
      <rPr>
        <sz val="10"/>
        <color indexed="10"/>
        <rFont val="Arial"/>
        <family val="2"/>
      </rPr>
      <t>unique range names</t>
    </r>
    <r>
      <rPr>
        <sz val="10"/>
        <rFont val="Arial"/>
        <family val="2"/>
      </rPr>
      <t xml:space="preserve"> in case you need to consolidate worksheets into the same workbook.</t>
    </r>
  </si>
  <si>
    <r>
      <t xml:space="preserve">To </t>
    </r>
    <r>
      <rPr>
        <sz val="10"/>
        <color indexed="10"/>
        <rFont val="Arial"/>
        <family val="2"/>
      </rPr>
      <t>redefine a named range</t>
    </r>
    <r>
      <rPr>
        <sz val="10"/>
        <rFont val="Arial"/>
        <family val="2"/>
      </rPr>
      <t>, click Insert, Name, Define.   You must edit the range that the name Refers to:, and then click OK.</t>
    </r>
  </si>
  <si>
    <r>
      <t xml:space="preserve">You must name a range before using it in any formulas...otherwise, the name won't be recognized and Excel will put </t>
    </r>
    <r>
      <rPr>
        <sz val="10"/>
        <color indexed="10"/>
        <rFont val="Arial"/>
        <family val="2"/>
      </rPr>
      <t>quotes around the name</t>
    </r>
    <r>
      <rPr>
        <sz val="10"/>
        <rFont val="Arial"/>
        <family val="2"/>
      </rPr>
      <t>, incorrectly implying that it is simply a text phrase rather a range name.</t>
    </r>
  </si>
  <si>
    <r>
      <t>&gt;= Criteria</t>
    </r>
    <r>
      <rPr>
        <sz val="10"/>
        <rFont val="Arial"/>
        <family val="2"/>
      </rPr>
      <t xml:space="preserve"> (Employees who have worked for the company at least 14 years)</t>
    </r>
  </si>
  <si>
    <t>Yrs Service</t>
  </si>
  <si>
    <t>m/d/yyyy</t>
  </si>
  <si>
    <t>dddd, mmmm dd, yyyy</t>
  </si>
  <si>
    <t xml:space="preserve"> </t>
  </si>
  <si>
    <t>.</t>
  </si>
  <si>
    <r>
      <t xml:space="preserve">To </t>
    </r>
    <r>
      <rPr>
        <sz val="10"/>
        <color indexed="10"/>
        <rFont val="Arial"/>
        <family val="2"/>
      </rPr>
      <t>unhide</t>
    </r>
    <r>
      <rPr>
        <sz val="10"/>
        <rFont val="Arial"/>
        <family val="2"/>
      </rPr>
      <t xml:space="preserve"> rows (or columns), select the row before the hidden rows THROUGH the row after the hidden rows and then right-click, unhide.</t>
    </r>
  </si>
  <si>
    <r>
      <t xml:space="preserve">Only select the data range that needs filtering, typically </t>
    </r>
    <r>
      <rPr>
        <sz val="10"/>
        <color indexed="10"/>
        <rFont val="Arial"/>
        <family val="2"/>
      </rPr>
      <t>starting with the field headings</t>
    </r>
    <r>
      <rPr>
        <sz val="10"/>
        <rFont val="Arial"/>
        <family val="2"/>
      </rPr>
      <t>.  Don't filter rows containing items such as titles, or other rows beyond the database range.</t>
    </r>
  </si>
  <si>
    <t>Use the correct filter criteria to show the rows desired.</t>
  </si>
  <si>
    <t>Use a Custom Autofilter or Advanced Filter to show items like "Everyone but Trainees"  (Not Equal to Trainee)</t>
  </si>
  <si>
    <t xml:space="preserve"> Don't just manually hide rows when dealing with records in a list...filtering is usually quicker and more flexible.</t>
  </si>
  <si>
    <r>
      <t xml:space="preserve">When filtering rows, </t>
    </r>
    <r>
      <rPr>
        <sz val="10"/>
        <color indexed="10"/>
        <rFont val="Arial"/>
        <family val="2"/>
      </rPr>
      <t>filtered rows</t>
    </r>
    <r>
      <rPr>
        <sz val="10"/>
        <rFont val="Arial"/>
        <family val="2"/>
      </rPr>
      <t xml:space="preserve"> are still </t>
    </r>
    <r>
      <rPr>
        <sz val="10"/>
        <color indexed="10"/>
        <rFont val="Arial"/>
        <family val="2"/>
      </rPr>
      <t>evaluated by formulas.</t>
    </r>
    <r>
      <rPr>
        <sz val="10"/>
        <rFont val="Arial"/>
        <family val="2"/>
      </rPr>
      <t xml:space="preserve">  Functions referring to surrounding ranges still perform calculations on the hidden data!  Filtering just changes what you </t>
    </r>
    <r>
      <rPr>
        <sz val="10"/>
        <color indexed="10"/>
        <rFont val="Arial"/>
        <family val="2"/>
      </rPr>
      <t>see</t>
    </r>
    <r>
      <rPr>
        <sz val="10"/>
        <rFont val="Arial"/>
        <family val="2"/>
      </rPr>
      <t>.</t>
    </r>
  </si>
  <si>
    <t>When creating/editing formulas, be sure to include filtered rows. (Rows at the bottom of a filtered range are often overlooked.).</t>
  </si>
  <si>
    <r>
      <t xml:space="preserve">When formatting ranges, </t>
    </r>
    <r>
      <rPr>
        <sz val="10"/>
        <color indexed="10"/>
        <rFont val="Arial"/>
        <family val="2"/>
      </rPr>
      <t>filtered rows are not formatted.</t>
    </r>
    <r>
      <rPr>
        <sz val="10"/>
        <rFont val="Arial"/>
        <family val="2"/>
      </rPr>
      <t xml:space="preserve">  (You must unfilter first.)</t>
    </r>
  </si>
  <si>
    <r>
      <t xml:space="preserve">When sorting cells, </t>
    </r>
    <r>
      <rPr>
        <sz val="10"/>
        <color indexed="10"/>
        <rFont val="Arial"/>
        <family val="2"/>
      </rPr>
      <t>filtered rows are not sorted</t>
    </r>
    <r>
      <rPr>
        <sz val="10"/>
        <rFont val="Arial"/>
        <family val="2"/>
      </rPr>
      <t>.  (You must unfilter first.)</t>
    </r>
  </si>
  <si>
    <r>
      <t xml:space="preserve">When editing or copying cells, </t>
    </r>
    <r>
      <rPr>
        <sz val="10"/>
        <color indexed="10"/>
        <rFont val="Arial"/>
        <family val="2"/>
      </rPr>
      <t xml:space="preserve">filtered rows are not copied </t>
    </r>
    <r>
      <rPr>
        <sz val="10"/>
        <rFont val="Arial"/>
        <family val="2"/>
      </rPr>
      <t>FROM and they're not copied TO.  (You must unfilter first.)</t>
    </r>
  </si>
  <si>
    <r>
      <t>Format dates (and time) using one of the</t>
    </r>
    <r>
      <rPr>
        <sz val="10"/>
        <color indexed="10"/>
        <rFont val="Arial"/>
        <family val="2"/>
      </rPr>
      <t xml:space="preserve"> Date formats</t>
    </r>
    <r>
      <rPr>
        <sz val="10"/>
        <rFont val="Arial"/>
        <family val="2"/>
      </rPr>
      <t>, rather than showing them as serial #'s.</t>
    </r>
  </si>
  <si>
    <r>
      <t xml:space="preserve">To find the time elapsed between two dates, use </t>
    </r>
    <r>
      <rPr>
        <sz val="10"/>
        <color indexed="10"/>
        <rFont val="Arial"/>
        <family val="2"/>
      </rPr>
      <t>simple subtraction</t>
    </r>
    <r>
      <rPr>
        <sz val="10"/>
        <rFont val="Arial"/>
        <family val="2"/>
      </rPr>
      <t>.  The result will be the number of "days" that elapsed between these two dates.</t>
    </r>
  </si>
  <si>
    <r>
      <t xml:space="preserve">When subtracting dates, use the </t>
    </r>
    <r>
      <rPr>
        <sz val="10"/>
        <color indexed="10"/>
        <rFont val="Arial"/>
        <family val="2"/>
      </rPr>
      <t>later</t>
    </r>
    <r>
      <rPr>
        <sz val="10"/>
        <rFont val="Arial"/>
        <family val="2"/>
      </rPr>
      <t xml:space="preserve"> date </t>
    </r>
    <r>
      <rPr>
        <sz val="10"/>
        <color indexed="10"/>
        <rFont val="Arial"/>
        <family val="2"/>
      </rPr>
      <t>minus</t>
    </r>
    <r>
      <rPr>
        <sz val="10"/>
        <rFont val="Arial"/>
        <family val="2"/>
      </rPr>
      <t xml:space="preserve"> the </t>
    </r>
    <r>
      <rPr>
        <sz val="10"/>
        <color indexed="10"/>
        <rFont val="Arial"/>
        <family val="2"/>
      </rPr>
      <t>earlier date</t>
    </r>
    <r>
      <rPr>
        <sz val="10"/>
        <rFont val="Arial"/>
        <family val="2"/>
      </rPr>
      <t xml:space="preserve"> (since later, more recent dates are considered "bigger"...7/31/04 &gt; 7/30/04)</t>
    </r>
  </si>
  <si>
    <r>
      <t xml:space="preserve"> </t>
    </r>
    <r>
      <rPr>
        <sz val="10"/>
        <color indexed="10"/>
        <rFont val="Arial"/>
        <family val="2"/>
      </rPr>
      <t>Format</t>
    </r>
    <r>
      <rPr>
        <sz val="10"/>
        <rFont val="Arial"/>
        <family val="2"/>
      </rPr>
      <t xml:space="preserve"> your date-minus-date result using the </t>
    </r>
    <r>
      <rPr>
        <sz val="10"/>
        <color indexed="10"/>
        <rFont val="Arial"/>
        <family val="2"/>
      </rPr>
      <t xml:space="preserve">Number </t>
    </r>
    <r>
      <rPr>
        <sz val="10"/>
        <rFont val="Arial"/>
        <family val="2"/>
      </rPr>
      <t>or</t>
    </r>
    <r>
      <rPr>
        <sz val="10"/>
        <color indexed="10"/>
        <rFont val="Arial"/>
        <family val="2"/>
      </rPr>
      <t xml:space="preserve"> General format</t>
    </r>
    <r>
      <rPr>
        <sz val="10"/>
        <rFont val="Arial"/>
        <family val="2"/>
      </rPr>
      <t xml:space="preserve"> rather than the date format.</t>
    </r>
  </si>
  <si>
    <r>
      <t xml:space="preserve">The </t>
    </r>
    <r>
      <rPr>
        <sz val="10"/>
        <color indexed="10"/>
        <rFont val="Arial"/>
        <family val="2"/>
      </rPr>
      <t>YEARFRAC</t>
    </r>
    <r>
      <rPr>
        <sz val="10"/>
        <rFont val="Arial"/>
        <family val="2"/>
      </rPr>
      <t xml:space="preserve"> function in the Data Analysis Toolpack also calculates elapsed # of years between two dates.  (The Data Analysis Toolpack must be enabled in order for it to work.)</t>
    </r>
  </si>
  <si>
    <r>
      <t xml:space="preserve">Excel views dates as </t>
    </r>
    <r>
      <rPr>
        <sz val="10"/>
        <color indexed="10"/>
        <rFont val="Arial"/>
        <family val="2"/>
      </rPr>
      <t>serial numbers</t>
    </r>
    <r>
      <rPr>
        <sz val="10"/>
        <rFont val="Arial"/>
        <family val="2"/>
      </rPr>
      <t>.  Jan 1 1900 is 1, Jan 2 1900 is 2, Dec 31 1900 is 366 (since the year 1900 is a leap year), Jan 1 1901 is 367, and so on.  But be sure to format your dates using one of the date formats rather than as a number.</t>
    </r>
  </si>
  <si>
    <r>
      <t xml:space="preserve">When performing date calculations that incorporate the # of days in a year, use </t>
    </r>
    <r>
      <rPr>
        <sz val="10"/>
        <color indexed="10"/>
        <rFont val="Arial"/>
        <family val="2"/>
      </rPr>
      <t>365.25</t>
    </r>
    <r>
      <rPr>
        <sz val="10"/>
        <rFont val="Arial"/>
        <family val="2"/>
      </rPr>
      <t xml:space="preserve"> rather than 365 (or some other number) since the 365.25 takes into account leap year and will therefore yield more accurate results (although it will still not give an exact answer).</t>
    </r>
  </si>
  <si>
    <r>
      <t xml:space="preserve">When calculating ages, </t>
    </r>
    <r>
      <rPr>
        <sz val="10"/>
        <color indexed="10"/>
        <rFont val="Arial"/>
        <family val="2"/>
      </rPr>
      <t>use INT, TRUNC</t>
    </r>
    <r>
      <rPr>
        <sz val="10"/>
        <rFont val="Arial"/>
        <family val="2"/>
      </rPr>
      <t xml:space="preserve"> or </t>
    </r>
    <r>
      <rPr>
        <sz val="10"/>
        <color indexed="10"/>
        <rFont val="Arial"/>
        <family val="2"/>
      </rPr>
      <t>ROUNDDOWN</t>
    </r>
    <r>
      <rPr>
        <sz val="10"/>
        <rFont val="Arial"/>
        <family val="2"/>
      </rPr>
      <t xml:space="preserve"> (to 0 decimal places...and don’t use plain ROUND).  That way, even if a person is 20.955 years old, it still shows the age as 20.</t>
    </r>
  </si>
  <si>
    <r>
      <t xml:space="preserve">When using </t>
    </r>
    <r>
      <rPr>
        <sz val="10"/>
        <color indexed="10"/>
        <rFont val="Arial"/>
        <family val="2"/>
      </rPr>
      <t>ROUNDDOWN,</t>
    </r>
    <r>
      <rPr>
        <sz val="10"/>
        <rFont val="Arial"/>
        <family val="2"/>
      </rPr>
      <t xml:space="preserve"> round down to </t>
    </r>
    <r>
      <rPr>
        <sz val="10"/>
        <color indexed="10"/>
        <rFont val="Arial"/>
        <family val="2"/>
      </rPr>
      <t>0 decimal places</t>
    </r>
    <r>
      <rPr>
        <sz val="10"/>
        <rFont val="Arial"/>
        <family val="2"/>
      </rPr>
      <t>.  (Otherwise, when showing 0 decimal places, the age may appear to be rounded up to the next age, when a person really hasn't yet reached that age.)</t>
    </r>
  </si>
  <si>
    <r>
      <t xml:space="preserve">When using </t>
    </r>
    <r>
      <rPr>
        <sz val="10"/>
        <color indexed="10"/>
        <rFont val="Arial"/>
        <family val="2"/>
      </rPr>
      <t>INT</t>
    </r>
    <r>
      <rPr>
        <sz val="10"/>
        <rFont val="Arial"/>
        <family val="2"/>
      </rPr>
      <t xml:space="preserve"> or </t>
    </r>
    <r>
      <rPr>
        <sz val="10"/>
        <color indexed="10"/>
        <rFont val="Arial"/>
        <family val="2"/>
      </rPr>
      <t>ROUNDDOWN</t>
    </r>
    <r>
      <rPr>
        <sz val="10"/>
        <rFont val="Arial"/>
        <family val="2"/>
      </rPr>
      <t xml:space="preserve"> be sure to include the whole formula you want rounded within </t>
    </r>
    <r>
      <rPr>
        <sz val="10"/>
        <color indexed="10"/>
        <rFont val="Arial"/>
        <family val="2"/>
      </rPr>
      <t>parentheses:</t>
    </r>
    <r>
      <rPr>
        <sz val="10"/>
        <rFont val="Arial"/>
        <family val="2"/>
      </rPr>
      <t xml:space="preserve">  =INT((later_date - earlier_date)/365.25), NOT =INT(later_date - earlier_date)/365.25</t>
    </r>
  </si>
  <si>
    <r>
      <t xml:space="preserve">The </t>
    </r>
    <r>
      <rPr>
        <sz val="10"/>
        <color indexed="10"/>
        <rFont val="Arial"/>
        <family val="2"/>
      </rPr>
      <t>DATE</t>
    </r>
    <r>
      <rPr>
        <sz val="10"/>
        <rFont val="Arial"/>
        <family val="2"/>
      </rPr>
      <t>(year,month,day) function will build a date from individual numbers.  =DATE(1971,3,26) will create the date 3/26/1971.</t>
    </r>
  </si>
  <si>
    <r>
      <t xml:space="preserve">If cell A1 contains the date 3/26/1971, then </t>
    </r>
    <r>
      <rPr>
        <sz val="10"/>
        <color indexed="10"/>
        <rFont val="Arial"/>
        <family val="2"/>
      </rPr>
      <t>=DATE(YEAR(A1)+10,MONTH(A1),DAY(A1)</t>
    </r>
    <r>
      <rPr>
        <sz val="10"/>
        <rFont val="Arial"/>
        <family val="2"/>
      </rPr>
      <t xml:space="preserve"> will yield the result exactly 10 years later: 3/26/1981.</t>
    </r>
  </si>
  <si>
    <r>
      <t xml:space="preserve">Typically do not use the </t>
    </r>
    <r>
      <rPr>
        <sz val="10"/>
        <color indexed="10"/>
        <rFont val="Arial"/>
        <family val="2"/>
      </rPr>
      <t>DAYS360</t>
    </r>
    <r>
      <rPr>
        <sz val="10"/>
        <rFont val="Arial"/>
        <family val="2"/>
      </rPr>
      <t xml:space="preserve"> for your date calculations, as this yields </t>
    </r>
    <r>
      <rPr>
        <sz val="10"/>
        <color indexed="10"/>
        <rFont val="Arial"/>
        <family val="2"/>
      </rPr>
      <t>inaccurate results</t>
    </r>
    <r>
      <rPr>
        <sz val="10"/>
        <rFont val="Arial"/>
        <family val="2"/>
      </rPr>
      <t>.</t>
    </r>
  </si>
  <si>
    <r>
      <t xml:space="preserve">Do not use </t>
    </r>
    <r>
      <rPr>
        <sz val="10"/>
        <color indexed="10"/>
        <rFont val="Arial"/>
        <family val="2"/>
      </rPr>
      <t>YEAR()-YEAR()</t>
    </r>
    <r>
      <rPr>
        <sz val="10"/>
        <rFont val="Arial"/>
        <family val="2"/>
      </rPr>
      <t xml:space="preserve"> to calculate items like Ages, as this yields </t>
    </r>
    <r>
      <rPr>
        <sz val="10"/>
        <color indexed="10"/>
        <rFont val="Arial"/>
        <family val="2"/>
      </rPr>
      <t>inaccurate results</t>
    </r>
    <r>
      <rPr>
        <sz val="10"/>
        <rFont val="Arial"/>
        <family val="2"/>
      </rPr>
      <t>. (Simple subtraction, division by 365.25 can be used.)</t>
    </r>
  </si>
  <si>
    <r>
      <t xml:space="preserve">Use </t>
    </r>
    <r>
      <rPr>
        <sz val="10"/>
        <color indexed="10"/>
        <rFont val="Arial"/>
        <family val="2"/>
      </rPr>
      <t>absolute references</t>
    </r>
    <r>
      <rPr>
        <sz val="10"/>
        <rFont val="Arial"/>
        <family val="2"/>
      </rPr>
      <t xml:space="preserve"> where necessary when copying formulas.</t>
    </r>
  </si>
  <si>
    <t xml:space="preserve"> Use D-functions to have the flexibility to only show results for a subset of data.  (Normal statistical functions can't show results for a subset of data.) </t>
  </si>
  <si>
    <r>
      <t xml:space="preserve"> </t>
    </r>
    <r>
      <rPr>
        <sz val="10"/>
        <color indexed="10"/>
        <rFont val="Arial"/>
        <family val="2"/>
      </rPr>
      <t>Dfunctions</t>
    </r>
    <r>
      <rPr>
        <sz val="10"/>
        <rFont val="Arial"/>
        <family val="2"/>
      </rPr>
      <t xml:space="preserve"> are</t>
    </r>
    <r>
      <rPr>
        <sz val="10"/>
        <color indexed="10"/>
        <rFont val="Arial"/>
        <family val="2"/>
      </rPr>
      <t xml:space="preserve"> often preferable to Pivot Tables</t>
    </r>
    <r>
      <rPr>
        <sz val="10"/>
        <rFont val="Arial"/>
        <family val="2"/>
      </rPr>
      <t xml:space="preserve"> in that you can show as little or as much info as desired, and create your own layout to present the results you want to show.  Unlike Pivot Tables, dfunction results also update automatically when data is added, deleted or changed.</t>
    </r>
  </si>
  <si>
    <r>
      <t xml:space="preserve">Use </t>
    </r>
    <r>
      <rPr>
        <sz val="10"/>
        <color indexed="10"/>
        <rFont val="Arial"/>
        <family val="2"/>
      </rPr>
      <t>DCOUNTA</t>
    </r>
    <r>
      <rPr>
        <sz val="10"/>
        <rFont val="Arial"/>
        <family val="2"/>
      </rPr>
      <t xml:space="preserve"> to count cells that contain numbers or text.  (DCOUNT only counts cells containing numbers.)</t>
    </r>
  </si>
  <si>
    <r>
      <t xml:space="preserve">Criteria range field </t>
    </r>
    <r>
      <rPr>
        <sz val="10"/>
        <color indexed="10"/>
        <rFont val="Arial"/>
        <family val="2"/>
      </rPr>
      <t>headings</t>
    </r>
    <r>
      <rPr>
        <sz val="10"/>
        <rFont val="Arial"/>
        <family val="2"/>
      </rPr>
      <t xml:space="preserve"> must be </t>
    </r>
    <r>
      <rPr>
        <sz val="10"/>
        <color indexed="10"/>
        <rFont val="Arial"/>
        <family val="2"/>
      </rPr>
      <t>exactly</t>
    </r>
    <r>
      <rPr>
        <sz val="10"/>
        <rFont val="Arial"/>
        <family val="2"/>
      </rPr>
      <t xml:space="preserve"> the </t>
    </r>
    <r>
      <rPr>
        <sz val="10"/>
        <color indexed="10"/>
        <rFont val="Arial"/>
        <family val="2"/>
      </rPr>
      <t>same</t>
    </r>
    <r>
      <rPr>
        <sz val="10"/>
        <rFont val="Arial"/>
        <family val="2"/>
      </rPr>
      <t xml:space="preserve"> as the field headings in the database.</t>
    </r>
  </si>
  <si>
    <r>
      <t xml:space="preserve">When creating </t>
    </r>
    <r>
      <rPr>
        <sz val="10"/>
        <color indexed="10"/>
        <rFont val="Arial"/>
        <family val="2"/>
      </rPr>
      <t xml:space="preserve">criteria range </t>
    </r>
    <r>
      <rPr>
        <sz val="10"/>
        <rFont val="Arial"/>
        <family val="2"/>
      </rPr>
      <t xml:space="preserve">field </t>
    </r>
    <r>
      <rPr>
        <sz val="10"/>
        <color indexed="10"/>
        <rFont val="Arial"/>
        <family val="2"/>
      </rPr>
      <t>headings</t>
    </r>
    <r>
      <rPr>
        <sz val="10"/>
        <rFont val="Arial"/>
        <family val="2"/>
      </rPr>
      <t xml:space="preserve">, use </t>
    </r>
    <r>
      <rPr>
        <sz val="10"/>
        <color indexed="10"/>
        <rFont val="Arial"/>
        <family val="2"/>
      </rPr>
      <t xml:space="preserve">cell references </t>
    </r>
    <r>
      <rPr>
        <sz val="10"/>
        <rFont val="Arial"/>
        <family val="2"/>
      </rPr>
      <t>that refer to the field headings in the database (to ensure they are exactly the same, and to allow the flexibility to change database field headings).</t>
    </r>
  </si>
  <si>
    <r>
      <t xml:space="preserve">Your dfunctions will return incorrect answers or error messages if you </t>
    </r>
    <r>
      <rPr>
        <sz val="10"/>
        <color indexed="10"/>
        <rFont val="Arial"/>
        <family val="2"/>
      </rPr>
      <t>spell</t>
    </r>
    <r>
      <rPr>
        <sz val="10"/>
        <rFont val="Arial"/>
        <family val="2"/>
      </rPr>
      <t xml:space="preserve"> your criteria and database headings differently or accidentally include extra "</t>
    </r>
    <r>
      <rPr>
        <sz val="10"/>
        <color indexed="10"/>
        <rFont val="Arial"/>
        <family val="2"/>
      </rPr>
      <t>spaces</t>
    </r>
    <r>
      <rPr>
        <sz val="10"/>
        <rFont val="Arial"/>
        <family val="2"/>
      </rPr>
      <t>" after the words.</t>
    </r>
  </si>
  <si>
    <t xml:space="preserve"> Format the criteria range (with a background color) so it's easy to tell where the criteria can be typed (and to avoid accidentally including extra, unneeded rows in the criteria range).</t>
  </si>
  <si>
    <t xml:space="preserve"> Don't use cell references for the actual criteria...(because if any of the data within the database is changed or re-sorted, the criteria can be messed up).  Just type in the criteria.</t>
  </si>
  <si>
    <r>
      <t xml:space="preserve">Your dfunctions will return incorrect answers or error messages if you </t>
    </r>
    <r>
      <rPr>
        <sz val="10"/>
        <color indexed="10"/>
        <rFont val="Arial"/>
        <family val="2"/>
      </rPr>
      <t>spell</t>
    </r>
    <r>
      <rPr>
        <sz val="10"/>
        <rFont val="Arial"/>
        <family val="2"/>
      </rPr>
      <t xml:space="preserve"> your criteria contents incorrectly or accidentally include extra "</t>
    </r>
    <r>
      <rPr>
        <sz val="10"/>
        <color indexed="10"/>
        <rFont val="Arial"/>
        <family val="2"/>
      </rPr>
      <t>spaces</t>
    </r>
    <r>
      <rPr>
        <sz val="10"/>
        <rFont val="Arial"/>
        <family val="2"/>
      </rPr>
      <t>" before or after the words or phrases.</t>
    </r>
  </si>
  <si>
    <r>
      <t xml:space="preserve">Use </t>
    </r>
    <r>
      <rPr>
        <sz val="10"/>
        <color indexed="10"/>
        <rFont val="Arial"/>
        <family val="2"/>
      </rPr>
      <t>&lt;&gt;</t>
    </r>
    <r>
      <rPr>
        <sz val="10"/>
        <rFont val="Arial"/>
        <family val="2"/>
      </rPr>
      <t xml:space="preserve"> for </t>
    </r>
    <r>
      <rPr>
        <sz val="10"/>
        <color indexed="10"/>
        <rFont val="Arial"/>
        <family val="2"/>
      </rPr>
      <t>Not Equal To</t>
    </r>
    <r>
      <rPr>
        <sz val="10"/>
        <rFont val="Arial"/>
        <family val="2"/>
      </rPr>
      <t xml:space="preserve"> criteria.</t>
    </r>
  </si>
  <si>
    <r>
      <t xml:space="preserve">Know when to use </t>
    </r>
    <r>
      <rPr>
        <sz val="10"/>
        <color indexed="10"/>
        <rFont val="Arial"/>
        <family val="2"/>
      </rPr>
      <t>AND versus OR</t>
    </r>
    <r>
      <rPr>
        <sz val="10"/>
        <rFont val="Arial"/>
        <family val="2"/>
      </rPr>
      <t xml:space="preserve">!  (To show all employees from the North, you want to show everyone from Boston </t>
    </r>
    <r>
      <rPr>
        <i/>
        <sz val="10"/>
        <rFont val="Arial"/>
        <family val="2"/>
      </rPr>
      <t>OR</t>
    </r>
    <r>
      <rPr>
        <sz val="10"/>
        <rFont val="Arial"/>
        <family val="2"/>
      </rPr>
      <t xml:space="preserve"> Chicago.  Using a criteria with </t>
    </r>
    <r>
      <rPr>
        <i/>
        <sz val="10"/>
        <rFont val="Arial"/>
        <family val="2"/>
      </rPr>
      <t>Location equals Boston</t>
    </r>
    <r>
      <rPr>
        <sz val="10"/>
        <rFont val="Arial"/>
        <family val="2"/>
      </rPr>
      <t xml:space="preserve"> </t>
    </r>
    <r>
      <rPr>
        <i/>
        <sz val="10"/>
        <rFont val="Arial"/>
        <family val="2"/>
      </rPr>
      <t>AND</t>
    </r>
    <r>
      <rPr>
        <sz val="10"/>
        <rFont val="Arial"/>
        <family val="2"/>
      </rPr>
      <t xml:space="preserve"> </t>
    </r>
    <r>
      <rPr>
        <i/>
        <sz val="10"/>
        <rFont val="Arial"/>
        <family val="2"/>
      </rPr>
      <t>Location equals Chicago</t>
    </r>
    <r>
      <rPr>
        <sz val="10"/>
        <rFont val="Arial"/>
        <family val="2"/>
      </rPr>
      <t xml:space="preserve"> doesn't make since an employee cannot be from two locations at the same time.)</t>
    </r>
  </si>
  <si>
    <r>
      <t xml:space="preserve">When creating a combination AND/OR criteria such as </t>
    </r>
    <r>
      <rPr>
        <sz val="10"/>
        <color indexed="10"/>
        <rFont val="Arial"/>
        <family val="2"/>
      </rPr>
      <t>females from the North</t>
    </r>
    <r>
      <rPr>
        <sz val="10"/>
        <rFont val="Arial"/>
        <family val="2"/>
      </rPr>
      <t xml:space="preserve">, use </t>
    </r>
    <r>
      <rPr>
        <i/>
        <sz val="10"/>
        <rFont val="Arial"/>
        <family val="2"/>
      </rPr>
      <t>Location equals Boston</t>
    </r>
    <r>
      <rPr>
        <sz val="10"/>
        <rFont val="Arial"/>
        <family val="2"/>
      </rPr>
      <t xml:space="preserve"> AND </t>
    </r>
    <r>
      <rPr>
        <i/>
        <sz val="10"/>
        <rFont val="Arial"/>
        <family val="2"/>
      </rPr>
      <t>Gender equals F</t>
    </r>
    <r>
      <rPr>
        <sz val="10"/>
        <rFont val="Arial"/>
        <family val="2"/>
      </rPr>
      <t xml:space="preserve">  OR (on the next row) </t>
    </r>
    <r>
      <rPr>
        <i/>
        <sz val="10"/>
        <rFont val="Arial"/>
        <family val="2"/>
      </rPr>
      <t>Location equals Chicago</t>
    </r>
    <r>
      <rPr>
        <sz val="10"/>
        <rFont val="Arial"/>
        <family val="2"/>
      </rPr>
      <t xml:space="preserve"> AND </t>
    </r>
    <r>
      <rPr>
        <i/>
        <sz val="10"/>
        <rFont val="Arial"/>
        <family val="2"/>
      </rPr>
      <t>Gender equals F.</t>
    </r>
  </si>
  <si>
    <r>
      <t xml:space="preserve">To specify criteria for those records occurring on or </t>
    </r>
    <r>
      <rPr>
        <sz val="10"/>
        <color indexed="10"/>
        <rFont val="Arial"/>
        <family val="2"/>
      </rPr>
      <t>after a particular date</t>
    </r>
    <r>
      <rPr>
        <sz val="10"/>
        <rFont val="Arial"/>
        <family val="2"/>
      </rPr>
      <t>, use "&gt;=1/1/1980"</t>
    </r>
  </si>
  <si>
    <r>
      <t>Use the</t>
    </r>
    <r>
      <rPr>
        <sz val="10"/>
        <color indexed="10"/>
        <rFont val="Arial"/>
        <family val="2"/>
      </rPr>
      <t xml:space="preserve"> correct operator </t>
    </r>
    <r>
      <rPr>
        <sz val="10"/>
        <rFont val="Arial"/>
        <family val="2"/>
      </rPr>
      <t>(</t>
    </r>
    <r>
      <rPr>
        <sz val="10"/>
        <color indexed="10"/>
        <rFont val="Arial"/>
        <family val="2"/>
      </rPr>
      <t>&lt;</t>
    </r>
    <r>
      <rPr>
        <sz val="10"/>
        <rFont val="Arial"/>
        <family val="2"/>
      </rPr>
      <t xml:space="preserve"> versus </t>
    </r>
    <r>
      <rPr>
        <sz val="10"/>
        <color indexed="10"/>
        <rFont val="Arial"/>
        <family val="2"/>
      </rPr>
      <t>&lt;=</t>
    </r>
    <r>
      <rPr>
        <sz val="10"/>
        <rFont val="Arial"/>
        <family val="2"/>
      </rPr>
      <t xml:space="preserve">, and </t>
    </r>
    <r>
      <rPr>
        <sz val="10"/>
        <color indexed="10"/>
        <rFont val="Arial"/>
        <family val="2"/>
      </rPr>
      <t>&gt;</t>
    </r>
    <r>
      <rPr>
        <sz val="10"/>
        <rFont val="Arial"/>
        <family val="2"/>
      </rPr>
      <t xml:space="preserve"> versus </t>
    </r>
    <r>
      <rPr>
        <sz val="10"/>
        <color indexed="10"/>
        <rFont val="Arial"/>
        <family val="2"/>
      </rPr>
      <t>&gt;=</t>
    </r>
    <r>
      <rPr>
        <sz val="10"/>
        <rFont val="Arial"/>
        <family val="2"/>
      </rPr>
      <t xml:space="preserve">).  "At least" means &gt;=, "more than" means &gt;, "up to" means &lt;=.  Between usually implies inclusive: &lt;= or &gt;=.  When using dates rather than numbers, "before" means &lt; and "after" means &gt;.  </t>
    </r>
  </si>
  <si>
    <r>
      <t xml:space="preserve">To create a "Between" criteria, you must set up an AND criteria.  Use </t>
    </r>
    <r>
      <rPr>
        <sz val="10"/>
        <color indexed="10"/>
        <rFont val="Arial"/>
        <family val="2"/>
      </rPr>
      <t>duplicate field headings</t>
    </r>
    <r>
      <rPr>
        <sz val="10"/>
        <rFont val="Arial"/>
        <family val="2"/>
      </rPr>
      <t xml:space="preserve"> with criteria in different cells, but on the same row.</t>
    </r>
  </si>
  <si>
    <t>If dates are given in the data, dates--not years--must be used in the criteria.</t>
  </si>
  <si>
    <r>
      <t xml:space="preserve">When only dates are given, to find items </t>
    </r>
    <r>
      <rPr>
        <sz val="10"/>
        <color indexed="10"/>
        <rFont val="Arial"/>
        <family val="2"/>
      </rPr>
      <t>occurring in a certain month or year</t>
    </r>
    <r>
      <rPr>
        <sz val="10"/>
        <rFont val="Arial"/>
        <family val="2"/>
      </rPr>
      <t xml:space="preserve"> (i.e. 1980), use a between criteria with &gt;=1/1/1980 and &lt;=12/31/1980 as the AND criteria contents.  (If dates are given in the data, dates--not years--must be used in the criteria.)</t>
    </r>
  </si>
  <si>
    <t xml:space="preserve"> Database is the range of cells that makes up the list or database.</t>
  </si>
  <si>
    <r>
      <t xml:space="preserve">When selecting or defining your </t>
    </r>
    <r>
      <rPr>
        <sz val="10"/>
        <color indexed="10"/>
        <rFont val="Arial"/>
        <family val="2"/>
      </rPr>
      <t>Database</t>
    </r>
    <r>
      <rPr>
        <sz val="10"/>
        <rFont val="Arial"/>
        <family val="2"/>
      </rPr>
      <t xml:space="preserve"> range, include </t>
    </r>
    <r>
      <rPr>
        <sz val="10"/>
        <color indexed="10"/>
        <rFont val="Arial"/>
        <family val="2"/>
      </rPr>
      <t>all columns and rows</t>
    </r>
    <r>
      <rPr>
        <sz val="10"/>
        <rFont val="Arial"/>
        <family val="2"/>
      </rPr>
      <t xml:space="preserve"> in the database. </t>
    </r>
  </si>
  <si>
    <t>Do not include additional columns or rows (like the title above or statistics below) in your database range (except for including a "dummy" row…that's okay).</t>
  </si>
  <si>
    <t xml:space="preserve"> Field should be the cell reference of the column heading to evaluate.  (To find average salary, use the cell reference that contains the Salary column heading or field heading.)</t>
  </si>
  <si>
    <r>
      <t xml:space="preserve">Use </t>
    </r>
    <r>
      <rPr>
        <sz val="10"/>
        <color indexed="10"/>
        <rFont val="Arial"/>
        <family val="2"/>
      </rPr>
      <t>cell references</t>
    </r>
    <r>
      <rPr>
        <sz val="10"/>
        <rFont val="Arial"/>
        <family val="2"/>
      </rPr>
      <t xml:space="preserve"> instead of "text" for the </t>
    </r>
    <r>
      <rPr>
        <sz val="10"/>
        <color indexed="10"/>
        <rFont val="Arial"/>
        <family val="2"/>
      </rPr>
      <t>field names</t>
    </r>
    <r>
      <rPr>
        <sz val="10"/>
        <rFont val="Arial"/>
        <family val="2"/>
      </rPr>
      <t xml:space="preserve"> in </t>
    </r>
    <r>
      <rPr>
        <sz val="10"/>
        <color indexed="10"/>
        <rFont val="Arial"/>
        <family val="2"/>
      </rPr>
      <t>Dfunction</t>
    </r>
    <r>
      <rPr>
        <sz val="10"/>
        <rFont val="Arial"/>
        <family val="2"/>
      </rPr>
      <t xml:space="preserve"> formulas.  This makes the Dfunctions much more flexible, easier to copy, and less prone to errors.</t>
    </r>
  </si>
  <si>
    <r>
      <t>Do not use "</t>
    </r>
    <r>
      <rPr>
        <sz val="10"/>
        <color indexed="10"/>
        <rFont val="Arial"/>
        <family val="2"/>
      </rPr>
      <t>position in the list</t>
    </r>
    <r>
      <rPr>
        <sz val="10"/>
        <rFont val="Arial"/>
        <family val="2"/>
      </rPr>
      <t>" for the field names in your Dfunction formulas...use cell references of the field names.  Otherwise,  inserting a column in the database can cause the Dfunctions to yield incorrect results.</t>
    </r>
  </si>
  <si>
    <r>
      <t xml:space="preserve">When using DCOUNT or DCOUNTA, do </t>
    </r>
    <r>
      <rPr>
        <sz val="10"/>
        <color indexed="10"/>
        <rFont val="Arial"/>
        <family val="2"/>
      </rPr>
      <t>NOT</t>
    </r>
    <r>
      <rPr>
        <sz val="10"/>
        <rFont val="Arial"/>
        <family val="2"/>
      </rPr>
      <t xml:space="preserve"> </t>
    </r>
    <r>
      <rPr>
        <sz val="10"/>
        <color indexed="10"/>
        <rFont val="Arial"/>
        <family val="2"/>
      </rPr>
      <t>leave</t>
    </r>
    <r>
      <rPr>
        <sz val="10"/>
        <rFont val="Arial"/>
        <family val="2"/>
      </rPr>
      <t xml:space="preserve"> the </t>
    </r>
    <r>
      <rPr>
        <sz val="10"/>
        <color indexed="10"/>
        <rFont val="Arial"/>
        <family val="2"/>
      </rPr>
      <t>field</t>
    </r>
    <r>
      <rPr>
        <sz val="10"/>
        <rFont val="Arial"/>
        <family val="2"/>
      </rPr>
      <t xml:space="preserve"> argument </t>
    </r>
    <r>
      <rPr>
        <sz val="10"/>
        <color indexed="10"/>
        <rFont val="Arial"/>
        <family val="2"/>
      </rPr>
      <t>blank</t>
    </r>
    <r>
      <rPr>
        <sz val="10"/>
        <rFont val="Arial"/>
        <family val="2"/>
      </rPr>
      <t xml:space="preserve"> or else the functions will count extra dummy rows. (Pick any column heading to use for the field argument.) </t>
    </r>
  </si>
  <si>
    <t xml:space="preserve"> Criteria is the range of cells that contains the conditions you specify.</t>
  </si>
  <si>
    <r>
      <t xml:space="preserve">You must have a </t>
    </r>
    <r>
      <rPr>
        <sz val="10"/>
        <color indexed="10"/>
        <rFont val="Arial"/>
        <family val="2"/>
      </rPr>
      <t>criteria range</t>
    </r>
    <r>
      <rPr>
        <sz val="10"/>
        <rFont val="Arial"/>
        <family val="2"/>
      </rPr>
      <t xml:space="preserve"> in order to use Dfunctions.  (criteria range should not be any cells within the database)</t>
    </r>
  </si>
  <si>
    <r>
      <t xml:space="preserve">Be careful not to accidentally include </t>
    </r>
    <r>
      <rPr>
        <sz val="10"/>
        <color indexed="10"/>
        <rFont val="Arial"/>
        <family val="2"/>
      </rPr>
      <t>extra blank row(s)</t>
    </r>
    <r>
      <rPr>
        <sz val="10"/>
        <rFont val="Arial"/>
        <family val="2"/>
      </rPr>
      <t xml:space="preserve"> in the criteria range. A blank row will make dfunctions show results for the ENTIRE database.  (When using only one row of criteria, select a criteria range that includes the criteria field heading(s) and the row being used for criteria.)</t>
    </r>
  </si>
  <si>
    <r>
      <t xml:space="preserve">Typically use </t>
    </r>
    <r>
      <rPr>
        <sz val="10"/>
        <color indexed="10"/>
        <rFont val="Arial"/>
        <family val="2"/>
      </rPr>
      <t>absolute references</t>
    </r>
    <r>
      <rPr>
        <sz val="10"/>
        <rFont val="Arial"/>
        <family val="2"/>
      </rPr>
      <t xml:space="preserve"> (or range names) when referring to database and criteria ranges (so you can easily copy your Dfunctions). </t>
    </r>
  </si>
  <si>
    <t>PIVOT CHARTS</t>
  </si>
  <si>
    <r>
      <t xml:space="preserve">Use a </t>
    </r>
    <r>
      <rPr>
        <sz val="10"/>
        <color indexed="10"/>
        <rFont val="Arial"/>
        <family val="2"/>
      </rPr>
      <t>Pivot Chart</t>
    </r>
    <r>
      <rPr>
        <sz val="10"/>
        <rFont val="Arial"/>
        <family val="2"/>
      </rPr>
      <t xml:space="preserve"> to be able to quickly exclude certain data and easily rearrange data to show different info.</t>
    </r>
  </si>
  <si>
    <t>Highlight the correct range before starting the Pivot Chart.  The highlighted range must include the column headings of the database (list), and cannot include data other than the actual list.</t>
  </si>
  <si>
    <t xml:space="preserve">When highlighting data for a pivot chart, you can highlight extra blank rows, but you cannot highlight any extra blank columns without field headings. </t>
  </si>
  <si>
    <r>
      <t>Make sure charts show the</t>
    </r>
    <r>
      <rPr>
        <sz val="10"/>
        <color indexed="10"/>
        <rFont val="Arial"/>
        <family val="2"/>
      </rPr>
      <t xml:space="preserve"> correct information</t>
    </r>
    <r>
      <rPr>
        <sz val="10"/>
        <rFont val="Arial"/>
        <family val="2"/>
      </rPr>
      <t>.</t>
    </r>
  </si>
  <si>
    <r>
      <t xml:space="preserve">To </t>
    </r>
    <r>
      <rPr>
        <sz val="10"/>
        <color indexed="10"/>
        <rFont val="Arial"/>
        <family val="2"/>
      </rPr>
      <t>change</t>
    </r>
    <r>
      <rPr>
        <sz val="10"/>
        <rFont val="Arial"/>
        <family val="2"/>
      </rPr>
      <t xml:space="preserve"> the </t>
    </r>
    <r>
      <rPr>
        <sz val="10"/>
        <color indexed="10"/>
        <rFont val="Arial"/>
        <family val="2"/>
      </rPr>
      <t>statistical function</t>
    </r>
    <r>
      <rPr>
        <sz val="10"/>
        <rFont val="Arial"/>
        <family val="2"/>
      </rPr>
      <t xml:space="preserve"> used to analyze your pivot chart data, Format the PivotChart Field by right-clicking (or double-clicking) on the field "marker" for the data (i.e. "Sum of </t>
    </r>
    <r>
      <rPr>
        <i/>
        <sz val="10"/>
        <rFont val="Arial"/>
        <family val="2"/>
      </rPr>
      <t>whatever</t>
    </r>
    <r>
      <rPr>
        <sz val="10"/>
        <rFont val="Arial"/>
        <family val="2"/>
      </rPr>
      <t>").</t>
    </r>
  </si>
  <si>
    <r>
      <t xml:space="preserve">To be able to show a current chart, but for different "groups" or fields of data, drag the desired field to the </t>
    </r>
    <r>
      <rPr>
        <sz val="10"/>
        <color indexed="10"/>
        <rFont val="Arial"/>
        <family val="2"/>
      </rPr>
      <t>Page Field</t>
    </r>
    <r>
      <rPr>
        <sz val="10"/>
        <rFont val="Arial"/>
        <family val="2"/>
      </rPr>
      <t xml:space="preserve"> at the top of the Pivot Chart.</t>
    </r>
  </si>
  <si>
    <r>
      <t xml:space="preserve">Remove any </t>
    </r>
    <r>
      <rPr>
        <sz val="10"/>
        <color indexed="10"/>
        <rFont val="Arial"/>
        <family val="2"/>
      </rPr>
      <t>"blank"</t>
    </r>
    <r>
      <rPr>
        <sz val="10"/>
        <rFont val="Arial"/>
        <family val="2"/>
      </rPr>
      <t xml:space="preserve"> items from you axes and legend.</t>
    </r>
  </si>
  <si>
    <r>
      <t xml:space="preserve">Unless specifically desired, </t>
    </r>
    <r>
      <rPr>
        <sz val="10"/>
        <color indexed="10"/>
        <rFont val="Arial"/>
        <family val="2"/>
      </rPr>
      <t>hide</t>
    </r>
    <r>
      <rPr>
        <sz val="10"/>
        <rFont val="Arial"/>
        <family val="2"/>
      </rPr>
      <t xml:space="preserve"> (don't delete!) </t>
    </r>
    <r>
      <rPr>
        <sz val="10"/>
        <color indexed="10"/>
        <rFont val="Arial"/>
        <family val="2"/>
      </rPr>
      <t>sheets</t>
    </r>
    <r>
      <rPr>
        <sz val="10"/>
        <rFont val="Arial"/>
        <family val="2"/>
      </rPr>
      <t xml:space="preserve"> containing pivot tables that are used for pivot charts.</t>
    </r>
  </si>
  <si>
    <t xml:space="preserve"> Highlight the correct range before starting the Chart Wizard (so you won't have Series 1., Series 2, etc in your legend, or 1, 2, 3, etc. on your x-axis).</t>
  </si>
  <si>
    <t xml:space="preserve"> Multiple highlighted ranges need to be the same height or width before using the chart wizard.</t>
  </si>
  <si>
    <r>
      <t xml:space="preserve">Choose the appropriate </t>
    </r>
    <r>
      <rPr>
        <sz val="10"/>
        <color indexed="10"/>
        <rFont val="Arial"/>
        <family val="2"/>
      </rPr>
      <t>chart type</t>
    </r>
    <r>
      <rPr>
        <sz val="10"/>
        <rFont val="Arial"/>
        <family val="2"/>
      </rPr>
      <t>. (And be careful not to accidentally choose Stacked 100% Column.)</t>
    </r>
  </si>
  <si>
    <r>
      <t xml:space="preserve">Choose the correct </t>
    </r>
    <r>
      <rPr>
        <sz val="10"/>
        <color indexed="10"/>
        <rFont val="Arial"/>
        <family val="2"/>
      </rPr>
      <t>Series in Rows or Columns</t>
    </r>
  </si>
  <si>
    <r>
      <t xml:space="preserve">Include a </t>
    </r>
    <r>
      <rPr>
        <sz val="10"/>
        <color indexed="10"/>
        <rFont val="Arial"/>
        <family val="2"/>
      </rPr>
      <t>title</t>
    </r>
    <r>
      <rPr>
        <sz val="10"/>
        <rFont val="Arial"/>
        <family val="2"/>
      </rPr>
      <t xml:space="preserve"> for your charts, and make sure it clearly shows what is being depicted in the chart.</t>
    </r>
  </si>
  <si>
    <r>
      <t xml:space="preserve">Include </t>
    </r>
    <r>
      <rPr>
        <sz val="10"/>
        <color indexed="10"/>
        <rFont val="Arial"/>
        <family val="2"/>
      </rPr>
      <t xml:space="preserve">axis labels </t>
    </r>
    <r>
      <rPr>
        <sz val="10"/>
        <rFont val="Arial"/>
        <family val="2"/>
      </rPr>
      <t>where appropriate to make the chart clear (especially for a chart with dual x-axes)</t>
    </r>
  </si>
  <si>
    <t>Format each axis where appropriate (if it's dollar values, make sure the axis values are labeled as such).</t>
  </si>
  <si>
    <r>
      <t>To include items on a chart such as the actual values represented by a column chart, select Labels Show: "</t>
    </r>
    <r>
      <rPr>
        <sz val="10"/>
        <color indexed="10"/>
        <rFont val="Arial"/>
        <family val="2"/>
      </rPr>
      <t>Values</t>
    </r>
    <r>
      <rPr>
        <sz val="10"/>
        <rFont val="Arial"/>
        <family val="2"/>
      </rPr>
      <t>" under the Chart Options, on the Data Labels tab.</t>
    </r>
  </si>
  <si>
    <r>
      <t xml:space="preserve">Include a </t>
    </r>
    <r>
      <rPr>
        <sz val="10"/>
        <color indexed="10"/>
        <rFont val="Arial"/>
        <family val="2"/>
      </rPr>
      <t>legend</t>
    </r>
    <r>
      <rPr>
        <sz val="10"/>
        <rFont val="Arial"/>
        <family val="2"/>
      </rPr>
      <t xml:space="preserve"> only where appropriate (for stacked &amp; side-by-side columns, but usually NOT for pie charts or single-series bar charts)..  </t>
    </r>
  </si>
  <si>
    <r>
      <t xml:space="preserve">Use the appropriate </t>
    </r>
    <r>
      <rPr>
        <sz val="10"/>
        <color indexed="10"/>
        <rFont val="Arial"/>
        <family val="2"/>
      </rPr>
      <t>location</t>
    </r>
    <r>
      <rPr>
        <sz val="10"/>
        <rFont val="Arial"/>
        <family val="2"/>
      </rPr>
      <t xml:space="preserve"> for the chart (either as a new chart sheet, or as an object in the current sheet).</t>
    </r>
  </si>
  <si>
    <t>Range Names</t>
  </si>
  <si>
    <r>
      <t xml:space="preserve">Use range </t>
    </r>
    <r>
      <rPr>
        <i/>
        <sz val="10"/>
        <rFont val="Arial"/>
        <family val="2"/>
      </rPr>
      <t>names</t>
    </r>
    <r>
      <rPr>
        <sz val="10"/>
        <rFont val="Arial"/>
        <family val="2"/>
      </rPr>
      <t xml:space="preserve"> rather than ranges--especially for the database range.  Range names make your formulas less confusing, easier to enter, and more flexible if you need to redefine your database range.</t>
    </r>
  </si>
  <si>
    <t>Poor Design for Summary Statistics</t>
  </si>
  <si>
    <t>Summary Statistics &amp; AutoFilter</t>
  </si>
  <si>
    <t>SUMIF &amp; COUNTIF Functions</t>
  </si>
  <si>
    <t>Using the Advanced Filter for more Complex Filtering</t>
  </si>
  <si>
    <t>Converting Days to Other Units of Time (Years, Months, Weeks, etc.)</t>
  </si>
  <si>
    <t>TODAY Function Should Be Isolated in a Cell of Its Own</t>
  </si>
  <si>
    <t>Do NOT "Hard-code" the TODAY Function Within Formulas</t>
  </si>
  <si>
    <t>Using the TODAY Function to Always Show the Current Date</t>
  </si>
  <si>
    <t>Created by</t>
  </si>
  <si>
    <t>Travis Day</t>
  </si>
  <si>
    <t>Last Modified</t>
  </si>
  <si>
    <t>Workbook Description</t>
  </si>
  <si>
    <t>Worksheet Title</t>
  </si>
  <si>
    <t>Key Points (&amp; grading key items)</t>
  </si>
  <si>
    <t>Age:</t>
  </si>
  <si>
    <t>Age (subtraction)</t>
  </si>
  <si>
    <t>Age (yearfrac)</t>
  </si>
  <si>
    <t>Date with EDATE</t>
  </si>
  <si>
    <t>Date with DATE</t>
  </si>
  <si>
    <t>Using the Subtotal Tool to Summarize Information</t>
  </si>
  <si>
    <t>Pivot Table Examples</t>
  </si>
  <si>
    <t>Summary Statistics Using Plain Statistical Functions</t>
  </si>
  <si>
    <t>Incorrect Subtotal Tool Results if Data is Not Sorted Properly First</t>
  </si>
  <si>
    <t>Using the SUBTOTAL Function without the Subtotal Tool</t>
  </si>
  <si>
    <t>Travis</t>
  </si>
  <si>
    <t>First</t>
  </si>
  <si>
    <t>Last</t>
  </si>
  <si>
    <t>GPA</t>
  </si>
  <si>
    <t>ID #</t>
  </si>
  <si>
    <t>Office #</t>
  </si>
  <si>
    <t>Date used to find age:</t>
  </si>
  <si>
    <t>Average Salary of Male Employees</t>
  </si>
  <si>
    <t>Maximum Salary of Male Employees</t>
  </si>
  <si>
    <t>Minimum Salary of Male Employees</t>
  </si>
  <si>
    <t>Total Salary of Male Employees</t>
  </si>
  <si>
    <t>DFUNCTIONS</t>
  </si>
  <si>
    <t>With Dfunctions</t>
  </si>
  <si>
    <t>Examples of Various Types of Criteria Range Inputs (optional)</t>
  </si>
  <si>
    <t>Using Multiple Criteria Ranges with Database Functions (optional)</t>
  </si>
  <si>
    <t>Using the DGET Function (optional)</t>
  </si>
  <si>
    <t>Function_num</t>
  </si>
  <si>
    <t>Function</t>
  </si>
  <si>
    <t>AVERAGE</t>
  </si>
  <si>
    <t>COUNT</t>
  </si>
  <si>
    <t>COUNTA</t>
  </si>
  <si>
    <t>MAX</t>
  </si>
  <si>
    <t>MIN</t>
  </si>
  <si>
    <t>PRODUCT</t>
  </si>
  <si>
    <t>STDEV</t>
  </si>
  <si>
    <t>STDEVP</t>
  </si>
  <si>
    <t>SUM</t>
  </si>
  <si>
    <t>VAR</t>
  </si>
  <si>
    <t>VARP</t>
  </si>
  <si>
    <t>Find Time Between Two Dates Using YEARFRAC (more accurate)</t>
  </si>
  <si>
    <t>Find Time Between Two Dates Using Subtraction (date minus date)</t>
  </si>
  <si>
    <t>On what day of the week in the future is your birthday?</t>
  </si>
  <si>
    <t>Organizing Data for Effective Analysis</t>
  </si>
  <si>
    <t>Converting Ages to Whole Numbers/Integers with ROUNDDOWN or INT</t>
  </si>
  <si>
    <t>Date Arithmetic: Date Plus (Minus) X Equals Another Date X Days Later (Before)</t>
  </si>
  <si>
    <t>Better Design for Summary Statistics</t>
  </si>
  <si>
    <t>4 decimal places</t>
  </si>
  <si>
    <t>DATEDIF Function</t>
  </si>
  <si>
    <t>Days</t>
  </si>
  <si>
    <t xml:space="preserve">The number of days between Date1 and Date2. </t>
  </si>
  <si>
    <t>Months</t>
  </si>
  <si>
    <t xml:space="preserve">The number of complete months between Date1 and Date2. </t>
  </si>
  <si>
    <t>Years</t>
  </si>
  <si>
    <t xml:space="preserve">The number of complete years between Date1 and Date2. </t>
  </si>
  <si>
    <t>Days excluding Years</t>
  </si>
  <si>
    <t xml:space="preserve">The number of days between Date1 and Date2, as if Date1 and Date2 were in the same year. </t>
  </si>
  <si>
    <t xml:space="preserve">Months excluding Years </t>
  </si>
  <si>
    <t xml:space="preserve">The number of months between Date1 and Date2, as if Date1 and Date2 were in the same year. </t>
  </si>
  <si>
    <t xml:space="preserve">The number of days between Date1 and Date2, as if Date1 and Date2 were in the same month and the same year. </t>
  </si>
  <si>
    <t>Code</t>
  </si>
  <si>
    <t>Description</t>
  </si>
  <si>
    <t>Explanation</t>
  </si>
  <si>
    <t>Days excluding Months &amp; Years</t>
  </si>
  <si>
    <t>http://www.meadinkent.co.uk/xl_birthday.htm</t>
  </si>
  <si>
    <t>Combining Text Using the CONCATENATE Function</t>
  </si>
  <si>
    <t>Combining Text Using  the "&amp;" Symbol</t>
  </si>
  <si>
    <t>Using the TEXT Function</t>
  </si>
  <si>
    <t xml:space="preserve">
Please remember that text phrases must always be included within quotation marks.</t>
  </si>
  <si>
    <t>More Info on DATEDIF:</t>
  </si>
  <si>
    <t xml:space="preserve">65 Degrees  </t>
  </si>
  <si>
    <t xml:space="preserve">2 2nd Avenue </t>
  </si>
  <si>
    <t>Wrangell</t>
  </si>
  <si>
    <t>AK</t>
  </si>
  <si>
    <t xml:space="preserve">907-486-0233  </t>
  </si>
  <si>
    <t xml:space="preserve">AA Billiards Sales &amp; Service </t>
  </si>
  <si>
    <t xml:space="preserve">24 2nd Avenue </t>
  </si>
  <si>
    <t>Wasilla</t>
  </si>
  <si>
    <t xml:space="preserve">907-278-0901  </t>
  </si>
  <si>
    <t xml:space="preserve">Alaska Fly Outfitter </t>
  </si>
  <si>
    <t xml:space="preserve">99 3rd Avenue </t>
  </si>
  <si>
    <t xml:space="preserve">907-455-1006  </t>
  </si>
  <si>
    <t xml:space="preserve">Alaska Hiking </t>
  </si>
  <si>
    <t xml:space="preserve">101 Airport Way </t>
  </si>
  <si>
    <t xml:space="preserve">907-272-1466  </t>
  </si>
  <si>
    <t xml:space="preserve">Alaska Mountaineering Supply </t>
  </si>
  <si>
    <t xml:space="preserve">104 Arctic Boulevard </t>
  </si>
  <si>
    <t>Valdez</t>
  </si>
  <si>
    <t xml:space="preserve">907-770-1542  </t>
  </si>
  <si>
    <t xml:space="preserve">Alaska Outfitting Rentals </t>
  </si>
  <si>
    <t xml:space="preserve">117 Arctic Boulevard </t>
  </si>
  <si>
    <t xml:space="preserve">907-225-1600  </t>
  </si>
  <si>
    <t xml:space="preserve">Alaska SportMart </t>
  </si>
  <si>
    <t xml:space="preserve">101 6th Avenue </t>
  </si>
  <si>
    <t xml:space="preserve">907-346-1244  </t>
  </si>
  <si>
    <t xml:space="preserve">Alaskan Experience Inc </t>
  </si>
  <si>
    <t xml:space="preserve">139 Arena Avenue </t>
  </si>
  <si>
    <t xml:space="preserve">907-225-1750  </t>
  </si>
  <si>
    <t xml:space="preserve">Alaskan Outfitters </t>
  </si>
  <si>
    <t xml:space="preserve">171 Avenue Mall </t>
  </si>
  <si>
    <t xml:space="preserve">907-452-1811  </t>
  </si>
  <si>
    <t xml:space="preserve">Anglerman's Inc </t>
  </si>
  <si>
    <t xml:space="preserve">239 Business Boulevard </t>
  </si>
  <si>
    <t>Soldotna</t>
  </si>
  <si>
    <t xml:space="preserve">907-874-2229  </t>
  </si>
  <si>
    <t>Anvil Outfitters</t>
  </si>
  <si>
    <t xml:space="preserve">250 College Road </t>
  </si>
  <si>
    <t xml:space="preserve">907-543-2290  </t>
  </si>
  <si>
    <t xml:space="preserve">Apoc Design Inc </t>
  </si>
  <si>
    <t xml:space="preserve">261 College Road </t>
  </si>
  <si>
    <t xml:space="preserve">907-451-2300  </t>
  </si>
  <si>
    <t xml:space="preserve">Arctic Outfitters </t>
  </si>
  <si>
    <t xml:space="preserve">301 Curlew Way </t>
  </si>
  <si>
    <t>Sitka</t>
  </si>
  <si>
    <t xml:space="preserve">907-279-2401  </t>
  </si>
  <si>
    <t>Arctic Sports Outfitters</t>
  </si>
  <si>
    <t xml:space="preserve">308 Davis Road </t>
  </si>
  <si>
    <t xml:space="preserve">907-452-2453  </t>
  </si>
  <si>
    <t xml:space="preserve">Arnold Golf Course </t>
  </si>
  <si>
    <t xml:space="preserve">5901 Sharon Drive </t>
  </si>
  <si>
    <t>Anchorage</t>
  </si>
  <si>
    <t xml:space="preserve">907-745-6706  </t>
  </si>
  <si>
    <t xml:space="preserve">Backcountry Outfitter </t>
  </si>
  <si>
    <t xml:space="preserve">30 3rd Street </t>
  </si>
  <si>
    <t xml:space="preserve">907-766-0956  </t>
  </si>
  <si>
    <t xml:space="preserve">Bad Weather Sports </t>
  </si>
  <si>
    <t xml:space="preserve">201 B Street </t>
  </si>
  <si>
    <t>Talkeetna</t>
  </si>
  <si>
    <t xml:space="preserve">907-474-2019  </t>
  </si>
  <si>
    <t xml:space="preserve">213 Badger Road </t>
  </si>
  <si>
    <t xml:space="preserve">Barnie's Sports </t>
  </si>
  <si>
    <t xml:space="preserve">340 Dimond Centre </t>
  </si>
  <si>
    <t>Palmer</t>
  </si>
  <si>
    <t xml:space="preserve">907-561-2494  </t>
  </si>
  <si>
    <t>Bear Country Outfitters</t>
  </si>
  <si>
    <t xml:space="preserve">407 Dimond Centre </t>
  </si>
  <si>
    <t xml:space="preserve">907-486-2811  </t>
  </si>
  <si>
    <t xml:space="preserve">Beaver Tail Sports </t>
  </si>
  <si>
    <t xml:space="preserve">447 Dock Street </t>
  </si>
  <si>
    <t>North Pole</t>
  </si>
  <si>
    <t xml:space="preserve">907-479-2869  </t>
  </si>
  <si>
    <t>475 E. 68th Avenue</t>
  </si>
  <si>
    <t xml:space="preserve">907-835-2876  </t>
  </si>
  <si>
    <t xml:space="preserve">Bernie's Bait Shop &amp; Supply </t>
  </si>
  <si>
    <t>320 De Armoun Road</t>
  </si>
  <si>
    <t xml:space="preserve">907-357-2477  </t>
  </si>
  <si>
    <t xml:space="preserve">Big Frontier Diving </t>
  </si>
  <si>
    <t xml:space="preserve">3425 Mission Street </t>
  </si>
  <si>
    <t>Fairbanks</t>
  </si>
  <si>
    <t xml:space="preserve">907-222-5635  </t>
  </si>
  <si>
    <t xml:space="preserve">3480 Mountainside Drive </t>
  </si>
  <si>
    <t xml:space="preserve">907-222-5660  </t>
  </si>
  <si>
    <t xml:space="preserve">Big Joe's </t>
  </si>
  <si>
    <t>477 East Pioneer Avenue</t>
  </si>
  <si>
    <t>Kodiak</t>
  </si>
  <si>
    <t xml:space="preserve">907-456-2929  </t>
  </si>
  <si>
    <t xml:space="preserve">Big Joe's Store </t>
  </si>
  <si>
    <t>505 East Herning Avenue</t>
  </si>
  <si>
    <t xml:space="preserve">907-452-3006  </t>
  </si>
  <si>
    <t xml:space="preserve">Bill's Sporting Goods </t>
  </si>
  <si>
    <t xml:space="preserve">685 Fairview Avenue </t>
  </si>
  <si>
    <t>Ketchikan</t>
  </si>
  <si>
    <t xml:space="preserve">907-247-3640  </t>
  </si>
  <si>
    <t xml:space="preserve">Bill's Total Sports </t>
  </si>
  <si>
    <t xml:space="preserve"> West 27th Avenue</t>
  </si>
  <si>
    <t xml:space="preserve">907-522-8288  </t>
  </si>
  <si>
    <t xml:space="preserve">Blue Sports Marketing </t>
  </si>
  <si>
    <t xml:space="preserve">9209 Tongass Avenue </t>
  </si>
  <si>
    <t xml:space="preserve">907-279-7272  </t>
  </si>
  <si>
    <t xml:space="preserve">Bob's Outfitters </t>
  </si>
  <si>
    <t xml:space="preserve">290 College Road </t>
  </si>
  <si>
    <t xml:space="preserve">907-789-2300  </t>
  </si>
  <si>
    <t xml:space="preserve">Broadline Snowboard </t>
  </si>
  <si>
    <t>507 East Benson Boulevard</t>
  </si>
  <si>
    <t xml:space="preserve">907-479-3007  </t>
  </si>
  <si>
    <t>507 East 15th Avenue</t>
  </si>
  <si>
    <t xml:space="preserve">907-349-3135  </t>
  </si>
  <si>
    <t xml:space="preserve">Broadline Snowboard - Business Office </t>
  </si>
  <si>
    <t>524 East 5th Avenue</t>
  </si>
  <si>
    <t xml:space="preserve">907-245-3171  </t>
  </si>
  <si>
    <t xml:space="preserve">Broadline Snowboard Shop </t>
  </si>
  <si>
    <t>530 East Tudor Road</t>
  </si>
  <si>
    <t xml:space="preserve">907-245-3184  </t>
  </si>
  <si>
    <t>570 East Tudor Road</t>
  </si>
  <si>
    <t xml:space="preserve">907-245-3199  </t>
  </si>
  <si>
    <t>660 East Rezanof Drive</t>
  </si>
  <si>
    <t xml:space="preserve">907-479-3458  </t>
  </si>
  <si>
    <t xml:space="preserve">Broken Board Snowboard Specialists </t>
  </si>
  <si>
    <t xml:space="preserve">800 Fairview Avenue </t>
  </si>
  <si>
    <t xml:space="preserve">907-357-3900  </t>
  </si>
  <si>
    <t xml:space="preserve">Central Hardware </t>
  </si>
  <si>
    <t xml:space="preserve"> Water Street </t>
  </si>
  <si>
    <t xml:space="preserve">907-835-7529  </t>
  </si>
  <si>
    <t xml:space="preserve">Central Hardware &amp; Sporting Goods </t>
  </si>
  <si>
    <t xml:space="preserve">44793 Univ Centre </t>
  </si>
  <si>
    <t xml:space="preserve">907-452-7335  </t>
  </si>
  <si>
    <t xml:space="preserve">Chino Sports </t>
  </si>
  <si>
    <t xml:space="preserve">824 Fairway Circle </t>
  </si>
  <si>
    <t xml:space="preserve">907-376-3936  </t>
  </si>
  <si>
    <t xml:space="preserve">Cordwood Ski &amp; Cyclery </t>
  </si>
  <si>
    <t xml:space="preserve">1239 Harbor Drive </t>
  </si>
  <si>
    <t>Haines</t>
  </si>
  <si>
    <t xml:space="preserve">907-783-4684  </t>
  </si>
  <si>
    <t xml:space="preserve">Cyan Sporting Goods </t>
  </si>
  <si>
    <t xml:space="preserve">906 Front Street </t>
  </si>
  <si>
    <t xml:space="preserve">907-486-4210  </t>
  </si>
  <si>
    <t xml:space="preserve">Experienced Charters </t>
  </si>
  <si>
    <t xml:space="preserve">1040 Galena Road </t>
  </si>
  <si>
    <t>Juneau</t>
  </si>
  <si>
    <t xml:space="preserve">907-225-4389  </t>
  </si>
  <si>
    <t xml:space="preserve">Fifth Avenue Outfitters </t>
  </si>
  <si>
    <t>300A University Avenue South</t>
  </si>
  <si>
    <t xml:space="preserve">907-276-7335  </t>
  </si>
  <si>
    <t xml:space="preserve">G I Janes </t>
  </si>
  <si>
    <t xml:space="preserve">1231 Glacier Highway </t>
  </si>
  <si>
    <t>Homer</t>
  </si>
  <si>
    <t xml:space="preserve">907-357-4439  </t>
  </si>
  <si>
    <t xml:space="preserve">Glenn Ski &amp; Sports </t>
  </si>
  <si>
    <t>6330 South Cushman Street</t>
  </si>
  <si>
    <t xml:space="preserve">907-349-6881  </t>
  </si>
  <si>
    <t xml:space="preserve">Go North Center </t>
  </si>
  <si>
    <t>6239 South Colony Way</t>
  </si>
  <si>
    <t xml:space="preserve">907-479-6870  </t>
  </si>
  <si>
    <t xml:space="preserve">Go North to Alaska Outfitters </t>
  </si>
  <si>
    <t xml:space="preserve">907-479-4727  </t>
  </si>
  <si>
    <t xml:space="preserve">Golf Shop </t>
  </si>
  <si>
    <t>1307 Indo Skate Park</t>
  </si>
  <si>
    <t>Girdwood</t>
  </si>
  <si>
    <t xml:space="preserve">907-262-4774  </t>
  </si>
  <si>
    <t xml:space="preserve">Great Ice Flow Sports </t>
  </si>
  <si>
    <t xml:space="preserve">1512 Kalakaket Street </t>
  </si>
  <si>
    <t xml:space="preserve">907-479-5011  </t>
  </si>
  <si>
    <t xml:space="preserve">Great Northern Fish Inc </t>
  </si>
  <si>
    <t xml:space="preserve">1520 Katlian Street </t>
  </si>
  <si>
    <t xml:space="preserve">907-563-5070  </t>
  </si>
  <si>
    <t xml:space="preserve">Great Outdoor Clothing Company </t>
  </si>
  <si>
    <t xml:space="preserve">1875 Lake Street </t>
  </si>
  <si>
    <t xml:space="preserve">907-277-5070  </t>
  </si>
  <si>
    <t xml:space="preserve">Great Prospects Outfitter </t>
  </si>
  <si>
    <t xml:space="preserve">8931 Sterling Highway </t>
  </si>
  <si>
    <t xml:space="preserve">907-457-7272  </t>
  </si>
  <si>
    <t xml:space="preserve">Green Line Sports </t>
  </si>
  <si>
    <t xml:space="preserve">11901 Univ Centre </t>
  </si>
  <si>
    <t xml:space="preserve">907-262-7301  </t>
  </si>
  <si>
    <t xml:space="preserve">Hansen's </t>
  </si>
  <si>
    <t xml:space="preserve">2324 Lepak Avenue </t>
  </si>
  <si>
    <t xml:space="preserve">907-279-5101  </t>
  </si>
  <si>
    <t xml:space="preserve">Jim's Athletic Supply </t>
  </si>
  <si>
    <t xml:space="preserve">927 Galena  </t>
  </si>
  <si>
    <t xml:space="preserve">907-272-4287  </t>
  </si>
  <si>
    <t xml:space="preserve">Joe's Backcountry </t>
  </si>
  <si>
    <t xml:space="preserve">316 Davis Road </t>
  </si>
  <si>
    <t xml:space="preserve">907-562-2453  </t>
  </si>
  <si>
    <t xml:space="preserve">John's Alaskan Tackle </t>
  </si>
  <si>
    <t>3200 Mi Rich Highway</t>
  </si>
  <si>
    <t xml:space="preserve">907-262-5377  </t>
  </si>
  <si>
    <t xml:space="preserve">Junket Junction </t>
  </si>
  <si>
    <t xml:space="preserve">2920 Main Street </t>
  </si>
  <si>
    <t xml:space="preserve">907-562-5242  </t>
  </si>
  <si>
    <t xml:space="preserve">Look River Guides </t>
  </si>
  <si>
    <t xml:space="preserve">907-683-8184  </t>
  </si>
  <si>
    <t xml:space="preserve">Millie's Sporting Goods </t>
  </si>
  <si>
    <t xml:space="preserve">3500 Muldoon Road </t>
  </si>
  <si>
    <t xml:space="preserve">907-747-5678  </t>
  </si>
  <si>
    <t>Mountain Gear Shop</t>
  </si>
  <si>
    <t>3627 Old Steese Highway</t>
  </si>
  <si>
    <t xml:space="preserve">907-780-5823  </t>
  </si>
  <si>
    <t>Mountain View Outfitters</t>
  </si>
  <si>
    <t>3639 Old Seward Highway</t>
  </si>
  <si>
    <t>Eagle River</t>
  </si>
  <si>
    <t xml:space="preserve">907-563-5860  </t>
  </si>
  <si>
    <t xml:space="preserve">Nell's Variety Store </t>
  </si>
  <si>
    <t xml:space="preserve">3857 Omalley Road </t>
  </si>
  <si>
    <t>Dillingham</t>
  </si>
  <si>
    <t xml:space="preserve">907-842-6117  </t>
  </si>
  <si>
    <t xml:space="preserve">Nestermann's </t>
  </si>
  <si>
    <t xml:space="preserve">3857 Parks Hy </t>
  </si>
  <si>
    <t>Delta Junction</t>
  </si>
  <si>
    <t xml:space="preserve">907-344-6249  </t>
  </si>
  <si>
    <t>North Pole Sports</t>
  </si>
  <si>
    <t>3858 Pond Reef Road</t>
  </si>
  <si>
    <t xml:space="preserve">907-490-6444  </t>
  </si>
  <si>
    <t xml:space="preserve">Northerner Sport Shop </t>
  </si>
  <si>
    <t xml:space="preserve"> West 4th Avenue</t>
  </si>
  <si>
    <t xml:space="preserve">907-272-7555  </t>
  </si>
  <si>
    <t xml:space="preserve">Northland Billiards </t>
  </si>
  <si>
    <t>Bethel</t>
  </si>
  <si>
    <t xml:space="preserve">907-345-6292  </t>
  </si>
  <si>
    <t xml:space="preserve">Northern Alaskan Outfitter </t>
  </si>
  <si>
    <t xml:space="preserve">4001 Portage Street </t>
  </si>
  <si>
    <t xml:space="preserve">907-789-6480  </t>
  </si>
  <si>
    <t xml:space="preserve">Out in the Boondock Outfitters </t>
  </si>
  <si>
    <t xml:space="preserve">726 Fairview Avenue </t>
  </si>
  <si>
    <t xml:space="preserve">907-694-3686  </t>
  </si>
  <si>
    <t xml:space="preserve">Outside Passage </t>
  </si>
  <si>
    <t>2636 Lower Mill Road</t>
  </si>
  <si>
    <t xml:space="preserve">907-225-5101  </t>
  </si>
  <si>
    <t xml:space="preserve">Pacific Supply Corporation of Alaska LLC </t>
  </si>
  <si>
    <t>3833 Old Seward Highway</t>
  </si>
  <si>
    <t xml:space="preserve">907-747-5972  </t>
  </si>
  <si>
    <t xml:space="preserve">Pacific Supply of Alaska </t>
  </si>
  <si>
    <t xml:space="preserve">3838 Olympic Circle </t>
  </si>
  <si>
    <t xml:space="preserve">907-225-6002  </t>
  </si>
  <si>
    <t xml:space="preserve">Palmer's Hardware </t>
  </si>
  <si>
    <t xml:space="preserve">  Alyeska Highway</t>
  </si>
  <si>
    <t xml:space="preserve">907-235-8594  </t>
  </si>
  <si>
    <t xml:space="preserve">Paul's Tackle Shop </t>
  </si>
  <si>
    <t>2633 Long Run Drive</t>
  </si>
  <si>
    <t xml:space="preserve">907-842-5101  </t>
  </si>
  <si>
    <t xml:space="preserve">Phil's Ski Rental </t>
  </si>
  <si>
    <t xml:space="preserve">7900 Spenard Road </t>
  </si>
  <si>
    <t xml:space="preserve">907-835-6970  </t>
  </si>
  <si>
    <t xml:space="preserve">Play It Over Sports </t>
  </si>
  <si>
    <t xml:space="preserve">907-278-7057  </t>
  </si>
  <si>
    <t>Queens Sports</t>
  </si>
  <si>
    <t>3203 Mill Bay Road</t>
  </si>
  <si>
    <t xml:space="preserve">907-488-5558  </t>
  </si>
  <si>
    <t xml:space="preserve">Raven Sports </t>
  </si>
  <si>
    <t xml:space="preserve"> Upper Omalley Road</t>
  </si>
  <si>
    <t xml:space="preserve">907-274-7372  </t>
  </si>
  <si>
    <t xml:space="preserve">Robert's Screenprinting &amp; Engraving </t>
  </si>
  <si>
    <t xml:space="preserve">3121 Mayflower Court </t>
  </si>
  <si>
    <t xml:space="preserve">907-225-5261  </t>
  </si>
  <si>
    <t xml:space="preserve">Sally's Fly Shop </t>
  </si>
  <si>
    <t xml:space="preserve">1200 Geist Road </t>
  </si>
  <si>
    <t xml:space="preserve">907-747-4439  </t>
  </si>
  <si>
    <t xml:space="preserve">Skier's Edge </t>
  </si>
  <si>
    <t>5th Upper Omalley Road</t>
  </si>
  <si>
    <t xml:space="preserve">907-486-7335  </t>
  </si>
  <si>
    <t xml:space="preserve">Snow Sports LLC </t>
  </si>
  <si>
    <t xml:space="preserve"> West 6th Avenue</t>
  </si>
  <si>
    <t xml:space="preserve">907-272-7755  </t>
  </si>
  <si>
    <t xml:space="preserve">Snowy Corner </t>
  </si>
  <si>
    <t xml:space="preserve">Po Box 595 </t>
  </si>
  <si>
    <t xml:space="preserve">907-733-9931  </t>
  </si>
  <si>
    <t xml:space="preserve">Socket's Cycle </t>
  </si>
  <si>
    <t xml:space="preserve"> Ware House Drive</t>
  </si>
  <si>
    <t xml:space="preserve">907-766-7492  </t>
  </si>
  <si>
    <t xml:space="preserve">Southern Sports Authority </t>
  </si>
  <si>
    <t xml:space="preserve"> West Parks Highway</t>
  </si>
  <si>
    <t xml:space="preserve">907-349-7665  </t>
  </si>
  <si>
    <t xml:space="preserve">Steve's Custom Fishing Rods </t>
  </si>
  <si>
    <t xml:space="preserve">1231 H Street </t>
  </si>
  <si>
    <t>Healy</t>
  </si>
  <si>
    <t xml:space="preserve">907-747-4653  </t>
  </si>
  <si>
    <t xml:space="preserve">Street Mercantile </t>
  </si>
  <si>
    <t>3500 North Athena Circle</t>
  </si>
  <si>
    <t xml:space="preserve">907-235-5790  </t>
  </si>
  <si>
    <t xml:space="preserve">Suburban Outfitters </t>
  </si>
  <si>
    <t xml:space="preserve">  Richardson </t>
  </si>
  <si>
    <t xml:space="preserve">907-333-8600  </t>
  </si>
  <si>
    <t>Sunshine Outfitters</t>
  </si>
  <si>
    <t xml:space="preserve"> West Northern Boulevard</t>
  </si>
  <si>
    <t xml:space="preserve">907-929-7867  </t>
  </si>
  <si>
    <t xml:space="preserve">The Outfitter </t>
  </si>
  <si>
    <t>4462 Sawmill Creek Road</t>
  </si>
  <si>
    <t xml:space="preserve">907-225-6706  </t>
  </si>
  <si>
    <t xml:space="preserve">The Trading Company Furniture House </t>
  </si>
  <si>
    <t xml:space="preserve">907-225-8139  </t>
  </si>
  <si>
    <t xml:space="preserve">The Windless Corner </t>
  </si>
  <si>
    <t xml:space="preserve">907-373-8030  </t>
  </si>
  <si>
    <t xml:space="preserve">Travel of Alaska </t>
  </si>
  <si>
    <t>4301 River Loop Road</t>
  </si>
  <si>
    <t xml:space="preserve">907-694-6664  </t>
  </si>
  <si>
    <t xml:space="preserve">Travers Realty </t>
  </si>
  <si>
    <t xml:space="preserve"> Yenlo Street </t>
  </si>
  <si>
    <t xml:space="preserve">907-346-8438  </t>
  </si>
  <si>
    <t xml:space="preserve">Tundra View Sports </t>
  </si>
  <si>
    <t>1312 Indo Skate Park</t>
  </si>
  <si>
    <t xml:space="preserve">907-895-4990  </t>
  </si>
  <si>
    <t xml:space="preserve">Weller Fishing Inc </t>
  </si>
  <si>
    <t xml:space="preserve">Po Box 491 </t>
  </si>
  <si>
    <t xml:space="preserve">907-747-9800  </t>
  </si>
  <si>
    <t xml:space="preserve">Wildman Designs </t>
  </si>
  <si>
    <t xml:space="preserve">Po Box 254 </t>
  </si>
  <si>
    <t xml:space="preserve">907-745-9919  </t>
  </si>
  <si>
    <t xml:space="preserve">William Marine </t>
  </si>
  <si>
    <t xml:space="preserve">8745 Stedman Street </t>
  </si>
  <si>
    <t xml:space="preserve">907-835-7222  </t>
  </si>
  <si>
    <t xml:space="preserve">Your Fishin Hole </t>
  </si>
  <si>
    <t xml:space="preserve">1050 Galena Road </t>
  </si>
  <si>
    <t xml:space="preserve">907-262-4438  </t>
  </si>
  <si>
    <t>Working with Text Data</t>
  </si>
  <si>
    <t>Arithmetic</t>
  </si>
  <si>
    <t>YEARFRAC basis 0</t>
  </si>
  <si>
    <t>YEARFRAC basis 1</t>
  </si>
  <si>
    <t>YEARFRAC "basis"</t>
  </si>
  <si>
    <r>
      <t xml:space="preserve">DATEDIF calculates the number of </t>
    </r>
    <r>
      <rPr>
        <b/>
        <i/>
        <sz val="10"/>
        <rFont val="Arial"/>
        <family val="2"/>
      </rPr>
      <t>COMPLETE</t>
    </r>
    <r>
      <rPr>
        <sz val="10"/>
        <rFont val="Arial"/>
        <family val="2"/>
      </rPr>
      <t xml:space="preserve"> units (years, months, etc.) between two dates.  Note:  This function is not included in the list of Excel's functions.  It is a "hidden" function
=DATEDIF(start_date,end_date,unit)
start_date = The first date as an acceptable date in inverted commas (discouraged) or as a serial number or formula / function that returns a date serial number.
end_date = The last date as an acceptable date in inverted commas (discouraged) or as a serial number or formula / function that returns a date serial number.
unit = "y" = years; "m" = months; "d" = days; "md" = days ignoring months and years; "ym" = months ignoring years; "yd" = days ignoring years. (Quotation marks are required around the unit).
</t>
    </r>
  </si>
  <si>
    <t>Birth Date</t>
  </si>
  <si>
    <t>DATEDIF "Dateunit"</t>
  </si>
  <si>
    <t>YEARFRAC basis 3</t>
  </si>
  <si>
    <t>Age with decimals (subtraction, multiplication)</t>
  </si>
  <si>
    <t>Age with decimals (YEARFRAC)</t>
  </si>
  <si>
    <t>Rounded-down Age (DATEDIF)</t>
  </si>
  <si>
    <t>Rounded down Age (INT or ROUNDDOWN)</t>
  </si>
  <si>
    <t>Rounded down Age (INT(YEARFRAC(...))</t>
  </si>
  <si>
    <t>(Not a standard Excel function...provided FYI only.  Instead use INT &amp; YEARFRAC.)</t>
  </si>
  <si>
    <t>#</t>
  </si>
  <si>
    <t>10#</t>
  </si>
  <si>
    <t>function_num</t>
  </si>
  <si>
    <r>
      <t>Ref1, ref2...</t>
    </r>
    <r>
      <rPr>
        <sz val="10"/>
        <color rgb="FF484848"/>
        <rFont val="Arial"/>
        <family val="2"/>
      </rPr>
      <t> are 1 to 254 ranges or references for which you want the subtotal.</t>
    </r>
  </si>
  <si>
    <t>(includes manually hidden values)</t>
  </si>
  <si>
    <t>(ignores manually hidden values)</t>
  </si>
  <si>
    <t>Includes Manually Hidden Rows</t>
  </si>
  <si>
    <t>Ignores Manually Hidden Rows</t>
  </si>
  <si>
    <t>Using the SUBTOTAL Function with Filtered Rows</t>
  </si>
  <si>
    <t>Notice the collapsible/expandable "Grouping" to the left of the row headings</t>
  </si>
  <si>
    <t>NOTE:  You CANNOT use the Subtotal Tool if your data has been formatted as an Excel "Table"</t>
  </si>
  <si>
    <t>On this sheet, the Subtotal tool yields incorrect results.  If you want to subtotal by "Title", then before activating the Subtotal tool, you must first sort the data by Title.  (This data was sorted by Location, but subtotaled by Title...yielding incorrect results.)</t>
  </si>
  <si>
    <t>If you want to show a breakdown of Salary info by Location, Title, and/or Gender, then drag those Fields to the desired Row, Column and Page Field placeholders.  To show information about the Salary (sum of the Salaries, the Average Salary, etc.), then drag the Salary Field to the Data area. 
It's easier to drag the Colum and Row Fields (i.e. Location, Title) first, before draging a field (i.e. Salary) to the Data Items area.</t>
  </si>
  <si>
    <t>Pivot Table</t>
  </si>
  <si>
    <t>Select a cell within the table of data, then select Insert, PivotTable.</t>
  </si>
  <si>
    <t>Note:
The Database Functions (the remaining sheets in this demo file) are optional, and for your own information/ benefit only.  You won't be required to use them on homework or the exam.</t>
  </si>
  <si>
    <t>The DGET function is useful when you want to find a single piece of information for an employee who meets a certain criteria.  
Please note that this function will ONLY work if there's a single record meeting the critiera.  If two employees were each making $100,000, then the DGET function wouldn't know which name to return.  In that case you wouldn't be able to use DGET...you may just have to use filtering.</t>
  </si>
  <si>
    <t>Account Rep Total</t>
  </si>
  <si>
    <t>Manager Total</t>
  </si>
  <si>
    <t>Trainee Total</t>
  </si>
  <si>
    <t>Summary Statistics:</t>
  </si>
  <si>
    <t>Additional Summary Statistics:</t>
  </si>
  <si>
    <t>COUNTIFS, SUMIFS, AVERAGEIFS, MAXIFS, MINIFS</t>
  </si>
  <si>
    <t>&gt;0</t>
  </si>
  <si>
    <t>Note the difference in order of the arguments.</t>
  </si>
  <si>
    <t>days</t>
  </si>
  <si>
    <t>Working with Text</t>
  </si>
  <si>
    <t>Pivot Tables</t>
  </si>
  <si>
    <t>Pivot Wizard</t>
  </si>
  <si>
    <t>Statistical Functions with Criteria</t>
  </si>
  <si>
    <t>Data Arithmetic, TODAY, NOW</t>
  </si>
  <si>
    <t>Database Functions</t>
  </si>
  <si>
    <t>Database Functions Example (supplemental info)</t>
  </si>
  <si>
    <t>Subtotal Tool &amp; SUBTOTAL Function</t>
  </si>
  <si>
    <t>Visibility</t>
  </si>
  <si>
    <t>Row Labels</t>
  </si>
  <si>
    <t>Column Labels</t>
  </si>
  <si>
    <t>Sum of Salary</t>
  </si>
  <si>
    <t>(All)</t>
  </si>
  <si>
    <t>Sample Pivot Chart (with underlying pivot table)</t>
  </si>
  <si>
    <t>UNC_DAYT_EXCEL_5.2.1_LECTURE_WORKING_WITH_TEXT.mp4</t>
  </si>
  <si>
    <t>UNC_DAYT_EXCEL_5.2.2_LECTURE_DATE_ARITHMETIC_TODAY_NOW.mp4</t>
  </si>
  <si>
    <t>UNC_DAYT_EXCEL_5.2.3_LECTURE_YEARFRAC_EDATE.mp4</t>
  </si>
  <si>
    <r>
      <t xml:space="preserve">Using (Date minus Date)/365.25 will be a somewhat accurate way of calculating the number of years falling between two dates.  But a more precise way is to use the YEARFRAC function.  Rather than Days, YEARFRAC calculates the # of Years between two dates.
The syntax is as follows:
=YEARFRAC(Start_date, End_date, Basis)    ...where basis can be a number between 0 and 4 representing "the type of day count basis to use".  (Using "1" will be most accurate since it uses actual days in the calendar year.)
</t>
    </r>
    <r>
      <rPr>
        <b/>
        <sz val="10"/>
        <rFont val="Arial"/>
        <family val="2"/>
      </rPr>
      <t>YEARFRAC's Day Count Basis</t>
    </r>
    <r>
      <rPr>
        <sz val="10"/>
        <rFont val="Arial"/>
        <family val="2"/>
      </rPr>
      <t xml:space="preserve">
•  0 – US NASD 30 day months/360 day years
•  1 – Actual days in the months/Actual days in the years
•  2 – Actual days in the months/360 days in the years
•  3 – Actual days in the months/365 days in the years
•  4 – European 30 days in the months/360 days in the years
To convert to something other than years, use simple multiplication &amp; division perform the conversion.  (Multiply by 12 to get the number of months; multiply by 52 to get the number of weeks, etc.)
If YEARFRAC does not appear to be working, (in some older versions of Excel) you may need to enable the Data Analysis Toolpack add-in.
</t>
    </r>
  </si>
  <si>
    <t>UNC_DAYT_EXCEL_5.2.4_LECTURE_STATIF_&amp;_STATIFS_FUNCTIONS.mp4</t>
  </si>
  <si>
    <t>UNC_DAYT_EXCEL_5.2.5_LECTURE_SUBTOTAL_TOOL.mp4</t>
  </si>
  <si>
    <t>UNC_DAYT_EXCEL_5.3.1_LECTURE_AUTOFILTER.mp4</t>
  </si>
  <si>
    <t>UNC_DAYT_EXCEL_5.3.2_LECTURE_SUBTOTAL_FUNCTION.mp4</t>
  </si>
  <si>
    <t>UNC_DAYT_EXCEL_5.3.3_LECTURE_SUMMARY_STATS_POOR_VS_GOOD_DESIGN.mp4</t>
  </si>
  <si>
    <t>UNC_DAYT_EXCEL_5.3.4_LECTURE_PIVOT_TABLES.mp4</t>
  </si>
  <si>
    <t>UNC_DAYT_EXCEL_5.3.5_LECTURE_DATABASE_FUNCTIONS.mp4</t>
  </si>
  <si>
    <t>Video Link</t>
  </si>
  <si>
    <t># of days</t>
  </si>
  <si>
    <t>New Date</t>
  </si>
  <si>
    <t>Date</t>
  </si>
  <si>
    <t>Date Minus Date</t>
  </si>
  <si>
    <t xml:space="preserve">When you take a date and add or subtract a number, the result will be another date that many days after or before the original date. 
To calculate a date a certain number of days after the current date, simply add the number.
To calculate a date a certain number of days before the current date, simply subtract the number.
When adding or subtracting a number, the answer should be automatically formatted as a Date.  </t>
  </si>
  <si>
    <t>When taking a date and adding or subtracting a number, the answer is automatically formatted as a Date.  That makes sense.  But a date minus another date should equal the number of days between those two dates.  Therefore a date minus another date should be a number.  
However, when doing date arithmetic, Excel sometimes mistakenly assumes that the result should be formatted as a date. Formatting the answer as a date doesn't make sense when doing a "date minus date" formula...a date minus another date doesn't equal yet another date.  Date minus date should be a number (number of days in between).
The bottom line...if Excel mistakenly formats a "date minus date" result with the date format, simply format the answer as General or Number (rather than Date).</t>
  </si>
  <si>
    <t>Using TRIM to Remove all spaces from a text string except for single spaces between words</t>
  </si>
  <si>
    <t>On this sheet, the TODAY() function is "hard-coded" within the formula used to calculate  Yrs  Service.  This is not good practice, since hard-coding makes the spreadsheet inflexible.  What if you wanted to perform an end of the year report and calculate Years of Service as of the end of the year?  You'd have to edit and copy formulas in order to do so.</t>
  </si>
  <si>
    <t>/ 365.25</t>
  </si>
  <si>
    <t>/ 365.25 * 12</t>
  </si>
  <si>
    <t>Weeks</t>
  </si>
  <si>
    <t>/ 7</t>
  </si>
  <si>
    <t>Hours</t>
  </si>
  <si>
    <t>* 24</t>
  </si>
  <si>
    <t>Minutes</t>
  </si>
  <si>
    <t>* 24 * 60</t>
  </si>
  <si>
    <t>year</t>
  </si>
  <si>
    <t>months</t>
  </si>
  <si>
    <t>week</t>
  </si>
  <si>
    <t>hours</t>
  </si>
  <si>
    <t>day</t>
  </si>
  <si>
    <t>hour</t>
  </si>
  <si>
    <t>minutes</t>
  </si>
  <si>
    <t>Convert from days to....</t>
  </si>
  <si>
    <r>
      <rPr>
        <strike/>
        <sz val="10"/>
        <rFont val="Arial"/>
        <family val="2"/>
      </rPr>
      <t>days</t>
    </r>
    <r>
      <rPr>
        <sz val="10"/>
        <rFont val="Arial"/>
        <family val="2"/>
      </rPr>
      <t xml:space="preserve"> *</t>
    </r>
  </si>
  <si>
    <t>*  60</t>
  </si>
  <si>
    <t>*  12</t>
  </si>
  <si>
    <t xml:space="preserve">Calculate the Years of Service (as of today) by taking the most recent date (today) minus the Hire Date, all divided by the number of days in a year (365.25).
You would use 365.25 as the number of days in a year rather than 365, since 365.25 takes leap year into account and will therefore yield a more accurate result.  However, even using 365.25 is not entirely accurate.  To be more precise, use a function like YEARFRAC.
To calculate the Months of Service, you could calculate the years of service multiplied by 12.  
You should be able to convert to any date or time unit by simply multiplying and/or dividing by the correct numbers.  Since your date subtraction answers will be in "Days" by default, convert by multiplying by the correct conversion factor(s).
</t>
  </si>
  <si>
    <t>It might be okay to "hard-code", # of months in a year (12), # of days in a week (7), # of hours in a day (24), etc... since those values are clearly established and won't ever change.  However, the # of days in a year can change (because of leap year), and different people might use different values for the assumed # of days in a year.  
Therefore it would be wise to clearly state (as a cell-referenced assumption) the # of days in a year.  OR, simply use a date function such as YEARFRAC since these functions precisely calculate based on the actual number of days in each year.</t>
  </si>
  <si>
    <t># days in a year</t>
  </si>
  <si>
    <t># days in year</t>
  </si>
  <si>
    <t>On this sheet, the TODAY() function is "isolated" as a separate assumption, and the formula used to calculate  Yrs  Service uses a cell reference to refer to the cell containing the TODAY() function.  This makes the spreadsheet MUCH more flexible.  If you want to perform an end of the year report and calculate Years of Service as of the end of the year, simply enter the date desired into C3.</t>
  </si>
  <si>
    <t>arithmetic</t>
  </si>
  <si>
    <t>YEARFRAC</t>
  </si>
  <si>
    <t>To see the Day Count Basis, start typing  =YEARF and press Tab to select YEARFRAC.</t>
  </si>
  <si>
    <t>Select the start_date, enter a comma, enter end_date, comma, then you will see the basis options.</t>
  </si>
  <si>
    <t>You can use either the INT or ROUNDDOWN function when calculating people's ages.  Otherwise, depending on the number of decimal places shown, date calculations could inaccurately report a person's age...like reporting a person is 21 much sooner than they actually are.   Using either INT or ROUNDDOWN prevents the need for showing the Age with numerous decimal places.</t>
  </si>
  <si>
    <t>Find Time Between Two Dates - Comparing Various Methods</t>
  </si>
  <si>
    <t>Calculate a Past or Future Date Using DATE or EDATE (more accurate than date simple date arithmetic)</t>
  </si>
  <si>
    <t>Multiply by:</t>
  </si>
  <si>
    <t>Date Format:</t>
  </si>
  <si>
    <t>Years in Future</t>
  </si>
  <si>
    <t>EDATE</t>
  </si>
  <si>
    <t>(no function)</t>
  </si>
  <si>
    <t>Years of Service</t>
  </si>
  <si>
    <t>hard-coded</t>
  </si>
  <si>
    <t>cell references</t>
  </si>
  <si>
    <t>Number of</t>
  </si>
  <si>
    <t>Years Service</t>
  </si>
  <si>
    <t>=SUMIF(range, criteria, sum_range)</t>
  </si>
  <si>
    <t>=SUMIFS(sum_range, criteria_range1, criteria1, criteria_range2, criteria2, ...)</t>
  </si>
  <si>
    <t>Avg Salary</t>
  </si>
  <si>
    <t>Max Salary</t>
  </si>
  <si>
    <t>Min Salary</t>
  </si>
  <si>
    <t>Avg Years Service</t>
  </si>
  <si>
    <t>Max Years Service</t>
  </si>
  <si>
    <t>Min Years Service</t>
  </si>
  <si>
    <r>
      <rPr>
        <b/>
        <sz val="10"/>
        <rFont val="Arial"/>
        <family val="2"/>
      </rPr>
      <t>Function_num</t>
    </r>
    <r>
      <rPr>
        <sz val="10"/>
        <rFont val="Arial"/>
        <family val="2"/>
      </rPr>
      <t>   is the number 1 to 11 (includes hidden values) or 101 to 111 (ignores manually hidden values) that specifies which function to use in calculating subtotals within a list.</t>
    </r>
  </si>
  <si>
    <t>SUBTOTAL(Function_num, Ref1, Ref2, ...)</t>
  </si>
  <si>
    <t>If your data is sorted by a particular field ("Location", for instance), Excel's Subtotal "Tool" can group the data by that filed.  All employees will be grouped using Excel's Group and Outline feature.  The Subtotal tool will also automatically insert SUBTOTAL functions below each of the groups of data. The Subtotal tool only allows you to perform a single function on your data (i.e. SUM or AVERAGE, but not both)</t>
  </si>
  <si>
    <r>
      <rPr>
        <b/>
        <sz val="10"/>
        <rFont val="Arial"/>
        <family val="2"/>
      </rPr>
      <t>Function_num</t>
    </r>
    <r>
      <rPr>
        <sz val="10"/>
        <rFont val="Arial"/>
        <family val="2"/>
      </rPr>
      <t>   is the number 1 to 11 (includes hidden values) or 101 to 111 (ignores manually hidden values) that specifies which function to use when calculating subtotals within a list.</t>
    </r>
  </si>
  <si>
    <t>To quickly see the list of different arguments for the function_num,</t>
  </si>
  <si>
    <t xml:space="preserve"> type "=SUBT" then press Tab to select SUBTOTAL and see the list.</t>
  </si>
  <si>
    <t>https://docs.microsoft.com/en-us/office/troubleshoot/excel/1900-and-1904-date-system</t>
  </si>
  <si>
    <t>New Date (without the date format)</t>
  </si>
  <si>
    <r>
      <t xml:space="preserve">TIP:  Have you tried copying dates from a workbook provided by someone else and when you try to paste the dates, for some crazy reason all of your pasted </t>
    </r>
    <r>
      <rPr>
        <b/>
        <i/>
        <sz val="10"/>
        <color rgb="FFFF0000"/>
        <rFont val="Arial"/>
        <family val="2"/>
      </rPr>
      <t>dates are 4 years and 1 day off</t>
    </r>
    <r>
      <rPr>
        <sz val="10"/>
        <rFont val="Arial"/>
        <family val="2"/>
      </rPr>
      <t xml:space="preserve"> from the originally copied dates?  
It is probably because in the original workbook you opened, Excel’s Advanced Options are set to "Use 1904 date system."   The default date system in Excel (for most workbooks) is set to use the 1900 date system (where Jan 1, 1900 has the serial number 1, Jan 2, 1900 has a serial number of 2, etc.).
The 1904 date system originated because of the design of early Macintosh computers...dates before January 1, 1904, were not supported. 
More info can be found here:</t>
    </r>
  </si>
  <si>
    <t>CONCAT</t>
  </si>
  <si>
    <t>TEXTJOIN</t>
  </si>
  <si>
    <t>&amp;</t>
  </si>
  <si>
    <t>Unlike CONCATENATE, CONCAT can join a range of cells.</t>
  </si>
  <si>
    <t>When multiple rows are specified in the CONCAT range, cells are joined left to right within a row, followed by the joined cells in the second row.</t>
  </si>
  <si>
    <t>Combining Text Using  CONCAT and TEXTJOIN</t>
  </si>
  <si>
    <t xml:space="preserve">CONCAT is the "new and improved" version of CONCATENATE. </t>
  </si>
  <si>
    <t>It works much like CONCATENATE, but also can accommodate ranges of numbers (which CONCATENATE cannot do).</t>
  </si>
  <si>
    <t>TEXTJOIN works similarly to CONCAT, but it also allows two additional functionalities.</t>
  </si>
  <si>
    <t xml:space="preserve">It allows the insertion of a "delimiter" between different cells.  And it allows the capability to ignore (or include) blank cells.  </t>
  </si>
  <si>
    <t>(CONCAT &amp; TEXTJOIN were introduced in Excel 2019.)</t>
  </si>
  <si>
    <t>First two arguments in TEXTJOIN can be left blank.  (A blank "Ignore_empty" argument is interpreted as TRUE.)</t>
  </si>
  <si>
    <t xml:space="preserve">Same as with CONCAT, when multiple rows are specified in the CONCAT range, </t>
  </si>
  <si>
    <t>cells are joined left to right within a row, followed by the joined cells in the second row.</t>
  </si>
  <si>
    <t>Phone #</t>
  </si>
  <si>
    <t>FORMULATEXT is a handy function that allows the easy display of the text of a formula entered in a cell.</t>
  </si>
  <si>
    <t>An alternatve is to enter a single quote  '  in front of the formula.  However, using a single quote is not flexible since it does not update the formula cell references if they change (due to inserted rows, etc.)</t>
  </si>
  <si>
    <t xml:space="preserve">Using the TEXT function along with &amp; (or CONCATENATE) allows numbers to be formatted a certain way.  If you're not certain what "code" to use for the TEXT function's Format_text argument, an easy way is to look at the code for a cell that has already been formatted the way you want it (SSN format, date format, accounting format). Highlight the formatted cell, then Format Cells (Ctrl+1) and under the Number tab click Custom to reveal the actual code.  </t>
  </si>
  <si>
    <t>Simpler formula than when using CONCATENATE.</t>
  </si>
  <si>
    <t>Numerous text functions are described in the textbook,  but one of the most handy tools for working with text is not a function...it's the &amp; symbol.  &amp; works similarly to the CONCATENATE function,  but without using a function.  It easily joins text phrases,  cell references,  formulas,  etc.  Just enter = in a cell along with the first item you want to join,  the &amp; symbol,  and then the second item you want to join,  etc.  
Please remember that text phrases must always be included within quotation marks.</t>
  </si>
  <si>
    <t>RIGHT</t>
  </si>
  <si>
    <t>FIND</t>
  </si>
  <si>
    <t xml:space="preserve">    2 2nd Avenue </t>
  </si>
  <si>
    <t xml:space="preserve">AK  </t>
  </si>
  <si>
    <t>Joined Data</t>
  </si>
  <si>
    <t>Trimmed Data</t>
  </si>
  <si>
    <t>Data In a Single Column</t>
  </si>
  <si>
    <t>Using TRIM with a Range of Cells</t>
  </si>
  <si>
    <t>Trimmed &amp; Joined Data</t>
  </si>
  <si>
    <t>65 Degrees,2 2nd Avenue,Wrangell,AK,99615,907-486-0233</t>
  </si>
  <si>
    <t>2 2nd Avenue,Wrangell,AK,99615,907-486-0233,AA Billiards Sales &amp; Service</t>
  </si>
  <si>
    <t>Wrangell,AK,99615,907-486-0233,AA Billiards Sales &amp; Service,24 2nd Avenue</t>
  </si>
  <si>
    <t>AK,99615,907-486-0233,AA Billiards Sales &amp; Service,24 2nd Avenue,Wasilla</t>
  </si>
  <si>
    <t>99615,907-486-0233,AA Billiards Sales &amp; Service,24 2nd Avenue,Wasilla,AK</t>
  </si>
  <si>
    <t>907-486-0233,AA Billiards Sales &amp; Service,24 2nd Avenue,Wasilla,AK,99501</t>
  </si>
  <si>
    <t>AA Billiards Sales &amp; Service,24 2nd Avenue,Wasilla,AK,99501,907-278-0901</t>
  </si>
  <si>
    <t>24 2nd Avenue,Wasilla,AK,99501,907-278-0901,Alaska Fly Outfitter</t>
  </si>
  <si>
    <t>Wasilla,AK,99501,907-278-0901,Alaska Fly Outfitter,99 3rd Avenue</t>
  </si>
  <si>
    <t>AK,99501,907-278-0901,Alaska Fly Outfitter,99 3rd Avenue,Wasilla</t>
  </si>
  <si>
    <t>99501,907-278-0901,Alaska Fly Outfitter,99 3rd Avenue,Wasilla,AK</t>
  </si>
  <si>
    <t>907-278-0901,Alaska Fly Outfitter,99 3rd Avenue,Wasilla,AK,99709</t>
  </si>
  <si>
    <t>Alaska Fly Outfitter,99 3rd Avenue,Wasilla,AK,99709,907-455-1006</t>
  </si>
  <si>
    <t>99 3rd Avenue,Wasilla,AK,99709,907-455-1006,Alaska Hiking</t>
  </si>
  <si>
    <t>Wasilla,AK,99709,907-455-1006,Alaska Hiking,101 Airport Way</t>
  </si>
  <si>
    <t>AK,99709,907-455-1006,Alaska Hiking,101 Airport Way,Wasilla</t>
  </si>
  <si>
    <t>99709,907-455-1006,Alaska Hiking,101 Airport Way,Wasilla,AK</t>
  </si>
  <si>
    <t>907-455-1006,Alaska Hiking,101 Airport Way,Wasilla,AK,99503</t>
  </si>
  <si>
    <t>Alaska Hiking,101 Airport Way,Wasilla,AK,99503,907-272-1466</t>
  </si>
  <si>
    <t>101 Airport Way,Wasilla,AK,99503,907-272-1466,Alaska Mountaineering Supply</t>
  </si>
  <si>
    <t>Wasilla,AK,99503,907-272-1466,Alaska Mountaineering Supply,104 Arctic Boulevard</t>
  </si>
  <si>
    <t>AK,99503,907-272-1466,Alaska Mountaineering Supply,104 Arctic Boulevard,Valdez</t>
  </si>
  <si>
    <t>99503,907-272-1466,Alaska Mountaineering Supply,104 Arctic Boulevard,Valdez,AK</t>
  </si>
  <si>
    <t>907-272-1466,Alaska Mountaineering Supply,104 Arctic Boulevard,Valdez,AK,99507</t>
  </si>
  <si>
    <t>Alaska Mountaineering Supply,104 Arctic Boulevard,Valdez,AK,99507,907-770-1542</t>
  </si>
  <si>
    <t>104 Arctic Boulevard,Valdez,AK,99507,907-770-1542,Alaska Outfitting Rentals</t>
  </si>
  <si>
    <t>Valdez,AK,99507,907-770-1542,Alaska Outfitting Rentals,117 Arctic Boulevard</t>
  </si>
  <si>
    <t>AK,99507,907-770-1542,Alaska Outfitting Rentals,117 Arctic Boulevard,Valdez</t>
  </si>
  <si>
    <t>99507,907-770-1542,Alaska Outfitting Rentals,117 Arctic Boulevard,Valdez,AK</t>
  </si>
  <si>
    <t>907-770-1542,Alaska Outfitting Rentals,117 Arctic Boulevard,Valdez,AK,99901</t>
  </si>
  <si>
    <t>Alaska Outfitting Rentals,117 Arctic Boulevard,Valdez,AK,99901,907-225-1600</t>
  </si>
  <si>
    <t>117 Arctic Boulevard,Valdez,AK,99901,907-225-1600,Alaska SportMart</t>
  </si>
  <si>
    <t>Valdez,AK,99901,907-225-1600,Alaska SportMart,101 6th Avenue</t>
  </si>
  <si>
    <t>AK,99901,907-225-1600,Alaska SportMart,101 6th Avenue,Wasilla</t>
  </si>
  <si>
    <t>99901,907-225-1600,Alaska SportMart,101 6th Avenue,Wasilla,AK</t>
  </si>
  <si>
    <t>907-225-1600,Alaska SportMart,101 6th Avenue,Wasilla,AK,99507</t>
  </si>
  <si>
    <t>Alaska SportMart,101 6th Avenue,Wasilla,AK,99507,907-346-1244</t>
  </si>
  <si>
    <t>101 6th Avenue,Wasilla,AK,99507,907-346-1244,Alaskan Experience Inc</t>
  </si>
  <si>
    <t>Wasilla,AK,99507,907-346-1244,Alaskan Experience Inc,139 Arena Avenue</t>
  </si>
  <si>
    <t>AK,99507,907-346-1244,Alaskan Experience Inc,139 Arena Avenue,Valdez</t>
  </si>
  <si>
    <t>99507,907-346-1244,Alaskan Experience Inc,139 Arena Avenue,Valdez,AK</t>
  </si>
  <si>
    <t>907-346-1244,Alaskan Experience Inc,139 Arena Avenue,Valdez,AK,99901</t>
  </si>
  <si>
    <t>Alaskan Experience Inc,139 Arena Avenue,Valdez,AK,99901,907-225-1750</t>
  </si>
  <si>
    <t>139 Arena Avenue,Valdez,AK,99901,907-225-1750,Alaskan Outfitters</t>
  </si>
  <si>
    <t>Valdez,AK,99901,907-225-1750,Alaskan Outfitters,171 Avenue Mall</t>
  </si>
  <si>
    <t>AK,99901,907-225-1750,Alaskan Outfitters,171 Avenue Mall,Valdez</t>
  </si>
  <si>
    <t>99901,907-225-1750,Alaskan Outfitters,171 Avenue Mall,Valdez,AK</t>
  </si>
  <si>
    <t>907-225-1750,Alaskan Outfitters,171 Avenue Mall,Valdez,AK,99701</t>
  </si>
  <si>
    <t>Alaskan Outfitters,171 Avenue Mall,Valdez,AK,99701,907-452-1811</t>
  </si>
  <si>
    <t>171 Avenue Mall,Valdez,AK,99701,907-452-1811,Anglerman's Inc</t>
  </si>
  <si>
    <t>Valdez,AK,99701,907-452-1811,Anglerman's Inc,239 Business Boulevard</t>
  </si>
  <si>
    <t>AK,99701,907-452-1811,Anglerman's Inc,239 Business Boulevard,Soldotna</t>
  </si>
  <si>
    <t>99701,907-452-1811,Anglerman's Inc,239 Business Boulevard,Soldotna,AK</t>
  </si>
  <si>
    <t>907-452-1811,Anglerman's Inc,239 Business Boulevard,Soldotna,AK,99929</t>
  </si>
  <si>
    <t>Anglerman's Inc,239 Business Boulevard,Soldotna,AK,99929,907-874-2229</t>
  </si>
  <si>
    <t>239 Business Boulevard,Soldotna,AK,99929,907-874-2229,Anvil Outfitters</t>
  </si>
  <si>
    <t>Soldotna,AK,99929,907-874-2229,Anvil Outfitters,250 College Road</t>
  </si>
  <si>
    <t>AK,99929,907-874-2229,Anvil Outfitters,250 College Road,Soldotna</t>
  </si>
  <si>
    <t>99929,907-874-2229,Anvil Outfitters,250 College Road,Soldotna,AK</t>
  </si>
  <si>
    <t>907-874-2229,Anvil Outfitters,250 College Road,Soldotna,AK,99559</t>
  </si>
  <si>
    <t>Anvil Outfitters,250 College Road,Soldotna,AK,99559,907-543-2290</t>
  </si>
  <si>
    <t>250 College Road,Soldotna,AK,99559,907-543-2290,Apoc Design Inc</t>
  </si>
  <si>
    <t>Soldotna,AK,99559,907-543-2290,Apoc Design Inc,261 College Road</t>
  </si>
  <si>
    <t>AK,99559,907-543-2290,Apoc Design Inc,261 College Road,Soldotna</t>
  </si>
  <si>
    <t>99559,907-543-2290,Apoc Design Inc,261 College Road,Soldotna,AK</t>
  </si>
  <si>
    <t>907-543-2290,Apoc Design Inc,261 College Road,Soldotna,AK,99701</t>
  </si>
  <si>
    <t>Apoc Design Inc,261 College Road,Soldotna,AK,99701,907-451-2300</t>
  </si>
  <si>
    <t>261 College Road,Soldotna,AK,99701,907-451-2300,Arctic Outfitters</t>
  </si>
  <si>
    <t>Soldotna,AK,99701,907-451-2300,Arctic Outfitters,301 Curlew Way</t>
  </si>
  <si>
    <t>AK,99701,907-451-2300,Arctic Outfitters,301 Curlew Way,Sitka</t>
  </si>
  <si>
    <t>99701,907-451-2300,Arctic Outfitters,301 Curlew Way,Sitka,AK</t>
  </si>
  <si>
    <t>907-451-2300,Arctic Outfitters,301 Curlew Way,Sitka,AK,99501</t>
  </si>
  <si>
    <t>Arctic Outfitters,301 Curlew Way,Sitka,AK,99501,907-279-2401</t>
  </si>
  <si>
    <t>301 Curlew Way,Sitka,AK,99501,907-279-2401,Arctic Sports Outfitters</t>
  </si>
  <si>
    <t>Sitka,AK,99501,907-279-2401,Arctic Sports Outfitters,308 Davis Road</t>
  </si>
  <si>
    <t>AK,99501,907-279-2401,Arctic Sports Outfitters,308 Davis Road,Sitka</t>
  </si>
  <si>
    <t>99501,907-279-2401,Arctic Sports Outfitters,308 Davis Road,Sitka,AK</t>
  </si>
  <si>
    <t>907-279-2401,Arctic Sports Outfitters,308 Davis Road,Sitka,AK,99709</t>
  </si>
  <si>
    <t>Arctic Sports Outfitters,308 Davis Road,Sitka,AK,99709,907-452-2453</t>
  </si>
  <si>
    <t>308 Davis Road,Sitka,AK,99709,907-452-2453,Arnold Golf Course</t>
  </si>
  <si>
    <t>Sitka,AK,99709,907-452-2453,Arnold Golf Course,5901 Sharon Drive</t>
  </si>
  <si>
    <t>AK,99709,907-452-2453,Arnold Golf Course,5901 Sharon Drive,Anchorage</t>
  </si>
  <si>
    <t>99709,907-452-2453,Arnold Golf Course,5901 Sharon Drive,Anchorage,AK</t>
  </si>
  <si>
    <t>907-452-2453,Arnold Golf Course,5901 Sharon Drive,Anchorage,AK,99645</t>
  </si>
  <si>
    <t>Arnold Golf Course,5901 Sharon Drive,Anchorage,AK,99645,907-745-6706</t>
  </si>
  <si>
    <t>5901 Sharon Drive,Anchorage,AK,99645,907-745-6706,Backcountry Outfitter</t>
  </si>
  <si>
    <t>Anchorage,AK,99645,907-745-6706,Backcountry Outfitter,30 3rd Street</t>
  </si>
  <si>
    <t>AK,99645,907-745-6706,Backcountry Outfitter,30 3rd Street,Wasilla</t>
  </si>
  <si>
    <t>99645,907-745-6706,Backcountry Outfitter,30 3rd Street,Wasilla,AK</t>
  </si>
  <si>
    <t>907-745-6706,Backcountry Outfitter,30 3rd Street,Wasilla,AK,99827</t>
  </si>
  <si>
    <t>Backcountry Outfitter,30 3rd Street,Wasilla,AK,99827,907-766-0956</t>
  </si>
  <si>
    <t>30 3rd Street,Wasilla,AK,99827,907-766-0956,Bad Weather Sports</t>
  </si>
  <si>
    <t>Wasilla,AK,99827,907-766-0956,Bad Weather Sports,201 B Street</t>
  </si>
  <si>
    <t>AK,99827,907-766-0956,Bad Weather Sports,201 B Street,Talkeetna</t>
  </si>
  <si>
    <t>99827,907-766-0956,Bad Weather Sports,201 B Street,Talkeetna,AK</t>
  </si>
  <si>
    <t>907-766-0956,Bad Weather Sports,201 B Street,Talkeetna,AK,99709</t>
  </si>
  <si>
    <t>Bad Weather Sports,201 B Street,Talkeetna,AK,99709,907-474-2019</t>
  </si>
  <si>
    <t>201 B Street,Talkeetna,AK,99709,907-474-2019,Bad Weather Sports</t>
  </si>
  <si>
    <t>Talkeetna,AK,99709,907-474-2019,Bad Weather Sports,213 Badger Road</t>
  </si>
  <si>
    <t>AK,99709,907-474-2019,Bad Weather Sports,213 Badger Road,Soldotna</t>
  </si>
  <si>
    <t>99709,907-474-2019,Bad Weather Sports,213 Badger Road,Soldotna,AK</t>
  </si>
  <si>
    <t>907-474-2019,Bad Weather Sports,213 Badger Road,Soldotna,AK,99701</t>
  </si>
  <si>
    <t>Bad Weather Sports,213 Badger Road,Soldotna,AK,99701,907-474-2019</t>
  </si>
  <si>
    <t>213 Badger Road,Soldotna,AK,99701,907-474-2019,Barnie's Sports</t>
  </si>
  <si>
    <t>Soldotna,AK,99701,907-474-2019,Barnie's Sports,340 Dimond Centre</t>
  </si>
  <si>
    <t>AK,99701,907-474-2019,Barnie's Sports,340 Dimond Centre,Palmer</t>
  </si>
  <si>
    <t>99701,907-474-2019,Barnie's Sports,340 Dimond Centre,Palmer,AK</t>
  </si>
  <si>
    <t>907-474-2019,Barnie's Sports,340 Dimond Centre,Palmer,AK,99503</t>
  </si>
  <si>
    <t>Barnie's Sports,340 Dimond Centre,Palmer,AK,99503,907-561-2494</t>
  </si>
  <si>
    <t>340 Dimond Centre,Palmer,AK,99503,907-561-2494,Bear Country Outfitters</t>
  </si>
  <si>
    <t>Palmer,AK,99503,907-561-2494,Bear Country Outfitters,407 Dimond Centre</t>
  </si>
  <si>
    <t>AK,99503,907-561-2494,Bear Country Outfitters,407 Dimond Centre,Palmer</t>
  </si>
  <si>
    <t>99503,907-561-2494,Bear Country Outfitters,407 Dimond Centre,Palmer,AK</t>
  </si>
  <si>
    <t>907-561-2494,Bear Country Outfitters,407 Dimond Centre,Palmer,AK,99615</t>
  </si>
  <si>
    <t>Bear Country Outfitters,407 Dimond Centre,Palmer,AK,99615,907-486-2811</t>
  </si>
  <si>
    <t>407 Dimond Centre,Palmer,AK,99615,907-486-2811,Beaver Tail Sports</t>
  </si>
  <si>
    <t>Palmer,AK,99615,907-486-2811,Beaver Tail Sports,447 Dock Street</t>
  </si>
  <si>
    <t>AK,99615,907-486-2811,Beaver Tail Sports,447 Dock Street,North Pole</t>
  </si>
  <si>
    <t>99615,907-486-2811,Beaver Tail Sports,447 Dock Street,North Pole,AK</t>
  </si>
  <si>
    <t>907-486-2811,Beaver Tail Sports,447 Dock Street,North Pole,AK,99709</t>
  </si>
  <si>
    <t>Beaver Tail Sports,447 Dock Street,North Pole,AK,99709,907-479-2869</t>
  </si>
  <si>
    <t>447 Dock Street,North Pole,AK,99709,907-479-2869,Beaver Tail Sports</t>
  </si>
  <si>
    <t>North Pole,AK,99709,907-479-2869,Beaver Tail Sports,475 E. 68th Avenue</t>
  </si>
  <si>
    <t>AK,99709,907-479-2869,Beaver Tail Sports,475 E. 68th Avenue,North Pole</t>
  </si>
  <si>
    <t>99709,907-479-2869,Beaver Tail Sports,475 E. 68th Avenue,North Pole,AK</t>
  </si>
  <si>
    <t>907-479-2869,Beaver Tail Sports,475 E. 68th Avenue,North Pole,AK,99686</t>
  </si>
  <si>
    <t>Beaver Tail Sports,475 E. 68th Avenue,North Pole,AK,99686,907-835-2876</t>
  </si>
  <si>
    <t>475 E. 68th Avenue,North Pole,AK,99686,907-835-2876,Bernie's Bait Shop &amp; Supply</t>
  </si>
  <si>
    <t>North Pole,AK,99686,907-835-2876,Bernie's Bait Shop &amp; Supply,320 De Armoun Road</t>
  </si>
  <si>
    <t>AK,99686,907-835-2876,Bernie's Bait Shop &amp; Supply,320 De Armoun Road,Sitka</t>
  </si>
  <si>
    <t>99686,907-835-2876,Bernie's Bait Shop &amp; Supply,320 De Armoun Road,Sitka,AK</t>
  </si>
  <si>
    <t>907-835-2876,Bernie's Bait Shop &amp; Supply,320 De Armoun Road,Sitka,AK,99654</t>
  </si>
  <si>
    <t>Bernie's Bait Shop &amp; Supply,320 De Armoun Road,Sitka,AK,99654,907-357-2477</t>
  </si>
  <si>
    <t>320 De Armoun Road,Sitka,AK,99654,907-357-2477,Big Frontier Diving</t>
  </si>
  <si>
    <t>Sitka,AK,99654,907-357-2477,Big Frontier Diving,3425 Mission Street</t>
  </si>
  <si>
    <t>AK,99654,907-357-2477,Big Frontier Diving,3425 Mission Street,Fairbanks</t>
  </si>
  <si>
    <t>99654,907-357-2477,Big Frontier Diving,3425 Mission Street,Fairbanks,AK</t>
  </si>
  <si>
    <t>907-357-2477,Big Frontier Diving,3425 Mission Street,Fairbanks,AK,99503</t>
  </si>
  <si>
    <t>Big Frontier Diving,3425 Mission Street,Fairbanks,AK,99503,907-222-5635</t>
  </si>
  <si>
    <t>3425 Mission Street,Fairbanks,AK,99503,907-222-5635,Big Frontier Diving</t>
  </si>
  <si>
    <t>Fairbanks,AK,99503,907-222-5635,Big Frontier Diving,3480 Mountainside Drive</t>
  </si>
  <si>
    <t>AK,99503,907-222-5635,Big Frontier Diving,3480 Mountainside Drive,Fairbanks</t>
  </si>
  <si>
    <t>99503,907-222-5635,Big Frontier Diving,3480 Mountainside Drive,Fairbanks,AK</t>
  </si>
  <si>
    <t>907-222-5635,Big Frontier Diving,3480 Mountainside Drive,Fairbanks,AK,99503</t>
  </si>
  <si>
    <t>Big Frontier Diving,3480 Mountainside Drive,Fairbanks,AK,99503,907-222-5660</t>
  </si>
  <si>
    <t>3480 Mountainside Drive,Fairbanks,AK,99503,907-222-5660,Big Joe's</t>
  </si>
  <si>
    <t>Fairbanks,AK,99503,907-222-5660,Big Joe's,477 East Pioneer Avenue</t>
  </si>
  <si>
    <t>AK,99503,907-222-5660,Big Joe's,477 East Pioneer Avenue,Kodiak</t>
  </si>
  <si>
    <t>99503,907-222-5660,Big Joe's,477 East Pioneer Avenue,Kodiak,AK</t>
  </si>
  <si>
    <t>907-222-5660,Big Joe's,477 East Pioneer Avenue,Kodiak,AK,99701</t>
  </si>
  <si>
    <t>Big Joe's,477 East Pioneer Avenue,Kodiak,AK,99701,907-456-2929</t>
  </si>
  <si>
    <t>477 East Pioneer Avenue,Kodiak,AK,99701,907-456-2929,Big Joe's Store</t>
  </si>
  <si>
    <t>Kodiak,AK,99701,907-456-2929,Big Joe's Store,505 East Herning Avenue</t>
  </si>
  <si>
    <t>AK,99701,907-456-2929,Big Joe's Store,505 East Herning Avenue,Kodiak</t>
  </si>
  <si>
    <t>99701,907-456-2929,Big Joe's Store,505 East Herning Avenue,Kodiak,AK</t>
  </si>
  <si>
    <t>907-456-2929,Big Joe's Store,505 East Herning Avenue,Kodiak,AK,99701</t>
  </si>
  <si>
    <t>Big Joe's Store,505 East Herning Avenue,Kodiak,AK,99701,907-452-3006</t>
  </si>
  <si>
    <t>505 East Herning Avenue,Kodiak,AK,99701,907-452-3006,Bill's Sporting Goods</t>
  </si>
  <si>
    <t>Kodiak,AK,99701,907-452-3006,Bill's Sporting Goods,685 Fairview Avenue</t>
  </si>
  <si>
    <t>AK,99701,907-452-3006,Bill's Sporting Goods,685 Fairview Avenue,Ketchikan</t>
  </si>
  <si>
    <t>99701,907-452-3006,Bill's Sporting Goods,685 Fairview Avenue,Ketchikan,AK</t>
  </si>
  <si>
    <t>907-452-3006,Bill's Sporting Goods,685 Fairview Avenue,Ketchikan,AK,99901</t>
  </si>
  <si>
    <t>Bill's Sporting Goods,685 Fairview Avenue,Ketchikan,AK,99901,907-247-3640</t>
  </si>
  <si>
    <t>685 Fairview Avenue,Ketchikan,AK,99901,907-247-3640,Bill's Total Sports</t>
  </si>
  <si>
    <t>Ketchikan,AK,99901,907-247-3640,Bill's Total Sports,West 27th Avenue</t>
  </si>
  <si>
    <t>AK,99901,907-247-3640,Bill's Total Sports,West 27th Avenue,Anchorage</t>
  </si>
  <si>
    <t>99901,907-247-3640,Bill's Total Sports,West 27th Avenue,Anchorage,AK</t>
  </si>
  <si>
    <t>907-247-3640,Bill's Total Sports,West 27th Avenue,Anchorage,AK,99518</t>
  </si>
  <si>
    <t>Bill's Total Sports,West 27th Avenue,Anchorage,AK,99518,907-522-8288</t>
  </si>
  <si>
    <t>West 27th Avenue,Anchorage,AK,99518,907-522-8288,Blue Sports Marketing</t>
  </si>
  <si>
    <t>Anchorage,AK,99518,907-522-8288,Blue Sports Marketing,9209 Tongass Avenue</t>
  </si>
  <si>
    <t>AK,99518,907-522-8288,Blue Sports Marketing,9209 Tongass Avenue,Anchorage</t>
  </si>
  <si>
    <t>99518,907-522-8288,Blue Sports Marketing,9209 Tongass Avenue,Anchorage,AK</t>
  </si>
  <si>
    <t>907-522-8288,Blue Sports Marketing,9209 Tongass Avenue,Anchorage,AK,99501</t>
  </si>
  <si>
    <t>Blue Sports Marketing,9209 Tongass Avenue,Anchorage,AK,99501,907-279-7272</t>
  </si>
  <si>
    <t>9209 Tongass Avenue,Anchorage,AK,99501,907-279-7272,Bob's Outfitters</t>
  </si>
  <si>
    <t>Anchorage,AK,99501,907-279-7272,Bob's Outfitters,290 College Road</t>
  </si>
  <si>
    <t>AK,99501,907-279-7272,Bob's Outfitters,290 College Road,Sitka</t>
  </si>
  <si>
    <t>99501,907-279-7272,Bob's Outfitters,290 College Road,Sitka,AK</t>
  </si>
  <si>
    <t>907-279-7272,Bob's Outfitters,290 College Road,Sitka,AK,99801</t>
  </si>
  <si>
    <t>Bob's Outfitters,290 College Road,Sitka,AK,99801,907-789-2300</t>
  </si>
  <si>
    <t>290 College Road,Sitka,AK,99801,907-789-2300,Broadline Snowboard</t>
  </si>
  <si>
    <t>Sitka,AK,99801,907-789-2300,Broadline Snowboard,507 East Benson Boulevard</t>
  </si>
  <si>
    <t>AK,99801,907-789-2300,Broadline Snowboard,507 East Benson Boulevard,Kodiak</t>
  </si>
  <si>
    <t>99801,907-789-2300,Broadline Snowboard,507 East Benson Boulevard,Kodiak,AK</t>
  </si>
  <si>
    <t>907-789-2300,Broadline Snowboard,507 East Benson Boulevard,Kodiak,AK,99709</t>
  </si>
  <si>
    <t>Broadline Snowboard,507 East Benson Boulevard,Kodiak,AK,99709,907-479-3007</t>
  </si>
  <si>
    <t>507 East Benson Boulevard,Kodiak,AK,99709,907-479-3007,Broadline Snowboard</t>
  </si>
  <si>
    <t>Kodiak,AK,99709,907-479-3007,Broadline Snowboard,507 East 15th Avenue</t>
  </si>
  <si>
    <t>AK,99709,907-479-3007,Broadline Snowboard,507 East 15th Avenue,Kodiak</t>
  </si>
  <si>
    <t>99709,907-479-3007,Broadline Snowboard,507 East 15th Avenue,Kodiak,AK</t>
  </si>
  <si>
    <t>907-479-3007,Broadline Snowboard,507 East 15th Avenue,Kodiak,AK,99501</t>
  </si>
  <si>
    <t>Broadline Snowboard,507 East 15th Avenue,Kodiak,AK,99501,907-349-3135</t>
  </si>
  <si>
    <t>507 East 15th Avenue,Kodiak,AK,99501,907-349-3135,Broadline Snowboard - Business Office</t>
  </si>
  <si>
    <t>Kodiak,AK,99501,907-349-3135,Broadline Snowboard - Business Office,524 East 5th Avenue</t>
  </si>
  <si>
    <t>AK,99501,907-349-3135,Broadline Snowboard - Business Office,524 East 5th Avenue,Ketchikan</t>
  </si>
  <si>
    <t>99501,907-349-3135,Broadline Snowboard - Business Office,524 East 5th Avenue,Ketchikan,AK</t>
  </si>
  <si>
    <t>907-349-3135,Broadline Snowboard - Business Office,524 East 5th Avenue,Ketchikan,AK,99501</t>
  </si>
  <si>
    <t>Broadline Snowboard - Business Office,524 East 5th Avenue,Ketchikan,AK,99501,907-245-3171</t>
  </si>
  <si>
    <t>524 East 5th Avenue,Ketchikan,AK,99501,907-245-3171,Broadline Snowboard Shop</t>
  </si>
  <si>
    <t>Ketchikan,AK,99501,907-245-3171,Broadline Snowboard Shop,530 East Tudor Road</t>
  </si>
  <si>
    <t>AK,99501,907-245-3171,Broadline Snowboard Shop,530 East Tudor Road,Ketchikan</t>
  </si>
  <si>
    <t>99501,907-245-3171,Broadline Snowboard Shop,530 East Tudor Road,Ketchikan,AK</t>
  </si>
  <si>
    <t>907-245-3171,Broadline Snowboard Shop,530 East Tudor Road,Ketchikan,AK,99501</t>
  </si>
  <si>
    <t>Broadline Snowboard Shop,530 East Tudor Road,Ketchikan,AK,99501,907-245-3184</t>
  </si>
  <si>
    <t>530 East Tudor Road,Ketchikan,AK,99501,907-245-3184,Broadline Snowboard Shop</t>
  </si>
  <si>
    <t>Ketchikan,AK,99501,907-245-3184,Broadline Snowboard Shop,570 East Tudor Road</t>
  </si>
  <si>
    <t>AK,99501,907-245-3184,Broadline Snowboard Shop,570 East Tudor Road,Ketchikan</t>
  </si>
  <si>
    <t>99501,907-245-3184,Broadline Snowboard Shop,570 East Tudor Road,Ketchikan,AK</t>
  </si>
  <si>
    <t>907-245-3184,Broadline Snowboard Shop,570 East Tudor Road,Ketchikan,AK,99501</t>
  </si>
  <si>
    <t>Broadline Snowboard Shop,570 East Tudor Road,Ketchikan,AK,99501,907-245-3199</t>
  </si>
  <si>
    <t>570 East Tudor Road,Ketchikan,AK,99501,907-245-3199,Broadline Snowboard Shop</t>
  </si>
  <si>
    <t>Ketchikan,AK,99501,907-245-3199,Broadline Snowboard Shop,660 East Rezanof Drive</t>
  </si>
  <si>
    <t>AK,99501,907-245-3199,Broadline Snowboard Shop,660 East Rezanof Drive,Ketchikan</t>
  </si>
  <si>
    <t>99501,907-245-3199,Broadline Snowboard Shop,660 East Rezanof Drive,Ketchikan,AK</t>
  </si>
  <si>
    <t>907-245-3199,Broadline Snowboard Shop,660 East Rezanof Drive,Ketchikan,AK,99701</t>
  </si>
  <si>
    <t>Broadline Snowboard Shop,660 East Rezanof Drive,Ketchikan,AK,99701,907-479-3458</t>
  </si>
  <si>
    <t>660 East Rezanof Drive,Ketchikan,AK,99701,907-479-3458,Broken Board Snowboard Specialists</t>
  </si>
  <si>
    <t>Ketchikan,AK,99701,907-479-3458,Broken Board Snowboard Specialists,800 Fairview Avenue</t>
  </si>
  <si>
    <t>AK,99701,907-479-3458,Broken Board Snowboard Specialists,800 Fairview Avenue,Ketchikan</t>
  </si>
  <si>
    <t>99701,907-479-3458,Broken Board Snowboard Specialists,800 Fairview Avenue,Ketchikan,AK</t>
  </si>
  <si>
    <t>907-479-3458,Broken Board Snowboard Specialists,800 Fairview Avenue,Ketchikan,AK,99654</t>
  </si>
  <si>
    <t>Broken Board Snowboard Specialists,800 Fairview Avenue,Ketchikan,AK,99654,907-357-3900</t>
  </si>
  <si>
    <t>800 Fairview Avenue,Ketchikan,AK,99654,907-357-3900,Central Hardware</t>
  </si>
  <si>
    <t>Ketchikan,AK,99654,907-357-3900,Central Hardware,Water Street</t>
  </si>
  <si>
    <t>AK,99654,907-357-3900,Central Hardware,Water Street,Anchorage</t>
  </si>
  <si>
    <t>99654,907-357-3900,Central Hardware,Water Street,Anchorage,AK</t>
  </si>
  <si>
    <t>907-357-3900,Central Hardware,Water Street,Anchorage,AK,99686</t>
  </si>
  <si>
    <t>Central Hardware,Water Street,Anchorage,AK,99686,907-835-7529</t>
  </si>
  <si>
    <t>Water Street,Anchorage,AK,99686,907-835-7529,Central Hardware &amp; Sporting Goods</t>
  </si>
  <si>
    <t>Anchorage,AK,99686,907-835-7529,Central Hardware &amp; Sporting Goods,44793 Univ Centre</t>
  </si>
  <si>
    <t>AK,99686,907-835-7529,Central Hardware &amp; Sporting Goods,44793 Univ Centre,Anchorage</t>
  </si>
  <si>
    <t>99686,907-835-7529,Central Hardware &amp; Sporting Goods,44793 Univ Centre,Anchorage,AK</t>
  </si>
  <si>
    <t>907-835-7529,Central Hardware &amp; Sporting Goods,44793 Univ Centre,Anchorage,AK,99701</t>
  </si>
  <si>
    <t>Central Hardware &amp; Sporting Goods,44793 Univ Centre,Anchorage,AK,99701,907-452-7335</t>
  </si>
  <si>
    <t>44793 Univ Centre,Anchorage,AK,99701,907-452-7335,Chino Sports</t>
  </si>
  <si>
    <t>Anchorage,AK,99701,907-452-7335,Chino Sports,824 Fairway Circle</t>
  </si>
  <si>
    <t>AK,99701,907-452-7335,Chino Sports,824 Fairway Circle,Ketchikan</t>
  </si>
  <si>
    <t>99701,907-452-7335,Chino Sports,824 Fairway Circle,Ketchikan,AK</t>
  </si>
  <si>
    <t>907-452-7335,Chino Sports,824 Fairway Circle,Ketchikan,AK,99654</t>
  </si>
  <si>
    <t>Chino Sports,824 Fairway Circle,Ketchikan,AK,99654,907-376-3936</t>
  </si>
  <si>
    <t>824 Fairway Circle,Ketchikan,AK,99654,907-376-3936,Cordwood Ski &amp; Cyclery</t>
  </si>
  <si>
    <t>Ketchikan,AK,99654,907-376-3936,Cordwood Ski &amp; Cyclery,1239 Harbor Drive</t>
  </si>
  <si>
    <t>AK,99654,907-376-3936,Cordwood Ski &amp; Cyclery,1239 Harbor Drive,Haines</t>
  </si>
  <si>
    <t>99654,907-376-3936,Cordwood Ski &amp; Cyclery,1239 Harbor Drive,Haines,AK</t>
  </si>
  <si>
    <t>907-376-3936,Cordwood Ski &amp; Cyclery,1239 Harbor Drive,Haines,AK,99587</t>
  </si>
  <si>
    <t>Cordwood Ski &amp; Cyclery,1239 Harbor Drive,Haines,AK,99587,907-783-4684</t>
  </si>
  <si>
    <t>1239 Harbor Drive,Haines,AK,99587,907-783-4684,Cyan Sporting Goods</t>
  </si>
  <si>
    <t>Haines,AK,99587,907-783-4684,Cyan Sporting Goods,906 Front Street</t>
  </si>
  <si>
    <t>AK,99587,907-783-4684,Cyan Sporting Goods,906 Front Street,Ketchikan</t>
  </si>
  <si>
    <t>99587,907-783-4684,Cyan Sporting Goods,906 Front Street,Ketchikan,AK</t>
  </si>
  <si>
    <t>907-783-4684,Cyan Sporting Goods,906 Front Street,Ketchikan,AK,99615</t>
  </si>
  <si>
    <t>Cyan Sporting Goods,906 Front Street,Ketchikan,AK,99615,907-486-4210</t>
  </si>
  <si>
    <t>906 Front Street,Ketchikan,AK,99615,907-486-4210,Experienced Charters</t>
  </si>
  <si>
    <t>Ketchikan,AK,99615,907-486-4210,Experienced Charters,1040 Galena Road</t>
  </si>
  <si>
    <t>AK,99615,907-486-4210,Experienced Charters,1040 Galena Road,Juneau</t>
  </si>
  <si>
    <t>99615,907-486-4210,Experienced Charters,1040 Galena Road,Juneau,AK</t>
  </si>
  <si>
    <t>907-486-4210,Experienced Charters,1040 Galena Road,Juneau,AK,99901</t>
  </si>
  <si>
    <t>Experienced Charters,1040 Galena Road,Juneau,AK,99901,907-225-4389</t>
  </si>
  <si>
    <t>1040 Galena Road,Juneau,AK,99901,907-225-4389,Fifth Avenue Outfitters</t>
  </si>
  <si>
    <t>Juneau,AK,99901,907-225-4389,Fifth Avenue Outfitters,300A University Avenue South</t>
  </si>
  <si>
    <t>AK,99901,907-225-4389,Fifth Avenue Outfitters,300A University Avenue South,Anchorage</t>
  </si>
  <si>
    <t>99901,907-225-4389,Fifth Avenue Outfitters,300A University Avenue South,Anchorage,AK</t>
  </si>
  <si>
    <t>907-225-4389,Fifth Avenue Outfitters,300A University Avenue South,Anchorage,AK,99501</t>
  </si>
  <si>
    <t>Fifth Avenue Outfitters,300A University Avenue South,Anchorage,AK,99501,907-276-7335</t>
  </si>
  <si>
    <t>300A University Avenue South,Anchorage,AK,99501,907-276-7335,G I Janes</t>
  </si>
  <si>
    <t>Anchorage,AK,99501,907-276-7335,G I Janes,1231 Glacier Highway</t>
  </si>
  <si>
    <t>AK,99501,907-276-7335,G I Janes,1231 Glacier Highway,Homer</t>
  </si>
  <si>
    <t>99501,907-276-7335,G I Janes,1231 Glacier Highway,Homer,AK</t>
  </si>
  <si>
    <t>907-276-7335,G I Janes,1231 Glacier Highway,Homer,AK,99654</t>
  </si>
  <si>
    <t>G I Janes,1231 Glacier Highway,Homer,AK,99654,907-357-4439</t>
  </si>
  <si>
    <t>1231 Glacier Highway,Homer,AK,99654,907-357-4439,Glenn Ski &amp; Sports</t>
  </si>
  <si>
    <t>Homer,AK,99654,907-357-4439,Glenn Ski &amp; Sports,6330 South Cushman Street</t>
  </si>
  <si>
    <t>AK,99654,907-357-4439,Glenn Ski &amp; Sports,6330 South Cushman Street,Anchorage</t>
  </si>
  <si>
    <t>99654,907-357-4439,Glenn Ski &amp; Sports,6330 South Cushman Street,Anchorage,AK</t>
  </si>
  <si>
    <t>907-357-4439,Glenn Ski &amp; Sports,6330 South Cushman Street,Anchorage,AK,99507</t>
  </si>
  <si>
    <t>Glenn Ski &amp; Sports,6330 South Cushman Street,Anchorage,AK,99507,907-349-6881</t>
  </si>
  <si>
    <t>6330 South Cushman Street,Anchorage,AK,99507,907-349-6881,Go North Center</t>
  </si>
  <si>
    <t>Anchorage,AK,99507,907-349-6881,Go North Center,6239 South Colony Way</t>
  </si>
  <si>
    <t>AK,99507,907-349-6881,Go North Center,6239 South Colony Way,Anchorage</t>
  </si>
  <si>
    <t>99507,907-349-6881,Go North Center,6239 South Colony Way,Anchorage,AK</t>
  </si>
  <si>
    <t>907-349-6881,Go North Center,6239 South Colony Way,Anchorage,AK,99709</t>
  </si>
  <si>
    <t>Go North Center,6239 South Colony Way,Anchorage,AK,99709,907-479-6870</t>
  </si>
  <si>
    <t>6239 South Colony Way,Anchorage,AK,99709,907-479-6870,Go North to Alaska Outfitters</t>
  </si>
  <si>
    <t>Anchorage,AK,99709,907-479-6870,Go North to Alaska Outfitters,1239 Harbor Drive</t>
  </si>
  <si>
    <t>AK,99709,907-479-6870,Go North to Alaska Outfitters,1239 Harbor Drive,Haines</t>
  </si>
  <si>
    <t>99709,907-479-6870,Go North to Alaska Outfitters,1239 Harbor Drive,Haines,AK</t>
  </si>
  <si>
    <t>907-479-6870,Go North to Alaska Outfitters,1239 Harbor Drive,Haines,AK,99709</t>
  </si>
  <si>
    <t>Go North to Alaska Outfitters,1239 Harbor Drive,Haines,AK,99709,907-479-4727</t>
  </si>
  <si>
    <t>1239 Harbor Drive,Haines,AK,99709,907-479-4727,Golf Shop</t>
  </si>
  <si>
    <t>Haines,AK,99709,907-479-4727,Golf Shop,1307 Indo Skate Park</t>
  </si>
  <si>
    <t>AK,99709,907-479-4727,Golf Shop,1307 Indo Skate Park,Girdwood</t>
  </si>
  <si>
    <t>99709,907-479-4727,Golf Shop,1307 Indo Skate Park,Girdwood,AK</t>
  </si>
  <si>
    <t>907-479-4727,Golf Shop,1307 Indo Skate Park,Girdwood,AK,99669</t>
  </si>
  <si>
    <t>Golf Shop,1307 Indo Skate Park,Girdwood,AK,99669,907-262-4774</t>
  </si>
  <si>
    <t>1307 Indo Skate Park,Girdwood,AK,99669,907-262-4774,Great Ice Flow Sports</t>
  </si>
  <si>
    <t>Girdwood,AK,99669,907-262-4774,Great Ice Flow Sports,1512 Kalakaket Street</t>
  </si>
  <si>
    <t>AK,99669,907-262-4774,Great Ice Flow Sports,1512 Kalakaket Street,Fairbanks</t>
  </si>
  <si>
    <t>99669,907-262-4774,Great Ice Flow Sports,1512 Kalakaket Street,Fairbanks,AK</t>
  </si>
  <si>
    <t>907-262-4774,Great Ice Flow Sports,1512 Kalakaket Street,Fairbanks,AK,99701</t>
  </si>
  <si>
    <t>Great Ice Flow Sports,1512 Kalakaket Street,Fairbanks,AK,99701,907-479-5011</t>
  </si>
  <si>
    <t>1512 Kalakaket Street,Fairbanks,AK,99701,907-479-5011,Great Northern Fish Inc</t>
  </si>
  <si>
    <t>Fairbanks,AK,99701,907-479-5011,Great Northern Fish Inc,1520 Katlian Street</t>
  </si>
  <si>
    <t>AK,99701,907-479-5011,Great Northern Fish Inc,1520 Katlian Street,Fairbanks</t>
  </si>
  <si>
    <t>99701,907-479-5011,Great Northern Fish Inc,1520 Katlian Street,Fairbanks,AK</t>
  </si>
  <si>
    <t>907-479-5011,Great Northern Fish Inc,1520 Katlian Street,Fairbanks,AK,99507</t>
  </si>
  <si>
    <t>Great Northern Fish Inc,1520 Katlian Street,Fairbanks,AK,99507,907-563-5070</t>
  </si>
  <si>
    <t>1520 Katlian Street,Fairbanks,AK,99507,907-563-5070,Great Outdoor Clothing Company</t>
  </si>
  <si>
    <t>Fairbanks,AK,99507,907-563-5070,Great Outdoor Clothing Company,1875 Lake Street</t>
  </si>
  <si>
    <t>AK,99507,907-563-5070,Great Outdoor Clothing Company,1875 Lake Street,Fairbanks</t>
  </si>
  <si>
    <t>99507,907-563-5070,Great Outdoor Clothing Company,1875 Lake Street,Fairbanks,AK</t>
  </si>
  <si>
    <t>907-563-5070,Great Outdoor Clothing Company,1875 Lake Street,Fairbanks,AK,99503</t>
  </si>
  <si>
    <t>Great Outdoor Clothing Company,1875 Lake Street,Fairbanks,AK,99503,907-277-5070</t>
  </si>
  <si>
    <t>1875 Lake Street,Fairbanks,AK,99503,907-277-5070,Great Prospects Outfitter</t>
  </si>
  <si>
    <t>Fairbanks,AK,99503,907-277-5070,Great Prospects Outfitter,8931 Sterling Highway</t>
  </si>
  <si>
    <t>AK,99503,907-277-5070,Great Prospects Outfitter,8931 Sterling Highway,Anchorage</t>
  </si>
  <si>
    <t>99503,907-277-5070,Great Prospects Outfitter,8931 Sterling Highway,Anchorage,AK</t>
  </si>
  <si>
    <t>907-277-5070,Great Prospects Outfitter,8931 Sterling Highway,Anchorage,AK,99701</t>
  </si>
  <si>
    <t>Great Prospects Outfitter,8931 Sterling Highway,Anchorage,AK,99701,907-457-7272</t>
  </si>
  <si>
    <t>8931 Sterling Highway,Anchorage,AK,99701,907-457-7272,Green Line Sports</t>
  </si>
  <si>
    <t>Anchorage,AK,99701,907-457-7272,Green Line Sports,11901 Univ Centre</t>
  </si>
  <si>
    <t>AK,99701,907-457-7272,Green Line Sports,11901 Univ Centre,Anchorage</t>
  </si>
  <si>
    <t>99701,907-457-7272,Green Line Sports,11901 Univ Centre,Anchorage,AK</t>
  </si>
  <si>
    <t>907-457-7272,Green Line Sports,11901 Univ Centre,Anchorage,AK,99669</t>
  </si>
  <si>
    <t>Green Line Sports,11901 Univ Centre,Anchorage,AK,99669,907-262-7301</t>
  </si>
  <si>
    <t>11901 Univ Centre,Anchorage,AK,99669,907-262-7301,Hansen's</t>
  </si>
  <si>
    <t>Anchorage,AK,99669,907-262-7301,Hansen's,2324 Lepak Avenue</t>
  </si>
  <si>
    <t>AK,99669,907-262-7301,Hansen's,2324 Lepak Avenue,Fairbanks</t>
  </si>
  <si>
    <t>99669,907-262-7301,Hansen's,2324 Lepak Avenue,Fairbanks,AK</t>
  </si>
  <si>
    <t>907-262-7301,Hansen's,2324 Lepak Avenue,Fairbanks,AK,99501</t>
  </si>
  <si>
    <t>Hansen's,2324 Lepak Avenue,Fairbanks,AK,99501,907-279-5101</t>
  </si>
  <si>
    <t>2324 Lepak Avenue,Fairbanks,AK,99501,907-279-5101,Jim's Athletic Supply</t>
  </si>
  <si>
    <t>Fairbanks,AK,99501,907-279-5101,Jim's Athletic Supply,927 Galena</t>
  </si>
  <si>
    <t>AK,99501,907-279-5101,Jim's Athletic Supply,927 Galena,Juneau</t>
  </si>
  <si>
    <t>99501,907-279-5101,Jim's Athletic Supply,927 Galena,Juneau,AK</t>
  </si>
  <si>
    <t>907-279-5101,Jim's Athletic Supply,927 Galena,Juneau,AK,99503</t>
  </si>
  <si>
    <t>Jim's Athletic Supply,927 Galena,Juneau,AK,99503,907-272-4287</t>
  </si>
  <si>
    <t>927 Galena,Juneau,AK,99503,907-272-4287,Joe's Backcountry</t>
  </si>
  <si>
    <t>Juneau,AK,99503,907-272-4287,Joe's Backcountry,316 Davis Road</t>
  </si>
  <si>
    <t>AK,99503,907-272-4287,Joe's Backcountry,316 Davis Road,Sitka</t>
  </si>
  <si>
    <t>99503,907-272-4287,Joe's Backcountry,316 Davis Road,Sitka,AK</t>
  </si>
  <si>
    <t>907-272-4287,Joe's Backcountry,316 Davis Road,Sitka,AK,99518</t>
  </si>
  <si>
    <t>Joe's Backcountry,316 Davis Road,Sitka,AK,99518,907-562-2453</t>
  </si>
  <si>
    <t>316 Davis Road,Sitka,AK,99518,907-562-2453,John's Alaskan Tackle</t>
  </si>
  <si>
    <t>Sitka,AK,99518,907-562-2453,John's Alaskan Tackle,3200 Mi Rich Highway</t>
  </si>
  <si>
    <t>AK,99518,907-562-2453,John's Alaskan Tackle,3200 Mi Rich Highway,Fairbanks</t>
  </si>
  <si>
    <t>99518,907-562-2453,John's Alaskan Tackle,3200 Mi Rich Highway,Fairbanks,AK</t>
  </si>
  <si>
    <t>907-562-2453,John's Alaskan Tackle,3200 Mi Rich Highway,Fairbanks,AK,99669</t>
  </si>
  <si>
    <t>John's Alaskan Tackle,3200 Mi Rich Highway,Fairbanks,AK,99669,907-262-5377</t>
  </si>
  <si>
    <t>3200 Mi Rich Highway,Fairbanks,AK,99669,907-262-5377,Junket Junction</t>
  </si>
  <si>
    <t>Fairbanks,AK,99669,907-262-5377,Junket Junction,2920 Main Street</t>
  </si>
  <si>
    <t>AK,99669,907-262-5377,Junket Junction,2920 Main Street,Fairbanks</t>
  </si>
  <si>
    <t>99669,907-262-5377,Junket Junction,2920 Main Street,Fairbanks,AK</t>
  </si>
  <si>
    <t>907-262-5377,Junket Junction,2920 Main Street,Fairbanks,AK,99501</t>
  </si>
  <si>
    <t>Junket Junction,2920 Main Street,Fairbanks,AK,99501,907-562-5242</t>
  </si>
  <si>
    <t>2920 Main Street,Fairbanks,AK,99501,907-562-5242,Look River Guides</t>
  </si>
  <si>
    <t>Fairbanks,AK,99501,907-562-5242,Look River Guides,West 27th Avenue</t>
  </si>
  <si>
    <t>AK,99501,907-562-5242,Look River Guides,West 27th Avenue,Anchorage</t>
  </si>
  <si>
    <t>99501,907-562-5242,Look River Guides,West 27th Avenue,Anchorage,AK</t>
  </si>
  <si>
    <t>907-562-5242,Look River Guides,West 27th Avenue,Anchorage,AK,99743</t>
  </si>
  <si>
    <t>Look River Guides,West 27th Avenue,Anchorage,AK,99743,907-683-8184</t>
  </si>
  <si>
    <t>West 27th Avenue,Anchorage,AK,99743,907-683-8184,Millie's Sporting Goods</t>
  </si>
  <si>
    <t>Anchorage,AK,99743,907-683-8184,Millie's Sporting Goods,3500 Muldoon Road</t>
  </si>
  <si>
    <t>AK,99743,907-683-8184,Millie's Sporting Goods,3500 Muldoon Road,Fairbanks</t>
  </si>
  <si>
    <t>99743,907-683-8184,Millie's Sporting Goods,3500 Muldoon Road,Fairbanks,AK</t>
  </si>
  <si>
    <t>907-683-8184,Millie's Sporting Goods,3500 Muldoon Road,Fairbanks,AK,99835</t>
  </si>
  <si>
    <t>Millie's Sporting Goods,3500 Muldoon Road,Fairbanks,AK,99835,907-747-5678</t>
  </si>
  <si>
    <t>3500 Muldoon Road,Fairbanks,AK,99835,907-747-5678,Mountain Gear Shop</t>
  </si>
  <si>
    <t>Fairbanks,AK,99835,907-747-5678,Mountain Gear Shop,3627 Old Steese Highway</t>
  </si>
  <si>
    <t>AK,99835,907-747-5678,Mountain Gear Shop,3627 Old Steese Highway,Fairbanks</t>
  </si>
  <si>
    <t>99835,907-747-5678,Mountain Gear Shop,3627 Old Steese Highway,Fairbanks,AK</t>
  </si>
  <si>
    <t>907-747-5678,Mountain Gear Shop,3627 Old Steese Highway,Fairbanks,AK,99801</t>
  </si>
  <si>
    <t>Mountain Gear Shop,3627 Old Steese Highway,Fairbanks,AK,99801,907-780-5823</t>
  </si>
  <si>
    <t>3627 Old Steese Highway,Fairbanks,AK,99801,907-780-5823,Mountain View Outfitters</t>
  </si>
  <si>
    <t>Fairbanks,AK,99801,907-780-5823,Mountain View Outfitters,3639 Old Seward Highway</t>
  </si>
  <si>
    <t>AK,99801,907-780-5823,Mountain View Outfitters,3639 Old Seward Highway,Eagle River</t>
  </si>
  <si>
    <t>99801,907-780-5823,Mountain View Outfitters,3639 Old Seward Highway,Eagle River,AK</t>
  </si>
  <si>
    <t>907-780-5823,Mountain View Outfitters,3639 Old Seward Highway,Eagle River,AK,99503</t>
  </si>
  <si>
    <t>Mountain View Outfitters,3639 Old Seward Highway,Eagle River,AK,99503,907-563-5860</t>
  </si>
  <si>
    <t>3639 Old Seward Highway,Eagle River,AK,99503,907-563-5860,Nell's Variety Store</t>
  </si>
  <si>
    <t>Eagle River,AK,99503,907-563-5860,Nell's Variety Store,3857 Omalley Road</t>
  </si>
  <si>
    <t>AK,99503,907-563-5860,Nell's Variety Store,3857 Omalley Road,Dillingham</t>
  </si>
  <si>
    <t>99503,907-563-5860,Nell's Variety Store,3857 Omalley Road,Dillingham,AK</t>
  </si>
  <si>
    <t>907-563-5860,Nell's Variety Store,3857 Omalley Road,Dillingham,AK,99576</t>
  </si>
  <si>
    <t>Nell's Variety Store,3857 Omalley Road,Dillingham,AK,99576,907-842-6117</t>
  </si>
  <si>
    <t>3857 Omalley Road,Dillingham,AK,99576,907-842-6117,Nestermann's</t>
  </si>
  <si>
    <t>Dillingham,AK,99576,907-842-6117,Nestermann's,3857 Parks Hy</t>
  </si>
  <si>
    <t>AK,99576,907-842-6117,Nestermann's,3857 Parks Hy,Delta Junction</t>
  </si>
  <si>
    <t>99576,907-842-6117,Nestermann's,3857 Parks Hy,Delta Junction,AK</t>
  </si>
  <si>
    <t>907-842-6117,Nestermann's,3857 Parks Hy,Delta Junction,AK,99507</t>
  </si>
  <si>
    <t>Nestermann's,3857 Parks Hy,Delta Junction,AK,99507,907-344-6249</t>
  </si>
  <si>
    <t>3857 Parks Hy,Delta Junction,AK,99507,907-344-6249,North Pole Sports</t>
  </si>
  <si>
    <t>Delta Junction,AK,99507,907-344-6249,North Pole Sports,3858 Pond Reef Road</t>
  </si>
  <si>
    <t>AK,99507,907-344-6249,North Pole Sports,3858 Pond Reef Road,Anchorage</t>
  </si>
  <si>
    <t>99507,907-344-6249,North Pole Sports,3858 Pond Reef Road,Anchorage,AK</t>
  </si>
  <si>
    <t>907-344-6249,North Pole Sports,3858 Pond Reef Road,Anchorage,AK,99705</t>
  </si>
  <si>
    <t>North Pole Sports,3858 Pond Reef Road,Anchorage,AK,99705,907-490-6444</t>
  </si>
  <si>
    <t>3858 Pond Reef Road,Anchorage,AK,99705,907-490-6444,Northerner Sport Shop</t>
  </si>
  <si>
    <t>Anchorage,AK,99705,907-490-6444,Northerner Sport Shop,West 4th Avenue</t>
  </si>
  <si>
    <t>AK,99705,907-490-6444,Northerner Sport Shop,West 4th Avenue,Anchorage</t>
  </si>
  <si>
    <t>99705,907-490-6444,Northerner Sport Shop,West 4th Avenue,Anchorage,AK</t>
  </si>
  <si>
    <t>907-490-6444,Northerner Sport Shop,West 4th Avenue,Anchorage,AK,99503</t>
  </si>
  <si>
    <t>Northerner Sport Shop,West 4th Avenue,Anchorage,AK,99503,907-272-7555</t>
  </si>
  <si>
    <t>West 4th Avenue,Anchorage,AK,99503,907-272-7555,Northland Billiards</t>
  </si>
  <si>
    <t>Anchorage,AK,99503,907-272-7555,Northland Billiards,3857 Parks Hy</t>
  </si>
  <si>
    <t>AK,99503,907-272-7555,Northland Billiards,3857 Parks Hy,Bethel</t>
  </si>
  <si>
    <t>99503,907-272-7555,Northland Billiards,3857 Parks Hy,Bethel,AK</t>
  </si>
  <si>
    <t>907-272-7555,Northland Billiards,3857 Parks Hy,Bethel,AK,99516</t>
  </si>
  <si>
    <t>Northland Billiards,3857 Parks Hy,Bethel,AK,99516,907-345-6292</t>
  </si>
  <si>
    <t>3857 Parks Hy,Bethel,AK,99516,907-345-6292,Northern Alaskan Outfitter</t>
  </si>
  <si>
    <t>Bethel,AK,99516,907-345-6292,Northern Alaskan Outfitter,4001 Portage Street</t>
  </si>
  <si>
    <t>AK,99516,907-345-6292,Northern Alaskan Outfitter,4001 Portage Street,Anchorage</t>
  </si>
  <si>
    <t>99516,907-345-6292,Northern Alaskan Outfitter,4001 Portage Street,Anchorage,AK</t>
  </si>
  <si>
    <t>907-345-6292,Northern Alaskan Outfitter,4001 Portage Street,Anchorage,AK,99801</t>
  </si>
  <si>
    <t>Northern Alaskan Outfitter,4001 Portage Street,Anchorage,AK,99801,907-789-6480</t>
  </si>
  <si>
    <t>4001 Portage Street,Anchorage,AK,99801,907-789-6480,Out in the Boondock Outfitters</t>
  </si>
  <si>
    <t>Anchorage,AK,99801,907-789-6480,Out in the Boondock Outfitters,726 Fairview Avenue</t>
  </si>
  <si>
    <t>AK,99801,907-789-6480,Out in the Boondock Outfitters,726 Fairview Avenue,Ketchikan</t>
  </si>
  <si>
    <t>99801,907-789-6480,Out in the Boondock Outfitters,726 Fairview Avenue,Ketchikan,AK</t>
  </si>
  <si>
    <t>907-789-6480,Out in the Boondock Outfitters,726 Fairview Avenue,Ketchikan,AK,99577</t>
  </si>
  <si>
    <t>Out in the Boondock Outfitters,726 Fairview Avenue,Ketchikan,AK,99577,907-694-3686</t>
  </si>
  <si>
    <t>726 Fairview Avenue,Ketchikan,AK,99577,907-694-3686,Outside Passage</t>
  </si>
  <si>
    <t>Ketchikan,AK,99577,907-694-3686,Outside Passage,2636 Lower Mill Road</t>
  </si>
  <si>
    <t>AK,99577,907-694-3686,Outside Passage,2636 Lower Mill Road,Fairbanks</t>
  </si>
  <si>
    <t>99577,907-694-3686,Outside Passage,2636 Lower Mill Road,Fairbanks,AK</t>
  </si>
  <si>
    <t>907-694-3686,Outside Passage,2636 Lower Mill Road,Fairbanks,AK,99901</t>
  </si>
  <si>
    <t>Outside Passage,2636 Lower Mill Road,Fairbanks,AK,99901,907-225-5101</t>
  </si>
  <si>
    <t>2636 Lower Mill Road,Fairbanks,AK,99901,907-225-5101,Pacific Supply Corporation of Alaska LLC</t>
  </si>
  <si>
    <t>Fairbanks,AK,99901,907-225-5101,Pacific Supply Corporation of Alaska LLC,3833 Old Seward Highway</t>
  </si>
  <si>
    <t>AK,99901,907-225-5101,Pacific Supply Corporation of Alaska LLC,3833 Old Seward Highway,Eagle River</t>
  </si>
  <si>
    <t>99901,907-225-5101,Pacific Supply Corporation of Alaska LLC,3833 Old Seward Highway,Eagle River,AK</t>
  </si>
  <si>
    <t>907-225-5101,Pacific Supply Corporation of Alaska LLC,3833 Old Seward Highway,Eagle River,AK,99835</t>
  </si>
  <si>
    <t>Pacific Supply Corporation of Alaska LLC,3833 Old Seward Highway,Eagle River,AK,99835,907-747-5972</t>
  </si>
  <si>
    <t>3833 Old Seward Highway,Eagle River,AK,99835,907-747-5972,Pacific Supply of Alaska</t>
  </si>
  <si>
    <t>Eagle River,AK,99835,907-747-5972,Pacific Supply of Alaska,3838 Olympic Circle</t>
  </si>
  <si>
    <t>AK,99835,907-747-5972,Pacific Supply of Alaska,3838 Olympic Circle,Dillingham</t>
  </si>
  <si>
    <t>99835,907-747-5972,Pacific Supply of Alaska,3838 Olympic Circle,Dillingham,AK</t>
  </si>
  <si>
    <t>907-747-5972,Pacific Supply of Alaska,3838 Olympic Circle,Dillingham,AK,99901</t>
  </si>
  <si>
    <t>Pacific Supply of Alaska,3838 Olympic Circle,Dillingham,AK,99901,907-225-6002</t>
  </si>
  <si>
    <t>3838 Olympic Circle,Dillingham,AK,99901,907-225-6002,Palmer's Hardware</t>
  </si>
  <si>
    <t>Dillingham,AK,99901,907-225-6002,Palmer's Hardware,Alyeska Highway</t>
  </si>
  <si>
    <t>AK,99901,907-225-6002,Palmer's Hardware,Alyeska Highway,Anchorage</t>
  </si>
  <si>
    <t>99901,907-225-6002,Palmer's Hardware,Alyeska Highway,Anchorage,AK</t>
  </si>
  <si>
    <t>907-225-6002,Palmer's Hardware,Alyeska Highway,Anchorage,AK,99603</t>
  </si>
  <si>
    <t>Palmer's Hardware,Alyeska Highway,Anchorage,AK,99603,907-235-8594</t>
  </si>
  <si>
    <t>Alyeska Highway,Anchorage,AK,99603,907-235-8594,Paul's Tackle Shop</t>
  </si>
  <si>
    <t>Anchorage,AK,99603,907-235-8594,Paul's Tackle Shop,2633 Long Run Drive</t>
  </si>
  <si>
    <t>AK,99603,907-235-8594,Paul's Tackle Shop,2633 Long Run Drive,Fairbanks</t>
  </si>
  <si>
    <t>99603,907-235-8594,Paul's Tackle Shop,2633 Long Run Drive,Fairbanks,AK</t>
  </si>
  <si>
    <t>907-235-8594,Paul's Tackle Shop,2633 Long Run Drive,Fairbanks,AK,99576</t>
  </si>
  <si>
    <t>Paul's Tackle Shop,2633 Long Run Drive,Fairbanks,AK,99576,907-842-5101</t>
  </si>
  <si>
    <t>2633 Long Run Drive,Fairbanks,AK,99576,907-842-5101,Phil's Ski Rental</t>
  </si>
  <si>
    <t>Fairbanks,AK,99576,907-842-5101,Phil's Ski Rental,7900 Spenard Road</t>
  </si>
  <si>
    <t>AK,99576,907-842-5101,Phil's Ski Rental,7900 Spenard Road,Anchorage</t>
  </si>
  <si>
    <t>99576,907-842-5101,Phil's Ski Rental,7900 Spenard Road,Anchorage,AK</t>
  </si>
  <si>
    <t>907-842-5101,Phil's Ski Rental,7900 Spenard Road,Anchorage,AK,99686</t>
  </si>
  <si>
    <t>Phil's Ski Rental,7900 Spenard Road,Anchorage,AK,99686,907-835-6970</t>
  </si>
  <si>
    <t>7900 Spenard Road,Anchorage,AK,99686,907-835-6970,Play It Over Sports</t>
  </si>
  <si>
    <t>Anchorage,AK,99686,907-835-6970,Play It Over Sports,7900 Spenard Road</t>
  </si>
  <si>
    <t>AK,99686,907-835-6970,Play It Over Sports,7900 Spenard Road,Anchorage</t>
  </si>
  <si>
    <t>99686,907-835-6970,Play It Over Sports,7900 Spenard Road,Anchorage,AK</t>
  </si>
  <si>
    <t>907-835-6970,Play It Over Sports,7900 Spenard Road,Anchorage,AK,99503</t>
  </si>
  <si>
    <t>Play It Over Sports,7900 Spenard Road,Anchorage,AK,99503,907-278-7057</t>
  </si>
  <si>
    <t>7900 Spenard Road,Anchorage,AK,99503,907-278-7057,Queens Sports</t>
  </si>
  <si>
    <t>Anchorage,AK,99503,907-278-7057,Queens Sports,3203 Mill Bay Road</t>
  </si>
  <si>
    <t>AK,99503,907-278-7057,Queens Sports,3203 Mill Bay Road,Fairbanks</t>
  </si>
  <si>
    <t>99503,907-278-7057,Queens Sports,3203 Mill Bay Road,Fairbanks,AK</t>
  </si>
  <si>
    <t>907-278-7057,Queens Sports,3203 Mill Bay Road,Fairbanks,AK,99705</t>
  </si>
  <si>
    <t>Queens Sports,3203 Mill Bay Road,Fairbanks,AK,99705,907-488-5558</t>
  </si>
  <si>
    <t>3203 Mill Bay Road,Fairbanks,AK,99705,907-488-5558,Raven Sports</t>
  </si>
  <si>
    <t>Fairbanks,AK,99705,907-488-5558,Raven Sports,Upper Omalley Road</t>
  </si>
  <si>
    <t>AK,99705,907-488-5558,Raven Sports,Upper Omalley Road,Anchorage</t>
  </si>
  <si>
    <t>99705,907-488-5558,Raven Sports,Upper Omalley Road,Anchorage,AK</t>
  </si>
  <si>
    <t>907-488-5558,Raven Sports,Upper Omalley Road,Anchorage,AK,99501</t>
  </si>
  <si>
    <t>Raven Sports,Upper Omalley Road,Anchorage,AK,99501,907-274-7372</t>
  </si>
  <si>
    <t>Upper Omalley Road,Anchorage,AK,99501,907-274-7372,Robert's Screenprinting &amp; Engraving</t>
  </si>
  <si>
    <t>Anchorage,AK,99501,907-274-7372,Robert's Screenprinting &amp; Engraving,3121 Mayflower Court</t>
  </si>
  <si>
    <t>AK,99501,907-274-7372,Robert's Screenprinting &amp; Engraving,3121 Mayflower Court,Fairbanks</t>
  </si>
  <si>
    <t>99501,907-274-7372,Robert's Screenprinting &amp; Engraving,3121 Mayflower Court,Fairbanks,AK</t>
  </si>
  <si>
    <t>907-274-7372,Robert's Screenprinting &amp; Engraving,3121 Mayflower Court,Fairbanks,AK,99901</t>
  </si>
  <si>
    <t>Robert's Screenprinting &amp; Engraving,3121 Mayflower Court,Fairbanks,AK,99901,907-225-5261</t>
  </si>
  <si>
    <t>3121 Mayflower Court,Fairbanks,AK,99901,907-225-5261,Sally's Fly Shop</t>
  </si>
  <si>
    <t>Fairbanks,AK,99901,907-225-5261,Sally's Fly Shop,1200 Geist Road</t>
  </si>
  <si>
    <t>AK,99901,907-225-5261,Sally's Fly Shop,1200 Geist Road,Homer</t>
  </si>
  <si>
    <t>99901,907-225-5261,Sally's Fly Shop,1200 Geist Road,Homer,AK</t>
  </si>
  <si>
    <t>907-225-5261,Sally's Fly Shop,1200 Geist Road,Homer,AK,99835</t>
  </si>
  <si>
    <t>Sally's Fly Shop,1200 Geist Road,Homer,AK,99835,907-747-4439</t>
  </si>
  <si>
    <t>1200 Geist Road,Homer,AK,99835,907-747-4439,Skier's Edge</t>
  </si>
  <si>
    <t>Homer,AK,99835,907-747-4439,Skier's Edge,5th Upper Omalley Road</t>
  </si>
  <si>
    <t>AK,99835,907-747-4439,Skier's Edge,5th Upper Omalley Road,Anchorage</t>
  </si>
  <si>
    <t>99835,907-747-4439,Skier's Edge,5th Upper Omalley Road,Anchorage,AK</t>
  </si>
  <si>
    <t>907-747-4439,Skier's Edge,5th Upper Omalley Road,Anchorage,AK,99615</t>
  </si>
  <si>
    <t>Skier's Edge,5th Upper Omalley Road,Anchorage,AK,99615,907-486-7335</t>
  </si>
  <si>
    <t>5th Upper Omalley Road,Anchorage,AK,99615,907-486-7335,Snow Sports LLC</t>
  </si>
  <si>
    <t>Anchorage,AK,99615,907-486-7335,Snow Sports LLC,West 6th Avenue</t>
  </si>
  <si>
    <t>AK,99615,907-486-7335,Snow Sports LLC,West 6th Avenue,Anchorage</t>
  </si>
  <si>
    <t>99615,907-486-7335,Snow Sports LLC,West 6th Avenue,Anchorage,AK</t>
  </si>
  <si>
    <t>907-486-7335,Snow Sports LLC,West 6th Avenue,Anchorage,AK,99503</t>
  </si>
  <si>
    <t>Snow Sports LLC,West 6th Avenue,Anchorage,AK,99503,907-272-7755</t>
  </si>
  <si>
    <t>West 6th Avenue,Anchorage,AK,99503,907-272-7755,Snowy Corner</t>
  </si>
  <si>
    <t>Anchorage,AK,99503,907-272-7755,Snowy Corner,Po Box 595</t>
  </si>
  <si>
    <t>AK,99503,907-272-7755,Snowy Corner,Po Box 595,Anchorage</t>
  </si>
  <si>
    <t>99503,907-272-7755,Snowy Corner,Po Box 595,Anchorage,AK</t>
  </si>
  <si>
    <t>907-272-7755,Snowy Corner,Po Box 595,Anchorage,AK,99676</t>
  </si>
  <si>
    <t>Snowy Corner,Po Box 595,Anchorage,AK,99676,907-733-9931</t>
  </si>
  <si>
    <t>Po Box 595,Anchorage,AK,99676,907-733-9931,Socket's Cycle</t>
  </si>
  <si>
    <t>Anchorage,AK,99676,907-733-9931,Socket's Cycle,Ware House Drive</t>
  </si>
  <si>
    <t>AK,99676,907-733-9931,Socket's Cycle,Ware House Drive,Anchorage</t>
  </si>
  <si>
    <t>99676,907-733-9931,Socket's Cycle,Ware House Drive,Anchorage,AK</t>
  </si>
  <si>
    <t>907-733-9931,Socket's Cycle,Ware House Drive,Anchorage,AK,99827</t>
  </si>
  <si>
    <t>Socket's Cycle,Ware House Drive,Anchorage,AK,99827,907-766-7492</t>
  </si>
  <si>
    <t>Ware House Drive,Anchorage,AK,99827,907-766-7492,Southern Sports Authority</t>
  </si>
  <si>
    <t>Anchorage,AK,99827,907-766-7492,Southern Sports Authority,West Parks Highway</t>
  </si>
  <si>
    <t>AK,99827,907-766-7492,Southern Sports Authority,West Parks Highway,Anchorage</t>
  </si>
  <si>
    <t>99827,907-766-7492,Southern Sports Authority,West Parks Highway,Anchorage,AK</t>
  </si>
  <si>
    <t>907-766-7492,Southern Sports Authority,West Parks Highway,Anchorage,AK,99515</t>
  </si>
  <si>
    <t>Southern Sports Authority,West Parks Highway,Anchorage,AK,99515,907-349-7665</t>
  </si>
  <si>
    <t>West Parks Highway,Anchorage,AK,99515,907-349-7665,Steve's Custom Fishing Rods</t>
  </si>
  <si>
    <t>Anchorage,AK,99515,907-349-7665,Steve's Custom Fishing Rods,1231 H Street</t>
  </si>
  <si>
    <t>AK,99515,907-349-7665,Steve's Custom Fishing Rods,1231 H Street,Healy</t>
  </si>
  <si>
    <t>99515,907-349-7665,Steve's Custom Fishing Rods,1231 H Street,Healy,AK</t>
  </si>
  <si>
    <t>907-349-7665,Steve's Custom Fishing Rods,1231 H Street,Healy,AK,99835</t>
  </si>
  <si>
    <t>Steve's Custom Fishing Rods,1231 H Street,Healy,AK,99835,907-747-4653</t>
  </si>
  <si>
    <t>1231 H Street,Healy,AK,99835,907-747-4653,Street Mercantile</t>
  </si>
  <si>
    <t>Healy,AK,99835,907-747-4653,Street Mercantile,3500 North Athena Circle</t>
  </si>
  <si>
    <t>AK,99835,907-747-4653,Street Mercantile,3500 North Athena Circle,Fairbanks</t>
  </si>
  <si>
    <t>99835,907-747-4653,Street Mercantile,3500 North Athena Circle,Fairbanks,AK</t>
  </si>
  <si>
    <t>907-747-4653,Street Mercantile,3500 North Athena Circle,Fairbanks,AK,99603</t>
  </si>
  <si>
    <t>Street Mercantile,3500 North Athena Circle,Fairbanks,AK,99603,907-235-5790</t>
  </si>
  <si>
    <t>3500 North Athena Circle,Fairbanks,AK,99603,907-235-5790,Suburban Outfitters</t>
  </si>
  <si>
    <t>Fairbanks,AK,99603,907-235-5790,Suburban Outfitters,Richardson</t>
  </si>
  <si>
    <t>AK,99603,907-235-5790,Suburban Outfitters,Richardson,Anchorage</t>
  </si>
  <si>
    <t>99603,907-235-5790,Suburban Outfitters,Richardson,Anchorage,AK</t>
  </si>
  <si>
    <t>907-235-5790,Suburban Outfitters,Richardson,Anchorage,AK,99504</t>
  </si>
  <si>
    <t>Suburban Outfitters,Richardson,Anchorage,AK,99504,907-333-8600</t>
  </si>
  <si>
    <t>Richardson,Anchorage,AK,99504,907-333-8600,Sunshine Outfitters</t>
  </si>
  <si>
    <t>Anchorage,AK,99504,907-333-8600,Sunshine Outfitters,West Northern Boulevard</t>
  </si>
  <si>
    <t>AK,99504,907-333-8600,Sunshine Outfitters,West Northern Boulevard,Anchorage</t>
  </si>
  <si>
    <t>99504,907-333-8600,Sunshine Outfitters,West Northern Boulevard,Anchorage,AK</t>
  </si>
  <si>
    <t>907-333-8600,Sunshine Outfitters,West Northern Boulevard,Anchorage,AK,99501</t>
  </si>
  <si>
    <t>Sunshine Outfitters,West Northern Boulevard,Anchorage,AK,99501,907-929-7867</t>
  </si>
  <si>
    <t>West Northern Boulevard,Anchorage,AK,99501,907-929-7867,The Outfitter</t>
  </si>
  <si>
    <t>Anchorage,AK,99501,907-929-7867,The Outfitter,4462 Sawmill Creek Road</t>
  </si>
  <si>
    <t>AK,99501,907-929-7867,The Outfitter,4462 Sawmill Creek Road,Anchorage</t>
  </si>
  <si>
    <t>99501,907-929-7867,The Outfitter,4462 Sawmill Creek Road,Anchorage,AK</t>
  </si>
  <si>
    <t>907-929-7867,The Outfitter,4462 Sawmill Creek Road,Anchorage,AK,99901</t>
  </si>
  <si>
    <t>The Outfitter,4462 Sawmill Creek Road,Anchorage,AK,99901,907-225-6706</t>
  </si>
  <si>
    <t>4462 Sawmill Creek Road,Anchorage,AK,99901,907-225-6706,The Trading Company Furniture House</t>
  </si>
  <si>
    <t>Anchorage,AK,99901,907-225-6706,The Trading Company Furniture House,West Northern Boulevard</t>
  </si>
  <si>
    <t>AK,99901,907-225-6706,The Trading Company Furniture House,West Northern Boulevard,Anchorage</t>
  </si>
  <si>
    <t>99901,907-225-6706,The Trading Company Furniture House,West Northern Boulevard,Anchorage,AK</t>
  </si>
  <si>
    <t>907-225-6706,The Trading Company Furniture House,West Northern Boulevard,Anchorage,AK,99901</t>
  </si>
  <si>
    <t>The Trading Company Furniture House,West Northern Boulevard,Anchorage,AK,99901,907-225-8139</t>
  </si>
  <si>
    <t>West Northern Boulevard,Anchorage,AK,99901,907-225-8139,The Windless Corner</t>
  </si>
  <si>
    <t>Anchorage,AK,99901,907-225-8139,The Windless Corner,West Northern Boulevard</t>
  </si>
  <si>
    <t>AK,99901,907-225-8139,The Windless Corner,West Northern Boulevard,Anchorage</t>
  </si>
  <si>
    <t>99901,907-225-8139,The Windless Corner,West Northern Boulevard,Anchorage,AK</t>
  </si>
  <si>
    <t>907-225-8139,The Windless Corner,West Northern Boulevard,Anchorage,AK,99654</t>
  </si>
  <si>
    <t>The Windless Corner,West Northern Boulevard,Anchorage,AK,99654,907-373-8030</t>
  </si>
  <si>
    <t>West Northern Boulevard,Anchorage,AK,99654,907-373-8030,Travel of Alaska</t>
  </si>
  <si>
    <t>Anchorage,AK,99654,907-373-8030,Travel of Alaska,4301 River Loop Road</t>
  </si>
  <si>
    <t>AK,99654,907-373-8030,Travel of Alaska,4301 River Loop Road,Anchorage</t>
  </si>
  <si>
    <t>99654,907-373-8030,Travel of Alaska,4301 River Loop Road,Anchorage,AK</t>
  </si>
  <si>
    <t>907-373-8030,Travel of Alaska,4301 River Loop Road,Anchorage,AK,99577</t>
  </si>
  <si>
    <t>Travel of Alaska,4301 River Loop Road,Anchorage,AK,99577,907-694-6664</t>
  </si>
  <si>
    <t>4301 River Loop Road,Anchorage,AK,99577,907-694-6664,Travers Realty</t>
  </si>
  <si>
    <t>Anchorage,AK,99577,907-694-6664,Travers Realty,Yenlo Street</t>
  </si>
  <si>
    <t>AK,99577,907-694-6664,Travers Realty,Yenlo Street,Anchorage</t>
  </si>
  <si>
    <t>99577,907-694-6664,Travers Realty,Yenlo Street,Anchorage,AK</t>
  </si>
  <si>
    <t>907-694-6664,Travers Realty,Yenlo Street,Anchorage,AK,99507</t>
  </si>
  <si>
    <t>Travers Realty,Yenlo Street,Anchorage,AK,99507,907-346-8438</t>
  </si>
  <si>
    <t>Yenlo Street,Anchorage,AK,99507,907-346-8438,Tundra View Sports</t>
  </si>
  <si>
    <t>Anchorage,AK,99507,907-346-8438,Tundra View Sports,1312 Indo Skate Park</t>
  </si>
  <si>
    <t>AK,99507,907-346-8438,Tundra View Sports,1312 Indo Skate Park,Fairbanks</t>
  </si>
  <si>
    <t>99507,907-346-8438,Tundra View Sports,1312 Indo Skate Park,Fairbanks,AK</t>
  </si>
  <si>
    <t>907-346-8438,Tundra View Sports,1312 Indo Skate Park,Fairbanks,AK,99737</t>
  </si>
  <si>
    <t>Tundra View Sports,1312 Indo Skate Park,Fairbanks,AK,99737,907-895-4990</t>
  </si>
  <si>
    <t>1312 Indo Skate Park,Fairbanks,AK,99737,907-895-4990,Weller Fishing Inc</t>
  </si>
  <si>
    <t>Fairbanks,AK,99737,907-895-4990,Weller Fishing Inc,Po Box 491</t>
  </si>
  <si>
    <t>AK,99737,907-895-4990,Weller Fishing Inc,Po Box 491,Anchorage</t>
  </si>
  <si>
    <t>99737,907-895-4990,Weller Fishing Inc,Po Box 491,Anchorage,AK</t>
  </si>
  <si>
    <t>907-895-4990,Weller Fishing Inc,Po Box 491,Anchorage,AK,99835</t>
  </si>
  <si>
    <t>Weller Fishing Inc,Po Box 491,Anchorage,AK,99835,907-747-9800</t>
  </si>
  <si>
    <t>Po Box 491,Anchorage,AK,99835,907-747-9800,Wildman Designs</t>
  </si>
  <si>
    <t>Anchorage,AK,99835,907-747-9800,Wildman Designs,Po Box 254</t>
  </si>
  <si>
    <t>AK,99835,907-747-9800,Wildman Designs,Po Box 254,Anchorage</t>
  </si>
  <si>
    <t>99835,907-747-9800,Wildman Designs,Po Box 254,Anchorage,AK</t>
  </si>
  <si>
    <t>907-747-9800,Wildman Designs,Po Box 254,Anchorage,AK,99645</t>
  </si>
  <si>
    <t>Wildman Designs,Po Box 254,Anchorage,AK,99645,907-745-9919</t>
  </si>
  <si>
    <t>Po Box 254,Anchorage,AK,99645,907-745-9919,William Marine</t>
  </si>
  <si>
    <t>Anchorage,AK,99645,907-745-9919,William Marine,8745 Stedman Street</t>
  </si>
  <si>
    <t>AK,99645,907-745-9919,William Marine,8745 Stedman Street,Anchorage</t>
  </si>
  <si>
    <t>99645,907-745-9919,William Marine,8745 Stedman Street,Anchorage,AK</t>
  </si>
  <si>
    <t>907-745-9919,William Marine,8745 Stedman Street,Anchorage,AK,99686</t>
  </si>
  <si>
    <t>William Marine,8745 Stedman Street,Anchorage,AK,99686,907-835-7222</t>
  </si>
  <si>
    <t>8745 Stedman Street,Anchorage,AK,99686,907-835-7222,Your Fishin Hole</t>
  </si>
  <si>
    <t>Anchorage,AK,99686,907-835-7222,Your Fishin Hole,1050 Galena Road</t>
  </si>
  <si>
    <t>AK,99686,907-835-7222,Your Fishin Hole,1050 Galena Road,Juneau</t>
  </si>
  <si>
    <t>99686,907-835-7222,Your Fishin Hole,1050 Galena Road,Juneau,AK</t>
  </si>
  <si>
    <t>907-835-7222,Your Fishin Hole,1050 Galena Road,Juneau,AK,99669</t>
  </si>
  <si>
    <t>Your Fishin Hole,1050 Galena Road,Juneau,AK,99669,907-262-4438</t>
  </si>
  <si>
    <t>1050 Galena Road,Juneau,AK,99669,907-262-4438,</t>
  </si>
  <si>
    <t>Juneau,AK,99669,907-262-4438,,</t>
  </si>
  <si>
    <t>AK,99669,907-262-4438,,,</t>
  </si>
  <si>
    <t>99669,907-262-4438,,,,</t>
  </si>
  <si>
    <t>907-262-4438,,,,,</t>
  </si>
  <si>
    <t>65 Degrees</t>
  </si>
  <si>
    <t>2 2nd Avenue</t>
  </si>
  <si>
    <t>907-486-0233</t>
  </si>
  <si>
    <t>AA Billiards Sales &amp; Service</t>
  </si>
  <si>
    <t>24 2nd Avenue</t>
  </si>
  <si>
    <t>907-278-0901</t>
  </si>
  <si>
    <t>Alaska Fly Outfitter</t>
  </si>
  <si>
    <t>99 3rd Avenue</t>
  </si>
  <si>
    <t>907-455-1006</t>
  </si>
  <si>
    <t>Alaska Hiking</t>
  </si>
  <si>
    <t>101 Airport Way</t>
  </si>
  <si>
    <t>907-272-1466</t>
  </si>
  <si>
    <t>Alaska Mountaineering Supply</t>
  </si>
  <si>
    <t>104 Arctic Boulevard</t>
  </si>
  <si>
    <t>907-770-1542</t>
  </si>
  <si>
    <t>Alaska Outfitting Rentals</t>
  </si>
  <si>
    <t>117 Arctic Boulevard</t>
  </si>
  <si>
    <t>907-225-1600</t>
  </si>
  <si>
    <t>Alaska SportMart</t>
  </si>
  <si>
    <t>101 6th Avenue</t>
  </si>
  <si>
    <t>907-346-1244</t>
  </si>
  <si>
    <t>Alaskan Experience Inc</t>
  </si>
  <si>
    <t>139 Arena Avenue</t>
  </si>
  <si>
    <t>907-225-1750</t>
  </si>
  <si>
    <t>Alaskan Outfitters</t>
  </si>
  <si>
    <t>171 Avenue Mall</t>
  </si>
  <si>
    <t>907-452-1811</t>
  </si>
  <si>
    <t>Anglerman's Inc</t>
  </si>
  <si>
    <t>239 Business Boulevard</t>
  </si>
  <si>
    <t>907-874-2229</t>
  </si>
  <si>
    <t>250 College Road</t>
  </si>
  <si>
    <t>907-543-2290</t>
  </si>
  <si>
    <t>Apoc Design Inc</t>
  </si>
  <si>
    <t>261 College Road</t>
  </si>
  <si>
    <t>907-451-2300</t>
  </si>
  <si>
    <t>Arctic Outfitters</t>
  </si>
  <si>
    <t>301 Curlew Way</t>
  </si>
  <si>
    <t>907-279-2401</t>
  </si>
  <si>
    <t>308 Davis Road</t>
  </si>
  <si>
    <t>907-452-2453</t>
  </si>
  <si>
    <t>Arnold Golf Course</t>
  </si>
  <si>
    <t>5901 Sharon Drive</t>
  </si>
  <si>
    <t>907-745-6706</t>
  </si>
  <si>
    <t>Backcountry Outfitter</t>
  </si>
  <si>
    <t>30 3rd Street</t>
  </si>
  <si>
    <t>907-766-0956</t>
  </si>
  <si>
    <t>Bad Weather Sports</t>
  </si>
  <si>
    <t>201 B Street</t>
  </si>
  <si>
    <t>907-474-2019</t>
  </si>
  <si>
    <t>213 Badger Road</t>
  </si>
  <si>
    <t>Barnie's Sports</t>
  </si>
  <si>
    <t>340 Dimond Centre</t>
  </si>
  <si>
    <t>907-561-2494</t>
  </si>
  <si>
    <t>407 Dimond Centre</t>
  </si>
  <si>
    <t>907-486-2811</t>
  </si>
  <si>
    <t>Beaver Tail Sports</t>
  </si>
  <si>
    <t>447 Dock Street</t>
  </si>
  <si>
    <t>907-479-2869</t>
  </si>
  <si>
    <t>907-835-2876</t>
  </si>
  <si>
    <t>Bernie's Bait Shop &amp; Supply</t>
  </si>
  <si>
    <t>907-357-2477</t>
  </si>
  <si>
    <t>Big Frontier Diving</t>
  </si>
  <si>
    <t>3425 Mission Street</t>
  </si>
  <si>
    <t>907-222-5635</t>
  </si>
  <si>
    <t>3480 Mountainside Drive</t>
  </si>
  <si>
    <t>907-222-5660</t>
  </si>
  <si>
    <t>Big Joe's</t>
  </si>
  <si>
    <t>907-456-2929</t>
  </si>
  <si>
    <t>Big Joe's Store</t>
  </si>
  <si>
    <t>907-452-3006</t>
  </si>
  <si>
    <t>Bill's Sporting Goods</t>
  </si>
  <si>
    <t>685 Fairview Avenue</t>
  </si>
  <si>
    <t>907-247-3640</t>
  </si>
  <si>
    <t>Bill's Total Sports</t>
  </si>
  <si>
    <t>West 27th Avenue</t>
  </si>
  <si>
    <t>907-522-8288</t>
  </si>
  <si>
    <t>Blue Sports Marketing</t>
  </si>
  <si>
    <t>9209 Tongass Avenue</t>
  </si>
  <si>
    <t>907-279-7272</t>
  </si>
  <si>
    <t>Bob's Outfitters</t>
  </si>
  <si>
    <t>290 College Road</t>
  </si>
  <si>
    <t>907-789-2300</t>
  </si>
  <si>
    <t>Broadline Snowboard</t>
  </si>
  <si>
    <t>907-479-3007</t>
  </si>
  <si>
    <t>907-349-3135</t>
  </si>
  <si>
    <t>Broadline Snowboard - Business Office</t>
  </si>
  <si>
    <t>907-245-3171</t>
  </si>
  <si>
    <t>Broadline Snowboard Shop</t>
  </si>
  <si>
    <t>907-245-3184</t>
  </si>
  <si>
    <t>907-245-3199</t>
  </si>
  <si>
    <t>907-479-3458</t>
  </si>
  <si>
    <t>Broken Board Snowboard Specialists</t>
  </si>
  <si>
    <t>800 Fairview Avenue</t>
  </si>
  <si>
    <t>907-357-3900</t>
  </si>
  <si>
    <t>Central Hardware</t>
  </si>
  <si>
    <t>Water Street</t>
  </si>
  <si>
    <t>907-835-7529</t>
  </si>
  <si>
    <t>Central Hardware &amp; Sporting Goods</t>
  </si>
  <si>
    <t>44793 Univ Centre</t>
  </si>
  <si>
    <t>907-452-7335</t>
  </si>
  <si>
    <t>Chino Sports</t>
  </si>
  <si>
    <t>824 Fairway Circle</t>
  </si>
  <si>
    <t>907-376-3936</t>
  </si>
  <si>
    <t>Cordwood Ski &amp; Cyclery</t>
  </si>
  <si>
    <t>1239 Harbor Drive</t>
  </si>
  <si>
    <t>907-783-4684</t>
  </si>
  <si>
    <t>Cyan Sporting Goods</t>
  </si>
  <si>
    <t>906 Front Street</t>
  </si>
  <si>
    <t>907-486-4210</t>
  </si>
  <si>
    <t>Experienced Charters</t>
  </si>
  <si>
    <t>1040 Galena Road</t>
  </si>
  <si>
    <t>907-225-4389</t>
  </si>
  <si>
    <t>Fifth Avenue Outfitters</t>
  </si>
  <si>
    <t>907-276-7335</t>
  </si>
  <si>
    <t>G I Janes</t>
  </si>
  <si>
    <t>1231 Glacier Highway</t>
  </si>
  <si>
    <t>907-357-4439</t>
  </si>
  <si>
    <t>Glenn Ski &amp; Sports</t>
  </si>
  <si>
    <t>907-349-6881</t>
  </si>
  <si>
    <t>Go North Center</t>
  </si>
  <si>
    <t>907-479-6870</t>
  </si>
  <si>
    <t>Go North to Alaska Outfitters</t>
  </si>
  <si>
    <t>907-479-4727</t>
  </si>
  <si>
    <t>Golf Shop</t>
  </si>
  <si>
    <t>907-262-4774</t>
  </si>
  <si>
    <t>Great Ice Flow Sports</t>
  </si>
  <si>
    <t>1512 Kalakaket Street</t>
  </si>
  <si>
    <t>907-479-5011</t>
  </si>
  <si>
    <t>Great Northern Fish Inc</t>
  </si>
  <si>
    <t>1520 Katlian Street</t>
  </si>
  <si>
    <t>907-563-5070</t>
  </si>
  <si>
    <t>Great Outdoor Clothing Company</t>
  </si>
  <si>
    <t>1875 Lake Street</t>
  </si>
  <si>
    <t>907-277-5070</t>
  </si>
  <si>
    <t>Great Prospects Outfitter</t>
  </si>
  <si>
    <t>8931 Sterling Highway</t>
  </si>
  <si>
    <t>907-457-7272</t>
  </si>
  <si>
    <t>Green Line Sports</t>
  </si>
  <si>
    <t>11901 Univ Centre</t>
  </si>
  <si>
    <t>907-262-7301</t>
  </si>
  <si>
    <t>Hansen's</t>
  </si>
  <si>
    <t>2324 Lepak Avenue</t>
  </si>
  <si>
    <t>907-279-5101</t>
  </si>
  <si>
    <t>Jim's Athletic Supply</t>
  </si>
  <si>
    <t>927 Galena</t>
  </si>
  <si>
    <t>907-272-4287</t>
  </si>
  <si>
    <t>Joe's Backcountry</t>
  </si>
  <si>
    <t>316 Davis Road</t>
  </si>
  <si>
    <t>907-562-2453</t>
  </si>
  <si>
    <t>John's Alaskan Tackle</t>
  </si>
  <si>
    <t>907-262-5377</t>
  </si>
  <si>
    <t>Junket Junction</t>
  </si>
  <si>
    <t>2920 Main Street</t>
  </si>
  <si>
    <t>907-562-5242</t>
  </si>
  <si>
    <t>Look River Guides</t>
  </si>
  <si>
    <t>907-683-8184</t>
  </si>
  <si>
    <t>Millie's Sporting Goods</t>
  </si>
  <si>
    <t>3500 Muldoon Road</t>
  </si>
  <si>
    <t>907-747-5678</t>
  </si>
  <si>
    <t>907-780-5823</t>
  </si>
  <si>
    <t>907-563-5860</t>
  </si>
  <si>
    <t>Nell's Variety Store</t>
  </si>
  <si>
    <t>3857 Omalley Road</t>
  </si>
  <si>
    <t>907-842-6117</t>
  </si>
  <si>
    <t>Nestermann's</t>
  </si>
  <si>
    <t>3857 Parks Hy</t>
  </si>
  <si>
    <t>907-344-6249</t>
  </si>
  <si>
    <t>907-490-6444</t>
  </si>
  <si>
    <t>Northerner Sport Shop</t>
  </si>
  <si>
    <t>West 4th Avenue</t>
  </si>
  <si>
    <t>907-272-7555</t>
  </si>
  <si>
    <t>Northland Billiards</t>
  </si>
  <si>
    <t>907-345-6292</t>
  </si>
  <si>
    <t>Northern Alaskan Outfitter</t>
  </si>
  <si>
    <t>4001 Portage Street</t>
  </si>
  <si>
    <t>907-789-6480</t>
  </si>
  <si>
    <t>Out in the Boondock Outfitters</t>
  </si>
  <si>
    <t>726 Fairview Avenue</t>
  </si>
  <si>
    <t>907-694-3686</t>
  </si>
  <si>
    <t>Outside Passage</t>
  </si>
  <si>
    <t>907-225-5101</t>
  </si>
  <si>
    <t>Pacific Supply Corporation of Alaska LLC</t>
  </si>
  <si>
    <t>907-747-5972</t>
  </si>
  <si>
    <t>Pacific Supply of Alaska</t>
  </si>
  <si>
    <t>3838 Olympic Circle</t>
  </si>
  <si>
    <t>907-225-6002</t>
  </si>
  <si>
    <t>Palmer's Hardware</t>
  </si>
  <si>
    <t>Alyeska Highway</t>
  </si>
  <si>
    <t>907-235-8594</t>
  </si>
  <si>
    <t>Paul's Tackle Shop</t>
  </si>
  <si>
    <t>907-842-5101</t>
  </si>
  <si>
    <t>Phil's Ski Rental</t>
  </si>
  <si>
    <t>7900 Spenard Road</t>
  </si>
  <si>
    <t>907-835-6970</t>
  </si>
  <si>
    <t>Play It Over Sports</t>
  </si>
  <si>
    <t>907-278-7057</t>
  </si>
  <si>
    <t>907-488-5558</t>
  </si>
  <si>
    <t>Raven Sports</t>
  </si>
  <si>
    <t>Upper Omalley Road</t>
  </si>
  <si>
    <t>907-274-7372</t>
  </si>
  <si>
    <t>Robert's Screenprinting &amp; Engraving</t>
  </si>
  <si>
    <t>3121 Mayflower Court</t>
  </si>
  <si>
    <t>907-225-5261</t>
  </si>
  <si>
    <t>Sally's Fly Shop</t>
  </si>
  <si>
    <t>1200 Geist Road</t>
  </si>
  <si>
    <t>907-747-4439</t>
  </si>
  <si>
    <t>Skier's Edge</t>
  </si>
  <si>
    <t>907-486-7335</t>
  </si>
  <si>
    <t>Snow Sports LLC</t>
  </si>
  <si>
    <t>West 6th Avenue</t>
  </si>
  <si>
    <t>907-272-7755</t>
  </si>
  <si>
    <t>Snowy Corner</t>
  </si>
  <si>
    <t>Po Box 595</t>
  </si>
  <si>
    <t>907-733-9931</t>
  </si>
  <si>
    <t>Socket's Cycle</t>
  </si>
  <si>
    <t>Ware House Drive</t>
  </si>
  <si>
    <t>907-766-7492</t>
  </si>
  <si>
    <t>Southern Sports Authority</t>
  </si>
  <si>
    <t>West Parks Highway</t>
  </si>
  <si>
    <t>907-349-7665</t>
  </si>
  <si>
    <t>Steve's Custom Fishing Rods</t>
  </si>
  <si>
    <t>1231 H Street</t>
  </si>
  <si>
    <t>907-747-4653</t>
  </si>
  <si>
    <t>Street Mercantile</t>
  </si>
  <si>
    <t>907-235-5790</t>
  </si>
  <si>
    <t>Suburban Outfitters</t>
  </si>
  <si>
    <t>Richardson</t>
  </si>
  <si>
    <t>907-333-8600</t>
  </si>
  <si>
    <t>West Northern Boulevard</t>
  </si>
  <si>
    <t>907-929-7867</t>
  </si>
  <si>
    <t>The Outfitter</t>
  </si>
  <si>
    <t>907-225-6706</t>
  </si>
  <si>
    <t>The Trading Company Furniture House</t>
  </si>
  <si>
    <t>907-225-8139</t>
  </si>
  <si>
    <t>The Windless Corner</t>
  </si>
  <si>
    <t>907-373-8030</t>
  </si>
  <si>
    <t>Travel of Alaska</t>
  </si>
  <si>
    <t>907-694-6664</t>
  </si>
  <si>
    <t>Travers Realty</t>
  </si>
  <si>
    <t>Yenlo Street</t>
  </si>
  <si>
    <t>907-346-8438</t>
  </si>
  <si>
    <t>Tundra View Sports</t>
  </si>
  <si>
    <t>907-895-4990</t>
  </si>
  <si>
    <t>Weller Fishing Inc</t>
  </si>
  <si>
    <t>Po Box 491</t>
  </si>
  <si>
    <t>907-747-9800</t>
  </si>
  <si>
    <t>Wildman Designs</t>
  </si>
  <si>
    <t>Po Box 254</t>
  </si>
  <si>
    <t>907-745-9919</t>
  </si>
  <si>
    <t>William Marine</t>
  </si>
  <si>
    <t>8745 Stedman Street</t>
  </si>
  <si>
    <t>907-835-7222</t>
  </si>
  <si>
    <t>Your Fishin Hole</t>
  </si>
  <si>
    <t>1050 Galena Road</t>
  </si>
  <si>
    <t>907-262-4438</t>
  </si>
  <si>
    <t>-</t>
  </si>
  <si>
    <t>Filter Rows to Clean Up Unnecessary Data</t>
  </si>
  <si>
    <t>Cleaned Up Data with Deleted Rows</t>
  </si>
  <si>
    <t>-0233</t>
  </si>
  <si>
    <t>rvice</t>
  </si>
  <si>
    <t>venue</t>
  </si>
  <si>
    <t>silla</t>
  </si>
  <si>
    <t>la,AK</t>
  </si>
  <si>
    <t>99501</t>
  </si>
  <si>
    <t>-0901</t>
  </si>
  <si>
    <t>itter</t>
  </si>
  <si>
    <t>99709</t>
  </si>
  <si>
    <t>-1006</t>
  </si>
  <si>
    <t>iking</t>
  </si>
  <si>
    <t>t Way</t>
  </si>
  <si>
    <t>99503</t>
  </si>
  <si>
    <t>-1466</t>
  </si>
  <si>
    <t>upply</t>
  </si>
  <si>
    <t>evard</t>
  </si>
  <si>
    <t>aldez</t>
  </si>
  <si>
    <t>ez,AK</t>
  </si>
  <si>
    <t>99507</t>
  </si>
  <si>
    <t>-1542</t>
  </si>
  <si>
    <t>ntals</t>
  </si>
  <si>
    <t>99901</t>
  </si>
  <si>
    <t>-1600</t>
  </si>
  <si>
    <t>tMart</t>
  </si>
  <si>
    <t>-1244</t>
  </si>
  <si>
    <t>e Inc</t>
  </si>
  <si>
    <t>-1750</t>
  </si>
  <si>
    <t>tters</t>
  </si>
  <si>
    <t xml:space="preserve"> Mall</t>
  </si>
  <si>
    <t>99701</t>
  </si>
  <si>
    <t>-1811</t>
  </si>
  <si>
    <t>s Inc</t>
  </si>
  <si>
    <t>dotna</t>
  </si>
  <si>
    <t>na,AK</t>
  </si>
  <si>
    <t>99929</t>
  </si>
  <si>
    <t>-2229</t>
  </si>
  <si>
    <t xml:space="preserve"> Road</t>
  </si>
  <si>
    <t>99559</t>
  </si>
  <si>
    <t>-2290</t>
  </si>
  <si>
    <t>n Inc</t>
  </si>
  <si>
    <t>-2300</t>
  </si>
  <si>
    <t>w Way</t>
  </si>
  <si>
    <t>ka,AK</t>
  </si>
  <si>
    <t>-2401</t>
  </si>
  <si>
    <t>-2453</t>
  </si>
  <si>
    <t>ourse</t>
  </si>
  <si>
    <t>Drive</t>
  </si>
  <si>
    <t>orage</t>
  </si>
  <si>
    <t>ge,AK</t>
  </si>
  <si>
    <t>99645</t>
  </si>
  <si>
    <t>-6706</t>
  </si>
  <si>
    <t>treet</t>
  </si>
  <si>
    <t>99827</t>
  </si>
  <si>
    <t>-0956</t>
  </si>
  <si>
    <t>ports</t>
  </si>
  <si>
    <t>eetna</t>
  </si>
  <si>
    <t>-2019</t>
  </si>
  <si>
    <t>entre</t>
  </si>
  <si>
    <t>almer</t>
  </si>
  <si>
    <t>er,AK</t>
  </si>
  <si>
    <t>-2494</t>
  </si>
  <si>
    <t>99615</t>
  </si>
  <si>
    <t>-2811</t>
  </si>
  <si>
    <t xml:space="preserve"> Pole</t>
  </si>
  <si>
    <t>le,AK</t>
  </si>
  <si>
    <t>-2869</t>
  </si>
  <si>
    <t>99686</t>
  </si>
  <si>
    <t>-2876</t>
  </si>
  <si>
    <t>99654</t>
  </si>
  <si>
    <t>-2477</t>
  </si>
  <si>
    <t>iving</t>
  </si>
  <si>
    <t>banks</t>
  </si>
  <si>
    <t>ks,AK</t>
  </si>
  <si>
    <t>-5635</t>
  </si>
  <si>
    <t>-5660</t>
  </si>
  <si>
    <t>Joe's</t>
  </si>
  <si>
    <t>odiak</t>
  </si>
  <si>
    <t>ak,AK</t>
  </si>
  <si>
    <t>-2929</t>
  </si>
  <si>
    <t>Store</t>
  </si>
  <si>
    <t>-3006</t>
  </si>
  <si>
    <t>Goods</t>
  </si>
  <si>
    <t>hikan</t>
  </si>
  <si>
    <t>an,AK</t>
  </si>
  <si>
    <t>-3640</t>
  </si>
  <si>
    <t>99518</t>
  </si>
  <si>
    <t>-8288</t>
  </si>
  <si>
    <t>eting</t>
  </si>
  <si>
    <t>-7272</t>
  </si>
  <si>
    <t>99801</t>
  </si>
  <si>
    <t>board</t>
  </si>
  <si>
    <t>-3007</t>
  </si>
  <si>
    <t>-3135</t>
  </si>
  <si>
    <t>ffice</t>
  </si>
  <si>
    <t>-3171</t>
  </si>
  <si>
    <t xml:space="preserve"> Shop</t>
  </si>
  <si>
    <t>-3184</t>
  </si>
  <si>
    <t>-3199</t>
  </si>
  <si>
    <t>-3458</t>
  </si>
  <si>
    <t>lists</t>
  </si>
  <si>
    <t>-3900</t>
  </si>
  <si>
    <t>dware</t>
  </si>
  <si>
    <t>-7529</t>
  </si>
  <si>
    <t>-7335</t>
  </si>
  <si>
    <t>ircle</t>
  </si>
  <si>
    <t>-3936</t>
  </si>
  <si>
    <t>clery</t>
  </si>
  <si>
    <t>aines</t>
  </si>
  <si>
    <t>es,AK</t>
  </si>
  <si>
    <t>99587</t>
  </si>
  <si>
    <t>-4684</t>
  </si>
  <si>
    <t>-4210</t>
  </si>
  <si>
    <t>rters</t>
  </si>
  <si>
    <t>uneau</t>
  </si>
  <si>
    <t>au,AK</t>
  </si>
  <si>
    <t>-4389</t>
  </si>
  <si>
    <t>South</t>
  </si>
  <si>
    <t>Janes</t>
  </si>
  <si>
    <t>ghway</t>
  </si>
  <si>
    <t>-4439</t>
  </si>
  <si>
    <t>-6881</t>
  </si>
  <si>
    <t>enter</t>
  </si>
  <si>
    <t>y Way</t>
  </si>
  <si>
    <t>-6870</t>
  </si>
  <si>
    <t>-4727</t>
  </si>
  <si>
    <t xml:space="preserve"> Park</t>
  </si>
  <si>
    <t>dwood</t>
  </si>
  <si>
    <t>od,AK</t>
  </si>
  <si>
    <t>99669</t>
  </si>
  <si>
    <t>-4774</t>
  </si>
  <si>
    <t>-5011</t>
  </si>
  <si>
    <t>h Inc</t>
  </si>
  <si>
    <t>-5070</t>
  </si>
  <si>
    <t>mpany</t>
  </si>
  <si>
    <t>-7301</t>
  </si>
  <si>
    <t>sen's</t>
  </si>
  <si>
    <t>-5101</t>
  </si>
  <si>
    <t>alena</t>
  </si>
  <si>
    <t>-4287</t>
  </si>
  <si>
    <t>untry</t>
  </si>
  <si>
    <t>ackle</t>
  </si>
  <si>
    <t>-5377</t>
  </si>
  <si>
    <t>ction</t>
  </si>
  <si>
    <t>-5242</t>
  </si>
  <si>
    <t>uides</t>
  </si>
  <si>
    <t>99743</t>
  </si>
  <si>
    <t>-8184</t>
  </si>
  <si>
    <t>99835</t>
  </si>
  <si>
    <t>-5678</t>
  </si>
  <si>
    <t>-5823</t>
  </si>
  <si>
    <t>River</t>
  </si>
  <si>
    <t>-5860</t>
  </si>
  <si>
    <t>ngham</t>
  </si>
  <si>
    <t>am,AK</t>
  </si>
  <si>
    <t>99576</t>
  </si>
  <si>
    <t>-6117</t>
  </si>
  <si>
    <t>ann's</t>
  </si>
  <si>
    <t>ks Hy</t>
  </si>
  <si>
    <t>on,AK</t>
  </si>
  <si>
    <t>-6249</t>
  </si>
  <si>
    <t>99705</t>
  </si>
  <si>
    <t>-6444</t>
  </si>
  <si>
    <t>-7555</t>
  </si>
  <si>
    <t>iards</t>
  </si>
  <si>
    <t>ethel</t>
  </si>
  <si>
    <t>el,AK</t>
  </si>
  <si>
    <t>99516</t>
  </si>
  <si>
    <t>-6292</t>
  </si>
  <si>
    <t>-6480</t>
  </si>
  <si>
    <t>99577</t>
  </si>
  <si>
    <t>-3686</t>
  </si>
  <si>
    <t>ssage</t>
  </si>
  <si>
    <t>a LLC</t>
  </si>
  <si>
    <t>-5972</t>
  </si>
  <si>
    <t>laska</t>
  </si>
  <si>
    <t>-6002</t>
  </si>
  <si>
    <t>99603</t>
  </si>
  <si>
    <t>-8594</t>
  </si>
  <si>
    <t>ental</t>
  </si>
  <si>
    <t>-6970</t>
  </si>
  <si>
    <t>-7057</t>
  </si>
  <si>
    <t>-5558</t>
  </si>
  <si>
    <t>-7372</t>
  </si>
  <si>
    <t>aving</t>
  </si>
  <si>
    <t>Court</t>
  </si>
  <si>
    <t>-5261</t>
  </si>
  <si>
    <t xml:space="preserve"> Edge</t>
  </si>
  <si>
    <t>s LLC</t>
  </si>
  <si>
    <t>-7755</t>
  </si>
  <si>
    <t>orner</t>
  </si>
  <si>
    <t>x 595</t>
  </si>
  <si>
    <t>99676</t>
  </si>
  <si>
    <t>-9931</t>
  </si>
  <si>
    <t>Cycle</t>
  </si>
  <si>
    <t>-7492</t>
  </si>
  <si>
    <t>ority</t>
  </si>
  <si>
    <t>99515</t>
  </si>
  <si>
    <t>-7665</t>
  </si>
  <si>
    <t xml:space="preserve"> Rods</t>
  </si>
  <si>
    <t>ly,AK</t>
  </si>
  <si>
    <t>-4653</t>
  </si>
  <si>
    <t>ntile</t>
  </si>
  <si>
    <t>-5790</t>
  </si>
  <si>
    <t>rdson</t>
  </si>
  <si>
    <t>99504</t>
  </si>
  <si>
    <t>-8600</t>
  </si>
  <si>
    <t>-7867</t>
  </si>
  <si>
    <t>House</t>
  </si>
  <si>
    <t>-8139</t>
  </si>
  <si>
    <t>-8030</t>
  </si>
  <si>
    <t>-6664</t>
  </si>
  <si>
    <t>ealty</t>
  </si>
  <si>
    <t>-8438</t>
  </si>
  <si>
    <t>99737</t>
  </si>
  <si>
    <t>-4990</t>
  </si>
  <si>
    <t>g Inc</t>
  </si>
  <si>
    <t>x 491</t>
  </si>
  <si>
    <t>-9800</t>
  </si>
  <si>
    <t>signs</t>
  </si>
  <si>
    <t>x 254</t>
  </si>
  <si>
    <t>-9919</t>
  </si>
  <si>
    <t>arine</t>
  </si>
  <si>
    <t>-7222</t>
  </si>
  <si>
    <t xml:space="preserve"> Hole</t>
  </si>
  <si>
    <t>-4438</t>
  </si>
  <si>
    <t>4438,</t>
  </si>
  <si>
    <t>438,,</t>
  </si>
  <si>
    <t>38,,,</t>
  </si>
  <si>
    <t>8,,,,</t>
  </si>
  <si>
    <t>,,,,,</t>
  </si>
  <si>
    <t>Formulas Pasted as Values</t>
  </si>
  <si>
    <t>Phone Number</t>
  </si>
  <si>
    <t>Area Code</t>
  </si>
  <si>
    <t>LEFT</t>
  </si>
  <si>
    <t>State</t>
  </si>
  <si>
    <t>,??,</t>
  </si>
  <si>
    <t>Extracting Characters from the End of a Text String (Using RIGHT &amp; LEFT)</t>
  </si>
  <si>
    <t>Using FIND or SEARCH to return the starting position of one text string within another text string</t>
  </si>
  <si>
    <t>SEARCH</t>
  </si>
  <si>
    <t>,?????,</t>
  </si>
  <si>
    <t>Zip</t>
  </si>
  <si>
    <t>,??,?????,???-</t>
  </si>
  <si>
    <t>Company</t>
  </si>
  <si>
    <t>Address</t>
  </si>
  <si>
    <t>City</t>
  </si>
  <si>
    <t>Phone</t>
  </si>
  <si>
    <t>LEFT, RIGHT</t>
  </si>
  <si>
    <t>MID, SEARCH</t>
  </si>
  <si>
    <t>Using SUBSTITUTE to Replace Text</t>
  </si>
  <si>
    <t>Video Length</t>
  </si>
  <si>
    <t>Segment</t>
  </si>
  <si>
    <t>_YEARFRAC &amp; EDATE</t>
  </si>
  <si>
    <t>Total Video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</si>
</sst>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6" formatCode="&quot;$&quot;#,##0_);[Red]\(&quot;$&quot;#,##0\)"/>
    <numFmt numFmtId="8" formatCode="&quot;$&quot;#,##0.00_);[Red]\(&quot;$&quot;#,##0.00\)"/>
    <numFmt numFmtId="44" formatCode="_(&quot;$&quot;* #,##0.00_);_(&quot;$&quot;* \(#,##0.00\);_(&quot;$&quot;* &quot;-&quot;??_);_(@_)"/>
    <numFmt numFmtId="164" formatCode="0.0"/>
    <numFmt numFmtId="165" formatCode="&quot;$&quot;#,##0"/>
    <numFmt numFmtId="166" formatCode="#,##0.0_);\(#,##0.0\)"/>
    <numFmt numFmtId="167" formatCode="000\-00\-0000"/>
    <numFmt numFmtId="168" formatCode="&quot;$&quot;#,##0.0_);[Red]\(&quot;$&quot;#,##0.0\)"/>
    <numFmt numFmtId="169" formatCode="&quot;$&quot;#,##0.00"/>
    <numFmt numFmtId="170" formatCode="[$-F800]dddd\,\ mmmm\ dd\,\ yyyy"/>
    <numFmt numFmtId="171" formatCode="ddd"/>
    <numFmt numFmtId="172" formatCode="dddd"/>
    <numFmt numFmtId="173" formatCode="m/d/yyyy\ h:mm\ AM/PM"/>
    <numFmt numFmtId="174" formatCode="0.0000"/>
    <numFmt numFmtId="175" formatCode="0.000000"/>
    <numFmt numFmtId="176" formatCode="0.000000000"/>
    <numFmt numFmtId="177" formatCode="0.000"/>
    <numFmt numFmtId="178" formatCode="[&lt;=9999999]###\-####;\(###\)\ ###\-####"/>
    <numFmt numFmtId="179" formatCode="[&lt;0.0415]m&quot;m&quot;\ s&quot;s&quot;;[h]&quot;h&quot;\ m&quot;m&quot;\ s&quot;s&quot;;@"/>
    <numFmt numFmtId="180" formatCode="[&lt;0.0415]m&quot;min&quot;\ s&quot;sec&quot;;[h]&quot;hr&quot;\ m&quot;min&quot;\ s&quot;sec&quot;;@"/>
  </numFmts>
  <fonts count="45" x14ac:knownFonts="1">
    <font>
      <sz val="10"/>
      <name val="Arial"/>
    </font>
    <font>
      <sz val="11"/>
      <color theme="1"/>
      <name val="Calibri"/>
      <family val="2"/>
      <scheme val="minor"/>
    </font>
    <font>
      <sz val="10"/>
      <name val="Arial"/>
      <family val="2"/>
    </font>
    <font>
      <sz val="10"/>
      <name val="Arial"/>
      <family val="2"/>
    </font>
    <font>
      <b/>
      <sz val="10"/>
      <name val="Arial"/>
      <family val="2"/>
    </font>
    <font>
      <b/>
      <sz val="14"/>
      <name val="Arial"/>
      <family val="2"/>
    </font>
    <font>
      <sz val="8"/>
      <color indexed="81"/>
      <name val="Tahoma"/>
      <family val="2"/>
    </font>
    <font>
      <u/>
      <sz val="10"/>
      <color indexed="12"/>
      <name val="Arial"/>
      <family val="2"/>
    </font>
    <font>
      <b/>
      <u/>
      <sz val="10"/>
      <name val="Arial"/>
      <family val="2"/>
    </font>
    <font>
      <sz val="10"/>
      <color indexed="12"/>
      <name val="Arial"/>
      <family val="2"/>
    </font>
    <font>
      <sz val="10"/>
      <color indexed="12"/>
      <name val="Arial"/>
      <family val="2"/>
    </font>
    <font>
      <b/>
      <i/>
      <sz val="36"/>
      <name val="Arial"/>
      <family val="2"/>
    </font>
    <font>
      <sz val="10"/>
      <color indexed="10"/>
      <name val="Arial"/>
      <family val="2"/>
    </font>
    <font>
      <i/>
      <sz val="10"/>
      <name val="Arial"/>
      <family val="2"/>
    </font>
    <font>
      <i/>
      <sz val="10"/>
      <color indexed="10"/>
      <name val="Arial"/>
      <family val="2"/>
    </font>
    <font>
      <sz val="9"/>
      <name val="Arial"/>
      <family val="2"/>
    </font>
    <font>
      <sz val="10"/>
      <color theme="1"/>
      <name val="Calibri"/>
      <family val="2"/>
      <scheme val="minor"/>
    </font>
    <font>
      <sz val="12"/>
      <color rgb="FF484848"/>
      <name val="Arial"/>
      <family val="2"/>
    </font>
    <font>
      <b/>
      <sz val="10"/>
      <color rgb="FFFFFFFF"/>
      <name val="Arial"/>
      <family val="2"/>
    </font>
    <font>
      <sz val="11"/>
      <color theme="1"/>
      <name val="Calibri"/>
      <family val="2"/>
    </font>
    <font>
      <sz val="9"/>
      <color indexed="81"/>
      <name val="Tahoma"/>
      <family val="2"/>
    </font>
    <font>
      <b/>
      <sz val="9"/>
      <color indexed="81"/>
      <name val="Tahoma"/>
      <family val="2"/>
    </font>
    <font>
      <b/>
      <i/>
      <sz val="10"/>
      <name val="Arial"/>
      <family val="2"/>
    </font>
    <font>
      <sz val="10"/>
      <color rgb="FF0070C0"/>
      <name val="Arial"/>
      <family val="2"/>
    </font>
    <font>
      <sz val="11"/>
      <color rgb="FF0070C0"/>
      <name val="Calibri"/>
      <family val="2"/>
      <scheme val="minor"/>
    </font>
    <font>
      <i/>
      <sz val="10"/>
      <color rgb="FF0070C0"/>
      <name val="Arial"/>
      <family val="2"/>
    </font>
    <font>
      <b/>
      <sz val="10"/>
      <color rgb="FF0070C0"/>
      <name val="Arial"/>
      <family val="2"/>
    </font>
    <font>
      <b/>
      <sz val="12"/>
      <name val="Arial"/>
      <family val="2"/>
    </font>
    <font>
      <b/>
      <sz val="10"/>
      <color rgb="FF484848"/>
      <name val="Arial"/>
      <family val="2"/>
    </font>
    <font>
      <sz val="10"/>
      <color rgb="FF484848"/>
      <name val="Arial"/>
      <family val="2"/>
    </font>
    <font>
      <sz val="10"/>
      <color indexed="81"/>
      <name val="Tahoma"/>
      <family val="2"/>
    </font>
    <font>
      <sz val="10"/>
      <color indexed="8"/>
      <name val="Arial"/>
      <family val="2"/>
    </font>
    <font>
      <b/>
      <sz val="16"/>
      <name val="Arial"/>
      <family val="2"/>
    </font>
    <font>
      <sz val="10"/>
      <color theme="1"/>
      <name val="Calibri"/>
      <family val="2"/>
    </font>
    <font>
      <u/>
      <sz val="10"/>
      <color rgb="FF3333FF"/>
      <name val="Arial"/>
      <family val="2"/>
    </font>
    <font>
      <b/>
      <sz val="10"/>
      <color indexed="8"/>
      <name val="Arial"/>
      <family val="2"/>
    </font>
    <font>
      <strike/>
      <sz val="10"/>
      <name val="Arial"/>
      <family val="2"/>
    </font>
    <font>
      <b/>
      <i/>
      <sz val="10"/>
      <color rgb="FFFF0000"/>
      <name val="Arial"/>
      <family val="2"/>
    </font>
    <font>
      <sz val="10"/>
      <color rgb="FF0070C0"/>
      <name val="Arial"/>
      <family val="2"/>
    </font>
    <font>
      <u/>
      <sz val="10"/>
      <name val="Arial"/>
      <family val="2"/>
    </font>
    <font>
      <sz val="11"/>
      <name val="Calibri"/>
      <family val="2"/>
      <scheme val="minor"/>
    </font>
    <font>
      <b/>
      <u/>
      <sz val="11"/>
      <color theme="1"/>
      <name val="Calibri"/>
      <family val="2"/>
    </font>
    <font>
      <sz val="11"/>
      <color rgb="FF0070C0"/>
      <name val="Calibri"/>
      <family val="2"/>
    </font>
    <font>
      <b/>
      <u/>
      <sz val="10"/>
      <color indexed="12"/>
      <name val="Arial"/>
      <family val="2"/>
    </font>
    <font>
      <b/>
      <u/>
      <sz val="10"/>
      <color rgb="FF3333FF"/>
      <name val="Arial"/>
      <family val="2"/>
    </font>
  </fonts>
  <fills count="10">
    <fill>
      <patternFill patternType="none"/>
    </fill>
    <fill>
      <patternFill patternType="gray125"/>
    </fill>
    <fill>
      <patternFill patternType="solid">
        <fgColor indexed="27"/>
        <bgColor indexed="64"/>
      </patternFill>
    </fill>
    <fill>
      <patternFill patternType="solid">
        <fgColor indexed="41"/>
        <bgColor indexed="64"/>
      </patternFill>
    </fill>
    <fill>
      <patternFill patternType="solid">
        <fgColor rgb="FFFFCC99"/>
        <bgColor indexed="64"/>
      </patternFill>
    </fill>
    <fill>
      <patternFill patternType="solid">
        <fgColor rgb="FFFFFFFF"/>
        <bgColor indexed="64"/>
      </patternFill>
    </fill>
    <fill>
      <patternFill patternType="solid">
        <fgColor rgb="FF6B82B2"/>
        <bgColor indexed="64"/>
      </patternFill>
    </fill>
    <fill>
      <patternFill patternType="solid">
        <fgColor rgb="FFF2F2F2"/>
        <bgColor indexed="64"/>
      </patternFill>
    </fill>
    <fill>
      <patternFill patternType="solid">
        <fgColor rgb="FFFFFFCC"/>
        <bgColor indexed="64"/>
      </patternFill>
    </fill>
    <fill>
      <patternFill patternType="solid">
        <fgColor theme="0" tint="-0.14999847407452621"/>
        <bgColor indexed="64"/>
      </patternFill>
    </fill>
  </fills>
  <borders count="13">
    <border>
      <left/>
      <right/>
      <top/>
      <bottom/>
      <diagonal/>
    </border>
    <border>
      <left/>
      <right/>
      <top style="medium">
        <color indexed="64"/>
      </top>
      <bottom style="medium">
        <color indexed="64"/>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4">
    <xf numFmtId="0" fontId="0" fillId="0" borderId="0"/>
    <xf numFmtId="0" fontId="3" fillId="0" borderId="0" applyNumberFormat="0" applyFont="0" applyFill="0" applyBorder="0" applyProtection="0">
      <alignment horizontal="centerContinuous"/>
    </xf>
    <xf numFmtId="0" fontId="3" fillId="0" borderId="0" applyNumberFormat="0" applyFont="0" applyFill="0" applyBorder="0" applyProtection="0">
      <alignment horizontal="centerContinuous"/>
    </xf>
    <xf numFmtId="44" fontId="2"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7"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 fillId="0" borderId="0"/>
    <xf numFmtId="0" fontId="16" fillId="0" borderId="0"/>
    <xf numFmtId="0" fontId="2" fillId="0" borderId="0" applyNumberFormat="0" applyFont="0" applyFill="0" applyBorder="0" applyProtection="0">
      <alignment wrapText="1"/>
    </xf>
    <xf numFmtId="0" fontId="15" fillId="0" borderId="0" applyNumberFormat="0" applyFont="0" applyFill="0" applyBorder="0" applyProtection="0">
      <alignment wrapText="1"/>
    </xf>
    <xf numFmtId="0" fontId="1" fillId="0" borderId="0"/>
    <xf numFmtId="0" fontId="32" fillId="0" borderId="0" applyNumberFormat="0" applyFill="0" applyBorder="0" applyAlignment="0" applyProtection="0"/>
  </cellStyleXfs>
  <cellXfs count="302">
    <xf numFmtId="0" fontId="0" fillId="0" borderId="0" xfId="0"/>
    <xf numFmtId="0" fontId="4" fillId="0" borderId="0" xfId="0" applyFont="1"/>
    <xf numFmtId="0" fontId="4" fillId="2" borderId="1" xfId="0" applyFont="1" applyFill="1" applyBorder="1" applyAlignment="1">
      <alignment horizontal="center" wrapText="1"/>
    </xf>
    <xf numFmtId="14" fontId="4" fillId="2" borderId="1" xfId="0" applyNumberFormat="1" applyFont="1" applyFill="1" applyBorder="1" applyAlignment="1">
      <alignment horizontal="center" wrapText="1"/>
    </xf>
    <xf numFmtId="0" fontId="3" fillId="0" borderId="0" xfId="0" applyFont="1"/>
    <xf numFmtId="164" fontId="3" fillId="0" borderId="0" xfId="0" applyNumberFormat="1" applyFont="1"/>
    <xf numFmtId="14" fontId="3" fillId="0" borderId="0" xfId="0" applyNumberFormat="1" applyFont="1"/>
    <xf numFmtId="165" fontId="3" fillId="0" borderId="0" xfId="0" applyNumberFormat="1" applyFont="1"/>
    <xf numFmtId="0" fontId="3" fillId="0" borderId="0" xfId="0" applyFont="1" applyAlignment="1">
      <alignment horizontal="centerContinuous"/>
    </xf>
    <xf numFmtId="14" fontId="3" fillId="0" borderId="0" xfId="0" applyNumberFormat="1" applyFont="1" applyAlignment="1">
      <alignment horizontal="centerContinuous"/>
    </xf>
    <xf numFmtId="44" fontId="3" fillId="0" borderId="0" xfId="3" applyFont="1"/>
    <xf numFmtId="166" fontId="3" fillId="0" borderId="0" xfId="3" applyNumberFormat="1" applyFont="1"/>
    <xf numFmtId="0" fontId="4" fillId="0" borderId="0" xfId="0" applyFont="1" applyAlignment="1">
      <alignment horizontal="centerContinuous"/>
    </xf>
    <xf numFmtId="0" fontId="3" fillId="0" borderId="0" xfId="0" applyFont="1" applyAlignment="1">
      <alignment wrapText="1"/>
    </xf>
    <xf numFmtId="0" fontId="3" fillId="3" borderId="0" xfId="0" applyFont="1" applyFill="1"/>
    <xf numFmtId="0" fontId="0" fillId="3" borderId="0" xfId="0" applyFill="1"/>
    <xf numFmtId="165" fontId="0" fillId="0" borderId="0" xfId="0" applyNumberFormat="1"/>
    <xf numFmtId="4" fontId="0" fillId="0" borderId="0" xfId="0" applyNumberFormat="1"/>
    <xf numFmtId="3" fontId="0" fillId="0" borderId="0" xfId="0" applyNumberFormat="1"/>
    <xf numFmtId="0" fontId="3" fillId="0" borderId="0" xfId="0" quotePrefix="1" applyFont="1"/>
    <xf numFmtId="0" fontId="0" fillId="0" borderId="0" xfId="0" applyAlignment="1">
      <alignment horizontal="center"/>
    </xf>
    <xf numFmtId="2" fontId="3" fillId="0" borderId="0" xfId="0" applyNumberFormat="1" applyFont="1"/>
    <xf numFmtId="164" fontId="3" fillId="3" borderId="0" xfId="0" applyNumberFormat="1" applyFont="1" applyFill="1"/>
    <xf numFmtId="0" fontId="4" fillId="0" borderId="0" xfId="0" applyFont="1" applyAlignment="1">
      <alignment horizontal="right"/>
    </xf>
    <xf numFmtId="0" fontId="8" fillId="0" borderId="0" xfId="0" applyFont="1"/>
    <xf numFmtId="14" fontId="8" fillId="0" borderId="0" xfId="0" applyNumberFormat="1" applyFont="1"/>
    <xf numFmtId="0" fontId="9" fillId="0" borderId="0" xfId="0" applyFont="1"/>
    <xf numFmtId="0" fontId="9" fillId="0" borderId="0" xfId="0" applyFont="1" applyAlignment="1">
      <alignment horizontal="center"/>
    </xf>
    <xf numFmtId="14" fontId="9" fillId="0" borderId="0" xfId="0" applyNumberFormat="1" applyFont="1"/>
    <xf numFmtId="0" fontId="4" fillId="0" borderId="0" xfId="0" applyFont="1" applyAlignment="1">
      <alignment horizontal="center" wrapText="1"/>
    </xf>
    <xf numFmtId="0" fontId="10" fillId="0" borderId="0" xfId="0" applyFont="1" applyAlignment="1">
      <alignment horizontal="center"/>
    </xf>
    <xf numFmtId="0" fontId="3" fillId="0" borderId="0" xfId="0" applyFont="1" applyAlignment="1">
      <alignment horizontal="center"/>
    </xf>
    <xf numFmtId="2" fontId="3" fillId="0" borderId="0" xfId="0" applyNumberFormat="1" applyFont="1" applyAlignment="1">
      <alignment horizontal="center"/>
    </xf>
    <xf numFmtId="0" fontId="10" fillId="0" borderId="0" xfId="0" applyFont="1"/>
    <xf numFmtId="169" fontId="3" fillId="0" borderId="0" xfId="3" applyNumberFormat="1" applyFont="1"/>
    <xf numFmtId="14" fontId="0" fillId="0" borderId="0" xfId="0" applyNumberFormat="1" applyAlignment="1">
      <alignment horizontal="center"/>
    </xf>
    <xf numFmtId="0" fontId="0" fillId="0" borderId="0" xfId="0" applyAlignment="1">
      <alignment horizontal="right"/>
    </xf>
    <xf numFmtId="22" fontId="3" fillId="0" borderId="0" xfId="0" applyNumberFormat="1" applyFont="1"/>
    <xf numFmtId="0" fontId="3" fillId="0" borderId="0" xfId="0" applyFont="1" applyAlignment="1">
      <alignment horizontal="right"/>
    </xf>
    <xf numFmtId="14" fontId="3" fillId="0" borderId="0" xfId="0" applyNumberFormat="1" applyFont="1" applyAlignment="1">
      <alignment horizontal="right"/>
    </xf>
    <xf numFmtId="1" fontId="3" fillId="0" borderId="0" xfId="0" applyNumberFormat="1" applyFont="1" applyAlignment="1">
      <alignment horizontal="center"/>
    </xf>
    <xf numFmtId="164" fontId="3" fillId="0" borderId="0" xfId="0" applyNumberFormat="1" applyFont="1" applyAlignment="1">
      <alignment horizontal="center"/>
    </xf>
    <xf numFmtId="171" fontId="3" fillId="0" borderId="0" xfId="0" applyNumberFormat="1" applyFont="1" applyAlignment="1">
      <alignment horizontal="center"/>
    </xf>
    <xf numFmtId="172" fontId="3" fillId="0" borderId="0" xfId="0" applyNumberFormat="1" applyFont="1" applyAlignment="1">
      <alignment horizontal="center"/>
    </xf>
    <xf numFmtId="0" fontId="3" fillId="0" borderId="0" xfId="8"/>
    <xf numFmtId="0" fontId="4" fillId="0" borderId="0" xfId="8" applyFont="1"/>
    <xf numFmtId="14" fontId="3" fillId="0" borderId="0" xfId="8" applyNumberFormat="1"/>
    <xf numFmtId="0" fontId="4" fillId="2" borderId="1" xfId="8" applyFont="1" applyFill="1" applyBorder="1" applyAlignment="1">
      <alignment horizontal="center"/>
    </xf>
    <xf numFmtId="14" fontId="4" fillId="2" borderId="1" xfId="8" applyNumberFormat="1" applyFont="1" applyFill="1" applyBorder="1" applyAlignment="1">
      <alignment horizontal="center"/>
    </xf>
    <xf numFmtId="164" fontId="3" fillId="0" borderId="0" xfId="8" applyNumberFormat="1"/>
    <xf numFmtId="0" fontId="3" fillId="3" borderId="0" xfId="8" applyFill="1"/>
    <xf numFmtId="0" fontId="3" fillId="3" borderId="0" xfId="8" applyFill="1" applyAlignment="1">
      <alignment horizontal="left"/>
    </xf>
    <xf numFmtId="8" fontId="4" fillId="3" borderId="4" xfId="8" applyNumberFormat="1" applyFont="1" applyFill="1" applyBorder="1" applyAlignment="1">
      <alignment vertical="center" wrapText="1"/>
    </xf>
    <xf numFmtId="8" fontId="3" fillId="3" borderId="4" xfId="8" applyNumberFormat="1" applyFill="1" applyBorder="1" applyAlignment="1">
      <alignment vertical="center" wrapText="1"/>
    </xf>
    <xf numFmtId="0" fontId="3" fillId="0" borderId="4" xfId="8" applyBorder="1" applyAlignment="1">
      <alignment vertical="center" wrapText="1"/>
    </xf>
    <xf numFmtId="8" fontId="3" fillId="0" borderId="4" xfId="8" applyNumberFormat="1" applyBorder="1" applyAlignment="1">
      <alignment vertical="center" wrapText="1"/>
    </xf>
    <xf numFmtId="8" fontId="3" fillId="0" borderId="4" xfId="8" applyNumberFormat="1" applyBorder="1" applyAlignment="1">
      <alignment horizontal="left" vertical="center" wrapText="1"/>
    </xf>
    <xf numFmtId="0" fontId="3" fillId="0" borderId="4" xfId="8" applyBorder="1" applyAlignment="1">
      <alignment horizontal="left" vertical="center" wrapText="1"/>
    </xf>
    <xf numFmtId="8" fontId="12" fillId="3" borderId="4" xfId="8" applyNumberFormat="1" applyFont="1" applyFill="1" applyBorder="1" applyAlignment="1">
      <alignment vertical="center" wrapText="1"/>
    </xf>
    <xf numFmtId="0" fontId="3" fillId="0" borderId="4" xfId="11" applyFont="1" applyBorder="1" applyAlignment="1">
      <alignment horizontal="left" vertical="center" wrapText="1"/>
    </xf>
    <xf numFmtId="168" fontId="3" fillId="0" borderId="4" xfId="8" applyNumberFormat="1" applyBorder="1" applyAlignment="1">
      <alignment horizontal="left" vertical="center" wrapText="1"/>
    </xf>
    <xf numFmtId="8" fontId="3" fillId="3" borderId="4" xfId="8" applyNumberFormat="1" applyFill="1" applyBorder="1" applyAlignment="1">
      <alignment horizontal="left" vertical="center" wrapText="1"/>
    </xf>
    <xf numFmtId="0" fontId="4" fillId="3" borderId="4" xfId="8" applyFont="1" applyFill="1" applyBorder="1" applyAlignment="1">
      <alignment horizontal="left" vertical="center" wrapText="1"/>
    </xf>
    <xf numFmtId="0" fontId="3" fillId="3" borderId="4" xfId="8" applyFill="1" applyBorder="1" applyAlignment="1">
      <alignment vertical="center" wrapText="1"/>
    </xf>
    <xf numFmtId="8" fontId="3" fillId="0" borderId="4" xfId="11" applyNumberFormat="1" applyFont="1" applyBorder="1" applyAlignment="1" applyProtection="1">
      <alignment vertical="center" wrapText="1"/>
      <protection locked="0"/>
    </xf>
    <xf numFmtId="8" fontId="3" fillId="0" borderId="4" xfId="11" applyNumberFormat="1" applyFont="1" applyBorder="1" applyAlignment="1" applyProtection="1">
      <alignment horizontal="left" vertical="center" wrapText="1"/>
      <protection locked="0"/>
    </xf>
    <xf numFmtId="0" fontId="3" fillId="3" borderId="4" xfId="8" applyFill="1" applyBorder="1" applyAlignment="1">
      <alignment vertical="center"/>
    </xf>
    <xf numFmtId="0" fontId="4" fillId="3" borderId="4" xfId="11" applyFont="1" applyFill="1" applyBorder="1" applyAlignment="1">
      <alignment vertical="center" wrapText="1"/>
    </xf>
    <xf numFmtId="0" fontId="3" fillId="0" borderId="4" xfId="11" applyFont="1" applyBorder="1" applyAlignment="1">
      <alignment vertical="center" wrapText="1"/>
    </xf>
    <xf numFmtId="0" fontId="3" fillId="3" borderId="4" xfId="11" applyFont="1" applyFill="1" applyBorder="1" applyAlignment="1">
      <alignment vertical="center" wrapText="1"/>
    </xf>
    <xf numFmtId="0" fontId="3" fillId="0" borderId="5" xfId="11" applyFont="1" applyBorder="1" applyProtection="1">
      <alignment wrapText="1"/>
      <protection locked="0"/>
    </xf>
    <xf numFmtId="0" fontId="8" fillId="0" borderId="0" xfId="0" applyFont="1" applyAlignment="1">
      <alignment horizontal="right"/>
    </xf>
    <xf numFmtId="0" fontId="5" fillId="0" borderId="0" xfId="0" applyFont="1" applyAlignment="1">
      <alignment vertical="center"/>
    </xf>
    <xf numFmtId="0" fontId="0" fillId="0" borderId="0" xfId="0" applyAlignment="1">
      <alignment horizontal="left" vertical="center" wrapText="1"/>
    </xf>
    <xf numFmtId="0" fontId="0" fillId="0" borderId="0" xfId="0" applyAlignment="1">
      <alignment vertical="center"/>
    </xf>
    <xf numFmtId="173" fontId="0" fillId="0" borderId="0" xfId="0" applyNumberFormat="1" applyAlignment="1">
      <alignment horizontal="left" vertical="center" wrapText="1"/>
    </xf>
    <xf numFmtId="0" fontId="4" fillId="0" borderId="6" xfId="0" applyFont="1" applyBorder="1" applyAlignment="1">
      <alignment horizontal="center" wrapText="1"/>
    </xf>
    <xf numFmtId="14" fontId="3" fillId="0" borderId="0" xfId="0" quotePrefix="1" applyNumberFormat="1" applyFont="1" applyAlignment="1">
      <alignment horizontal="right"/>
    </xf>
    <xf numFmtId="14" fontId="4" fillId="0" borderId="0" xfId="0" applyNumberFormat="1" applyFont="1"/>
    <xf numFmtId="14" fontId="4" fillId="0" borderId="2" xfId="0" applyNumberFormat="1" applyFont="1" applyBorder="1" applyAlignment="1">
      <alignment horizontal="center" wrapText="1"/>
    </xf>
    <xf numFmtId="4" fontId="3" fillId="0" borderId="0" xfId="0" applyNumberFormat="1" applyFont="1"/>
    <xf numFmtId="3" fontId="3" fillId="0" borderId="0" xfId="0" applyNumberFormat="1" applyFont="1"/>
    <xf numFmtId="0" fontId="4" fillId="4" borderId="1" xfId="0" applyFont="1" applyFill="1" applyBorder="1" applyAlignment="1">
      <alignment horizontal="center" wrapText="1"/>
    </xf>
    <xf numFmtId="0" fontId="9" fillId="4" borderId="0" xfId="0" applyFont="1" applyFill="1"/>
    <xf numFmtId="164" fontId="9" fillId="4" borderId="0" xfId="0" applyNumberFormat="1" applyFont="1" applyFill="1"/>
    <xf numFmtId="14" fontId="9" fillId="4" borderId="0" xfId="0" applyNumberFormat="1" applyFont="1" applyFill="1"/>
    <xf numFmtId="165" fontId="9" fillId="4" borderId="0" xfId="0" applyNumberFormat="1" applyFont="1" applyFill="1"/>
    <xf numFmtId="0" fontId="17" fillId="0" borderId="0" xfId="0" applyFont="1"/>
    <xf numFmtId="0" fontId="18" fillId="6" borderId="0" xfId="0" applyFont="1" applyFill="1" applyAlignment="1">
      <alignment horizontal="center" wrapText="1"/>
    </xf>
    <xf numFmtId="0" fontId="3" fillId="5" borderId="0" xfId="0" applyFont="1" applyFill="1" applyAlignment="1">
      <alignment vertical="top" wrapText="1"/>
    </xf>
    <xf numFmtId="0" fontId="3" fillId="7" borderId="0" xfId="0" applyFont="1" applyFill="1" applyAlignment="1">
      <alignment vertical="top" wrapText="1"/>
    </xf>
    <xf numFmtId="0" fontId="3" fillId="5" borderId="0" xfId="0" applyFont="1" applyFill="1" applyAlignment="1">
      <alignment horizontal="center" vertical="top" wrapText="1"/>
    </xf>
    <xf numFmtId="0" fontId="3" fillId="7" borderId="0" xfId="0" applyFont="1" applyFill="1" applyAlignment="1">
      <alignment horizontal="center" vertical="top" wrapText="1"/>
    </xf>
    <xf numFmtId="14" fontId="2" fillId="0" borderId="0" xfId="0" quotePrefix="1" applyNumberFormat="1" applyFont="1" applyAlignment="1">
      <alignment horizontal="right"/>
    </xf>
    <xf numFmtId="0" fontId="2" fillId="0" borderId="0" xfId="0" applyFont="1"/>
    <xf numFmtId="0" fontId="2" fillId="0" borderId="0" xfId="0" applyFont="1" applyAlignment="1">
      <alignment horizontal="left" vertical="center" wrapText="1"/>
    </xf>
    <xf numFmtId="0" fontId="4" fillId="0" borderId="0" xfId="0" applyFont="1" applyAlignment="1">
      <alignment horizontal="left"/>
    </xf>
    <xf numFmtId="174" fontId="3" fillId="0" borderId="0" xfId="0" applyNumberFormat="1" applyFont="1" applyAlignment="1">
      <alignment horizontal="center"/>
    </xf>
    <xf numFmtId="0" fontId="2" fillId="0" borderId="0" xfId="0" applyFont="1" applyAlignment="1">
      <alignment horizontal="right"/>
    </xf>
    <xf numFmtId="0" fontId="5" fillId="0" borderId="0" xfId="0" applyFont="1" applyAlignment="1">
      <alignment horizontal="left"/>
    </xf>
    <xf numFmtId="0" fontId="7" fillId="0" borderId="0" xfId="6" applyAlignment="1" applyProtection="1"/>
    <xf numFmtId="0" fontId="2" fillId="0" borderId="0" xfId="0" quotePrefix="1" applyFont="1"/>
    <xf numFmtId="0" fontId="1" fillId="0" borderId="0" xfId="12"/>
    <xf numFmtId="0" fontId="5" fillId="0" borderId="0" xfId="12" applyFont="1"/>
    <xf numFmtId="0" fontId="19" fillId="0" borderId="0" xfId="12" applyFont="1"/>
    <xf numFmtId="0" fontId="5" fillId="0" borderId="0" xfId="1" applyFont="1" applyAlignment="1">
      <alignment horizontal="left"/>
    </xf>
    <xf numFmtId="0" fontId="2" fillId="0" borderId="0" xfId="0" applyFont="1" applyAlignment="1">
      <alignment horizontal="center"/>
    </xf>
    <xf numFmtId="0" fontId="4" fillId="0" borderId="3" xfId="0" applyFont="1" applyBorder="1" applyAlignment="1">
      <alignment horizontal="centerContinuous"/>
    </xf>
    <xf numFmtId="0" fontId="4" fillId="0" borderId="10" xfId="0" applyFont="1" applyBorder="1" applyAlignment="1">
      <alignment horizontal="centerContinuous"/>
    </xf>
    <xf numFmtId="0" fontId="4" fillId="0" borderId="7" xfId="0" applyFont="1" applyBorder="1" applyAlignment="1">
      <alignment horizontal="centerContinuous"/>
    </xf>
    <xf numFmtId="14" fontId="2" fillId="0" borderId="0" xfId="0" applyNumberFormat="1" applyFont="1"/>
    <xf numFmtId="0" fontId="3" fillId="9" borderId="0" xfId="0" applyFont="1" applyFill="1"/>
    <xf numFmtId="0" fontId="9" fillId="9" borderId="0" xfId="0" applyFont="1" applyFill="1" applyAlignment="1">
      <alignment horizontal="center"/>
    </xf>
    <xf numFmtId="0" fontId="3" fillId="9" borderId="0" xfId="0" applyFont="1" applyFill="1" applyAlignment="1">
      <alignment horizontal="center"/>
    </xf>
    <xf numFmtId="14" fontId="9" fillId="9" borderId="0" xfId="0" applyNumberFormat="1" applyFont="1" applyFill="1"/>
    <xf numFmtId="0" fontId="0" fillId="0" borderId="10" xfId="0" applyBorder="1" applyAlignment="1">
      <alignment horizontal="centerContinuous"/>
    </xf>
    <xf numFmtId="0" fontId="0" fillId="0" borderId="7" xfId="0" applyBorder="1" applyAlignment="1">
      <alignment horizontal="centerContinuous"/>
    </xf>
    <xf numFmtId="0" fontId="4" fillId="0" borderId="4" xfId="0" applyFont="1" applyBorder="1" applyAlignment="1">
      <alignment horizontal="centerContinuous"/>
    </xf>
    <xf numFmtId="0" fontId="4" fillId="0" borderId="11" xfId="0" applyFont="1" applyBorder="1" applyAlignment="1">
      <alignment horizontal="centerContinuous"/>
    </xf>
    <xf numFmtId="0" fontId="4" fillId="0" borderId="12" xfId="0" applyFont="1" applyBorder="1" applyAlignment="1">
      <alignment horizontal="centerContinuous"/>
    </xf>
    <xf numFmtId="175" fontId="3" fillId="0" borderId="0" xfId="0" applyNumberFormat="1" applyFont="1"/>
    <xf numFmtId="0" fontId="23" fillId="0" borderId="0" xfId="0" applyFont="1" applyAlignment="1">
      <alignment horizontal="center"/>
    </xf>
    <xf numFmtId="167" fontId="23" fillId="0" borderId="0" xfId="0" applyNumberFormat="1" applyFont="1" applyAlignment="1">
      <alignment horizontal="center"/>
    </xf>
    <xf numFmtId="14" fontId="23" fillId="0" borderId="0" xfId="0" applyNumberFormat="1" applyFont="1" applyAlignment="1">
      <alignment horizontal="center"/>
    </xf>
    <xf numFmtId="0" fontId="23" fillId="0" borderId="0" xfId="0" applyFont="1"/>
    <xf numFmtId="164" fontId="23" fillId="0" borderId="0" xfId="0" applyNumberFormat="1" applyFont="1" applyAlignment="1">
      <alignment horizontal="center"/>
    </xf>
    <xf numFmtId="14" fontId="23" fillId="0" borderId="0" xfId="0" applyNumberFormat="1" applyFont="1"/>
    <xf numFmtId="0" fontId="24" fillId="0" borderId="0" xfId="12" applyFont="1"/>
    <xf numFmtId="0" fontId="23" fillId="3" borderId="0" xfId="0" applyFont="1" applyFill="1"/>
    <xf numFmtId="165" fontId="23" fillId="0" borderId="0" xfId="0" applyNumberFormat="1" applyFont="1"/>
    <xf numFmtId="14" fontId="23" fillId="3" borderId="0" xfId="0" applyNumberFormat="1" applyFont="1" applyFill="1"/>
    <xf numFmtId="0" fontId="23" fillId="0" borderId="8" xfId="0" applyFont="1" applyBorder="1" applyAlignment="1">
      <alignment horizontal="center"/>
    </xf>
    <xf numFmtId="0" fontId="23" fillId="0" borderId="2" xfId="0" applyFont="1" applyBorder="1" applyAlignment="1">
      <alignment horizontal="center"/>
    </xf>
    <xf numFmtId="0" fontId="23" fillId="0" borderId="9" xfId="0" applyFont="1" applyBorder="1" applyAlignment="1">
      <alignment horizontal="center"/>
    </xf>
    <xf numFmtId="0" fontId="23" fillId="0" borderId="0" xfId="8" applyFont="1"/>
    <xf numFmtId="0" fontId="23" fillId="0" borderId="0" xfId="8" applyFont="1" applyAlignment="1">
      <alignment horizontal="center"/>
    </xf>
    <xf numFmtId="14" fontId="23" fillId="0" borderId="0" xfId="8" applyNumberFormat="1" applyFont="1"/>
    <xf numFmtId="165" fontId="23" fillId="0" borderId="0" xfId="8" applyNumberFormat="1" applyFont="1"/>
    <xf numFmtId="0" fontId="23" fillId="3" borderId="0" xfId="8" applyFont="1" applyFill="1"/>
    <xf numFmtId="14" fontId="23" fillId="3" borderId="0" xfId="8" applyNumberFormat="1" applyFont="1" applyFill="1"/>
    <xf numFmtId="164" fontId="2" fillId="0" borderId="0" xfId="8" applyNumberFormat="1" applyFont="1"/>
    <xf numFmtId="0" fontId="25" fillId="0" borderId="0" xfId="0" applyFont="1"/>
    <xf numFmtId="0" fontId="26" fillId="0" borderId="0" xfId="0" applyFont="1"/>
    <xf numFmtId="0" fontId="26" fillId="0" borderId="0" xfId="8" applyFont="1"/>
    <xf numFmtId="0" fontId="23" fillId="3" borderId="0" xfId="0" applyFont="1" applyFill="1" applyAlignment="1">
      <alignment horizontal="center"/>
    </xf>
    <xf numFmtId="165" fontId="23" fillId="3" borderId="0" xfId="0" applyNumberFormat="1" applyFont="1" applyFill="1"/>
    <xf numFmtId="164" fontId="2" fillId="0" borderId="0" xfId="0" applyNumberFormat="1" applyFont="1"/>
    <xf numFmtId="164" fontId="2" fillId="3" borderId="0" xfId="0" applyNumberFormat="1" applyFont="1" applyFill="1"/>
    <xf numFmtId="164" fontId="23" fillId="3" borderId="0" xfId="0" applyNumberFormat="1" applyFont="1" applyFill="1" applyAlignment="1">
      <alignment horizontal="center"/>
    </xf>
    <xf numFmtId="6" fontId="23" fillId="3" borderId="0" xfId="0" applyNumberFormat="1" applyFont="1" applyFill="1" applyAlignment="1">
      <alignment horizontal="center"/>
    </xf>
    <xf numFmtId="44" fontId="23" fillId="3" borderId="0" xfId="3" applyFont="1" applyFill="1" applyAlignment="1">
      <alignment horizontal="center"/>
    </xf>
    <xf numFmtId="0" fontId="2" fillId="3" borderId="0" xfId="0" applyFont="1" applyFill="1"/>
    <xf numFmtId="14" fontId="23" fillId="3" borderId="0" xfId="0" applyNumberFormat="1" applyFont="1" applyFill="1" applyAlignment="1">
      <alignment horizontal="center"/>
    </xf>
    <xf numFmtId="165" fontId="23" fillId="3" borderId="0" xfId="3" applyNumberFormat="1" applyFont="1" applyFill="1" applyAlignment="1">
      <alignment horizontal="center"/>
    </xf>
    <xf numFmtId="164" fontId="23" fillId="3" borderId="0" xfId="0" applyNumberFormat="1" applyFont="1" applyFill="1"/>
    <xf numFmtId="0" fontId="27" fillId="0" borderId="0" xfId="0" applyFont="1" applyAlignment="1">
      <alignment horizontal="centerContinuous"/>
    </xf>
    <xf numFmtId="0" fontId="3" fillId="0" borderId="0" xfId="0" applyNumberFormat="1" applyFont="1"/>
    <xf numFmtId="14" fontId="4" fillId="0" borderId="0" xfId="0" applyNumberFormat="1" applyFont="1" applyAlignment="1">
      <alignment horizontal="centerContinuous"/>
    </xf>
    <xf numFmtId="0" fontId="4" fillId="0" borderId="0" xfId="0" applyFont="1" applyAlignment="1">
      <alignment horizontal="center"/>
    </xf>
    <xf numFmtId="0" fontId="28" fillId="0" borderId="0" xfId="0" applyFont="1"/>
    <xf numFmtId="0" fontId="0" fillId="0" borderId="0" xfId="0" applyAlignment="1">
      <alignment horizontal="left" vertical="center" indent="1"/>
    </xf>
    <xf numFmtId="0" fontId="2" fillId="0" borderId="0" xfId="0" applyFont="1" applyAlignment="1">
      <alignment horizontal="left" vertical="center" indent="1"/>
    </xf>
    <xf numFmtId="0" fontId="3" fillId="0" borderId="0" xfId="0" applyFont="1" applyAlignment="1">
      <alignment horizontal="left"/>
    </xf>
    <xf numFmtId="14" fontId="3" fillId="0" borderId="0" xfId="0" applyNumberFormat="1" applyFont="1" applyAlignment="1">
      <alignment horizontal="left"/>
    </xf>
    <xf numFmtId="0" fontId="3" fillId="0" borderId="0" xfId="0" applyFont="1" applyAlignment="1"/>
    <xf numFmtId="0" fontId="3" fillId="0" borderId="0" xfId="8" applyAlignment="1"/>
    <xf numFmtId="0" fontId="0" fillId="0" borderId="0" xfId="0" applyAlignment="1">
      <alignment horizontal="left" vertical="top" wrapText="1"/>
    </xf>
    <xf numFmtId="0" fontId="23" fillId="4" borderId="0" xfId="0" applyFont="1" applyFill="1" applyAlignment="1">
      <alignment horizontal="center"/>
    </xf>
    <xf numFmtId="164" fontId="31" fillId="0" borderId="0" xfId="0" applyNumberFormat="1" applyFont="1" applyFill="1"/>
    <xf numFmtId="1" fontId="3" fillId="0" borderId="0" xfId="0" applyNumberFormat="1" applyFont="1"/>
    <xf numFmtId="0" fontId="4" fillId="0" borderId="0" xfId="0" applyFont="1" applyAlignment="1"/>
    <xf numFmtId="14" fontId="3" fillId="0" borderId="0" xfId="0" applyNumberFormat="1" applyFont="1" applyAlignment="1"/>
    <xf numFmtId="164" fontId="3" fillId="0" borderId="0" xfId="0" applyNumberFormat="1" applyFont="1" applyAlignment="1">
      <alignment horizontal="left"/>
    </xf>
    <xf numFmtId="164" fontId="31" fillId="0" borderId="0" xfId="0" applyNumberFormat="1" applyFont="1"/>
    <xf numFmtId="0" fontId="31" fillId="3" borderId="0" xfId="0" applyFont="1" applyFill="1"/>
    <xf numFmtId="165" fontId="2" fillId="0" borderId="0" xfId="0" quotePrefix="1" applyNumberFormat="1" applyFont="1"/>
    <xf numFmtId="176" fontId="3" fillId="0" borderId="0" xfId="0" applyNumberFormat="1" applyFont="1"/>
    <xf numFmtId="0" fontId="3" fillId="0" borderId="0" xfId="0" applyNumberFormat="1" applyFont="1" applyAlignment="1">
      <alignment horizontal="center"/>
    </xf>
    <xf numFmtId="3" fontId="2" fillId="0" borderId="0" xfId="0" applyNumberFormat="1" applyFont="1" applyAlignment="1">
      <alignment horizontal="center"/>
    </xf>
    <xf numFmtId="0" fontId="32" fillId="0" borderId="0" xfId="13" applyFont="1"/>
    <xf numFmtId="0" fontId="0" fillId="0" borderId="0" xfId="0" pivotButton="1"/>
    <xf numFmtId="0" fontId="0" fillId="0" borderId="0" xfId="0" applyAlignment="1">
      <alignment horizontal="left"/>
    </xf>
    <xf numFmtId="0" fontId="2" fillId="0" borderId="0" xfId="8" applyFont="1"/>
    <xf numFmtId="0" fontId="2" fillId="0" borderId="0" xfId="0" applyFont="1" applyAlignment="1">
      <alignment horizontal="centerContinuous"/>
    </xf>
    <xf numFmtId="14" fontId="2" fillId="0" borderId="0" xfId="0" applyNumberFormat="1" applyFont="1" applyAlignment="1">
      <alignment horizontal="centerContinuous"/>
    </xf>
    <xf numFmtId="0" fontId="2" fillId="0" borderId="0" xfId="1" applyFont="1">
      <alignment horizontal="centerContinuous"/>
    </xf>
    <xf numFmtId="0" fontId="2" fillId="0" borderId="0" xfId="8" applyFont="1" applyAlignment="1">
      <alignment horizontal="centerContinuous"/>
    </xf>
    <xf numFmtId="14" fontId="2" fillId="0" borderId="0" xfId="8" applyNumberFormat="1" applyFont="1" applyAlignment="1">
      <alignment horizontal="centerContinuous"/>
    </xf>
    <xf numFmtId="14" fontId="2" fillId="0" borderId="0" xfId="1" applyNumberFormat="1" applyFont="1">
      <alignment horizontal="centerContinuous"/>
    </xf>
    <xf numFmtId="0" fontId="2" fillId="0" borderId="0" xfId="13" applyFont="1"/>
    <xf numFmtId="0" fontId="13" fillId="3" borderId="0" xfId="11" applyFont="1" applyFill="1" applyBorder="1">
      <alignment wrapText="1"/>
    </xf>
    <xf numFmtId="0" fontId="2" fillId="0" borderId="0" xfId="0" applyFont="1" applyAlignment="1">
      <alignment horizontal="left"/>
    </xf>
    <xf numFmtId="0" fontId="2" fillId="0" borderId="0" xfId="1" applyFont="1" applyAlignment="1">
      <alignment horizontal="left"/>
    </xf>
    <xf numFmtId="0" fontId="2" fillId="0" borderId="0" xfId="12" applyFont="1"/>
    <xf numFmtId="0" fontId="33" fillId="0" borderId="0" xfId="12" applyFont="1"/>
    <xf numFmtId="0" fontId="16" fillId="0" borderId="0" xfId="12" applyFont="1"/>
    <xf numFmtId="0" fontId="7" fillId="0" borderId="0" xfId="6" applyAlignment="1" applyProtection="1">
      <alignment horizontal="left"/>
    </xf>
    <xf numFmtId="0" fontId="34" fillId="0" borderId="0" xfId="0" applyFont="1"/>
    <xf numFmtId="0" fontId="0" fillId="0" borderId="0" xfId="0" applyAlignment="1">
      <alignment horizontal="left" vertical="top" wrapText="1"/>
    </xf>
    <xf numFmtId="0" fontId="0" fillId="0" borderId="0" xfId="0" quotePrefix="1"/>
    <xf numFmtId="14" fontId="3" fillId="0" borderId="0" xfId="0" applyNumberFormat="1" applyFont="1" applyAlignment="1">
      <alignment horizontal="center"/>
    </xf>
    <xf numFmtId="0" fontId="35" fillId="0" borderId="0" xfId="0" applyFont="1"/>
    <xf numFmtId="0" fontId="2" fillId="0" borderId="2" xfId="0" applyFont="1" applyBorder="1"/>
    <xf numFmtId="0" fontId="36" fillId="0" borderId="0" xfId="0" applyFont="1"/>
    <xf numFmtId="0" fontId="36" fillId="0" borderId="2" xfId="0" applyFont="1" applyBorder="1"/>
    <xf numFmtId="0" fontId="2" fillId="0" borderId="2" xfId="0" applyFont="1" applyBorder="1" applyAlignment="1">
      <alignment horizontal="right"/>
    </xf>
    <xf numFmtId="0" fontId="2" fillId="0" borderId="2" xfId="0" applyNumberFormat="1" applyFont="1" applyBorder="1" applyAlignment="1">
      <alignment horizontal="right"/>
    </xf>
    <xf numFmtId="0" fontId="2" fillId="0" borderId="0" xfId="0" applyFont="1" applyFill="1" applyAlignment="1">
      <alignment horizontal="left" vertical="top" wrapText="1"/>
    </xf>
    <xf numFmtId="0" fontId="2" fillId="0" borderId="0" xfId="0" applyFont="1" applyAlignment="1">
      <alignment vertical="top" wrapText="1"/>
    </xf>
    <xf numFmtId="174" fontId="3" fillId="0" borderId="0" xfId="0" applyNumberFormat="1" applyFont="1"/>
    <xf numFmtId="177" fontId="3" fillId="0" borderId="0" xfId="0" applyNumberFormat="1" applyFont="1"/>
    <xf numFmtId="164" fontId="2" fillId="0" borderId="0" xfId="8" applyNumberFormat="1" applyFont="1" applyAlignment="1">
      <alignment horizontal="center"/>
    </xf>
    <xf numFmtId="0" fontId="2" fillId="3" borderId="0" xfId="8" applyFont="1" applyFill="1" applyAlignment="1">
      <alignment horizontal="center"/>
    </xf>
    <xf numFmtId="0" fontId="3" fillId="3" borderId="0" xfId="0" applyFont="1" applyFill="1" applyAlignment="1">
      <alignment horizontal="center"/>
    </xf>
    <xf numFmtId="164" fontId="3" fillId="0" borderId="0" xfId="8" applyNumberFormat="1" applyAlignment="1">
      <alignment horizontal="center"/>
    </xf>
    <xf numFmtId="0" fontId="3" fillId="3" borderId="0" xfId="8" applyFill="1" applyAlignment="1">
      <alignment horizontal="center"/>
    </xf>
    <xf numFmtId="0" fontId="3" fillId="0" borderId="0" xfId="0" applyFont="1" applyFill="1"/>
    <xf numFmtId="14" fontId="3" fillId="0" borderId="0" xfId="0" applyNumberFormat="1" applyFont="1" applyFill="1"/>
    <xf numFmtId="174" fontId="0" fillId="0" borderId="0" xfId="0" applyNumberFormat="1"/>
    <xf numFmtId="0" fontId="2" fillId="0" borderId="0" xfId="0" applyFont="1" applyFill="1"/>
    <xf numFmtId="0" fontId="31" fillId="0" borderId="0" xfId="0" applyFont="1" applyFill="1"/>
    <xf numFmtId="0" fontId="3" fillId="0" borderId="0" xfId="1" applyAlignment="1">
      <alignment horizontal="left"/>
    </xf>
    <xf numFmtId="14" fontId="3" fillId="0" borderId="0" xfId="1" applyNumberFormat="1" applyAlignment="1">
      <alignment horizontal="left"/>
    </xf>
    <xf numFmtId="14" fontId="4" fillId="2" borderId="1" xfId="0" applyNumberFormat="1" applyFont="1" applyFill="1" applyBorder="1" applyAlignment="1">
      <alignment horizontal="center" vertical="top" wrapText="1"/>
    </xf>
    <xf numFmtId="0" fontId="4" fillId="2" borderId="1" xfId="0" applyFont="1" applyFill="1" applyBorder="1" applyAlignment="1">
      <alignment horizontal="center" vertical="top" wrapText="1"/>
    </xf>
    <xf numFmtId="0" fontId="4" fillId="2" borderId="6" xfId="0" applyFont="1" applyFill="1" applyBorder="1" applyAlignment="1">
      <alignment horizontal="center" vertical="top" wrapText="1"/>
    </xf>
    <xf numFmtId="0" fontId="3" fillId="0" borderId="0" xfId="0" applyFont="1" applyAlignment="1">
      <alignment vertical="top" wrapText="1"/>
    </xf>
    <xf numFmtId="0" fontId="23" fillId="0" borderId="8" xfId="0" applyFont="1" applyBorder="1" applyAlignment="1">
      <alignment horizontal="centerContinuous"/>
    </xf>
    <xf numFmtId="0" fontId="23" fillId="0" borderId="2" xfId="0" applyFont="1" applyBorder="1" applyAlignment="1">
      <alignment horizontal="centerContinuous"/>
    </xf>
    <xf numFmtId="0" fontId="23" fillId="0" borderId="9" xfId="0" applyFont="1" applyBorder="1" applyAlignment="1">
      <alignment horizontal="centerContinuous"/>
    </xf>
    <xf numFmtId="14" fontId="2" fillId="0" borderId="0" xfId="0" applyNumberFormat="1" applyFont="1" applyFill="1"/>
    <xf numFmtId="14" fontId="2" fillId="0" borderId="0" xfId="0" applyNumberFormat="1" applyFont="1" applyAlignment="1">
      <alignment horizontal="center"/>
    </xf>
    <xf numFmtId="3" fontId="3" fillId="0" borderId="0" xfId="0" applyNumberFormat="1" applyFont="1" applyAlignment="1">
      <alignment horizontal="center"/>
    </xf>
    <xf numFmtId="170" fontId="3" fillId="0" borderId="0" xfId="0" applyNumberFormat="1" applyFont="1" applyAlignment="1">
      <alignment horizontal="center"/>
    </xf>
    <xf numFmtId="14" fontId="23" fillId="0" borderId="0" xfId="0" applyNumberFormat="1" applyFont="1" applyFill="1" applyAlignment="1">
      <alignment horizontal="center"/>
    </xf>
    <xf numFmtId="165" fontId="2" fillId="0" borderId="0" xfId="0" applyNumberFormat="1" applyFont="1" applyAlignment="1">
      <alignment horizontal="centerContinuous"/>
    </xf>
    <xf numFmtId="14" fontId="4" fillId="0" borderId="0" xfId="0" applyNumberFormat="1" applyFont="1" applyAlignment="1">
      <alignment horizontal="center" wrapText="1"/>
    </xf>
    <xf numFmtId="0" fontId="4" fillId="0" borderId="0" xfId="0" applyFont="1" applyAlignment="1">
      <alignment horizontal="right" wrapText="1"/>
    </xf>
    <xf numFmtId="14" fontId="26" fillId="0" borderId="0" xfId="0" applyNumberFormat="1" applyFont="1" applyAlignment="1">
      <alignment horizontal="center"/>
    </xf>
    <xf numFmtId="0" fontId="26" fillId="0" borderId="0" xfId="0" applyFont="1" applyAlignment="1">
      <alignment horizontal="center"/>
    </xf>
    <xf numFmtId="0" fontId="2" fillId="0" borderId="0" xfId="0" applyFont="1" applyAlignment="1">
      <alignment horizontal="left" vertical="top"/>
    </xf>
    <xf numFmtId="165" fontId="26" fillId="0" borderId="0" xfId="0" applyNumberFormat="1" applyFont="1"/>
    <xf numFmtId="164" fontId="26" fillId="0" borderId="0" xfId="8" applyNumberFormat="1" applyFont="1"/>
    <xf numFmtId="0" fontId="0" fillId="0" borderId="0" xfId="0" applyAlignment="1"/>
    <xf numFmtId="0" fontId="23" fillId="0" borderId="0" xfId="0" quotePrefix="1" applyFont="1"/>
    <xf numFmtId="0" fontId="38" fillId="0" borderId="0" xfId="0" applyFont="1"/>
    <xf numFmtId="0" fontId="11" fillId="3" borderId="3" xfId="11" applyFont="1" applyFill="1" applyBorder="1" applyAlignment="1">
      <alignment horizontal="left" wrapText="1"/>
    </xf>
    <xf numFmtId="0" fontId="3" fillId="0" borderId="0" xfId="8" applyAlignment="1">
      <alignment horizontal="left"/>
    </xf>
    <xf numFmtId="0" fontId="0" fillId="0" borderId="0" xfId="1" applyFont="1" applyAlignment="1">
      <alignment horizontal="left"/>
    </xf>
    <xf numFmtId="0" fontId="5" fillId="0" borderId="0" xfId="8" applyFont="1" applyAlignment="1">
      <alignment horizontal="left"/>
    </xf>
    <xf numFmtId="14" fontId="3" fillId="0" borderId="0" xfId="8" applyNumberFormat="1" applyAlignment="1">
      <alignment horizontal="left"/>
    </xf>
    <xf numFmtId="0" fontId="5" fillId="0" borderId="0" xfId="12" applyFont="1" applyAlignment="1">
      <alignment horizontal="left"/>
    </xf>
    <xf numFmtId="0" fontId="19" fillId="0" borderId="0" xfId="12" applyFont="1" applyAlignment="1">
      <alignment horizontal="left"/>
    </xf>
    <xf numFmtId="0" fontId="1" fillId="0" borderId="0" xfId="12" applyAlignment="1">
      <alignment horizontal="left"/>
    </xf>
    <xf numFmtId="178" fontId="23" fillId="0" borderId="0" xfId="0" applyNumberFormat="1" applyFont="1"/>
    <xf numFmtId="0" fontId="39" fillId="0" borderId="0" xfId="6" applyFont="1" applyAlignment="1" applyProtection="1">
      <alignment horizontal="left"/>
    </xf>
    <xf numFmtId="0" fontId="40" fillId="0" borderId="0" xfId="12" applyFont="1"/>
    <xf numFmtId="0" fontId="41" fillId="0" borderId="0" xfId="12" applyFont="1"/>
    <xf numFmtId="0" fontId="41" fillId="0" borderId="0" xfId="12" applyFont="1" applyAlignment="1">
      <alignment wrapText="1"/>
    </xf>
    <xf numFmtId="0" fontId="19" fillId="0" borderId="0" xfId="12" applyFont="1" applyAlignment="1">
      <alignment horizontal="center"/>
    </xf>
    <xf numFmtId="0" fontId="33" fillId="0" borderId="0" xfId="12" applyFont="1" applyAlignment="1">
      <alignment horizontal="center"/>
    </xf>
    <xf numFmtId="0" fontId="41" fillId="0" borderId="0" xfId="12" applyFont="1" applyAlignment="1">
      <alignment horizontal="center"/>
    </xf>
    <xf numFmtId="0" fontId="1" fillId="0" borderId="0" xfId="12" applyAlignment="1">
      <alignment horizontal="center"/>
    </xf>
    <xf numFmtId="0" fontId="16" fillId="0" borderId="0" xfId="12" applyFont="1" applyAlignment="1">
      <alignment horizontal="center"/>
    </xf>
    <xf numFmtId="0" fontId="42" fillId="0" borderId="0" xfId="12" applyFont="1" applyAlignment="1">
      <alignment horizontal="center"/>
    </xf>
    <xf numFmtId="0" fontId="19" fillId="8" borderId="0" xfId="12" applyFont="1" applyFill="1" applyAlignment="1">
      <alignment horizontal="center"/>
    </xf>
    <xf numFmtId="0" fontId="33" fillId="0" borderId="0" xfId="12" applyFont="1" applyAlignment="1">
      <alignment horizontal="centerContinuous"/>
    </xf>
    <xf numFmtId="0" fontId="42" fillId="0" borderId="0" xfId="12" applyFont="1"/>
    <xf numFmtId="0" fontId="24" fillId="0" borderId="0" xfId="12" applyFont="1" applyAlignment="1">
      <alignment horizontal="center"/>
    </xf>
    <xf numFmtId="0" fontId="7" fillId="0" borderId="0" xfId="6" applyAlignment="1" applyProtection="1"/>
    <xf numFmtId="21" fontId="2" fillId="0" borderId="0" xfId="0" applyNumberFormat="1" applyFont="1"/>
    <xf numFmtId="179" fontId="2" fillId="0" borderId="0" xfId="6" applyNumberFormat="1" applyFont="1" applyAlignment="1" applyProtection="1">
      <alignment horizontal="left"/>
    </xf>
    <xf numFmtId="21" fontId="2" fillId="0" borderId="0" xfId="0" applyNumberFormat="1" applyFont="1" applyAlignment="1">
      <alignment horizontal="centerContinuous"/>
    </xf>
    <xf numFmtId="0" fontId="2" fillId="0" borderId="0" xfId="0" applyFont="1" applyAlignment="1"/>
    <xf numFmtId="14" fontId="2" fillId="0" borderId="0" xfId="0" applyNumberFormat="1" applyFont="1" applyAlignment="1"/>
    <xf numFmtId="0" fontId="2" fillId="0" borderId="0" xfId="1" applyFont="1" applyAlignment="1"/>
    <xf numFmtId="0" fontId="2" fillId="0" borderId="0" xfId="8" applyFont="1" applyAlignment="1"/>
    <xf numFmtId="14" fontId="2" fillId="0" borderId="0" xfId="8" applyNumberFormat="1" applyFont="1" applyAlignment="1"/>
    <xf numFmtId="14" fontId="2" fillId="0" borderId="0" xfId="1" applyNumberFormat="1" applyFont="1" applyAlignment="1"/>
    <xf numFmtId="0" fontId="33" fillId="0" borderId="0" xfId="12" applyFont="1" applyAlignment="1"/>
    <xf numFmtId="0" fontId="16" fillId="0" borderId="0" xfId="12" applyFont="1" applyAlignment="1"/>
    <xf numFmtId="0" fontId="42" fillId="0" borderId="0" xfId="12" applyFont="1" applyAlignment="1"/>
    <xf numFmtId="0" fontId="39" fillId="0" borderId="0" xfId="6" applyFont="1" applyAlignment="1" applyProtection="1"/>
    <xf numFmtId="180" fontId="34" fillId="0" borderId="0" xfId="0" applyNumberFormat="1" applyFont="1"/>
    <xf numFmtId="180" fontId="4" fillId="0" borderId="0" xfId="0" applyNumberFormat="1" applyFont="1"/>
    <xf numFmtId="180" fontId="0" fillId="0" borderId="0" xfId="0" applyNumberFormat="1"/>
    <xf numFmtId="0" fontId="43" fillId="0" borderId="0" xfId="6" applyFont="1" applyAlignment="1" applyProtection="1"/>
    <xf numFmtId="180" fontId="8" fillId="0" borderId="0" xfId="0" applyNumberFormat="1" applyFont="1"/>
    <xf numFmtId="0" fontId="7" fillId="0" borderId="0" xfId="6" applyAlignment="1" applyProtection="1">
      <alignment horizontal="left" indent="1"/>
    </xf>
    <xf numFmtId="0" fontId="44" fillId="0" borderId="0" xfId="0" applyFont="1"/>
    <xf numFmtId="0" fontId="43" fillId="0" borderId="0" xfId="6" applyFont="1" applyAlignment="1" applyProtection="1">
      <alignment horizontal="left" indent="1"/>
    </xf>
    <xf numFmtId="180" fontId="35" fillId="0" borderId="0" xfId="0" applyNumberFormat="1" applyFont="1" applyAlignment="1">
      <alignment horizontal="center"/>
    </xf>
    <xf numFmtId="180" fontId="4" fillId="0" borderId="0" xfId="0" applyNumberFormat="1" applyFont="1" applyAlignment="1">
      <alignment vertical="center"/>
    </xf>
    <xf numFmtId="0" fontId="2" fillId="0" borderId="0" xfId="0" applyFont="1" applyFill="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0" fillId="0" borderId="0" xfId="0" applyAlignment="1">
      <alignment horizontal="left" vertical="top" wrapText="1"/>
    </xf>
    <xf numFmtId="0" fontId="7" fillId="0" borderId="0" xfId="6" applyAlignment="1" applyProtection="1"/>
    <xf numFmtId="0" fontId="2" fillId="0" borderId="0" xfId="0" applyFont="1" applyFill="1" applyAlignment="1">
      <alignment horizontal="left" vertical="top" wrapText="1"/>
    </xf>
    <xf numFmtId="0" fontId="2" fillId="0" borderId="0" xfId="8" applyFont="1" applyAlignment="1">
      <alignment vertical="top" wrapText="1"/>
    </xf>
    <xf numFmtId="0" fontId="2" fillId="0" borderId="0" xfId="8" applyFont="1" applyAlignment="1">
      <alignment horizontal="left" vertical="top" wrapText="1"/>
    </xf>
    <xf numFmtId="0" fontId="2" fillId="8" borderId="0" xfId="0" applyFont="1" applyFill="1" applyAlignment="1">
      <alignment horizontal="left" vertical="top" wrapText="1"/>
    </xf>
  </cellXfs>
  <cellStyles count="14">
    <cellStyle name="Center Across" xfId="1" xr:uid="{00000000-0005-0000-0000-000000000000}"/>
    <cellStyle name="CenterAcross" xfId="2" xr:uid="{00000000-0005-0000-0000-000001000000}"/>
    <cellStyle name="Currency" xfId="3" builtinId="4"/>
    <cellStyle name="Currency 2" xfId="4" xr:uid="{00000000-0005-0000-0000-000003000000}"/>
    <cellStyle name="Currency 3" xfId="5" xr:uid="{00000000-0005-0000-0000-000004000000}"/>
    <cellStyle name="Hyperlink" xfId="6" builtinId="8"/>
    <cellStyle name="Hyperlink 2" xfId="7" xr:uid="{00000000-0005-0000-0000-000006000000}"/>
    <cellStyle name="Normal" xfId="0" builtinId="0"/>
    <cellStyle name="Normal 2" xfId="8" xr:uid="{00000000-0005-0000-0000-000008000000}"/>
    <cellStyle name="Normal 3" xfId="9" xr:uid="{00000000-0005-0000-0000-000009000000}"/>
    <cellStyle name="Normal 4" xfId="12" xr:uid="{00000000-0005-0000-0000-00000A000000}"/>
    <cellStyle name="Title" xfId="13" builtinId="15" customBuiltin="1"/>
    <cellStyle name="WrapText" xfId="10" xr:uid="{00000000-0005-0000-0000-00000C000000}"/>
    <cellStyle name="WrapText 2" xfId="11" xr:uid="{00000000-0005-0000-0000-00000D000000}"/>
  </cellStyles>
  <dxfs count="5">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9" defaultPivotStyle="PivotStyleLight16"/>
  <colors>
    <mruColors>
      <color rgb="FFFFFFCC"/>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sheetMetadata" Target="metadata.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pivotCacheDefinition" Target="pivotCache/pivotCacheDefinition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65"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[9_Organizing_Data_Notes.xlsx]PivotChart!PivotTable1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PivotChart!$B$8:$B$9</c:f>
              <c:strCache>
                <c:ptCount val="1"/>
                <c:pt idx="0">
                  <c:v>Account Rep</c:v>
                </c:pt>
              </c:strCache>
            </c:strRef>
          </c:tx>
          <c:spPr>
            <a:solidFill>
              <a:schemeClr val="accent1"/>
            </a:solidFill>
            <a:ln>
              <a:noFill/>
            </a:ln>
            <a:effectLst/>
          </c:spPr>
          <c:invertIfNegative val="0"/>
          <c:cat>
            <c:strRef>
              <c:f>PivotChart!$A$10:$A$14</c:f>
              <c:strCache>
                <c:ptCount val="4"/>
                <c:pt idx="0">
                  <c:v>Atlanta</c:v>
                </c:pt>
                <c:pt idx="1">
                  <c:v>Boston</c:v>
                </c:pt>
                <c:pt idx="2">
                  <c:v>Chicago</c:v>
                </c:pt>
                <c:pt idx="3">
                  <c:v>Miami</c:v>
                </c:pt>
              </c:strCache>
            </c:strRef>
          </c:cat>
          <c:val>
            <c:numRef>
              <c:f>PivotChart!$B$10:$B$14</c:f>
              <c:numCache>
                <c:formatCode>"$"#,##0</c:formatCode>
                <c:ptCount val="4"/>
                <c:pt idx="0">
                  <c:v>65000</c:v>
                </c:pt>
                <c:pt idx="1">
                  <c:v>134500</c:v>
                </c:pt>
                <c:pt idx="2">
                  <c:v>128500</c:v>
                </c:pt>
                <c:pt idx="3">
                  <c:v>47500</c:v>
                </c:pt>
              </c:numCache>
            </c:numRef>
          </c:val>
          <c:extLst>
            <c:ext xmlns:c16="http://schemas.microsoft.com/office/drawing/2014/chart" uri="{C3380CC4-5D6E-409C-BE32-E72D297353CC}">
              <c16:uniqueId val="{00000000-59B9-4EB0-95F1-893996688E72}"/>
            </c:ext>
          </c:extLst>
        </c:ser>
        <c:ser>
          <c:idx val="1"/>
          <c:order val="1"/>
          <c:tx>
            <c:strRef>
              <c:f>PivotChart!$C$8:$C$9</c:f>
              <c:strCache>
                <c:ptCount val="1"/>
                <c:pt idx="0">
                  <c:v>Manager</c:v>
                </c:pt>
              </c:strCache>
            </c:strRef>
          </c:tx>
          <c:spPr>
            <a:solidFill>
              <a:schemeClr val="accent2"/>
            </a:solidFill>
            <a:ln>
              <a:noFill/>
            </a:ln>
            <a:effectLst/>
          </c:spPr>
          <c:invertIfNegative val="0"/>
          <c:cat>
            <c:strRef>
              <c:f>PivotChart!$A$10:$A$14</c:f>
              <c:strCache>
                <c:ptCount val="4"/>
                <c:pt idx="0">
                  <c:v>Atlanta</c:v>
                </c:pt>
                <c:pt idx="1">
                  <c:v>Boston</c:v>
                </c:pt>
                <c:pt idx="2">
                  <c:v>Chicago</c:v>
                </c:pt>
                <c:pt idx="3">
                  <c:v>Miami</c:v>
                </c:pt>
              </c:strCache>
            </c:strRef>
          </c:cat>
          <c:val>
            <c:numRef>
              <c:f>PivotChart!$C$10:$C$14</c:f>
              <c:numCache>
                <c:formatCode>"$"#,##0</c:formatCode>
                <c:ptCount val="4"/>
                <c:pt idx="0">
                  <c:v>100000</c:v>
                </c:pt>
                <c:pt idx="1">
                  <c:v>75000</c:v>
                </c:pt>
                <c:pt idx="2">
                  <c:v>52000</c:v>
                </c:pt>
                <c:pt idx="3">
                  <c:v>55000</c:v>
                </c:pt>
              </c:numCache>
            </c:numRef>
          </c:val>
          <c:extLst>
            <c:ext xmlns:c16="http://schemas.microsoft.com/office/drawing/2014/chart" uri="{C3380CC4-5D6E-409C-BE32-E72D297353CC}">
              <c16:uniqueId val="{00000001-59B9-4EB0-95F1-893996688E72}"/>
            </c:ext>
          </c:extLst>
        </c:ser>
        <c:ser>
          <c:idx val="2"/>
          <c:order val="2"/>
          <c:tx>
            <c:strRef>
              <c:f>PivotChart!$D$8:$D$9</c:f>
              <c:strCache>
                <c:ptCount val="1"/>
                <c:pt idx="0">
                  <c:v>Trainee</c:v>
                </c:pt>
              </c:strCache>
            </c:strRef>
          </c:tx>
          <c:spPr>
            <a:solidFill>
              <a:schemeClr val="accent3"/>
            </a:solidFill>
            <a:ln>
              <a:noFill/>
            </a:ln>
            <a:effectLst/>
          </c:spPr>
          <c:invertIfNegative val="0"/>
          <c:cat>
            <c:strRef>
              <c:f>PivotChart!$A$10:$A$14</c:f>
              <c:strCache>
                <c:ptCount val="4"/>
                <c:pt idx="0">
                  <c:v>Atlanta</c:v>
                </c:pt>
                <c:pt idx="1">
                  <c:v>Boston</c:v>
                </c:pt>
                <c:pt idx="2">
                  <c:v>Chicago</c:v>
                </c:pt>
                <c:pt idx="3">
                  <c:v>Miami</c:v>
                </c:pt>
              </c:strCache>
            </c:strRef>
          </c:cat>
          <c:val>
            <c:numRef>
              <c:f>PivotChart!$D$10:$D$14</c:f>
              <c:numCache>
                <c:formatCode>"$"#,##0</c:formatCode>
                <c:ptCount val="4"/>
                <c:pt idx="0">
                  <c:v>38000</c:v>
                </c:pt>
              </c:numCache>
            </c:numRef>
          </c:val>
          <c:extLst>
            <c:ext xmlns:c16="http://schemas.microsoft.com/office/drawing/2014/chart" uri="{C3380CC4-5D6E-409C-BE32-E72D297353CC}">
              <c16:uniqueId val="{00000002-59B9-4EB0-95F1-893996688E72}"/>
            </c:ext>
          </c:extLst>
        </c:ser>
        <c:dLbls>
          <c:showLegendKey val="0"/>
          <c:showVal val="0"/>
          <c:showCatName val="0"/>
          <c:showSerName val="0"/>
          <c:showPercent val="0"/>
          <c:showBubbleSize val="0"/>
        </c:dLbls>
        <c:gapWidth val="219"/>
        <c:overlap val="100"/>
        <c:axId val="140120144"/>
        <c:axId val="1415887024"/>
      </c:barChart>
      <c:catAx>
        <c:axId val="14012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887024"/>
        <c:crosses val="autoZero"/>
        <c:auto val="1"/>
        <c:lblAlgn val="ctr"/>
        <c:lblOffset val="100"/>
        <c:noMultiLvlLbl val="0"/>
      </c:catAx>
      <c:valAx>
        <c:axId val="141588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Salary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2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146538</xdr:colOff>
      <xdr:row>10</xdr:row>
      <xdr:rowOff>681403</xdr:rowOff>
    </xdr:from>
    <xdr:to>
      <xdr:col>17</xdr:col>
      <xdr:colOff>109904</xdr:colOff>
      <xdr:row>24</xdr:row>
      <xdr:rowOff>155681</xdr:rowOff>
    </xdr:to>
    <xdr:pic>
      <xdr:nvPicPr>
        <xdr:cNvPr id="2" name="Picture 1">
          <a:extLst>
            <a:ext uri="{FF2B5EF4-FFF2-40B4-BE49-F238E27FC236}">
              <a16:creationId xmlns:a16="http://schemas.microsoft.com/office/drawing/2014/main" id="{C6746246-B885-4A35-896F-5391809B39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2036884"/>
          <a:ext cx="5436577" cy="44346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490904</xdr:colOff>
      <xdr:row>30</xdr:row>
      <xdr:rowOff>139212</xdr:rowOff>
    </xdr:from>
    <xdr:to>
      <xdr:col>6</xdr:col>
      <xdr:colOff>205307</xdr:colOff>
      <xdr:row>38</xdr:row>
      <xdr:rowOff>78244</xdr:rowOff>
    </xdr:to>
    <xdr:pic>
      <xdr:nvPicPr>
        <xdr:cNvPr id="2" name="Picture 1">
          <a:extLst>
            <a:ext uri="{FF2B5EF4-FFF2-40B4-BE49-F238E27FC236}">
              <a16:creationId xmlns:a16="http://schemas.microsoft.com/office/drawing/2014/main" id="{C52909EF-F6EA-47D5-9501-6A69189DAE22}"/>
            </a:ext>
          </a:extLst>
        </xdr:cNvPr>
        <xdr:cNvPicPr>
          <a:picLocks noChangeAspect="1"/>
        </xdr:cNvPicPr>
      </xdr:nvPicPr>
      <xdr:blipFill>
        <a:blip xmlns:r="http://schemas.openxmlformats.org/officeDocument/2006/relationships" r:embed="rId1"/>
        <a:stretch>
          <a:fillRect/>
        </a:stretch>
      </xdr:blipFill>
      <xdr:spPr>
        <a:xfrm>
          <a:off x="490904" y="4733193"/>
          <a:ext cx="4638095" cy="12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197826</xdr:colOff>
      <xdr:row>24</xdr:row>
      <xdr:rowOff>124005</xdr:rowOff>
    </xdr:from>
    <xdr:to>
      <xdr:col>13</xdr:col>
      <xdr:colOff>109902</xdr:colOff>
      <xdr:row>38</xdr:row>
      <xdr:rowOff>87509</xdr:rowOff>
    </xdr:to>
    <xdr:pic>
      <xdr:nvPicPr>
        <xdr:cNvPr id="2" name="Picture 1">
          <a:extLst>
            <a:ext uri="{FF2B5EF4-FFF2-40B4-BE49-F238E27FC236}">
              <a16:creationId xmlns:a16="http://schemas.microsoft.com/office/drawing/2014/main" id="{A7DC7735-8ED7-46CE-9638-246070BDEB02}"/>
            </a:ext>
          </a:extLst>
        </xdr:cNvPr>
        <xdr:cNvPicPr>
          <a:picLocks noChangeAspect="1"/>
        </xdr:cNvPicPr>
      </xdr:nvPicPr>
      <xdr:blipFill>
        <a:blip xmlns:r="http://schemas.openxmlformats.org/officeDocument/2006/relationships" r:embed="rId1"/>
        <a:stretch>
          <a:fillRect/>
        </a:stretch>
      </xdr:blipFill>
      <xdr:spPr>
        <a:xfrm>
          <a:off x="3846634" y="3596967"/>
          <a:ext cx="4432787" cy="2220196"/>
        </a:xfrm>
        <a:prstGeom prst="rect">
          <a:avLst/>
        </a:prstGeom>
      </xdr:spPr>
    </xdr:pic>
    <xdr:clientData/>
  </xdr:twoCellAnchor>
  <xdr:twoCellAnchor editAs="oneCell">
    <xdr:from>
      <xdr:col>13</xdr:col>
      <xdr:colOff>296764</xdr:colOff>
      <xdr:row>24</xdr:row>
      <xdr:rowOff>131885</xdr:rowOff>
    </xdr:from>
    <xdr:to>
      <xdr:col>21</xdr:col>
      <xdr:colOff>249115</xdr:colOff>
      <xdr:row>41</xdr:row>
      <xdr:rowOff>14653</xdr:rowOff>
    </xdr:to>
    <xdr:pic>
      <xdr:nvPicPr>
        <xdr:cNvPr id="4" name="Picture 3">
          <a:extLst>
            <a:ext uri="{FF2B5EF4-FFF2-40B4-BE49-F238E27FC236}">
              <a16:creationId xmlns:a16="http://schemas.microsoft.com/office/drawing/2014/main" id="{F7B97F00-D66E-4EE7-AEF8-AE2604392533}"/>
            </a:ext>
          </a:extLst>
        </xdr:cNvPr>
        <xdr:cNvPicPr>
          <a:picLocks noChangeAspect="1"/>
        </xdr:cNvPicPr>
      </xdr:nvPicPr>
      <xdr:blipFill>
        <a:blip xmlns:r="http://schemas.openxmlformats.org/officeDocument/2006/relationships" r:embed="rId2"/>
        <a:stretch>
          <a:fillRect/>
        </a:stretch>
      </xdr:blipFill>
      <xdr:spPr>
        <a:xfrm>
          <a:off x="8466283" y="3604847"/>
          <a:ext cx="4524351" cy="262303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0</xdr:colOff>
      <xdr:row>12</xdr:row>
      <xdr:rowOff>7327</xdr:rowOff>
    </xdr:from>
    <xdr:to>
      <xdr:col>12</xdr:col>
      <xdr:colOff>15080</xdr:colOff>
      <xdr:row>31</xdr:row>
      <xdr:rowOff>97055</xdr:rowOff>
    </xdr:to>
    <xdr:pic>
      <xdr:nvPicPr>
        <xdr:cNvPr id="4" name="Picture 3">
          <a:extLst>
            <a:ext uri="{FF2B5EF4-FFF2-40B4-BE49-F238E27FC236}">
              <a16:creationId xmlns:a16="http://schemas.microsoft.com/office/drawing/2014/main" id="{CAC1A700-D90B-4AC8-87C2-902CF7BEFD92}"/>
            </a:ext>
          </a:extLst>
        </xdr:cNvPr>
        <xdr:cNvPicPr>
          <a:picLocks noChangeAspect="1"/>
        </xdr:cNvPicPr>
      </xdr:nvPicPr>
      <xdr:blipFill>
        <a:blip xmlns:r="http://schemas.openxmlformats.org/officeDocument/2006/relationships" r:embed="rId1"/>
        <a:stretch>
          <a:fillRect/>
        </a:stretch>
      </xdr:blipFill>
      <xdr:spPr>
        <a:xfrm>
          <a:off x="6440365" y="1055077"/>
          <a:ext cx="2447619" cy="315238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0</xdr:colOff>
      <xdr:row>15</xdr:row>
      <xdr:rowOff>0</xdr:rowOff>
    </xdr:from>
    <xdr:to>
      <xdr:col>12</xdr:col>
      <xdr:colOff>15081</xdr:colOff>
      <xdr:row>34</xdr:row>
      <xdr:rowOff>89727</xdr:rowOff>
    </xdr:to>
    <xdr:pic>
      <xdr:nvPicPr>
        <xdr:cNvPr id="3" name="Picture 2">
          <a:extLst>
            <a:ext uri="{FF2B5EF4-FFF2-40B4-BE49-F238E27FC236}">
              <a16:creationId xmlns:a16="http://schemas.microsoft.com/office/drawing/2014/main" id="{746B9CF1-495C-4217-B291-DB6794DB832E}"/>
            </a:ext>
          </a:extLst>
        </xdr:cNvPr>
        <xdr:cNvPicPr>
          <a:picLocks noChangeAspect="1"/>
        </xdr:cNvPicPr>
      </xdr:nvPicPr>
      <xdr:blipFill>
        <a:blip xmlns:r="http://schemas.openxmlformats.org/officeDocument/2006/relationships" r:embed="rId1"/>
        <a:stretch>
          <a:fillRect/>
        </a:stretch>
      </xdr:blipFill>
      <xdr:spPr>
        <a:xfrm>
          <a:off x="6227885" y="1531327"/>
          <a:ext cx="2447619" cy="315238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0</xdr:colOff>
      <xdr:row>9</xdr:row>
      <xdr:rowOff>0</xdr:rowOff>
    </xdr:from>
    <xdr:to>
      <xdr:col>15</xdr:col>
      <xdr:colOff>169621</xdr:colOff>
      <xdr:row>26</xdr:row>
      <xdr:rowOff>66262</xdr:rowOff>
    </xdr:to>
    <xdr:pic>
      <xdr:nvPicPr>
        <xdr:cNvPr id="4" name="Picture 3">
          <a:extLst>
            <a:ext uri="{FF2B5EF4-FFF2-40B4-BE49-F238E27FC236}">
              <a16:creationId xmlns:a16="http://schemas.microsoft.com/office/drawing/2014/main" id="{075F3E32-2D53-4843-87DE-718A0181266D}"/>
            </a:ext>
          </a:extLst>
        </xdr:cNvPr>
        <xdr:cNvPicPr>
          <a:picLocks noChangeAspect="1"/>
        </xdr:cNvPicPr>
      </xdr:nvPicPr>
      <xdr:blipFill>
        <a:blip xmlns:r="http://schemas.openxmlformats.org/officeDocument/2006/relationships" r:embed="rId1"/>
        <a:stretch>
          <a:fillRect/>
        </a:stretch>
      </xdr:blipFill>
      <xdr:spPr>
        <a:xfrm>
          <a:off x="6816587" y="571500"/>
          <a:ext cx="4749904" cy="2882348"/>
        </a:xfrm>
        <a:prstGeom prst="rect">
          <a:avLst/>
        </a:prstGeom>
      </xdr:spPr>
    </xdr:pic>
    <xdr:clientData/>
  </xdr:twoCellAnchor>
  <xdr:twoCellAnchor editAs="oneCell">
    <xdr:from>
      <xdr:col>13</xdr:col>
      <xdr:colOff>438978</xdr:colOff>
      <xdr:row>30</xdr:row>
      <xdr:rowOff>109795</xdr:rowOff>
    </xdr:from>
    <xdr:to>
      <xdr:col>17</xdr:col>
      <xdr:colOff>182216</xdr:colOff>
      <xdr:row>45</xdr:row>
      <xdr:rowOff>53947</xdr:rowOff>
    </xdr:to>
    <xdr:pic>
      <xdr:nvPicPr>
        <xdr:cNvPr id="5" name="Picture 4">
          <a:extLst>
            <a:ext uri="{FF2B5EF4-FFF2-40B4-BE49-F238E27FC236}">
              <a16:creationId xmlns:a16="http://schemas.microsoft.com/office/drawing/2014/main" id="{829D3958-D1DE-471E-B9BA-64EE7E32E511}"/>
            </a:ext>
          </a:extLst>
        </xdr:cNvPr>
        <xdr:cNvPicPr>
          <a:picLocks noChangeAspect="1"/>
        </xdr:cNvPicPr>
      </xdr:nvPicPr>
      <xdr:blipFill>
        <a:blip xmlns:r="http://schemas.openxmlformats.org/officeDocument/2006/relationships" r:embed="rId2"/>
        <a:stretch>
          <a:fillRect/>
        </a:stretch>
      </xdr:blipFill>
      <xdr:spPr>
        <a:xfrm>
          <a:off x="10527195" y="4483012"/>
          <a:ext cx="2277717" cy="242893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541422</xdr:colOff>
      <xdr:row>7</xdr:row>
      <xdr:rowOff>80210</xdr:rowOff>
    </xdr:from>
    <xdr:to>
      <xdr:col>13</xdr:col>
      <xdr:colOff>557504</xdr:colOff>
      <xdr:row>27</xdr:row>
      <xdr:rowOff>146975</xdr:rowOff>
    </xdr:to>
    <xdr:pic>
      <xdr:nvPicPr>
        <xdr:cNvPr id="2" name="Picture 1">
          <a:extLst>
            <a:ext uri="{FF2B5EF4-FFF2-40B4-BE49-F238E27FC236}">
              <a16:creationId xmlns:a16="http://schemas.microsoft.com/office/drawing/2014/main" id="{284151C3-B0A2-45A8-B6C6-789D8124A345}"/>
            </a:ext>
          </a:extLst>
        </xdr:cNvPr>
        <xdr:cNvPicPr>
          <a:picLocks noChangeAspect="1"/>
        </xdr:cNvPicPr>
      </xdr:nvPicPr>
      <xdr:blipFill>
        <a:blip xmlns:r="http://schemas.openxmlformats.org/officeDocument/2006/relationships" r:embed="rId1"/>
        <a:stretch>
          <a:fillRect/>
        </a:stretch>
      </xdr:blipFill>
      <xdr:spPr>
        <a:xfrm>
          <a:off x="6356685" y="1293394"/>
          <a:ext cx="3685714" cy="329523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11</xdr:col>
      <xdr:colOff>160421</xdr:colOff>
      <xdr:row>1</xdr:row>
      <xdr:rowOff>14135</xdr:rowOff>
    </xdr:from>
    <xdr:to>
      <xdr:col>16</xdr:col>
      <xdr:colOff>20052</xdr:colOff>
      <xdr:row>38</xdr:row>
      <xdr:rowOff>104200</xdr:rowOff>
    </xdr:to>
    <xdr:pic>
      <xdr:nvPicPr>
        <xdr:cNvPr id="2" name="Picture 1">
          <a:extLst>
            <a:ext uri="{FF2B5EF4-FFF2-40B4-BE49-F238E27FC236}">
              <a16:creationId xmlns:a16="http://schemas.microsoft.com/office/drawing/2014/main" id="{4115CBE3-698F-44DE-BE65-1EEDAF51F2A4}"/>
            </a:ext>
          </a:extLst>
        </xdr:cNvPr>
        <xdr:cNvPicPr>
          <a:picLocks noChangeAspect="1"/>
        </xdr:cNvPicPr>
      </xdr:nvPicPr>
      <xdr:blipFill>
        <a:blip xmlns:r="http://schemas.openxmlformats.org/officeDocument/2006/relationships" r:embed="rId1"/>
        <a:stretch>
          <a:fillRect/>
        </a:stretch>
      </xdr:blipFill>
      <xdr:spPr>
        <a:xfrm>
          <a:off x="7218947" y="244740"/>
          <a:ext cx="2917658" cy="671154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381000</xdr:colOff>
      <xdr:row>13</xdr:row>
      <xdr:rowOff>66675</xdr:rowOff>
    </xdr:from>
    <xdr:to>
      <xdr:col>6</xdr:col>
      <xdr:colOff>533400</xdr:colOff>
      <xdr:row>30</xdr:row>
      <xdr:rowOff>57150</xdr:rowOff>
    </xdr:to>
    <xdr:graphicFrame macro="">
      <xdr:nvGraphicFramePr>
        <xdr:cNvPr id="2" name="Chart 1">
          <a:extLst>
            <a:ext uri="{FF2B5EF4-FFF2-40B4-BE49-F238E27FC236}">
              <a16:creationId xmlns:a16="http://schemas.microsoft.com/office/drawing/2014/main" id="{D016A21F-8784-4252-A581-62F1E8D6CD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98913</xdr:colOff>
      <xdr:row>7</xdr:row>
      <xdr:rowOff>98180</xdr:rowOff>
    </xdr:from>
    <xdr:to>
      <xdr:col>11</xdr:col>
      <xdr:colOff>203688</xdr:colOff>
      <xdr:row>13</xdr:row>
      <xdr:rowOff>69604</xdr:rowOff>
    </xdr:to>
    <xdr:sp macro="" textlink="">
      <xdr:nvSpPr>
        <xdr:cNvPr id="3" name="AutoShape 2">
          <a:extLst>
            <a:ext uri="{FF2B5EF4-FFF2-40B4-BE49-F238E27FC236}">
              <a16:creationId xmlns:a16="http://schemas.microsoft.com/office/drawing/2014/main" id="{30C3B8E2-91AC-41B8-BFBE-8ECEDB6DE45A}"/>
            </a:ext>
          </a:extLst>
        </xdr:cNvPr>
        <xdr:cNvSpPr>
          <a:spLocks/>
        </xdr:cNvSpPr>
      </xdr:nvSpPr>
      <xdr:spPr bwMode="auto">
        <a:xfrm>
          <a:off x="4692894" y="1131276"/>
          <a:ext cx="3145448" cy="938578"/>
        </a:xfrm>
        <a:prstGeom prst="borderCallout3">
          <a:avLst>
            <a:gd name="adj1" fmla="val 18253"/>
            <a:gd name="adj2" fmla="val 275"/>
            <a:gd name="adj3" fmla="val -25109"/>
            <a:gd name="adj4" fmla="val -7715"/>
            <a:gd name="adj5" fmla="val -30302"/>
            <a:gd name="adj6" fmla="val -18459"/>
            <a:gd name="adj7" fmla="val -13132"/>
            <a:gd name="adj8" fmla="val -39118"/>
          </a:avLst>
        </a:prstGeom>
        <a:solidFill>
          <a:srgbClr val="FFFFCC"/>
        </a:solidFill>
        <a:ln w="9525" algn="ctr">
          <a:solidFill>
            <a:srgbClr val="000000"/>
          </a:solidFill>
          <a:miter lim="800000"/>
          <a:headEnd/>
          <a:tailEnd type="triangle" w="lg" len="lg"/>
        </a:ln>
        <a:effectLst/>
      </xdr:spPr>
      <xdr:txBody>
        <a:bodyPr vertOverflow="clip" wrap="square" lIns="27432" tIns="22860" rIns="0" bIns="0" anchor="t" upright="1"/>
        <a:lstStyle/>
        <a:p>
          <a:pPr algn="l" rtl="0">
            <a:defRPr sz="1000"/>
          </a:pPr>
          <a:r>
            <a:rPr lang="en-US" sz="1000" b="0" i="0" strike="noStrike">
              <a:solidFill>
                <a:srgbClr val="000000"/>
              </a:solidFill>
              <a:latin typeface="Arial"/>
              <a:cs typeface="Arial"/>
            </a:rPr>
            <a:t>When creating the Pivot Chart below, a Pivot Table was also automatically created.  (The Pivot Chart is based upon the data in this Pivot Table.)   If you only need to show the Pivot Chart, rather simply delete the Pivot Table, you may hide the rows (or sheet) that contains the Pivot Table.</a:t>
          </a:r>
        </a:p>
      </xdr:txBody>
    </xdr:sp>
    <xdr:clientData/>
  </xdr:twoCellAnchor>
  <xdr:twoCellAnchor>
    <xdr:from>
      <xdr:col>6</xdr:col>
      <xdr:colOff>270363</xdr:colOff>
      <xdr:row>4</xdr:row>
      <xdr:rowOff>21981</xdr:rowOff>
    </xdr:from>
    <xdr:to>
      <xdr:col>11</xdr:col>
      <xdr:colOff>79863</xdr:colOff>
      <xdr:row>5</xdr:row>
      <xdr:rowOff>155330</xdr:rowOff>
    </xdr:to>
    <xdr:sp macro="" textlink="">
      <xdr:nvSpPr>
        <xdr:cNvPr id="4" name="AutoShape 1">
          <a:extLst>
            <a:ext uri="{FF2B5EF4-FFF2-40B4-BE49-F238E27FC236}">
              <a16:creationId xmlns:a16="http://schemas.microsoft.com/office/drawing/2014/main" id="{5718F36F-74ED-4B72-9EE4-B53CC0543B06}"/>
            </a:ext>
          </a:extLst>
        </xdr:cNvPr>
        <xdr:cNvSpPr>
          <a:spLocks/>
        </xdr:cNvSpPr>
      </xdr:nvSpPr>
      <xdr:spPr bwMode="auto">
        <a:xfrm>
          <a:off x="4864344" y="571500"/>
          <a:ext cx="2850173" cy="294542"/>
        </a:xfrm>
        <a:prstGeom prst="borderCallout2">
          <a:avLst>
            <a:gd name="adj1" fmla="val 25171"/>
            <a:gd name="adj2" fmla="val -977"/>
            <a:gd name="adj3" fmla="val -18947"/>
            <a:gd name="adj4" fmla="val -76555"/>
            <a:gd name="adj5" fmla="val 20589"/>
            <a:gd name="adj6" fmla="val -95800"/>
          </a:avLst>
        </a:prstGeom>
        <a:solidFill>
          <a:srgbClr val="FFFFCC"/>
        </a:solidFill>
        <a:ln w="9525" algn="ctr">
          <a:solidFill>
            <a:srgbClr val="000000"/>
          </a:solidFill>
          <a:miter lim="800000"/>
          <a:headEnd/>
          <a:tailEnd type="triangle" w="lg" len="lg"/>
        </a:ln>
        <a:effectLst/>
      </xdr:spPr>
      <xdr:txBody>
        <a:bodyPr wrap="square" lIns="27432" tIns="22860" rIns="0" bIns="0" anchor="t"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rtl="0">
            <a:defRPr sz="1000"/>
          </a:pPr>
          <a:r>
            <a:rPr lang="en-US" sz="1000" b="0" i="0" strike="noStrike">
              <a:solidFill>
                <a:srgbClr val="000000"/>
              </a:solidFill>
              <a:latin typeface="Arial"/>
              <a:cs typeface="Arial"/>
            </a:rPr>
            <a:t>You can drag fields to the "Filter" field to provide extra flexibility by</a:t>
          </a:r>
          <a:r>
            <a:rPr lang="en-US" sz="1000" b="0" i="0" strike="noStrike" baseline="0">
              <a:solidFill>
                <a:srgbClr val="000000"/>
              </a:solidFill>
              <a:latin typeface="Arial"/>
              <a:cs typeface="Arial"/>
            </a:rPr>
            <a:t> selecting data to be filtered.</a:t>
          </a:r>
          <a:endParaRPr lang="en-US" sz="1000" b="0" i="0" strike="noStrike">
            <a:solidFill>
              <a:srgbClr val="000000"/>
            </a:solidFill>
            <a:latin typeface="Arial"/>
            <a:cs typeface="Arial"/>
          </a:endParaRPr>
        </a:p>
      </xdr:txBody>
    </xdr:sp>
    <xdr:clientData/>
  </xdr:twoCellAnchor>
  <xdr:twoCellAnchor>
    <xdr:from>
      <xdr:col>7</xdr:col>
      <xdr:colOff>232263</xdr:colOff>
      <xdr:row>14</xdr:row>
      <xdr:rowOff>117231</xdr:rowOff>
    </xdr:from>
    <xdr:to>
      <xdr:col>10</xdr:col>
      <xdr:colOff>346563</xdr:colOff>
      <xdr:row>15</xdr:row>
      <xdr:rowOff>145804</xdr:rowOff>
    </xdr:to>
    <xdr:sp macro="" textlink="">
      <xdr:nvSpPr>
        <xdr:cNvPr id="5" name="AutoShape 2">
          <a:extLst>
            <a:ext uri="{FF2B5EF4-FFF2-40B4-BE49-F238E27FC236}">
              <a16:creationId xmlns:a16="http://schemas.microsoft.com/office/drawing/2014/main" id="{D179B510-637E-4A37-8195-68B8069768E5}"/>
            </a:ext>
          </a:extLst>
        </xdr:cNvPr>
        <xdr:cNvSpPr>
          <a:spLocks/>
        </xdr:cNvSpPr>
      </xdr:nvSpPr>
      <xdr:spPr bwMode="auto">
        <a:xfrm>
          <a:off x="5434378" y="2278673"/>
          <a:ext cx="1938704" cy="189766"/>
        </a:xfrm>
        <a:prstGeom prst="borderCallout2">
          <a:avLst>
            <a:gd name="adj1" fmla="val 32509"/>
            <a:gd name="adj2" fmla="val 1166"/>
            <a:gd name="adj3" fmla="val 32509"/>
            <a:gd name="adj4" fmla="val -38958"/>
            <a:gd name="adj5" fmla="val 244667"/>
            <a:gd name="adj6" fmla="val -111210"/>
          </a:avLst>
        </a:prstGeom>
        <a:solidFill>
          <a:srgbClr val="FFFFCC"/>
        </a:solidFill>
        <a:ln w="9525" algn="ctr">
          <a:solidFill>
            <a:srgbClr val="000000"/>
          </a:solidFill>
          <a:miter lim="800000"/>
          <a:headEnd/>
          <a:tailEnd type="triangle" w="lg" len="lg"/>
        </a:ln>
        <a:effectLst/>
      </xdr:spPr>
      <xdr:txBody>
        <a:bodyPr wrap="square" lIns="27432" tIns="22860" rIns="0" bIns="0" anchor="t"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rtl="0">
            <a:defRPr sz="1000"/>
          </a:pPr>
          <a:r>
            <a:rPr lang="en-US" sz="1000" b="0" i="0" strike="noStrike">
              <a:solidFill>
                <a:srgbClr val="000000"/>
              </a:solidFill>
              <a:latin typeface="Arial"/>
              <a:cs typeface="Arial"/>
            </a:rPr>
            <a:t>Don't forget to include a Title!</a:t>
          </a:r>
        </a:p>
      </xdr:txBody>
    </xdr:sp>
    <xdr:clientData/>
  </xdr:twoCellAnchor>
  <xdr:twoCellAnchor>
    <xdr:from>
      <xdr:col>7</xdr:col>
      <xdr:colOff>227868</xdr:colOff>
      <xdr:row>18</xdr:row>
      <xdr:rowOff>105506</xdr:rowOff>
    </xdr:from>
    <xdr:to>
      <xdr:col>11</xdr:col>
      <xdr:colOff>418368</xdr:colOff>
      <xdr:row>20</xdr:row>
      <xdr:rowOff>153132</xdr:rowOff>
    </xdr:to>
    <xdr:sp macro="" textlink="">
      <xdr:nvSpPr>
        <xdr:cNvPr id="6" name="AutoShape 7">
          <a:extLst>
            <a:ext uri="{FF2B5EF4-FFF2-40B4-BE49-F238E27FC236}">
              <a16:creationId xmlns:a16="http://schemas.microsoft.com/office/drawing/2014/main" id="{17FB9661-5D44-4E28-8BBA-3AED134C0423}"/>
            </a:ext>
          </a:extLst>
        </xdr:cNvPr>
        <xdr:cNvSpPr>
          <a:spLocks/>
        </xdr:cNvSpPr>
      </xdr:nvSpPr>
      <xdr:spPr bwMode="auto">
        <a:xfrm>
          <a:off x="5429983" y="2911718"/>
          <a:ext cx="2623039" cy="370010"/>
        </a:xfrm>
        <a:prstGeom prst="borderCallout3">
          <a:avLst>
            <a:gd name="adj1" fmla="val 26626"/>
            <a:gd name="adj2" fmla="val 410"/>
            <a:gd name="adj3" fmla="val 21498"/>
            <a:gd name="adj4" fmla="val -1652"/>
            <a:gd name="adj5" fmla="val 17135"/>
            <a:gd name="adj6" fmla="val -8723"/>
            <a:gd name="adj7" fmla="val 102256"/>
            <a:gd name="adj8" fmla="val -26365"/>
          </a:avLst>
        </a:prstGeom>
        <a:solidFill>
          <a:srgbClr val="FFFFCC"/>
        </a:solidFill>
        <a:ln w="9525" algn="ctr">
          <a:solidFill>
            <a:srgbClr val="000000"/>
          </a:solidFill>
          <a:miter lim="800000"/>
          <a:headEnd/>
          <a:tailEnd type="triangle" w="lg" len="lg"/>
        </a:ln>
        <a:effectLst/>
      </xdr:spPr>
      <xdr:txBody>
        <a:bodyPr wrap="square" lIns="27432" tIns="22860" rIns="0" bIns="0" anchor="t"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rtl="0">
            <a:defRPr sz="1000"/>
          </a:pPr>
          <a:r>
            <a:rPr lang="en-US" sz="1000" b="0" i="0" strike="noStrike">
              <a:solidFill>
                <a:srgbClr val="000000"/>
              </a:solidFill>
              <a:latin typeface="Arial"/>
              <a:cs typeface="Arial"/>
            </a:rPr>
            <a:t>To change the chart type, right-click in a blank area of the chart and choose Chart Type.</a:t>
          </a:r>
        </a:p>
      </xdr:txBody>
    </xdr:sp>
    <xdr:clientData/>
  </xdr:twoCellAnchor>
  <xdr:twoCellAnchor>
    <xdr:from>
      <xdr:col>0</xdr:col>
      <xdr:colOff>361950</xdr:colOff>
      <xdr:row>31</xdr:row>
      <xdr:rowOff>142874</xdr:rowOff>
    </xdr:from>
    <xdr:to>
      <xdr:col>1</xdr:col>
      <xdr:colOff>666750</xdr:colOff>
      <xdr:row>34</xdr:row>
      <xdr:rowOff>142874</xdr:rowOff>
    </xdr:to>
    <xdr:sp macro="" textlink="">
      <xdr:nvSpPr>
        <xdr:cNvPr id="7" name="AutoShape 4">
          <a:extLst>
            <a:ext uri="{FF2B5EF4-FFF2-40B4-BE49-F238E27FC236}">
              <a16:creationId xmlns:a16="http://schemas.microsoft.com/office/drawing/2014/main" id="{76413DAB-0503-4F65-92EB-A10DD527FF1B}"/>
            </a:ext>
          </a:extLst>
        </xdr:cNvPr>
        <xdr:cNvSpPr>
          <a:spLocks/>
        </xdr:cNvSpPr>
      </xdr:nvSpPr>
      <xdr:spPr bwMode="auto">
        <a:xfrm>
          <a:off x="361950" y="5229224"/>
          <a:ext cx="1238250" cy="485775"/>
        </a:xfrm>
        <a:prstGeom prst="borderCallout3">
          <a:avLst>
            <a:gd name="adj1" fmla="val 24790"/>
            <a:gd name="adj2" fmla="val -1747"/>
            <a:gd name="adj3" fmla="val 13593"/>
            <a:gd name="adj4" fmla="val -10440"/>
            <a:gd name="adj5" fmla="val -13352"/>
            <a:gd name="adj6" fmla="val -10440"/>
            <a:gd name="adj7" fmla="val -252880"/>
            <a:gd name="adj8" fmla="val 18682"/>
          </a:avLst>
        </a:prstGeom>
        <a:solidFill>
          <a:srgbClr val="FFFFCC"/>
        </a:solidFill>
        <a:ln w="9525" algn="ctr">
          <a:solidFill>
            <a:srgbClr val="000000"/>
          </a:solidFill>
          <a:miter lim="800000"/>
          <a:headEnd/>
          <a:tailEnd type="triangle" w="lg" len="lg"/>
        </a:ln>
        <a:effectLst/>
      </xdr:spPr>
      <xdr:txBody>
        <a:bodyPr wrap="square" lIns="27432" tIns="22860" rIns="0" bIns="0" anchor="t"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rtl="0">
            <a:defRPr sz="1000"/>
          </a:pPr>
          <a:r>
            <a:rPr lang="en-US" sz="1000" b="0" i="0" strike="noStrike">
              <a:solidFill>
                <a:srgbClr val="000000"/>
              </a:solidFill>
              <a:latin typeface="Arial"/>
              <a:cs typeface="Arial"/>
            </a:rPr>
            <a:t>Include Axis labels if they are necessary to make things clear.</a:t>
          </a:r>
        </a:p>
      </xdr:txBody>
    </xdr:sp>
    <xdr:clientData/>
  </xdr:twoCellAnchor>
  <xdr:twoCellAnchor>
    <xdr:from>
      <xdr:col>1</xdr:col>
      <xdr:colOff>809626</xdr:colOff>
      <xdr:row>31</xdr:row>
      <xdr:rowOff>76199</xdr:rowOff>
    </xdr:from>
    <xdr:to>
      <xdr:col>3</xdr:col>
      <xdr:colOff>457200</xdr:colOff>
      <xdr:row>35</xdr:row>
      <xdr:rowOff>114299</xdr:rowOff>
    </xdr:to>
    <xdr:sp macro="" textlink="">
      <xdr:nvSpPr>
        <xdr:cNvPr id="8" name="AutoShape 6">
          <a:extLst>
            <a:ext uri="{FF2B5EF4-FFF2-40B4-BE49-F238E27FC236}">
              <a16:creationId xmlns:a16="http://schemas.microsoft.com/office/drawing/2014/main" id="{2F9F6A84-6103-43B9-8EC5-C7637B997478}"/>
            </a:ext>
          </a:extLst>
        </xdr:cNvPr>
        <xdr:cNvSpPr>
          <a:spLocks/>
        </xdr:cNvSpPr>
      </xdr:nvSpPr>
      <xdr:spPr bwMode="auto">
        <a:xfrm>
          <a:off x="1740145" y="4977911"/>
          <a:ext cx="1384055" cy="682869"/>
        </a:xfrm>
        <a:prstGeom prst="borderCallout2">
          <a:avLst>
            <a:gd name="adj1" fmla="val 21347"/>
            <a:gd name="adj2" fmla="val -2931"/>
            <a:gd name="adj3" fmla="val 21347"/>
            <a:gd name="adj4" fmla="val -7968"/>
            <a:gd name="adj5" fmla="val -350894"/>
            <a:gd name="adj6" fmla="val -54891"/>
          </a:avLst>
        </a:prstGeom>
        <a:solidFill>
          <a:srgbClr val="FFFFCC"/>
        </a:solidFill>
        <a:ln w="9525" algn="ctr">
          <a:solidFill>
            <a:srgbClr val="000000"/>
          </a:solidFill>
          <a:miter lim="800000"/>
          <a:headEnd/>
          <a:tailEnd type="triangle" w="lg" len="lg"/>
        </a:ln>
        <a:effectLst/>
      </xdr:spPr>
      <xdr:txBody>
        <a:bodyPr wrap="square" lIns="27432" tIns="22860" rIns="0" bIns="0" anchor="t"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rtl="0">
            <a:defRPr sz="1000"/>
          </a:pPr>
          <a:r>
            <a:rPr lang="en-US" sz="1000" b="0" i="0" strike="noStrike">
              <a:solidFill>
                <a:srgbClr val="000000"/>
              </a:solidFill>
              <a:latin typeface="Arial"/>
              <a:cs typeface="Arial"/>
            </a:rPr>
            <a:t>To show Average Salary rather than Sum of Salary, change the Value Field</a:t>
          </a:r>
          <a:r>
            <a:rPr lang="en-US" sz="1000" b="0" i="0" strike="noStrike" baseline="0">
              <a:solidFill>
                <a:srgbClr val="000000"/>
              </a:solidFill>
              <a:latin typeface="Arial"/>
              <a:cs typeface="Arial"/>
            </a:rPr>
            <a:t> Settings.</a:t>
          </a:r>
          <a:endParaRPr lang="en-US" sz="1000" b="0" i="0" strike="noStrike">
            <a:solidFill>
              <a:srgbClr val="000000"/>
            </a:solidFill>
            <a:latin typeface="Arial"/>
            <a:cs typeface="Arial"/>
          </a:endParaRPr>
        </a:p>
      </xdr:txBody>
    </xdr:sp>
    <xdr:clientData/>
  </xdr:twoCellAnchor>
  <xdr:twoCellAnchor>
    <xdr:from>
      <xdr:col>4</xdr:col>
      <xdr:colOff>85725</xdr:colOff>
      <xdr:row>31</xdr:row>
      <xdr:rowOff>57147</xdr:rowOff>
    </xdr:from>
    <xdr:to>
      <xdr:col>6</xdr:col>
      <xdr:colOff>600075</xdr:colOff>
      <xdr:row>35</xdr:row>
      <xdr:rowOff>95250</xdr:rowOff>
    </xdr:to>
    <xdr:sp macro="" textlink="">
      <xdr:nvSpPr>
        <xdr:cNvPr id="9" name="AutoShape 5">
          <a:extLst>
            <a:ext uri="{FF2B5EF4-FFF2-40B4-BE49-F238E27FC236}">
              <a16:creationId xmlns:a16="http://schemas.microsoft.com/office/drawing/2014/main" id="{B07038C7-2EB7-4909-AC03-3D502D0B2E8F}"/>
            </a:ext>
          </a:extLst>
        </xdr:cNvPr>
        <xdr:cNvSpPr>
          <a:spLocks/>
        </xdr:cNvSpPr>
      </xdr:nvSpPr>
      <xdr:spPr bwMode="auto">
        <a:xfrm>
          <a:off x="3286125" y="5143497"/>
          <a:ext cx="1905000" cy="685803"/>
        </a:xfrm>
        <a:prstGeom prst="borderCallout2">
          <a:avLst>
            <a:gd name="adj1" fmla="val 2110"/>
            <a:gd name="adj2" fmla="val -324"/>
            <a:gd name="adj3" fmla="val -37175"/>
            <a:gd name="adj4" fmla="val -17773"/>
            <a:gd name="adj5" fmla="val -47030"/>
            <a:gd name="adj6" fmla="val -112741"/>
          </a:avLst>
        </a:prstGeom>
        <a:solidFill>
          <a:srgbClr val="FFFFCC"/>
        </a:solidFill>
        <a:ln w="9525" algn="ctr">
          <a:solidFill>
            <a:srgbClr val="000000"/>
          </a:solidFill>
          <a:miter lim="800000"/>
          <a:headEnd/>
          <a:tailEnd type="triangle" w="lg" len="lg"/>
        </a:ln>
        <a:effectLst/>
      </xdr:spPr>
      <xdr:txBody>
        <a:bodyPr wrap="square" lIns="27432" tIns="22860" rIns="0" bIns="0" anchor="t"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rtl="0">
            <a:defRPr sz="1000"/>
          </a:pPr>
          <a:r>
            <a:rPr lang="en-US" sz="1000" b="0" i="0" strike="noStrike">
              <a:solidFill>
                <a:srgbClr val="000000"/>
              </a:solidFill>
              <a:latin typeface="Arial"/>
              <a:cs typeface="Arial"/>
            </a:rPr>
            <a:t>Use the Field pull-down arrows located by the axis labels or the legend to easily show only certain fields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y, Travis" refreshedDate="43910.488033449074" createdVersion="6" refreshedVersion="6" minRefreshableVersion="3" recordCount="14" xr:uid="{B7901C33-A4D6-44E8-B785-CCF324F30961}">
  <cacheSource type="worksheet">
    <worksheetSource ref="A10:G24" sheet="Pivot_Examples"/>
  </cacheSource>
  <cacheFields count="7">
    <cacheField name="Name" numFmtId="0">
      <sharedItems/>
    </cacheField>
    <cacheField name="Location" numFmtId="0">
      <sharedItems count="4">
        <s v="Atlanta"/>
        <s v="Boston"/>
        <s v="Chicago"/>
        <s v="Miami"/>
      </sharedItems>
    </cacheField>
    <cacheField name="Title" numFmtId="0">
      <sharedItems count="3">
        <s v="Account Rep"/>
        <s v="Manager"/>
        <s v="Trainee"/>
      </sharedItems>
    </cacheField>
    <cacheField name="Gender" numFmtId="0">
      <sharedItems count="2">
        <s v="M"/>
        <s v="F"/>
      </sharedItems>
    </cacheField>
    <cacheField name="Salary" numFmtId="165">
      <sharedItems containsSemiMixedTypes="0" containsString="0" containsNumber="1" containsInteger="1" minValue="18500" maxValue="100000"/>
    </cacheField>
    <cacheField name="Hire Date" numFmtId="14">
      <sharedItems containsSemiMixedTypes="0" containsNonDate="0" containsDate="1" containsString="0" minDate="1989-10-31T00:00:00" maxDate="1993-11-25T00:00:00"/>
    </cacheField>
    <cacheField name="Service" numFmtId="164">
      <sharedItems containsSemiMixedTypes="0" containsString="0" containsNumber="1" minValue="26.318959616700891" maxValue="30.3846680355920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s v="Smith"/>
    <x v="0"/>
    <x v="0"/>
    <x v="0"/>
    <n v="65000"/>
    <d v="1993-11-24T00:00:00"/>
    <n v="26.318959616700891"/>
  </r>
  <r>
    <s v="Coulter"/>
    <x v="0"/>
    <x v="1"/>
    <x v="1"/>
    <n v="100000"/>
    <d v="1993-11-24T00:00:00"/>
    <n v="26.318959616700891"/>
  </r>
  <r>
    <s v="Adams"/>
    <x v="0"/>
    <x v="2"/>
    <x v="0"/>
    <n v="19500"/>
    <d v="1993-11-24T00:00:00"/>
    <n v="26.318959616700891"/>
  </r>
  <r>
    <s v="Brown"/>
    <x v="0"/>
    <x v="2"/>
    <x v="0"/>
    <n v="18500"/>
    <d v="1993-11-24T00:00:00"/>
    <n v="26.318959616700891"/>
  </r>
  <r>
    <s v="Charles"/>
    <x v="1"/>
    <x v="0"/>
    <x v="1"/>
    <n v="40000"/>
    <d v="1992-03-16T00:00:00"/>
    <n v="28.010951403148528"/>
  </r>
  <r>
    <s v="Manin"/>
    <x v="1"/>
    <x v="0"/>
    <x v="0"/>
    <n v="49500"/>
    <d v="1992-03-16T00:00:00"/>
    <n v="28.010951403148528"/>
  </r>
  <r>
    <s v="Rubin"/>
    <x v="1"/>
    <x v="0"/>
    <x v="0"/>
    <n v="45000"/>
    <d v="1992-03-16T00:00:00"/>
    <n v="28.010951403148528"/>
  </r>
  <r>
    <s v="Milgrom"/>
    <x v="1"/>
    <x v="1"/>
    <x v="1"/>
    <n v="75000"/>
    <d v="1992-03-16T00:00:00"/>
    <n v="28.010951403148528"/>
  </r>
  <r>
    <s v="James"/>
    <x v="2"/>
    <x v="0"/>
    <x v="1"/>
    <n v="42500"/>
    <d v="1989-10-31T00:00:00"/>
    <n v="30.38466803559206"/>
  </r>
  <r>
    <s v="Johnson"/>
    <x v="2"/>
    <x v="0"/>
    <x v="0"/>
    <n v="47500"/>
    <d v="1990-10-31T00:00:00"/>
    <n v="29.385352498288842"/>
  </r>
  <r>
    <s v="Marder"/>
    <x v="2"/>
    <x v="0"/>
    <x v="1"/>
    <n v="38500"/>
    <d v="1991-10-31T00:00:00"/>
    <n v="28.386036960985628"/>
  </r>
  <r>
    <s v="Adamson"/>
    <x v="2"/>
    <x v="1"/>
    <x v="0"/>
    <n v="52000"/>
    <d v="1992-03-16T00:00:00"/>
    <n v="28.010951403148528"/>
  </r>
  <r>
    <s v="Elofson"/>
    <x v="3"/>
    <x v="0"/>
    <x v="0"/>
    <n v="47500"/>
    <d v="1992-10-31T00:00:00"/>
    <n v="27.383983572895279"/>
  </r>
  <r>
    <s v="Gillenson"/>
    <x v="3"/>
    <x v="1"/>
    <x v="0"/>
    <n v="55000"/>
    <d v="1993-10-31T00:00:00"/>
    <n v="26.384668035592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D0DF7D-842E-430A-A047-C5F886EC19D1}" name="PivotTable1"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8:E14" firstHeaderRow="1" firstDataRow="2" firstDataCol="1" rowPageCount="1" colPageCount="1"/>
  <pivotFields count="7">
    <pivotField showAll="0"/>
    <pivotField axis="axisRow" showAll="0">
      <items count="5">
        <item x="0"/>
        <item x="1"/>
        <item x="2"/>
        <item x="3"/>
        <item t="default"/>
      </items>
    </pivotField>
    <pivotField axis="axisCol" showAll="0">
      <items count="4">
        <item x="0"/>
        <item x="1"/>
        <item x="2"/>
        <item t="default"/>
      </items>
    </pivotField>
    <pivotField axis="axisPage" showAll="0">
      <items count="3">
        <item x="1"/>
        <item x="0"/>
        <item t="default"/>
      </items>
    </pivotField>
    <pivotField dataField="1" numFmtId="165" showAll="0"/>
    <pivotField numFmtId="14" showAll="0"/>
    <pivotField numFmtId="164" showAll="0"/>
  </pivotFields>
  <rowFields count="1">
    <field x="1"/>
  </rowFields>
  <rowItems count="5">
    <i>
      <x/>
    </i>
    <i>
      <x v="1"/>
    </i>
    <i>
      <x v="2"/>
    </i>
    <i>
      <x v="3"/>
    </i>
    <i t="grand">
      <x/>
    </i>
  </rowItems>
  <colFields count="1">
    <field x="2"/>
  </colFields>
  <colItems count="4">
    <i>
      <x/>
    </i>
    <i>
      <x v="1"/>
    </i>
    <i>
      <x v="2"/>
    </i>
    <i t="grand">
      <x/>
    </i>
  </colItems>
  <pageFields count="1">
    <pageField fld="3" hier="-1"/>
  </pageFields>
  <dataFields count="1">
    <dataField name="Sum of Salary" fld="4" baseField="1" baseItem="1" numFmtId="165"/>
  </dataFields>
  <chartFormats count="6">
    <chartFormat chart="0" format="1" series="1">
      <pivotArea type="data" outline="0" fieldPosition="0">
        <references count="1">
          <reference field="2" count="1" selected="0">
            <x v="1"/>
          </reference>
        </references>
      </pivotArea>
    </chartFormat>
    <chartFormat chart="0" format="2" series="1">
      <pivotArea type="data" outline="0" fieldPosition="0">
        <references count="1">
          <reference field="2" count="1" selected="0">
            <x v="2"/>
          </reference>
        </references>
      </pivotArea>
    </chartFormat>
    <chartFormat chart="0" format="3" series="1">
      <pivotArea type="data" outline="0" fieldPosition="0">
        <references count="1">
          <reference field="2" count="1" selected="0">
            <x v="0"/>
          </reference>
        </references>
      </pivotArea>
    </chartFormat>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FFFFCC"/>
        </a:solidFill>
        <a:ln w="9525" cap="flat" cmpd="sng" algn="ctr">
          <a:solidFill>
            <a:srgbClr val="000000"/>
          </a:solidFill>
          <a:prstDash val="solid"/>
          <a:round/>
          <a:headEnd type="none" w="lg" len="lg"/>
          <a:tailEnd type="triangle" w="med" len="med"/>
        </a:ln>
        <a:effectLst/>
      </a:spPr>
      <a:bodyPr vertOverflow="clip" wrap="square" lIns="18288" tIns="0" rIns="0" bIns="0" rtlCol="0" anchor="ctr" upright="1"/>
      <a:lstStyle>
        <a:defPPr marL="0" marR="0" indent="0" algn="l" defTabSz="914400" rtl="0" eaLnBrk="1" fontAlgn="auto" latinLnBrk="0" hangingPunct="1">
          <a:lnSpc>
            <a:spcPct val="100000"/>
          </a:lnSpc>
          <a:spcBef>
            <a:spcPts val="0"/>
          </a:spcBef>
          <a:spcAft>
            <a:spcPts val="0"/>
          </a:spcAft>
          <a:buClrTx/>
          <a:buSzTx/>
          <a:buFontTx/>
          <a:buNone/>
          <a:tabLst/>
          <a:defRPr sz="1100" b="0" i="0">
            <a:latin typeface="+mn-lt"/>
            <a:ea typeface="+mn-ea"/>
            <a:cs typeface="+mn-cs"/>
          </a:defRPr>
        </a:defP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triangle" w="lg" len="lg"/>
          <a:tailEnd type="none" w="med" len="med"/>
        </a:ln>
        <a:effectLst/>
      </a:spPr>
      <a:bodyPr vertOverflow="clip" wrap="square" lIns="18288" tIns="0" rIns="0" bIns="0" upright="1"/>
      <a:lstStyle/>
    </a:lnDef>
    <a:txDef>
      <a:spPr>
        <a:solidFill>
          <a:srgbClr val="FFFFCC"/>
        </a:solidFill>
        <a:ln w="9525" cmpd="sng">
          <a:solidFill>
            <a:schemeClr val="lt1">
              <a:shade val="50000"/>
            </a:schemeClr>
          </a:solidFill>
        </a:ln>
      </a:spPr>
      <a:bodyPr wrap="square" rtlCol="0" anchor="t"/>
      <a:lstStyle>
        <a:defPPr marL="0" marR="0" indent="0" defTabSz="914400" rtl="0" eaLnBrk="1" fontAlgn="auto" latinLnBrk="0" hangingPunct="1">
          <a:lnSpc>
            <a:spcPct val="100000"/>
          </a:lnSpc>
          <a:spcBef>
            <a:spcPts val="0"/>
          </a:spcBef>
          <a:spcAft>
            <a:spcPts val="0"/>
          </a:spcAft>
          <a:buClrTx/>
          <a:buSzTx/>
          <a:buFontTx/>
          <a:buNone/>
          <a:tabLst/>
          <a:defRPr sz="1000">
            <a:solidFill>
              <a:schemeClr val="dk1"/>
            </a:solidFill>
            <a:latin typeface="Arial" pitchFamily="34" charset="0"/>
            <a:ea typeface="+mn-ea"/>
            <a:cs typeface="Arial" pitchFamily="34" charset="0"/>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docs.microsoft.com/en-us/office/troubleshoot/excel/1900-and-1904-date-system" TargetMode="External"/></Relationships>
</file>

<file path=xl/worksheets/_rels/sheet2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meadinkent.co.uk/xl_birthday.htm" TargetMode="External"/></Relationships>
</file>

<file path=xl/worksheets/_rels/sheet29.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6.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7.bin"/></Relationships>
</file>

<file path=xl/worksheets/_rels/sheet3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8.bin"/></Relationships>
</file>

<file path=xl/worksheets/_rels/sheet39.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4.xml"/><Relationship Id="rId1" Type="http://schemas.openxmlformats.org/officeDocument/2006/relationships/printerSettings" Target="../printerSettings/printerSettings19.bin"/><Relationship Id="rId4" Type="http://schemas.openxmlformats.org/officeDocument/2006/relationships/comments" Target="../comments16.xml"/></Relationships>
</file>

<file path=xl/worksheets/_rels/sheet40.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5.xml"/><Relationship Id="rId1" Type="http://schemas.openxmlformats.org/officeDocument/2006/relationships/printerSettings" Target="../printerSettings/printerSettings20.bin"/><Relationship Id="rId4" Type="http://schemas.openxmlformats.org/officeDocument/2006/relationships/comments" Target="../comments17.xml"/></Relationships>
</file>

<file path=xl/worksheets/_rels/sheet4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6.xml"/><Relationship Id="rId1" Type="http://schemas.openxmlformats.org/officeDocument/2006/relationships/printerSettings" Target="../printerSettings/printerSettings21.bin"/><Relationship Id="rId4" Type="http://schemas.openxmlformats.org/officeDocument/2006/relationships/comments" Target="../comments18.xml"/></Relationships>
</file>

<file path=xl/worksheets/_rels/sheet42.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22.bin"/></Relationships>
</file>

<file path=xl/worksheets/_rels/sheet43.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3.bin"/></Relationships>
</file>

<file path=xl/worksheets/_rels/sheet44.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4.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5.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6.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xm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51.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8.bin"/></Relationships>
</file>

<file path=xl/worksheets/_rels/sheet52.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9.bin"/></Relationships>
</file>

<file path=xl/worksheets/_rels/sheet53.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30.bin"/></Relationships>
</file>

<file path=xl/worksheets/_rels/sheet54.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printerSettings" Target="../printerSettings/printerSettings31.bin"/></Relationships>
</file>

<file path=xl/worksheets/_rels/sheet55.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32.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outlinePr summaryBelow="0" summaryRight="0"/>
  </sheetPr>
  <dimension ref="A1:I65"/>
  <sheetViews>
    <sheetView tabSelected="1" zoomScale="115" zoomScaleNormal="115" workbookViewId="0">
      <pane ySplit="8" topLeftCell="A9" activePane="bottomLeft" state="frozen"/>
      <selection pane="bottomLeft" activeCell="B4" sqref="B4"/>
    </sheetView>
  </sheetViews>
  <sheetFormatPr defaultRowHeight="12.75" outlineLevelCol="1" x14ac:dyDescent="0.2"/>
  <cols>
    <col min="1" max="1" width="19.5703125" style="74" bestFit="1" customWidth="1"/>
    <col min="2" max="2" width="90.140625" style="73" bestFit="1" customWidth="1"/>
    <col min="3" max="3" width="15.5703125" style="283" customWidth="1" outlineLevel="1"/>
    <col min="4" max="4" width="80.7109375" style="197" bestFit="1" customWidth="1" collapsed="1"/>
    <col min="5" max="5" width="2.7109375" hidden="1" customWidth="1" outlineLevel="1"/>
    <col min="6" max="6" width="32.28515625" hidden="1" customWidth="1" outlineLevel="1"/>
    <col min="7" max="7" width="11" hidden="1" customWidth="1" outlineLevel="1"/>
  </cols>
  <sheetData>
    <row r="1" spans="1:9" ht="18" x14ac:dyDescent="0.2">
      <c r="A1" s="72" t="str">
        <f ca="1">SUBSTITUTE(MID(CELL("filename",A1),FIND("[",CELL("filename",A1),1)+1,FIND("]",CELL("filename",A1),1)-FIND("[",CELL("filename",A1),1)-1),".xlsx","")</f>
        <v>9_Organizing_Data_Notes</v>
      </c>
    </row>
    <row r="3" spans="1:9" x14ac:dyDescent="0.2">
      <c r="A3" s="74" t="s">
        <v>238</v>
      </c>
      <c r="B3" s="73" t="s">
        <v>239</v>
      </c>
    </row>
    <row r="4" spans="1:9" x14ac:dyDescent="0.2">
      <c r="A4" s="74" t="s">
        <v>240</v>
      </c>
      <c r="B4" s="75">
        <v>44601.676857986109</v>
      </c>
    </row>
    <row r="5" spans="1:9" x14ac:dyDescent="0.2">
      <c r="C5" s="291" t="s">
        <v>1903</v>
      </c>
    </row>
    <row r="6" spans="1:9" x14ac:dyDescent="0.2">
      <c r="A6" s="74" t="s">
        <v>241</v>
      </c>
      <c r="B6" s="95" t="s">
        <v>286</v>
      </c>
      <c r="C6" s="292">
        <f>SUMIFS(C9:C60,D9:D60,"?*")</f>
        <v>6.7870370370370373E-2</v>
      </c>
    </row>
    <row r="8" spans="1:9" s="1" customFormat="1" x14ac:dyDescent="0.2">
      <c r="A8" s="24" t="s">
        <v>71</v>
      </c>
      <c r="B8" s="24" t="s">
        <v>242</v>
      </c>
      <c r="C8" s="287" t="s">
        <v>1900</v>
      </c>
      <c r="D8" s="1" t="s">
        <v>691</v>
      </c>
      <c r="E8" s="24" t="str">
        <f>segment_designator</f>
        <v>_</v>
      </c>
      <c r="F8" s="24" t="s">
        <v>1901</v>
      </c>
      <c r="G8" s="24" t="s">
        <v>674</v>
      </c>
      <c r="H8" s="24"/>
      <c r="I8" s="24"/>
    </row>
    <row r="9" spans="1:9" x14ac:dyDescent="0.2">
      <c r="A9" s="288" t="str">
        <f ca="1">HYPERLINK("#"&amp;CELL("address",Documentation!$A$1),MID(CELL("filename",Documentation!$A$1),FIND("]",CELL("filename",Documentation!$A$1))+1,255))</f>
        <v>Documentation</v>
      </c>
      <c r="B9" t="str">
        <f ca="1">IF(Documentation!$A$1="","", Documentation!$A$1)</f>
        <v>9_Organizing_Data_Notes</v>
      </c>
      <c r="C9" s="285" t="str">
        <f>IF(Documentation!$B$2="","",Documentation!$B$2)</f>
        <v/>
      </c>
      <c r="D9" s="197" t="str">
        <f>IF(Documentation!$A$2="","",HYPERLINK(Video_website&amp;Documentation!$A$2, Documentation!$A$2))</f>
        <v/>
      </c>
      <c r="E9" t="str">
        <f t="shared" ref="E9:E40" ca="1" si="0">IF(LEFT($A9,1)=element_designator,B9,"")</f>
        <v/>
      </c>
      <c r="F9" t="str">
        <f t="shared" ref="F9:F40" ca="1" si="1">IF(LEFT($A9,1)=segment_designator,B9,"")</f>
        <v/>
      </c>
    </row>
    <row r="10" spans="1:9" x14ac:dyDescent="0.2">
      <c r="A10" s="286" t="str">
        <f ca="1">HYPERLINK("#"&amp;CELL("address",_Text!$A$1),MID(CELL("filename",_Text!$A$1),FIND("]",CELL("filename",_Text!$A$1))+1,255))</f>
        <v>_Text</v>
      </c>
      <c r="B10" s="24" t="str">
        <f>IF(_Text!$A$1="","", _Text!$A$1)</f>
        <v>Working with Text</v>
      </c>
      <c r="C10" s="287">
        <f>IF(_Text!$B$2="","",_Text!$B$2)</f>
        <v>7.9282407407407409E-3</v>
      </c>
      <c r="D10" s="289" t="str">
        <f>IF(_Text!$A$2="","",HYPERLINK(Video_website&amp;_Text!$A$2, _Text!$A$2))</f>
        <v>UNC_DAYT_EXCEL_5.2.1_LECTURE_WORKING_WITH_TEXT.mp4</v>
      </c>
      <c r="E10" s="24" t="str">
        <f t="shared" ca="1" si="0"/>
        <v/>
      </c>
      <c r="F10" s="24" t="str">
        <f t="shared" ca="1" si="1"/>
        <v>Working with Text</v>
      </c>
      <c r="G10" s="24"/>
      <c r="H10" s="24"/>
      <c r="I10" s="24"/>
    </row>
    <row r="11" spans="1:9" x14ac:dyDescent="0.2">
      <c r="A11" s="288" t="str">
        <f ca="1">HYPERLINK("#"&amp;CELL("address",Data!$A$1),MID(CELL("filename",Data!$A$1),FIND("]",CELL("filename",Data!$A$1))+1,255))</f>
        <v>Data</v>
      </c>
      <c r="B11" t="str">
        <f>IF(Data!$A$1="","", Data!$A$1)</f>
        <v>Working with Text Data</v>
      </c>
      <c r="C11" s="285" t="str">
        <f>IF(Data!$B$2="","",Data!$B$2)</f>
        <v/>
      </c>
      <c r="D11" s="197" t="str">
        <f>IF(Data!$A$2="","",HYPERLINK(Video_website&amp;Data!$A$2, Data!$A$2))</f>
        <v/>
      </c>
      <c r="E11" t="str">
        <f t="shared" ca="1" si="0"/>
        <v/>
      </c>
      <c r="F11" t="str">
        <f t="shared" ca="1" si="1"/>
        <v/>
      </c>
    </row>
    <row r="12" spans="1:9" x14ac:dyDescent="0.2">
      <c r="A12" s="288" t="str">
        <f ca="1">HYPERLINK("#"&amp;CELL("address",CONCATENATE!$A$1),MID(CELL("filename",CONCATENATE!$A$1),FIND("]",CELL("filename",CONCATENATE!$A$1))+1,255))</f>
        <v>CONCATENATE</v>
      </c>
      <c r="B12" t="str">
        <f>IF(CONCATENATE!$A$1="","", CONCATENATE!$A$1)</f>
        <v>Combining Text Using the CONCATENATE Function</v>
      </c>
      <c r="C12" s="285" t="str">
        <f>IF(CONCATENATE!$B$2="","",CONCATENATE!$B$2)</f>
        <v/>
      </c>
      <c r="D12" s="197" t="str">
        <f>IF(CONCATENATE!$A$2="","",HYPERLINK(Video_website&amp;CONCATENATE!$A$2, CONCATENATE!$A$2))</f>
        <v/>
      </c>
      <c r="E12" t="str">
        <f t="shared" ca="1" si="0"/>
        <v/>
      </c>
      <c r="F12" t="str">
        <f t="shared" ca="1" si="1"/>
        <v/>
      </c>
    </row>
    <row r="13" spans="1:9" x14ac:dyDescent="0.2">
      <c r="A13" s="288" t="str">
        <f ca="1">HYPERLINK("#"&amp;CELL("address",Ampersand!$A$1),MID(CELL("filename",Ampersand!$A$1),FIND("]",CELL("filename",Ampersand!$A$1))+1,255))</f>
        <v>Ampersand</v>
      </c>
      <c r="B13" t="str">
        <f>IF(Ampersand!$A$1="","", Ampersand!$A$1)</f>
        <v>Combining Text Using  the "&amp;" Symbol</v>
      </c>
      <c r="C13" s="285" t="str">
        <f>IF(Ampersand!$B$2="","",Ampersand!$B$2)</f>
        <v/>
      </c>
      <c r="D13" s="197" t="str">
        <f>IF(Ampersand!$A$2="","",HYPERLINK(Video_website&amp;Ampersand!$A$2, Ampersand!$A$2))</f>
        <v/>
      </c>
      <c r="E13" t="str">
        <f t="shared" ca="1" si="0"/>
        <v/>
      </c>
      <c r="F13" t="str">
        <f t="shared" ca="1" si="1"/>
        <v/>
      </c>
    </row>
    <row r="14" spans="1:9" x14ac:dyDescent="0.2">
      <c r="A14" s="288" t="str">
        <f ca="1">HYPERLINK("#"&amp;CELL("address",'CONCAT, TEXTJOIN'!$A$1),MID(CELL("filename",'CONCAT, TEXTJOIN'!$A$1),FIND("]",CELL("filename",'CONCAT, TEXTJOIN'!$A$1))+1,255))</f>
        <v>CONCAT, TEXTJOIN</v>
      </c>
      <c r="B14" t="str">
        <f>IF('CONCAT, TEXTJOIN'!$A$1="","", 'CONCAT, TEXTJOIN'!$A$1)</f>
        <v>Combining Text Using  CONCAT and TEXTJOIN</v>
      </c>
      <c r="C14" s="285" t="str">
        <f>IF('CONCAT, TEXTJOIN'!$B$2="","",'CONCAT, TEXTJOIN'!$B$2)</f>
        <v/>
      </c>
      <c r="D14" s="197" t="str">
        <f>IF('CONCAT, TEXTJOIN'!$A$2="","",HYPERLINK(Video_website&amp;'CONCAT, TEXTJOIN'!$A$2, 'CONCAT, TEXTJOIN'!$A$2))</f>
        <v/>
      </c>
      <c r="E14" t="str">
        <f t="shared" ca="1" si="0"/>
        <v/>
      </c>
      <c r="F14" t="str">
        <f t="shared" ca="1" si="1"/>
        <v/>
      </c>
    </row>
    <row r="15" spans="1:9" x14ac:dyDescent="0.2">
      <c r="A15" s="288" t="str">
        <f ca="1">HYPERLINK("#"&amp;CELL("address",TEXT!$A$1),MID(CELL("filename",TEXT!$A$1),FIND("]",CELL("filename",TEXT!$A$1))+1,255))</f>
        <v>TEXT</v>
      </c>
      <c r="B15" t="str">
        <f>IF(TEXT!$A$1="","", TEXT!$A$1)</f>
        <v>Using the TEXT Function</v>
      </c>
      <c r="C15" s="285" t="str">
        <f>IF(TEXT!$B$2="","",TEXT!$B$2)</f>
        <v/>
      </c>
      <c r="D15" s="197" t="str">
        <f>IF(TEXT!$A$2="","",HYPERLINK(Video_website&amp;TEXT!$A$2, TEXT!$A$2))</f>
        <v/>
      </c>
      <c r="E15" t="str">
        <f t="shared" ca="1" si="0"/>
        <v/>
      </c>
      <c r="F15" t="str">
        <f t="shared" ca="1" si="1"/>
        <v/>
      </c>
    </row>
    <row r="16" spans="1:9" x14ac:dyDescent="0.2">
      <c r="A16" s="288" t="str">
        <f ca="1">HYPERLINK("#"&amp;CELL("address",TEXTJOIN!$A$1),MID(CELL("filename",TEXTJOIN!$A$1),FIND("]",CELL("filename",TEXTJOIN!$A$1))+1,255))</f>
        <v>TEXTJOIN</v>
      </c>
      <c r="B16" t="str">
        <f>IF(TEXTJOIN!$A$1="","", TEXTJOIN!$A$1)</f>
        <v>Using TRIM to Remove all spaces from a text string except for single spaces between words</v>
      </c>
      <c r="C16" s="285" t="str">
        <f>IF(TEXTJOIN!$B$2="","",TEXTJOIN!$B$2)</f>
        <v/>
      </c>
      <c r="D16" s="197" t="str">
        <f>IF(TEXTJOIN!$A$2="","",HYPERLINK(Video_website&amp;TEXTJOIN!$A$2, TEXTJOIN!$A$2))</f>
        <v/>
      </c>
      <c r="E16" t="str">
        <f t="shared" ca="1" si="0"/>
        <v/>
      </c>
      <c r="F16" t="str">
        <f t="shared" ca="1" si="1"/>
        <v/>
      </c>
    </row>
    <row r="17" spans="1:9" x14ac:dyDescent="0.2">
      <c r="A17" s="288" t="str">
        <f ca="1">HYPERLINK("#"&amp;CELL("address",TRIM!$A$1),MID(CELL("filename",TRIM!$A$1),FIND("]",CELL("filename",TRIM!$A$1))+1,255))</f>
        <v>TRIM</v>
      </c>
      <c r="B17" t="str">
        <f>IF(TRIM!$A$1="","", TRIM!$A$1)</f>
        <v>Using TRIM to Remove all spaces from a text string except for single spaces between words</v>
      </c>
      <c r="C17" s="285" t="str">
        <f>IF(TRIM!$B$2="","",TRIM!$B$2)</f>
        <v/>
      </c>
      <c r="D17" s="197" t="str">
        <f>IF(TRIM!$A$2="","",HYPERLINK(Video_website&amp;TRIM!$A$2, TRIM!$A$2))</f>
        <v/>
      </c>
      <c r="E17" t="str">
        <f t="shared" ca="1" si="0"/>
        <v/>
      </c>
      <c r="F17" t="str">
        <f t="shared" ca="1" si="1"/>
        <v/>
      </c>
    </row>
    <row r="18" spans="1:9" x14ac:dyDescent="0.2">
      <c r="A18" s="288" t="str">
        <f ca="1">HYPERLINK("#"&amp;CELL("address",TRIM_range!$A$1),MID(CELL("filename",TRIM_range!$A$1),FIND("]",CELL("filename",TRIM_range!$A$1))+1,255))</f>
        <v>TRIM_range</v>
      </c>
      <c r="B18" t="str">
        <f>IF(TRIM_range!$A$1="","", TRIM_range!$A$1)</f>
        <v>Using TRIM with a Range of Cells</v>
      </c>
      <c r="C18" s="285" t="str">
        <f>IF(TRIM_range!$B$2="","",TRIM_range!$B$2)</f>
        <v/>
      </c>
      <c r="D18" s="197" t="str">
        <f>IF(TRIM_range!$A$2="","",HYPERLINK(Video_website&amp;TRIM_range!$A$2, TRIM_range!$A$2))</f>
        <v/>
      </c>
      <c r="E18" t="str">
        <f t="shared" ca="1" si="0"/>
        <v/>
      </c>
      <c r="F18" t="str">
        <f t="shared" ca="1" si="1"/>
        <v/>
      </c>
    </row>
    <row r="19" spans="1:9" x14ac:dyDescent="0.2">
      <c r="A19" s="288" t="str">
        <f ca="1">HYPERLINK("#"&amp;CELL("address",RIGHT!$A$1),MID(CELL("filename",RIGHT!$A$1),FIND("]",CELL("filename",RIGHT!$A$1))+1,255))</f>
        <v>RIGHT</v>
      </c>
      <c r="B19" t="str">
        <f>IF(RIGHT!$A$1="","", RIGHT!$A$1)</f>
        <v>Extracting Characters from the End of a Text String (Using RIGHT &amp; LEFT)</v>
      </c>
      <c r="C19" s="285" t="str">
        <f>IF(RIGHT!$B$2="","",RIGHT!$B$2)</f>
        <v/>
      </c>
      <c r="D19" s="197" t="str">
        <f>IF(RIGHT!$A$2="","",HYPERLINK(Video_website&amp;RIGHT!$A$2, RIGHT!$A$2))</f>
        <v/>
      </c>
      <c r="E19" t="str">
        <f t="shared" ca="1" si="0"/>
        <v/>
      </c>
      <c r="F19" t="str">
        <f t="shared" ca="1" si="1"/>
        <v/>
      </c>
    </row>
    <row r="20" spans="1:9" x14ac:dyDescent="0.2">
      <c r="A20" s="288" t="str">
        <f ca="1">HYPERLINK("#"&amp;CELL("address",SEARCH!$A$1),MID(CELL("filename",SEARCH!$A$1),FIND("]",CELL("filename",SEARCH!$A$1))+1,255))</f>
        <v>SEARCH</v>
      </c>
      <c r="B20" t="str">
        <f>IF(SEARCH!$A$1="","", SEARCH!$A$1)</f>
        <v>Using FIND or SEARCH to return the starting position of one text string within another text string</v>
      </c>
      <c r="C20" s="285" t="str">
        <f>IF(SEARCH!$B$2="","",SEARCH!$B$2)</f>
        <v/>
      </c>
      <c r="D20" s="197" t="str">
        <f>IF(SEARCH!$A$2="","",HYPERLINK(Video_website&amp;SEARCH!$A$2, SEARCH!$A$2))</f>
        <v/>
      </c>
      <c r="E20" t="str">
        <f t="shared" ca="1" si="0"/>
        <v/>
      </c>
      <c r="F20" t="str">
        <f t="shared" ca="1" si="1"/>
        <v/>
      </c>
    </row>
    <row r="21" spans="1:9" x14ac:dyDescent="0.2">
      <c r="A21" s="288" t="str">
        <f ca="1">HYPERLINK("#"&amp;CELL("address",Pasted_values!$A$1),MID(CELL("filename",Pasted_values!$A$1),FIND("]",CELL("filename",Pasted_values!$A$1))+1,255))</f>
        <v>Pasted_values</v>
      </c>
      <c r="B21" t="str">
        <f>IF(Pasted_values!$A$1="","", Pasted_values!$A$1)</f>
        <v>Formulas Pasted as Values</v>
      </c>
      <c r="C21" s="285" t="str">
        <f>IF(Pasted_values!$B$2="","",Pasted_values!$B$2)</f>
        <v/>
      </c>
      <c r="D21" s="197" t="str">
        <f>IF(Pasted_values!$A$2="","",HYPERLINK(Video_website&amp;Pasted_values!$A$2, Pasted_values!$A$2))</f>
        <v/>
      </c>
      <c r="E21" t="str">
        <f t="shared" ca="1" si="0"/>
        <v/>
      </c>
      <c r="F21" t="str">
        <f t="shared" ca="1" si="1"/>
        <v/>
      </c>
    </row>
    <row r="22" spans="1:9" x14ac:dyDescent="0.2">
      <c r="A22" s="288" t="str">
        <f ca="1">HYPERLINK("#"&amp;CELL("address",Filter!$A$1),MID(CELL("filename",Filter!$A$1),FIND("]",CELL("filename",Filter!$A$1))+1,255))</f>
        <v>Filter</v>
      </c>
      <c r="B22" t="str">
        <f>IF(Filter!$A$1="","", Filter!$A$1)</f>
        <v>Filter Rows to Clean Up Unnecessary Data</v>
      </c>
      <c r="C22" s="285" t="str">
        <f>IF(Filter!$B$2="","",Filter!$B$2)</f>
        <v/>
      </c>
      <c r="D22" s="197" t="str">
        <f>IF(Filter!$A$2="","",HYPERLINK(Video_website&amp;Filter!$A$2, Filter!$A$2))</f>
        <v/>
      </c>
      <c r="E22" t="str">
        <f t="shared" ca="1" si="0"/>
        <v/>
      </c>
      <c r="F22" t="str">
        <f t="shared" ca="1" si="1"/>
        <v/>
      </c>
    </row>
    <row r="23" spans="1:9" x14ac:dyDescent="0.2">
      <c r="A23" s="288" t="str">
        <f ca="1">HYPERLINK("#"&amp;CELL("address",Delete_rows!$A$1),MID(CELL("filename",Delete_rows!$A$1),FIND("]",CELL("filename",Delete_rows!$A$1))+1,255))</f>
        <v>Delete_rows</v>
      </c>
      <c r="B23" t="str">
        <f>IF(Delete_rows!$A$1="","", Delete_rows!$A$1)</f>
        <v>Cleaned Up Data with Deleted Rows</v>
      </c>
      <c r="C23" s="285" t="str">
        <f>IF(Delete_rows!$B$2="","",Delete_rows!$B$2)</f>
        <v/>
      </c>
      <c r="D23" s="197" t="str">
        <f>IF(Delete_rows!$A$2="","",HYPERLINK(Video_website&amp;Delete_rows!$A$2, Delete_rows!$A$2))</f>
        <v/>
      </c>
      <c r="E23" t="str">
        <f t="shared" ca="1" si="0"/>
        <v/>
      </c>
      <c r="F23" t="str">
        <f t="shared" ca="1" si="1"/>
        <v/>
      </c>
    </row>
    <row r="24" spans="1:9" x14ac:dyDescent="0.2">
      <c r="A24" s="288" t="str">
        <f ca="1">HYPERLINK("#"&amp;CELL("address",MID!$A$1),MID(CELL("filename",MID!$A$1),FIND("]",CELL("filename",MID!$A$1))+1,255))</f>
        <v>MID</v>
      </c>
      <c r="B24" t="str">
        <f>IF(MID!$A$1="","", MID!$A$1)</f>
        <v>Cleaned Up Data with Deleted Rows</v>
      </c>
      <c r="C24" s="285" t="str">
        <f>IF(MID!$B$2="","",MID!$B$2)</f>
        <v/>
      </c>
      <c r="D24" s="197" t="str">
        <f>IF(MID!$A$2="","",HYPERLINK(Video_website&amp;MID!$A$2, MID!$A$2))</f>
        <v/>
      </c>
      <c r="E24" t="str">
        <f t="shared" ca="1" si="0"/>
        <v/>
      </c>
      <c r="F24" t="str">
        <f t="shared" ca="1" si="1"/>
        <v/>
      </c>
    </row>
    <row r="25" spans="1:9" x14ac:dyDescent="0.2">
      <c r="A25" s="288" t="str">
        <f ca="1">HYPERLINK("#"&amp;CELL("address",SUBSTITUTE!$A$1),MID(CELL("filename",SUBSTITUTE!$A$1),FIND("]",CELL("filename",SUBSTITUTE!$A$1))+1,255))</f>
        <v>SUBSTITUTE</v>
      </c>
      <c r="B25" t="str">
        <f>IF(SUBSTITUTE!$A$1="","", SUBSTITUTE!$A$1)</f>
        <v>Using SUBSTITUTE to Replace Text</v>
      </c>
      <c r="C25" s="285" t="str">
        <f>IF(SUBSTITUTE!$B$2="","",SUBSTITUTE!$B$2)</f>
        <v/>
      </c>
      <c r="D25" s="197" t="str">
        <f>IF(SUBSTITUTE!$A$2="","",HYPERLINK(Video_website&amp;SUBSTITUTE!$A$2, SUBSTITUTE!$A$2))</f>
        <v/>
      </c>
      <c r="E25" t="str">
        <f t="shared" ca="1" si="0"/>
        <v/>
      </c>
      <c r="F25" t="str">
        <f t="shared" ca="1" si="1"/>
        <v/>
      </c>
    </row>
    <row r="26" spans="1:9" x14ac:dyDescent="0.2">
      <c r="A26" s="288" t="str">
        <f ca="1">HYPERLINK("#"&amp;CELL("address",Text_to_columns!$A$1),MID(CELL("filename",Text_to_columns!$A$1),FIND("]",CELL("filename",Text_to_columns!$A$1))+1,255))</f>
        <v>Text_to_columns</v>
      </c>
      <c r="B26" t="str">
        <f>IF(Text_to_columns!$A$1="","", Text_to_columns!$A$1)</f>
        <v>Cleaned Up Data with Deleted Rows</v>
      </c>
      <c r="C26" s="285" t="str">
        <f>IF(Text_to_columns!$B$2="","",Text_to_columns!$B$2)</f>
        <v/>
      </c>
      <c r="D26" s="197" t="str">
        <f>IF(Text_to_columns!$A$2="","",HYPERLINK(Video_website&amp;Text_to_columns!$A$2, Text_to_columns!$A$2))</f>
        <v/>
      </c>
      <c r="E26" t="str">
        <f t="shared" ca="1" si="0"/>
        <v/>
      </c>
      <c r="F26" t="str">
        <f t="shared" ca="1" si="1"/>
        <v/>
      </c>
    </row>
    <row r="27" spans="1:9" x14ac:dyDescent="0.2">
      <c r="A27" s="286" t="str">
        <f ca="1">HYPERLINK("#"&amp;CELL("address",_Date_Arithmetic!$A$1),MID(CELL("filename",_Date_Arithmetic!$A$1),FIND("]",CELL("filename",_Date_Arithmetic!$A$1))+1,255))</f>
        <v>_Date_Arithmetic</v>
      </c>
      <c r="B27" s="24" t="str">
        <f>IF(_Date_Arithmetic!$A$1="","", _Date_Arithmetic!$A$1)</f>
        <v>Data Arithmetic, TODAY, NOW</v>
      </c>
      <c r="C27" s="287">
        <f>IF(_Date_Arithmetic!$B$2="","",_Date_Arithmetic!$B$2)</f>
        <v>9.5833333333333343E-3</v>
      </c>
      <c r="D27" s="289" t="str">
        <f>IF(_Date_Arithmetic!$A$2="","",HYPERLINK(Video_website&amp;_Date_Arithmetic!$A$2, _Date_Arithmetic!$A$2))</f>
        <v>UNC_DAYT_EXCEL_5.2.2_LECTURE_DATE_ARITHMETIC_TODAY_NOW.mp4</v>
      </c>
      <c r="E27" s="24" t="str">
        <f t="shared" ca="1" si="0"/>
        <v/>
      </c>
      <c r="F27" s="24" t="str">
        <f t="shared" ca="1" si="1"/>
        <v>Data Arithmetic, TODAY, NOW</v>
      </c>
      <c r="G27" s="24"/>
      <c r="H27" s="24"/>
      <c r="I27" s="24"/>
    </row>
    <row r="28" spans="1:9" x14ac:dyDescent="0.2">
      <c r="A28" s="288" t="str">
        <f ca="1">HYPERLINK("#"&amp;CELL("address",Date_Plus_Number!$A$1),MID(CELL("filename",Date_Plus_Number!$A$1),FIND("]",CELL("filename",Date_Plus_Number!$A$1))+1,255))</f>
        <v>Date_Plus_Number</v>
      </c>
      <c r="B28" t="str">
        <f>IF(Date_Plus_Number!$A$1="","", Date_Plus_Number!$A$1)</f>
        <v>Date Arithmetic: Date Plus (Minus) X Equals Another Date X Days Later (Before)</v>
      </c>
      <c r="C28" s="285" t="str">
        <f>IF(Date_Plus_Number!$B$2="","",Date_Plus_Number!$B$2)</f>
        <v/>
      </c>
      <c r="D28" s="197" t="str">
        <f>IF(Date_Plus_Number!$A$2="","",HYPERLINK(Video_website&amp;Date_Plus_Number!$A$2, Date_Plus_Number!$A$2))</f>
        <v/>
      </c>
      <c r="E28" t="str">
        <f t="shared" ca="1" si="0"/>
        <v/>
      </c>
      <c r="F28" t="str">
        <f t="shared" ca="1" si="1"/>
        <v/>
      </c>
    </row>
    <row r="29" spans="1:9" x14ac:dyDescent="0.2">
      <c r="A29" s="288" t="str">
        <f ca="1">HYPERLINK("#"&amp;CELL("address",Date_Minus_Date!$A$1),MID(CELL("filename",Date_Minus_Date!$A$1),FIND("]",CELL("filename",Date_Minus_Date!$A$1))+1,255))</f>
        <v>Date_Minus_Date</v>
      </c>
      <c r="B29" t="str">
        <f>IF(Date_Minus_Date!$A$1="","", Date_Minus_Date!$A$1)</f>
        <v>Find Time Between Two Dates Using Subtraction (date minus date)</v>
      </c>
      <c r="C29" s="285" t="str">
        <f>IF(Date_Minus_Date!$B$2="","",Date_Minus_Date!$B$2)</f>
        <v/>
      </c>
      <c r="D29" s="197" t="str">
        <f>IF(Date_Minus_Date!$A$2="","",HYPERLINK(Video_website&amp;Date_Minus_Date!$A$2, Date_Minus_Date!$A$2))</f>
        <v/>
      </c>
      <c r="E29" t="str">
        <f t="shared" ca="1" si="0"/>
        <v/>
      </c>
      <c r="F29" t="str">
        <f t="shared" ca="1" si="1"/>
        <v/>
      </c>
    </row>
    <row r="30" spans="1:9" x14ac:dyDescent="0.2">
      <c r="A30" s="288" t="str">
        <f ca="1">HYPERLINK("#"&amp;CELL("address",Convert__Days!$A$1),MID(CELL("filename",Convert__Days!$A$1),FIND("]",CELL("filename",Convert__Days!$A$1))+1,255))</f>
        <v>Convert__Days</v>
      </c>
      <c r="B30" t="str">
        <f>IF(Convert__Days!$A$1="","", Convert__Days!$A$1)</f>
        <v>Converting Days to Other Units of Time (Years, Months, Weeks, etc.)</v>
      </c>
      <c r="C30" s="285" t="str">
        <f>IF(Convert__Days!$B$2="","",Convert__Days!$B$2)</f>
        <v/>
      </c>
      <c r="D30" s="197" t="str">
        <f>IF(Convert__Days!$A$2="","",HYPERLINK(Video_website&amp;Convert__Days!$A$2, Convert__Days!$A$2))</f>
        <v/>
      </c>
      <c r="E30" t="str">
        <f t="shared" ca="1" si="0"/>
        <v/>
      </c>
      <c r="F30" t="str">
        <f t="shared" ca="1" si="1"/>
        <v/>
      </c>
    </row>
    <row r="31" spans="1:9" x14ac:dyDescent="0.2">
      <c r="A31" s="288" t="str">
        <f ca="1">HYPERLINK("#"&amp;CELL("address",TODAY_function!$A$1),MID(CELL("filename",TODAY_function!$A$1),FIND("]",CELL("filename",TODAY_function!$A$1))+1,255))</f>
        <v>TODAY_function</v>
      </c>
      <c r="B31" t="str">
        <f>IF(TODAY_function!$A$1="","", TODAY_function!$A$1)</f>
        <v>Using the TODAY Function to Always Show the Current Date</v>
      </c>
      <c r="C31" s="285" t="str">
        <f>IF(TODAY_function!$B$2="","",TODAY_function!$B$2)</f>
        <v/>
      </c>
      <c r="D31" s="197" t="str">
        <f>IF(TODAY_function!$A$2="","",HYPERLINK(Video_website&amp;TODAY_function!$A$2, TODAY_function!$A$2))</f>
        <v/>
      </c>
      <c r="E31" t="str">
        <f t="shared" ca="1" si="0"/>
        <v/>
      </c>
      <c r="F31" t="str">
        <f t="shared" ca="1" si="1"/>
        <v/>
      </c>
    </row>
    <row r="32" spans="1:9" x14ac:dyDescent="0.2">
      <c r="A32" s="288" t="str">
        <f ca="1">HYPERLINK("#"&amp;CELL("address",'Hard-coded_TODAY'!$A$1),MID(CELL("filename",'Hard-coded_TODAY'!$A$1),FIND("]",CELL("filename",'Hard-coded_TODAY'!$A$1))+1,255))</f>
        <v>Hard-coded_TODAY</v>
      </c>
      <c r="B32" t="str">
        <f>IF('Hard-coded_TODAY'!$A$1="","", 'Hard-coded_TODAY'!$A$1)</f>
        <v>Do NOT "Hard-code" the TODAY Function Within Formulas</v>
      </c>
      <c r="C32" s="285" t="str">
        <f>IF('Hard-coded_TODAY'!$B$2="","",'Hard-coded_TODAY'!$B$2)</f>
        <v/>
      </c>
      <c r="D32" s="197" t="str">
        <f>IF('Hard-coded_TODAY'!$A$2="","",HYPERLINK(Video_website&amp;'Hard-coded_TODAY'!$A$2, 'Hard-coded_TODAY'!$A$2))</f>
        <v/>
      </c>
      <c r="E32" t="str">
        <f t="shared" ca="1" si="0"/>
        <v/>
      </c>
      <c r="F32" t="str">
        <f t="shared" ca="1" si="1"/>
        <v/>
      </c>
    </row>
    <row r="33" spans="1:9" x14ac:dyDescent="0.2">
      <c r="A33" s="288" t="str">
        <f ca="1">HYPERLINK("#"&amp;CELL("address",Isolated_TODAY!$A$1),MID(CELL("filename",Isolated_TODAY!$A$1),FIND("]",CELL("filename",Isolated_TODAY!$A$1))+1,255))</f>
        <v>Isolated_TODAY</v>
      </c>
      <c r="B33" t="str">
        <f>IF(Isolated_TODAY!$A$1="","", Isolated_TODAY!$A$1)</f>
        <v>TODAY Function Should Be Isolated in a Cell of Its Own</v>
      </c>
      <c r="C33" s="285" t="str">
        <f>IF(Isolated_TODAY!$B$2="","",Isolated_TODAY!$B$2)</f>
        <v/>
      </c>
      <c r="D33" s="197" t="str">
        <f>IF(Isolated_TODAY!$A$2="","",HYPERLINK(Video_website&amp;Isolated_TODAY!$A$2, Isolated_TODAY!$A$2))</f>
        <v/>
      </c>
      <c r="E33" t="str">
        <f t="shared" ca="1" si="0"/>
        <v/>
      </c>
      <c r="F33" t="str">
        <f t="shared" ca="1" si="1"/>
        <v/>
      </c>
    </row>
    <row r="34" spans="1:9" s="24" customFormat="1" x14ac:dyDescent="0.2">
      <c r="A34" s="290" t="str">
        <f ca="1">HYPERLINK("#"&amp;CELL("address",YEARFRAC_EDATE!$A$1),MID(CELL("filename",YEARFRAC_EDATE!$A$1),FIND("]",CELL("filename",YEARFRAC_EDATE!$A$1))+1,255))</f>
        <v>YEARFRAC_EDATE</v>
      </c>
      <c r="B34" s="24" t="str">
        <f>IF(YEARFRAC_EDATE!$A$1="","", YEARFRAC_EDATE!$A$1)</f>
        <v>_YEARFRAC &amp; EDATE</v>
      </c>
      <c r="C34" s="284">
        <f>IF(YEARFRAC_EDATE!$B$2="","",YEARFRAC_EDATE!$B$2)</f>
        <v>9.2939814814814812E-3</v>
      </c>
      <c r="D34" s="289" t="str">
        <f>IF(YEARFRAC_EDATE!$A$2="","",HYPERLINK(Video_website&amp;YEARFRAC_EDATE!$A$2, YEARFRAC_EDATE!$A$2))</f>
        <v>UNC_DAYT_EXCEL_5.2.3_LECTURE_YEARFRAC_EDATE.mp4</v>
      </c>
      <c r="E34" t="str">
        <f t="shared" ca="1" si="0"/>
        <v/>
      </c>
      <c r="F34" s="24" t="str">
        <f t="shared" ca="1" si="1"/>
        <v/>
      </c>
      <c r="G34"/>
    </row>
    <row r="35" spans="1:9" x14ac:dyDescent="0.2">
      <c r="A35" s="288" t="str">
        <f ca="1">HYPERLINK("#"&amp;CELL("address",YEARFRAC!$A$1),MID(CELL("filename",YEARFRAC!$A$1),FIND("]",CELL("filename",YEARFRAC!$A$1))+1,255))</f>
        <v>YEARFRAC</v>
      </c>
      <c r="B35" t="str">
        <f>IF(YEARFRAC!$A$1="","", YEARFRAC!$A$1)</f>
        <v>Find Time Between Two Dates Using YEARFRAC (more accurate)</v>
      </c>
      <c r="C35" s="285" t="str">
        <f>IF(YEARFRAC!$B$2="","",YEARFRAC!$B$2)</f>
        <v/>
      </c>
      <c r="D35" s="197" t="str">
        <f>IF(YEARFRAC!$A$2="","",HYPERLINK(Video_website&amp;YEARFRAC!$A$2, YEARFRAC!$A$2))</f>
        <v/>
      </c>
      <c r="E35" t="str">
        <f t="shared" ca="1" si="0"/>
        <v/>
      </c>
      <c r="F35" t="str">
        <f t="shared" ca="1" si="1"/>
        <v/>
      </c>
    </row>
    <row r="36" spans="1:9" x14ac:dyDescent="0.2">
      <c r="A36" s="288" t="str">
        <f ca="1">HYPERLINK("#"&amp;CELL("address",DATEDIF!$A$1),MID(CELL("filename",DATEDIF!$A$1),FIND("]",CELL("filename",DATEDIF!$A$1))+1,255))</f>
        <v>DATEDIF</v>
      </c>
      <c r="B36" t="str">
        <f>IF(DATEDIF!$A$1="","", DATEDIF!$A$1)</f>
        <v>DATEDIF Function</v>
      </c>
      <c r="C36" s="285" t="str">
        <f>IF(DATEDIF!$B$2="","",DATEDIF!$B$2)</f>
        <v/>
      </c>
      <c r="D36" s="197" t="str">
        <f>IF(DATEDIF!$A$2="","",HYPERLINK(Video_website&amp;DATEDIF!$A$2, DATEDIF!$A$2))</f>
        <v/>
      </c>
      <c r="E36" t="str">
        <f t="shared" ca="1" si="0"/>
        <v/>
      </c>
      <c r="F36" t="str">
        <f t="shared" ca="1" si="1"/>
        <v/>
      </c>
    </row>
    <row r="37" spans="1:9" x14ac:dyDescent="0.2">
      <c r="A37" s="288" t="str">
        <f ca="1">HYPERLINK("#"&amp;CELL("address",Various_Methods!$A$1),MID(CELL("filename",Various_Methods!$A$1),FIND("]",CELL("filename",Various_Methods!$A$1))+1,255))</f>
        <v>Various_Methods</v>
      </c>
      <c r="B37" t="str">
        <f>IF(Various_Methods!$A$1="","", Various_Methods!$A$1)</f>
        <v>Find Time Between Two Dates - Comparing Various Methods</v>
      </c>
      <c r="C37" s="285" t="str">
        <f>IF(Various_Methods!$B$2="","",Various_Methods!$B$2)</f>
        <v/>
      </c>
      <c r="D37" s="197" t="str">
        <f>IF(Various_Methods!$A$2="","",HYPERLINK(Video_website&amp;Various_Methods!$A$2, Various_Methods!$A$2))</f>
        <v/>
      </c>
      <c r="E37" t="str">
        <f t="shared" ca="1" si="0"/>
        <v/>
      </c>
      <c r="F37" t="str">
        <f t="shared" ca="1" si="1"/>
        <v/>
      </c>
    </row>
    <row r="38" spans="1:9" x14ac:dyDescent="0.2">
      <c r="A38" s="288" t="str">
        <f ca="1">HYPERLINK("#"&amp;CELL("address",Rounddown_Int!$A$1),MID(CELL("filename",Rounddown_Int!$A$1),FIND("]",CELL("filename",Rounddown_Int!$A$1))+1,255))</f>
        <v>Rounddown_Int</v>
      </c>
      <c r="B38" t="str">
        <f>IF(Rounddown_Int!$A$1="","", Rounddown_Int!$A$1)</f>
        <v>Converting Ages to Whole Numbers/Integers with ROUNDDOWN or INT</v>
      </c>
      <c r="C38" s="285" t="str">
        <f>IF(Rounddown_Int!$B$2="","",Rounddown_Int!$B$2)</f>
        <v/>
      </c>
      <c r="D38" s="197" t="str">
        <f>IF(Rounddown_Int!$A$2="","",HYPERLINK(Video_website&amp;Rounddown_Int!$A$2, Rounddown_Int!$A$2))</f>
        <v/>
      </c>
      <c r="E38" t="str">
        <f t="shared" ca="1" si="0"/>
        <v/>
      </c>
      <c r="F38" t="str">
        <f t="shared" ca="1" si="1"/>
        <v/>
      </c>
    </row>
    <row r="39" spans="1:9" x14ac:dyDescent="0.2">
      <c r="A39" s="288" t="str">
        <f ca="1">HYPERLINK("#"&amp;CELL("address",DATE_EDATE!$A$1),MID(CELL("filename",DATE_EDATE!$A$1),FIND("]",CELL("filename",DATE_EDATE!$A$1))+1,255))</f>
        <v>DATE_EDATE</v>
      </c>
      <c r="B39" t="str">
        <f>IF(DATE_EDATE!$A$1="","", DATE_EDATE!$A$1)</f>
        <v>Calculate a Past or Future Date Using DATE or EDATE (more accurate than date simple date arithmetic)</v>
      </c>
      <c r="C39" s="285" t="str">
        <f>IF(DATE_EDATE!$B$2="","",DATE_EDATE!$B$2)</f>
        <v/>
      </c>
      <c r="D39" s="197" t="str">
        <f>IF(DATE_EDATE!$A$2="","",HYPERLINK(Video_website&amp;DATE_EDATE!$A$2, DATE_EDATE!$A$2))</f>
        <v/>
      </c>
      <c r="E39" t="str">
        <f t="shared" ca="1" si="0"/>
        <v/>
      </c>
      <c r="F39" t="str">
        <f t="shared" ca="1" si="1"/>
        <v/>
      </c>
    </row>
    <row r="40" spans="1:9" x14ac:dyDescent="0.2">
      <c r="A40" s="288" t="str">
        <f ca="1">HYPERLINK("#"&amp;CELL("address",EDATE_vs_Arithmetic!$A$1),MID(CELL("filename",EDATE_vs_Arithmetic!$A$1),FIND("]",CELL("filename",EDATE_vs_Arithmetic!$A$1))+1,255))</f>
        <v>EDATE_vs_Arithmetic</v>
      </c>
      <c r="B40" t="str">
        <f>IF(EDATE_vs_Arithmetic!$A$1="","", EDATE_vs_Arithmetic!$A$1)</f>
        <v>Calculate a Past or Future Date Using DATE or EDATE (more accurate than date simple date arithmetic)</v>
      </c>
      <c r="C40" s="285" t="str">
        <f>IF(EDATE_vs_Arithmetic!$B$2="","",EDATE_vs_Arithmetic!$B$2)</f>
        <v/>
      </c>
      <c r="D40" s="197" t="str">
        <f>IF(EDATE_vs_Arithmetic!$A$2="","",HYPERLINK(Video_website&amp;EDATE_vs_Arithmetic!$A$2, EDATE_vs_Arithmetic!$A$2))</f>
        <v/>
      </c>
      <c r="E40" t="str">
        <f t="shared" ca="1" si="0"/>
        <v/>
      </c>
      <c r="F40" t="str">
        <f t="shared" ca="1" si="1"/>
        <v/>
      </c>
    </row>
    <row r="41" spans="1:9" x14ac:dyDescent="0.2">
      <c r="A41" s="286" t="str">
        <f ca="1">HYPERLINK("#"&amp;CELL("address",_Stat_Criteria!$A$1),MID(CELL("filename",_Stat_Criteria!$A$1),FIND("]",CELL("filename",_Stat_Criteria!$A$1))+1,255))</f>
        <v>_Stat_Criteria</v>
      </c>
      <c r="B41" s="24" t="str">
        <f>IF(_Stat_Criteria!$A$1="","", _Stat_Criteria!$A$1)</f>
        <v>Statistical Functions with Criteria</v>
      </c>
      <c r="C41" s="287">
        <f>IF(_Stat_Criteria!$B$2="","",_Stat_Criteria!$B$2)</f>
        <v>8.6342592592592599E-3</v>
      </c>
      <c r="D41" s="289" t="str">
        <f>IF(_Stat_Criteria!$A$2="","",HYPERLINK(Video_website&amp;_Stat_Criteria!$A$2, _Stat_Criteria!$A$2))</f>
        <v>UNC_DAYT_EXCEL_5.2.4_LECTURE_STATIF_&amp;_STATIFS_FUNCTIONS.mp4</v>
      </c>
      <c r="E41" s="24" t="str">
        <f t="shared" ref="E41:E64" ca="1" si="2">IF(LEFT($A41,1)=element_designator,B41,"")</f>
        <v/>
      </c>
      <c r="F41" s="24" t="str">
        <f t="shared" ref="F41:F64" ca="1" si="3">IF(LEFT($A41,1)=segment_designator,B41,"")</f>
        <v>Statistical Functions with Criteria</v>
      </c>
      <c r="G41" s="24"/>
      <c r="H41" s="24"/>
      <c r="I41" s="24"/>
    </row>
    <row r="42" spans="1:9" x14ac:dyDescent="0.2">
      <c r="A42" s="288" t="str">
        <f ca="1">HYPERLINK("#"&amp;CELL("address",Stat_Functions!$A$1),MID(CELL("filename",Stat_Functions!$A$1),FIND("]",CELL("filename",Stat_Functions!$A$1))+1,255))</f>
        <v>Stat_Functions</v>
      </c>
      <c r="B42" t="str">
        <f>IF(Stat_Functions!$A$1="","", Stat_Functions!$A$1)</f>
        <v>Summary Statistics Using Plain Statistical Functions</v>
      </c>
      <c r="C42" s="285" t="str">
        <f>IF(Stat_Functions!$B$2="","",Stat_Functions!$B$2)</f>
        <v/>
      </c>
      <c r="D42" s="197" t="str">
        <f>IF(Stat_Functions!$A$2="","",HYPERLINK(Video_website&amp;Stat_Functions!$A$2, Stat_Functions!$A$2))</f>
        <v/>
      </c>
      <c r="E42" t="str">
        <f t="shared" ca="1" si="2"/>
        <v/>
      </c>
      <c r="F42" t="str">
        <f t="shared" ca="1" si="3"/>
        <v/>
      </c>
    </row>
    <row r="43" spans="1:9" x14ac:dyDescent="0.2">
      <c r="A43" s="288" t="str">
        <f ca="1">HYPERLINK("#"&amp;CELL("address",Stat_IF!$A$1),MID(CELL("filename",Stat_IF!$A$1),FIND("]",CELL("filename",Stat_IF!$A$1))+1,255))</f>
        <v>Stat_IF</v>
      </c>
      <c r="B43" t="str">
        <f>IF(Stat_IF!$A$1="","", Stat_IF!$A$1)</f>
        <v>SUMIF &amp; COUNTIF Functions</v>
      </c>
      <c r="C43" s="285" t="str">
        <f>IF(Stat_IF!$B$2="","",Stat_IF!$B$2)</f>
        <v/>
      </c>
      <c r="D43" s="197" t="str">
        <f>IF(Stat_IF!$A$2="","",HYPERLINK(Video_website&amp;Stat_IF!$A$2, Stat_IF!$A$2))</f>
        <v/>
      </c>
      <c r="E43" t="str">
        <f t="shared" ca="1" si="2"/>
        <v/>
      </c>
      <c r="F43" t="str">
        <f t="shared" ca="1" si="3"/>
        <v/>
      </c>
    </row>
    <row r="44" spans="1:9" x14ac:dyDescent="0.2">
      <c r="A44" s="288" t="str">
        <f ca="1">HYPERLINK("#"&amp;CELL("address",Stat_IFS!$A$1),MID(CELL("filename",Stat_IFS!$A$1),FIND("]",CELL("filename",Stat_IFS!$A$1))+1,255))</f>
        <v>Stat_IFS</v>
      </c>
      <c r="B44" t="str">
        <f>IF(Stat_IFS!$A$1="","", Stat_IFS!$A$1)</f>
        <v>COUNTIFS, SUMIFS, AVERAGEIFS, MAXIFS, MINIFS</v>
      </c>
      <c r="C44" s="285" t="str">
        <f>IF(Stat_IFS!$B$2="","",Stat_IFS!$B$2)</f>
        <v/>
      </c>
      <c r="D44" s="197" t="str">
        <f>IF(Stat_IFS!$A$2="","",HYPERLINK(Video_website&amp;Stat_IFS!$A$2, Stat_IFS!$A$2))</f>
        <v/>
      </c>
      <c r="E44" t="str">
        <f t="shared" ca="1" si="2"/>
        <v/>
      </c>
      <c r="F44" t="str">
        <f t="shared" ca="1" si="3"/>
        <v/>
      </c>
    </row>
    <row r="45" spans="1:9" x14ac:dyDescent="0.2">
      <c r="A45" s="286" t="str">
        <f ca="1">HYPERLINK("#"&amp;CELL("address",_Subtotal!$A$1),MID(CELL("filename",_Subtotal!$A$1),FIND("]",CELL("filename",_Subtotal!$A$1))+1,255))</f>
        <v>_Subtotal</v>
      </c>
      <c r="B45" s="24" t="str">
        <f>IF(_Subtotal!$A$1="","", _Subtotal!$A$1)</f>
        <v>Subtotal Tool &amp; SUBTOTAL Function</v>
      </c>
      <c r="C45" s="287">
        <f>IF(_Subtotal!$B$2="","",_Subtotal!$B$2)</f>
        <v>5.4166666666666669E-3</v>
      </c>
      <c r="D45" s="289" t="str">
        <f>IF(_Subtotal!$A$2="","",HYPERLINK(Video_website&amp;_Subtotal!$A$2, _Subtotal!$A$2))</f>
        <v>UNC_DAYT_EXCEL_5.2.5_LECTURE_SUBTOTAL_TOOL.mp4</v>
      </c>
      <c r="E45" s="24" t="str">
        <f t="shared" ca="1" si="2"/>
        <v/>
      </c>
      <c r="F45" s="24" t="str">
        <f t="shared" ca="1" si="3"/>
        <v>Subtotal Tool &amp; SUBTOTAL Function</v>
      </c>
      <c r="G45" s="24"/>
      <c r="H45" s="24"/>
      <c r="I45" s="24"/>
    </row>
    <row r="46" spans="1:9" x14ac:dyDescent="0.2">
      <c r="A46" s="288" t="str">
        <f ca="1">HYPERLINK("#"&amp;CELL("address",AutoFilter!$A$1),MID(CELL("filename",AutoFilter!$A$1),FIND("]",CELL("filename",AutoFilter!$A$1))+1,255))</f>
        <v>AutoFilter</v>
      </c>
      <c r="B46" t="str">
        <f>IF(AutoFilter!$A$1="","", AutoFilter!$A$1)</f>
        <v>Summary Statistics &amp; AutoFilter</v>
      </c>
      <c r="C46" s="285">
        <f>IF(AutoFilter!$B$2="","",AutoFilter!$B$2)</f>
        <v>4.6990740740740743E-3</v>
      </c>
      <c r="D46" s="197" t="str">
        <f>IF(AutoFilter!$A$2="","",HYPERLINK(Video_website&amp;AutoFilter!$A$2, AutoFilter!$A$2))</f>
        <v>UNC_DAYT_EXCEL_5.3.1_LECTURE_AUTOFILTER.mp4</v>
      </c>
      <c r="E46" t="str">
        <f t="shared" ca="1" si="2"/>
        <v/>
      </c>
      <c r="F46" t="str">
        <f t="shared" ca="1" si="3"/>
        <v/>
      </c>
    </row>
    <row r="47" spans="1:9" x14ac:dyDescent="0.2">
      <c r="A47" s="288" t="str">
        <f ca="1">HYPERLINK("#"&amp;CELL("address",Subtotal_Tool!$A$1),MID(CELL("filename",Subtotal_Tool!$A$1),FIND("]",CELL("filename",Subtotal_Tool!$A$1))+1,255))</f>
        <v>Subtotal_Tool</v>
      </c>
      <c r="B47" t="str">
        <f>IF(Subtotal_Tool!$A$1="","", Subtotal_Tool!$A$1)</f>
        <v>Using the Subtotal Tool to Summarize Information</v>
      </c>
      <c r="C47" s="285" t="str">
        <f>IF(Subtotal_Tool!$B$2="","",Subtotal_Tool!$B$2)</f>
        <v/>
      </c>
      <c r="D47" s="197" t="str">
        <f>IF(Subtotal_Tool!$A$2="","",HYPERLINK(Video_website&amp;Subtotal_Tool!$A$2, Subtotal_Tool!$A$2))</f>
        <v/>
      </c>
      <c r="E47" t="str">
        <f t="shared" ca="1" si="2"/>
        <v/>
      </c>
      <c r="F47" t="str">
        <f t="shared" ca="1" si="3"/>
        <v/>
      </c>
    </row>
    <row r="48" spans="1:9" x14ac:dyDescent="0.2">
      <c r="A48" s="288" t="str">
        <f ca="1">HYPERLINK("#"&amp;CELL("address",Incorrect_Subtotal!$A$1),MID(CELL("filename",Incorrect_Subtotal!$A$1),FIND("]",CELL("filename",Incorrect_Subtotal!$A$1))+1,255))</f>
        <v>Incorrect_Subtotal</v>
      </c>
      <c r="B48" t="str">
        <f>IF(Incorrect_Subtotal!$A$1="","", Incorrect_Subtotal!$A$1)</f>
        <v>Incorrect Subtotal Tool Results if Data is Not Sorted Properly First</v>
      </c>
      <c r="C48" s="285" t="str">
        <f>IF(Incorrect_Subtotal!$B$2="","",Incorrect_Subtotal!$B$2)</f>
        <v/>
      </c>
      <c r="D48" s="197" t="str">
        <f>IF(Incorrect_Subtotal!$A$2="","",HYPERLINK(Video_website&amp;Incorrect_Subtotal!$A$2, Incorrect_Subtotal!$A$2))</f>
        <v/>
      </c>
      <c r="E48" t="str">
        <f t="shared" ca="1" si="2"/>
        <v/>
      </c>
      <c r="F48" t="str">
        <f t="shared" ca="1" si="3"/>
        <v/>
      </c>
    </row>
    <row r="49" spans="1:9" x14ac:dyDescent="0.2">
      <c r="A49" s="288" t="str">
        <f ca="1">HYPERLINK("#"&amp;CELL("address",SUBTOTAL_Function!$A$1),MID(CELL("filename",SUBTOTAL_Function!$A$1),FIND("]",CELL("filename",SUBTOTAL_Function!$A$1))+1,255))</f>
        <v>SUBTOTAL_Function</v>
      </c>
      <c r="B49" t="str">
        <f>IF(SUBTOTAL_Function!$A$1="","", SUBTOTAL_Function!$A$1)</f>
        <v>Using the SUBTOTAL Function without the Subtotal Tool</v>
      </c>
      <c r="C49" s="285">
        <f>IF(SUBTOTAL_Function!$B$2="","",SUBTOTAL_Function!$B$2)</f>
        <v>4.0740740740740746E-3</v>
      </c>
      <c r="D49" s="197" t="str">
        <f>IF(SUBTOTAL_Function!$A$2="","",HYPERLINK(Video_website&amp;SUBTOTAL_Function!$A$2, SUBTOTAL_Function!$A$2))</f>
        <v>UNC_DAYT_EXCEL_5.3.2_LECTURE_SUBTOTAL_FUNCTION.mp4</v>
      </c>
      <c r="E49" t="str">
        <f t="shared" ca="1" si="2"/>
        <v/>
      </c>
      <c r="F49" t="str">
        <f t="shared" ca="1" si="3"/>
        <v/>
      </c>
    </row>
    <row r="50" spans="1:9" x14ac:dyDescent="0.2">
      <c r="A50" s="288" t="str">
        <f ca="1">HYPERLINK("#"&amp;CELL("address",SUBTOTAL_Filtered!$A$1),MID(CELL("filename",SUBTOTAL_Filtered!$A$1),FIND("]",CELL("filename",SUBTOTAL_Filtered!$A$1))+1,255))</f>
        <v>SUBTOTAL_Filtered</v>
      </c>
      <c r="B50" t="str">
        <f>IF(SUBTOTAL_Filtered!$A$1="","", SUBTOTAL_Filtered!$A$1)</f>
        <v>Using the SUBTOTAL Function with Filtered Rows</v>
      </c>
      <c r="C50" s="285" t="str">
        <f>IF(SUBTOTAL_Filtered!$B$2="","",SUBTOTAL_Filtered!$B$2)</f>
        <v/>
      </c>
      <c r="D50" s="197" t="str">
        <f>IF(SUBTOTAL_Filtered!$A$2="","",HYPERLINK(Video_website&amp;SUBTOTAL_Filtered!$A$2, SUBTOTAL_Filtered!$A$2))</f>
        <v/>
      </c>
      <c r="E50" t="str">
        <f t="shared" ca="1" si="2"/>
        <v/>
      </c>
      <c r="F50" t="str">
        <f t="shared" ca="1" si="3"/>
        <v/>
      </c>
    </row>
    <row r="51" spans="1:9" x14ac:dyDescent="0.2">
      <c r="A51" s="288" t="str">
        <f ca="1">HYPERLINK("#"&amp;CELL("address",Poor_Design!$A$1),MID(CELL("filename",Poor_Design!$A$1),FIND("]",CELL("filename",Poor_Design!$A$1))+1,255))</f>
        <v>Poor_Design</v>
      </c>
      <c r="B51" t="str">
        <f>IF(Poor_Design!$A$1="","", Poor_Design!$A$1)</f>
        <v>Poor Design for Summary Statistics</v>
      </c>
      <c r="C51" s="285">
        <f>IF(Poor_Design!$B$2="","",Poor_Design!$B$2)</f>
        <v>1.8402777777777777E-3</v>
      </c>
      <c r="D51" s="197" t="str">
        <f>IF(Poor_Design!$A$2="","",HYPERLINK(Video_website&amp;Poor_Design!$A$2, Poor_Design!$A$2))</f>
        <v>UNC_DAYT_EXCEL_5.3.3_LECTURE_SUMMARY_STATS_POOR_VS_GOOD_DESIGN.mp4</v>
      </c>
      <c r="E51" t="str">
        <f t="shared" ca="1" si="2"/>
        <v/>
      </c>
      <c r="F51" t="str">
        <f t="shared" ca="1" si="3"/>
        <v/>
      </c>
    </row>
    <row r="52" spans="1:9" x14ac:dyDescent="0.2">
      <c r="A52" s="288" t="str">
        <f ca="1">HYPERLINK("#"&amp;CELL("address",Better_Design!$A$1),MID(CELL("filename",Better_Design!$A$1),FIND("]",CELL("filename",Better_Design!$A$1))+1,255))</f>
        <v>Better_Design</v>
      </c>
      <c r="B52" t="str">
        <f>IF(Better_Design!$A$1="","", Better_Design!$A$1)</f>
        <v>Better Design for Summary Statistics</v>
      </c>
      <c r="C52" s="285" t="str">
        <f>IF(Better_Design!$B$2="","",Better_Design!$B$2)</f>
        <v/>
      </c>
      <c r="D52" s="197" t="str">
        <f>IF(Better_Design!$A$2="","",HYPERLINK(Video_website&amp;Better_Design!$A$2, Better_Design!$A$2))</f>
        <v/>
      </c>
      <c r="E52" t="str">
        <f t="shared" ca="1" si="2"/>
        <v/>
      </c>
      <c r="F52" t="str">
        <f t="shared" ca="1" si="3"/>
        <v/>
      </c>
    </row>
    <row r="53" spans="1:9" x14ac:dyDescent="0.2">
      <c r="A53" s="286" t="str">
        <f ca="1">HYPERLINK("#"&amp;CELL("address",_PivotTables!$A$1),MID(CELL("filename",_PivotTables!$A$1),FIND("]",CELL("filename",_PivotTables!$A$1))+1,255))</f>
        <v>_PivotTables</v>
      </c>
      <c r="B53" s="24" t="str">
        <f>IF(_PivotTables!$A$1="","", _PivotTables!$A$1)</f>
        <v>Pivot Tables</v>
      </c>
      <c r="C53" s="287">
        <f>IF(_PivotTables!$B$2="","",_PivotTables!$B$2)</f>
        <v>9.1435185185185178E-3</v>
      </c>
      <c r="D53" s="289" t="str">
        <f>IF(_PivotTables!$A$2="","",HYPERLINK(Video_website&amp;_PivotTables!$A$2, _PivotTables!$A$2))</f>
        <v>UNC_DAYT_EXCEL_5.3.4_LECTURE_PIVOT_TABLES.mp4</v>
      </c>
      <c r="E53" s="24" t="str">
        <f t="shared" ca="1" si="2"/>
        <v/>
      </c>
      <c r="F53" s="24" t="str">
        <f t="shared" ca="1" si="3"/>
        <v>Pivot Tables</v>
      </c>
      <c r="G53" s="24"/>
      <c r="H53" s="24"/>
      <c r="I53" s="24"/>
    </row>
    <row r="54" spans="1:9" x14ac:dyDescent="0.2">
      <c r="A54" s="288" t="str">
        <f ca="1">HYPERLINK("#"&amp;CELL("address",PivotWizard!$A$1),MID(CELL("filename",PivotWizard!$A$1),FIND("]",CELL("filename",PivotWizard!$A$1))+1,255))</f>
        <v>PivotWizard</v>
      </c>
      <c r="B54" t="str">
        <f>IF(PivotWizard!$A$1="","", PivotWizard!$A$1)</f>
        <v>Pivot Wizard</v>
      </c>
      <c r="C54" s="285" t="str">
        <f>IF(PivotWizard!$B$2="","",PivotWizard!$B$2)</f>
        <v/>
      </c>
      <c r="D54" s="197" t="str">
        <f>IF(PivotWizard!$A$2="","",HYPERLINK(Video_website&amp;PivotWizard!$A$2, PivotWizard!$A$2))</f>
        <v/>
      </c>
      <c r="E54" t="str">
        <f t="shared" ca="1" si="2"/>
        <v/>
      </c>
      <c r="F54" t="str">
        <f t="shared" ca="1" si="3"/>
        <v/>
      </c>
    </row>
    <row r="55" spans="1:9" x14ac:dyDescent="0.2">
      <c r="A55" s="288" t="str">
        <f ca="1">HYPERLINK("#"&amp;CELL("address",PivotTable!$A$1),MID(CELL("filename",PivotTable!$A$1),FIND("]",CELL("filename",PivotTable!$A$1))+1,255))</f>
        <v>PivotTable</v>
      </c>
      <c r="B55" t="str">
        <f>IF(PivotTable!$A$1="","", PivotTable!$A$1)</f>
        <v>Pivot Table</v>
      </c>
      <c r="C55" s="285" t="str">
        <f>IF(PivotTable!$B$2="","",PivotTable!$B$2)</f>
        <v/>
      </c>
      <c r="D55" s="197" t="str">
        <f>IF(PivotTable!$A$2="","",HYPERLINK(Video_website&amp;PivotTable!$A$2, PivotTable!$A$2))</f>
        <v/>
      </c>
      <c r="E55" t="str">
        <f t="shared" ca="1" si="2"/>
        <v/>
      </c>
      <c r="F55" t="str">
        <f t="shared" ca="1" si="3"/>
        <v/>
      </c>
    </row>
    <row r="56" spans="1:9" x14ac:dyDescent="0.2">
      <c r="A56" s="288" t="str">
        <f ca="1">HYPERLINK("#"&amp;CELL("address",PivotChart!$A$1),MID(CELL("filename",PivotChart!$A$1),FIND("]",CELL("filename",PivotChart!$A$1))+1,255))</f>
        <v>PivotChart</v>
      </c>
      <c r="B56" t="str">
        <f>IF(PivotChart!$A$1="","", PivotChart!$A$1)</f>
        <v>Sample Pivot Chart (with underlying pivot table)</v>
      </c>
      <c r="C56" s="285" t="str">
        <f>IF(PivotChart!$B$2="","",PivotChart!$B$2)</f>
        <v/>
      </c>
      <c r="D56" s="197" t="str">
        <f>IF(PivotChart!$A$2="","",HYPERLINK(Video_website&amp;PivotChart!$A$2, PivotChart!$A$2))</f>
        <v/>
      </c>
      <c r="E56" t="str">
        <f t="shared" ca="1" si="2"/>
        <v/>
      </c>
      <c r="F56" t="str">
        <f t="shared" ca="1" si="3"/>
        <v/>
      </c>
    </row>
    <row r="57" spans="1:9" x14ac:dyDescent="0.2">
      <c r="A57" s="288" t="str">
        <f ca="1">HYPERLINK("#"&amp;CELL("address",Pivot_Examples!$A$1),MID(CELL("filename",Pivot_Examples!$A$1),FIND("]",CELL("filename",Pivot_Examples!$A$1))+1,255))</f>
        <v>Pivot_Examples</v>
      </c>
      <c r="B57" t="str">
        <f>IF(Pivot_Examples!$A$1="","", Pivot_Examples!$A$1)</f>
        <v>Pivot Table Examples</v>
      </c>
      <c r="C57" s="285" t="str">
        <f>IF(Pivot_Examples!$B$2="","",Pivot_Examples!$B$2)</f>
        <v/>
      </c>
      <c r="D57" s="197" t="str">
        <f>IF(Pivot_Examples!$A$2="","",HYPERLINK(Video_website&amp;Pivot_Examples!$A$2, Pivot_Examples!$A$2))</f>
        <v/>
      </c>
      <c r="E57" t="str">
        <f t="shared" ca="1" si="2"/>
        <v/>
      </c>
      <c r="F57" t="str">
        <f t="shared" ca="1" si="3"/>
        <v/>
      </c>
    </row>
    <row r="58" spans="1:9" x14ac:dyDescent="0.2">
      <c r="A58" s="286" t="str">
        <f ca="1">HYPERLINK("#"&amp;CELL("address",_Database!$A$1),MID(CELL("filename",_Database!$A$1),FIND("]",CELL("filename",_Database!$A$1))+1,255))</f>
        <v>_Database</v>
      </c>
      <c r="B58" s="24" t="str">
        <f>IF(_Database!$A$1="","", _Database!$A$1)</f>
        <v>Database Functions</v>
      </c>
      <c r="C58" s="287">
        <f>IF(_Database!$B$2="","",_Database!$B$2)</f>
        <v>7.2569444444444443E-3</v>
      </c>
      <c r="D58" s="289" t="str">
        <f>IF(_Database!$A$2="","",HYPERLINK(Video_website&amp;_Database!$A$2, _Database!$A$2))</f>
        <v>UNC_DAYT_EXCEL_5.3.5_LECTURE_DATABASE_FUNCTIONS.mp4</v>
      </c>
      <c r="E58" s="24" t="str">
        <f t="shared" ca="1" si="2"/>
        <v/>
      </c>
      <c r="F58" s="24" t="str">
        <f t="shared" ca="1" si="3"/>
        <v>Database Functions</v>
      </c>
      <c r="G58" s="24"/>
      <c r="H58" s="24"/>
      <c r="I58" s="24"/>
    </row>
    <row r="59" spans="1:9" x14ac:dyDescent="0.2">
      <c r="A59" s="288" t="str">
        <f ca="1">HYPERLINK("#"&amp;CELL("address",Dfunctions!$A$1),MID(CELL("filename",Dfunctions!$A$1),FIND("]",CELL("filename",Dfunctions!$A$1))+1,255))</f>
        <v>Dfunctions</v>
      </c>
      <c r="B59" t="str">
        <f>IF(Dfunctions!$A$1="","", Dfunctions!$A$1)</f>
        <v>Database Functions Example (supplemental info)</v>
      </c>
      <c r="C59" s="285" t="str">
        <f>IF(Dfunctions!$B$2="","",Dfunctions!$B$2)</f>
        <v/>
      </c>
      <c r="D59" s="197" t="str">
        <f>IF(Dfunctions!$A$2="","",HYPERLINK(Video_website&amp;Dfunctions!$A$2, Dfunctions!$A$2))</f>
        <v/>
      </c>
      <c r="E59" t="str">
        <f t="shared" ca="1" si="2"/>
        <v/>
      </c>
      <c r="F59" t="str">
        <f t="shared" ca="1" si="3"/>
        <v/>
      </c>
    </row>
    <row r="60" spans="1:9" x14ac:dyDescent="0.2">
      <c r="A60" s="288" t="str">
        <f ca="1">HYPERLINK("#"&amp;CELL("address",Criteria!$A$1),MID(CELL("filename",Criteria!$A$1),FIND("]",CELL("filename",Criteria!$A$1))+1,255))</f>
        <v>Criteria</v>
      </c>
      <c r="B60" t="str">
        <f>IF(Criteria!$A$1="","", Criteria!$A$1)</f>
        <v>Examples of Various Types of Criteria Range Inputs (optional)</v>
      </c>
      <c r="C60" s="285" t="str">
        <f>IF(Criteria!$B$2="","",Criteria!$B$2)</f>
        <v/>
      </c>
      <c r="D60" s="197" t="str">
        <f>IF(Criteria!$A$2="","",HYPERLINK(Video_website&amp;Criteria!$A$2, Criteria!$A$2))</f>
        <v/>
      </c>
      <c r="E60" t="str">
        <f t="shared" ca="1" si="2"/>
        <v/>
      </c>
      <c r="F60" t="str">
        <f t="shared" ca="1" si="3"/>
        <v/>
      </c>
    </row>
    <row r="61" spans="1:9" x14ac:dyDescent="0.2">
      <c r="A61" s="288" t="str">
        <f ca="1">HYPERLINK("#"&amp;CELL("address",Multiple_Criteria!$A$1),MID(CELL("filename",Multiple_Criteria!$A$1),FIND("]",CELL("filename",Multiple_Criteria!$A$1))+1,255))</f>
        <v>Multiple_Criteria</v>
      </c>
      <c r="B61" t="str">
        <f>IF(Multiple_Criteria!$A$1="","", Multiple_Criteria!$A$1)</f>
        <v>Using Multiple Criteria Ranges with Database Functions (optional)</v>
      </c>
      <c r="C61" s="285" t="str">
        <f>IF(Multiple_Criteria!$B$2="","",Multiple_Criteria!$B$2)</f>
        <v/>
      </c>
      <c r="D61" s="197" t="str">
        <f>IF(Multiple_Criteria!$A$2="","",HYPERLINK(Video_website&amp;Multiple_Criteria!$A$2, Multiple_Criteria!$A$2))</f>
        <v/>
      </c>
      <c r="E61" t="str">
        <f t="shared" ca="1" si="2"/>
        <v/>
      </c>
      <c r="F61" t="str">
        <f t="shared" ca="1" si="3"/>
        <v/>
      </c>
    </row>
    <row r="62" spans="1:9" x14ac:dyDescent="0.2">
      <c r="A62" s="288" t="str">
        <f ca="1">HYPERLINK("#"&amp;CELL("address",DGET!$A$1),MID(CELL("filename",DGET!$A$1),FIND("]",CELL("filename",DGET!$A$1))+1,255))</f>
        <v>DGET</v>
      </c>
      <c r="B62" t="str">
        <f>IF(DGET!$A$1="","", DGET!$A$1)</f>
        <v>Using the DGET Function (optional)</v>
      </c>
      <c r="C62" s="285" t="str">
        <f>IF(DGET!$B$2="","",DGET!$B$2)</f>
        <v/>
      </c>
      <c r="D62" s="197" t="str">
        <f>IF(DGET!$A$2="","",HYPERLINK(Video_website&amp;DGET!$A$2, DGET!$A$2))</f>
        <v/>
      </c>
      <c r="E62" t="str">
        <f t="shared" ca="1" si="2"/>
        <v/>
      </c>
      <c r="F62" t="str">
        <f t="shared" ca="1" si="3"/>
        <v/>
      </c>
    </row>
    <row r="63" spans="1:9" x14ac:dyDescent="0.2">
      <c r="A63" s="288" t="str">
        <f ca="1">HYPERLINK("#"&amp;CELL("address",Advanced_Filter!$A$1),MID(CELL("filename",Advanced_Filter!$A$1),FIND("]",CELL("filename",Advanced_Filter!$A$1))+1,255))</f>
        <v>Advanced_Filter</v>
      </c>
      <c r="B63" t="str">
        <f>IF(Advanced_Filter!$A$1="","", Advanced_Filter!$A$1)</f>
        <v>Using the Advanced Filter for more Complex Filtering</v>
      </c>
      <c r="C63" s="285" t="str">
        <f>IF(Advanced_Filter!$B$2="","",Advanced_Filter!$B$2)</f>
        <v/>
      </c>
      <c r="D63" s="197" t="str">
        <f>IF(Advanced_Filter!$A$2="","",HYPERLINK(Video_website&amp;Advanced_Filter!$A$2, Advanced_Filter!$A$2))</f>
        <v/>
      </c>
      <c r="E63" t="str">
        <f t="shared" ca="1" si="2"/>
        <v/>
      </c>
      <c r="F63" t="str">
        <f t="shared" ca="1" si="3"/>
        <v/>
      </c>
    </row>
    <row r="64" spans="1:9" x14ac:dyDescent="0.2">
      <c r="A64" s="288" t="str">
        <f ca="1">HYPERLINK("#"&amp;CELL("address",Key!$A$1),MID(CELL("filename",Key!$A$1),FIND("]",CELL("filename",Key!$A$1))+1,255))</f>
        <v>Key</v>
      </c>
      <c r="B64" t="str">
        <f>IF(Key!$A$1="","", Key!$A$1)</f>
        <v>Key Points (&amp; grading key items)</v>
      </c>
      <c r="C64" s="285" t="str">
        <f>IF(Key!$B$2="","",Key!$B$2)</f>
        <v/>
      </c>
      <c r="D64" s="197" t="str">
        <f>IF(Key!$A$2="","",HYPERLINK(Video_website&amp;Key!$A$2, Key!$A$2))</f>
        <v/>
      </c>
      <c r="E64" t="str">
        <f t="shared" ca="1" si="2"/>
        <v/>
      </c>
      <c r="F64" t="str">
        <f t="shared" ca="1" si="3"/>
        <v/>
      </c>
    </row>
    <row r="65" spans="1:9" x14ac:dyDescent="0.2">
      <c r="A65" s="24"/>
      <c r="B65" s="24"/>
      <c r="C65" s="287"/>
      <c r="D65" s="289"/>
      <c r="E65" s="24"/>
      <c r="F65" s="24"/>
      <c r="G65" s="24"/>
      <c r="H65" s="24"/>
      <c r="I65" s="24"/>
    </row>
  </sheetData>
  <autoFilter ref="A8:G64" xr:uid="{89A859C5-C4D8-4FC2-9487-EE37ECAA25AE}">
    <filterColumn colId="6">
      <filters blank="1"/>
    </filterColumn>
  </autoFilter>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97BBC-2C47-4229-8A99-2360679A7989}">
  <sheetPr codeName="Sheet40"/>
  <dimension ref="A1:B4"/>
  <sheetViews>
    <sheetView zoomScale="130" zoomScaleNormal="130" workbookViewId="0">
      <selection activeCell="A2" sqref="A2:XFD2"/>
    </sheetView>
  </sheetViews>
  <sheetFormatPr defaultRowHeight="12.75" x14ac:dyDescent="0.2"/>
  <sheetData>
    <row r="1" spans="1:2" ht="20.25" x14ac:dyDescent="0.3">
      <c r="A1" s="179" t="s">
        <v>666</v>
      </c>
    </row>
    <row r="2" spans="1:2" s="94" customFormat="1" x14ac:dyDescent="0.2">
      <c r="A2" s="189" t="s">
        <v>680</v>
      </c>
      <c r="B2" s="270">
        <v>7.9282407407407409E-3</v>
      </c>
    </row>
    <row r="3" spans="1:2" s="273" customFormat="1" x14ac:dyDescent="0.2">
      <c r="A3" s="269" t="str">
        <f>IF(A2="","",IF(Disable_Video_Hyperlinks,A2,HYPERLINK(Video_website&amp;A2,A2)))</f>
        <v>UNC_DAYT_EXCEL_5.2.1_LECTURE_WORKING_WITH_TEXT.mp4</v>
      </c>
    </row>
    <row r="4" spans="1:2" x14ac:dyDescent="0.2">
      <c r="A4" s="271">
        <f>IF(B2="","",B2)</f>
        <v>7.9282407407407409E-3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3"/>
  <dimension ref="A1:A611"/>
  <sheetViews>
    <sheetView zoomScale="130" zoomScaleNormal="130" workbookViewId="0">
      <selection activeCell="A2" sqref="A2:XFD2"/>
    </sheetView>
  </sheetViews>
  <sheetFormatPr defaultColWidth="9.140625" defaultRowHeight="15" x14ac:dyDescent="0.25"/>
  <cols>
    <col min="1" max="1" width="37.140625" style="102" bestFit="1" customWidth="1"/>
    <col min="2" max="16384" width="9.140625" style="102"/>
  </cols>
  <sheetData>
    <row r="1" spans="1:1" ht="18" x14ac:dyDescent="0.25">
      <c r="A1" s="103" t="s">
        <v>625</v>
      </c>
    </row>
    <row r="2" spans="1:1" s="195" customFormat="1" ht="12.75" hidden="1" x14ac:dyDescent="0.2">
      <c r="A2" s="193"/>
    </row>
    <row r="3" spans="1:1" s="280" customFormat="1" ht="12.75" collapsed="1" x14ac:dyDescent="0.2">
      <c r="A3" s="269" t="str">
        <f>IF(A2="","",IF(Disable_Video_Hyperlinks,A2,HYPERLINK(Video_website&amp;A2,A2)))</f>
        <v/>
      </c>
    </row>
    <row r="4" spans="1:1" s="195" customFormat="1" ht="12.75" x14ac:dyDescent="0.2">
      <c r="A4" s="271" t="str">
        <f>IF(B2="","",B2)</f>
        <v/>
      </c>
    </row>
    <row r="6" spans="1:1" x14ac:dyDescent="0.25">
      <c r="A6" s="102" t="s">
        <v>313</v>
      </c>
    </row>
    <row r="7" spans="1:1" x14ac:dyDescent="0.25">
      <c r="A7" s="102" t="s">
        <v>314</v>
      </c>
    </row>
    <row r="8" spans="1:1" x14ac:dyDescent="0.25">
      <c r="A8" s="102" t="s">
        <v>315</v>
      </c>
    </row>
    <row r="9" spans="1:1" x14ac:dyDescent="0.25">
      <c r="A9" s="102" t="s">
        <v>316</v>
      </c>
    </row>
    <row r="10" spans="1:1" x14ac:dyDescent="0.25">
      <c r="A10" s="102">
        <v>99615</v>
      </c>
    </row>
    <row r="11" spans="1:1" x14ac:dyDescent="0.25">
      <c r="A11" s="102" t="s">
        <v>317</v>
      </c>
    </row>
    <row r="12" spans="1:1" x14ac:dyDescent="0.25">
      <c r="A12" s="102" t="s">
        <v>318</v>
      </c>
    </row>
    <row r="13" spans="1:1" x14ac:dyDescent="0.25">
      <c r="A13" s="102" t="s">
        <v>319</v>
      </c>
    </row>
    <row r="14" spans="1:1" x14ac:dyDescent="0.25">
      <c r="A14" s="102" t="s">
        <v>320</v>
      </c>
    </row>
    <row r="15" spans="1:1" x14ac:dyDescent="0.25">
      <c r="A15" s="102" t="s">
        <v>316</v>
      </c>
    </row>
    <row r="16" spans="1:1" x14ac:dyDescent="0.25">
      <c r="A16" s="102">
        <v>99501</v>
      </c>
    </row>
    <row r="17" spans="1:1" x14ac:dyDescent="0.25">
      <c r="A17" s="102" t="s">
        <v>321</v>
      </c>
    </row>
    <row r="18" spans="1:1" x14ac:dyDescent="0.25">
      <c r="A18" s="102" t="s">
        <v>322</v>
      </c>
    </row>
    <row r="19" spans="1:1" x14ac:dyDescent="0.25">
      <c r="A19" s="102" t="s">
        <v>323</v>
      </c>
    </row>
    <row r="20" spans="1:1" x14ac:dyDescent="0.25">
      <c r="A20" s="102" t="s">
        <v>320</v>
      </c>
    </row>
    <row r="21" spans="1:1" x14ac:dyDescent="0.25">
      <c r="A21" s="102" t="s">
        <v>316</v>
      </c>
    </row>
    <row r="22" spans="1:1" x14ac:dyDescent="0.25">
      <c r="A22" s="102">
        <v>99709</v>
      </c>
    </row>
    <row r="23" spans="1:1" x14ac:dyDescent="0.25">
      <c r="A23" s="102" t="s">
        <v>324</v>
      </c>
    </row>
    <row r="24" spans="1:1" x14ac:dyDescent="0.25">
      <c r="A24" s="102" t="s">
        <v>325</v>
      </c>
    </row>
    <row r="25" spans="1:1" x14ac:dyDescent="0.25">
      <c r="A25" s="102" t="s">
        <v>326</v>
      </c>
    </row>
    <row r="26" spans="1:1" x14ac:dyDescent="0.25">
      <c r="A26" s="102" t="s">
        <v>320</v>
      </c>
    </row>
    <row r="27" spans="1:1" x14ac:dyDescent="0.25">
      <c r="A27" s="102" t="s">
        <v>316</v>
      </c>
    </row>
    <row r="28" spans="1:1" x14ac:dyDescent="0.25">
      <c r="A28" s="102">
        <v>99503</v>
      </c>
    </row>
    <row r="29" spans="1:1" x14ac:dyDescent="0.25">
      <c r="A29" s="102" t="s">
        <v>327</v>
      </c>
    </row>
    <row r="30" spans="1:1" x14ac:dyDescent="0.25">
      <c r="A30" s="102" t="s">
        <v>328</v>
      </c>
    </row>
    <row r="31" spans="1:1" x14ac:dyDescent="0.25">
      <c r="A31" s="102" t="s">
        <v>329</v>
      </c>
    </row>
    <row r="32" spans="1:1" x14ac:dyDescent="0.25">
      <c r="A32" s="102" t="s">
        <v>330</v>
      </c>
    </row>
    <row r="33" spans="1:1" x14ac:dyDescent="0.25">
      <c r="A33" s="102" t="s">
        <v>316</v>
      </c>
    </row>
    <row r="34" spans="1:1" x14ac:dyDescent="0.25">
      <c r="A34" s="102">
        <v>99507</v>
      </c>
    </row>
    <row r="35" spans="1:1" x14ac:dyDescent="0.25">
      <c r="A35" s="102" t="s">
        <v>331</v>
      </c>
    </row>
    <row r="36" spans="1:1" x14ac:dyDescent="0.25">
      <c r="A36" s="102" t="s">
        <v>332</v>
      </c>
    </row>
    <row r="37" spans="1:1" x14ac:dyDescent="0.25">
      <c r="A37" s="102" t="s">
        <v>333</v>
      </c>
    </row>
    <row r="38" spans="1:1" x14ac:dyDescent="0.25">
      <c r="A38" s="102" t="s">
        <v>330</v>
      </c>
    </row>
    <row r="39" spans="1:1" x14ac:dyDescent="0.25">
      <c r="A39" s="102" t="s">
        <v>316</v>
      </c>
    </row>
    <row r="40" spans="1:1" x14ac:dyDescent="0.25">
      <c r="A40" s="102">
        <v>99901</v>
      </c>
    </row>
    <row r="41" spans="1:1" x14ac:dyDescent="0.25">
      <c r="A41" s="102" t="s">
        <v>334</v>
      </c>
    </row>
    <row r="42" spans="1:1" x14ac:dyDescent="0.25">
      <c r="A42" s="102" t="s">
        <v>335</v>
      </c>
    </row>
    <row r="43" spans="1:1" x14ac:dyDescent="0.25">
      <c r="A43" s="102" t="s">
        <v>336</v>
      </c>
    </row>
    <row r="44" spans="1:1" x14ac:dyDescent="0.25">
      <c r="A44" s="102" t="s">
        <v>320</v>
      </c>
    </row>
    <row r="45" spans="1:1" x14ac:dyDescent="0.25">
      <c r="A45" s="102" t="s">
        <v>316</v>
      </c>
    </row>
    <row r="46" spans="1:1" x14ac:dyDescent="0.25">
      <c r="A46" s="102">
        <v>99507</v>
      </c>
    </row>
    <row r="47" spans="1:1" x14ac:dyDescent="0.25">
      <c r="A47" s="102" t="s">
        <v>337</v>
      </c>
    </row>
    <row r="48" spans="1:1" x14ac:dyDescent="0.25">
      <c r="A48" s="102" t="s">
        <v>338</v>
      </c>
    </row>
    <row r="49" spans="1:1" x14ac:dyDescent="0.25">
      <c r="A49" s="102" t="s">
        <v>339</v>
      </c>
    </row>
    <row r="50" spans="1:1" x14ac:dyDescent="0.25">
      <c r="A50" s="102" t="s">
        <v>330</v>
      </c>
    </row>
    <row r="51" spans="1:1" x14ac:dyDescent="0.25">
      <c r="A51" s="102" t="s">
        <v>316</v>
      </c>
    </row>
    <row r="52" spans="1:1" x14ac:dyDescent="0.25">
      <c r="A52" s="102">
        <v>99901</v>
      </c>
    </row>
    <row r="53" spans="1:1" x14ac:dyDescent="0.25">
      <c r="A53" s="102" t="s">
        <v>340</v>
      </c>
    </row>
    <row r="54" spans="1:1" x14ac:dyDescent="0.25">
      <c r="A54" s="102" t="s">
        <v>341</v>
      </c>
    </row>
    <row r="55" spans="1:1" x14ac:dyDescent="0.25">
      <c r="A55" s="102" t="s">
        <v>342</v>
      </c>
    </row>
    <row r="56" spans="1:1" x14ac:dyDescent="0.25">
      <c r="A56" s="102" t="s">
        <v>330</v>
      </c>
    </row>
    <row r="57" spans="1:1" x14ac:dyDescent="0.25">
      <c r="A57" s="102" t="s">
        <v>316</v>
      </c>
    </row>
    <row r="58" spans="1:1" x14ac:dyDescent="0.25">
      <c r="A58" s="102">
        <v>99701</v>
      </c>
    </row>
    <row r="59" spans="1:1" x14ac:dyDescent="0.25">
      <c r="A59" s="102" t="s">
        <v>343</v>
      </c>
    </row>
    <row r="60" spans="1:1" x14ac:dyDescent="0.25">
      <c r="A60" s="102" t="s">
        <v>344</v>
      </c>
    </row>
    <row r="61" spans="1:1" x14ac:dyDescent="0.25">
      <c r="A61" s="102" t="s">
        <v>345</v>
      </c>
    </row>
    <row r="62" spans="1:1" x14ac:dyDescent="0.25">
      <c r="A62" s="102" t="s">
        <v>346</v>
      </c>
    </row>
    <row r="63" spans="1:1" x14ac:dyDescent="0.25">
      <c r="A63" s="102" t="s">
        <v>316</v>
      </c>
    </row>
    <row r="64" spans="1:1" x14ac:dyDescent="0.25">
      <c r="A64" s="102">
        <v>99929</v>
      </c>
    </row>
    <row r="65" spans="1:1" x14ac:dyDescent="0.25">
      <c r="A65" s="102" t="s">
        <v>347</v>
      </c>
    </row>
    <row r="66" spans="1:1" x14ac:dyDescent="0.25">
      <c r="A66" s="102" t="s">
        <v>348</v>
      </c>
    </row>
    <row r="67" spans="1:1" x14ac:dyDescent="0.25">
      <c r="A67" s="102" t="s">
        <v>349</v>
      </c>
    </row>
    <row r="68" spans="1:1" x14ac:dyDescent="0.25">
      <c r="A68" s="102" t="s">
        <v>346</v>
      </c>
    </row>
    <row r="69" spans="1:1" x14ac:dyDescent="0.25">
      <c r="A69" s="102" t="s">
        <v>316</v>
      </c>
    </row>
    <row r="70" spans="1:1" x14ac:dyDescent="0.25">
      <c r="A70" s="102">
        <v>99559</v>
      </c>
    </row>
    <row r="71" spans="1:1" x14ac:dyDescent="0.25">
      <c r="A71" s="102" t="s">
        <v>350</v>
      </c>
    </row>
    <row r="72" spans="1:1" x14ac:dyDescent="0.25">
      <c r="A72" s="102" t="s">
        <v>351</v>
      </c>
    </row>
    <row r="73" spans="1:1" x14ac:dyDescent="0.25">
      <c r="A73" s="102" t="s">
        <v>352</v>
      </c>
    </row>
    <row r="74" spans="1:1" x14ac:dyDescent="0.25">
      <c r="A74" s="102" t="s">
        <v>346</v>
      </c>
    </row>
    <row r="75" spans="1:1" x14ac:dyDescent="0.25">
      <c r="A75" s="102" t="s">
        <v>316</v>
      </c>
    </row>
    <row r="76" spans="1:1" x14ac:dyDescent="0.25">
      <c r="A76" s="102">
        <v>99701</v>
      </c>
    </row>
    <row r="77" spans="1:1" x14ac:dyDescent="0.25">
      <c r="A77" s="102" t="s">
        <v>353</v>
      </c>
    </row>
    <row r="78" spans="1:1" x14ac:dyDescent="0.25">
      <c r="A78" s="102" t="s">
        <v>354</v>
      </c>
    </row>
    <row r="79" spans="1:1" x14ac:dyDescent="0.25">
      <c r="A79" s="102" t="s">
        <v>355</v>
      </c>
    </row>
    <row r="80" spans="1:1" x14ac:dyDescent="0.25">
      <c r="A80" s="102" t="s">
        <v>356</v>
      </c>
    </row>
    <row r="81" spans="1:1" x14ac:dyDescent="0.25">
      <c r="A81" s="102" t="s">
        <v>316</v>
      </c>
    </row>
    <row r="82" spans="1:1" x14ac:dyDescent="0.25">
      <c r="A82" s="102">
        <v>99501</v>
      </c>
    </row>
    <row r="83" spans="1:1" x14ac:dyDescent="0.25">
      <c r="A83" s="102" t="s">
        <v>357</v>
      </c>
    </row>
    <row r="84" spans="1:1" x14ac:dyDescent="0.25">
      <c r="A84" s="102" t="s">
        <v>358</v>
      </c>
    </row>
    <row r="85" spans="1:1" x14ac:dyDescent="0.25">
      <c r="A85" s="102" t="s">
        <v>359</v>
      </c>
    </row>
    <row r="86" spans="1:1" x14ac:dyDescent="0.25">
      <c r="A86" s="102" t="s">
        <v>356</v>
      </c>
    </row>
    <row r="87" spans="1:1" x14ac:dyDescent="0.25">
      <c r="A87" s="102" t="s">
        <v>316</v>
      </c>
    </row>
    <row r="88" spans="1:1" x14ac:dyDescent="0.25">
      <c r="A88" s="102">
        <v>99709</v>
      </c>
    </row>
    <row r="89" spans="1:1" x14ac:dyDescent="0.25">
      <c r="A89" s="102" t="s">
        <v>360</v>
      </c>
    </row>
    <row r="90" spans="1:1" x14ac:dyDescent="0.25">
      <c r="A90" s="102" t="s">
        <v>361</v>
      </c>
    </row>
    <row r="91" spans="1:1" x14ac:dyDescent="0.25">
      <c r="A91" s="102" t="s">
        <v>362</v>
      </c>
    </row>
    <row r="92" spans="1:1" x14ac:dyDescent="0.25">
      <c r="A92" s="102" t="s">
        <v>363</v>
      </c>
    </row>
    <row r="93" spans="1:1" x14ac:dyDescent="0.25">
      <c r="A93" s="102" t="s">
        <v>316</v>
      </c>
    </row>
    <row r="94" spans="1:1" x14ac:dyDescent="0.25">
      <c r="A94" s="102">
        <v>99645</v>
      </c>
    </row>
    <row r="95" spans="1:1" x14ac:dyDescent="0.25">
      <c r="A95" s="102" t="s">
        <v>364</v>
      </c>
    </row>
    <row r="96" spans="1:1" x14ac:dyDescent="0.25">
      <c r="A96" s="102" t="s">
        <v>365</v>
      </c>
    </row>
    <row r="97" spans="1:1" x14ac:dyDescent="0.25">
      <c r="A97" s="102" t="s">
        <v>366</v>
      </c>
    </row>
    <row r="98" spans="1:1" x14ac:dyDescent="0.25">
      <c r="A98" s="102" t="s">
        <v>320</v>
      </c>
    </row>
    <row r="99" spans="1:1" x14ac:dyDescent="0.25">
      <c r="A99" s="102" t="s">
        <v>316</v>
      </c>
    </row>
    <row r="100" spans="1:1" x14ac:dyDescent="0.25">
      <c r="A100" s="102">
        <v>99827</v>
      </c>
    </row>
    <row r="101" spans="1:1" x14ac:dyDescent="0.25">
      <c r="A101" s="102" t="s">
        <v>367</v>
      </c>
    </row>
    <row r="102" spans="1:1" x14ac:dyDescent="0.25">
      <c r="A102" s="102" t="s">
        <v>368</v>
      </c>
    </row>
    <row r="103" spans="1:1" x14ac:dyDescent="0.25">
      <c r="A103" s="102" t="s">
        <v>369</v>
      </c>
    </row>
    <row r="104" spans="1:1" x14ac:dyDescent="0.25">
      <c r="A104" s="102" t="s">
        <v>370</v>
      </c>
    </row>
    <row r="105" spans="1:1" x14ac:dyDescent="0.25">
      <c r="A105" s="102" t="s">
        <v>316</v>
      </c>
    </row>
    <row r="106" spans="1:1" x14ac:dyDescent="0.25">
      <c r="A106" s="102">
        <v>99709</v>
      </c>
    </row>
    <row r="107" spans="1:1" x14ac:dyDescent="0.25">
      <c r="A107" s="102" t="s">
        <v>371</v>
      </c>
    </row>
    <row r="108" spans="1:1" x14ac:dyDescent="0.25">
      <c r="A108" s="102" t="s">
        <v>368</v>
      </c>
    </row>
    <row r="109" spans="1:1" x14ac:dyDescent="0.25">
      <c r="A109" s="102" t="s">
        <v>372</v>
      </c>
    </row>
    <row r="110" spans="1:1" x14ac:dyDescent="0.25">
      <c r="A110" s="102" t="s">
        <v>346</v>
      </c>
    </row>
    <row r="111" spans="1:1" x14ac:dyDescent="0.25">
      <c r="A111" s="102" t="s">
        <v>316</v>
      </c>
    </row>
    <row r="112" spans="1:1" x14ac:dyDescent="0.25">
      <c r="A112" s="102">
        <v>99701</v>
      </c>
    </row>
    <row r="113" spans="1:1" x14ac:dyDescent="0.25">
      <c r="A113" s="102" t="s">
        <v>371</v>
      </c>
    </row>
    <row r="114" spans="1:1" x14ac:dyDescent="0.25">
      <c r="A114" s="102" t="s">
        <v>373</v>
      </c>
    </row>
    <row r="115" spans="1:1" x14ac:dyDescent="0.25">
      <c r="A115" s="102" t="s">
        <v>374</v>
      </c>
    </row>
    <row r="116" spans="1:1" x14ac:dyDescent="0.25">
      <c r="A116" s="102" t="s">
        <v>375</v>
      </c>
    </row>
    <row r="117" spans="1:1" x14ac:dyDescent="0.25">
      <c r="A117" s="102" t="s">
        <v>316</v>
      </c>
    </row>
    <row r="118" spans="1:1" x14ac:dyDescent="0.25">
      <c r="A118" s="102">
        <v>99503</v>
      </c>
    </row>
    <row r="119" spans="1:1" x14ac:dyDescent="0.25">
      <c r="A119" s="102" t="s">
        <v>376</v>
      </c>
    </row>
    <row r="120" spans="1:1" x14ac:dyDescent="0.25">
      <c r="A120" s="102" t="s">
        <v>377</v>
      </c>
    </row>
    <row r="121" spans="1:1" x14ac:dyDescent="0.25">
      <c r="A121" s="102" t="s">
        <v>378</v>
      </c>
    </row>
    <row r="122" spans="1:1" x14ac:dyDescent="0.25">
      <c r="A122" s="102" t="s">
        <v>375</v>
      </c>
    </row>
    <row r="123" spans="1:1" x14ac:dyDescent="0.25">
      <c r="A123" s="102" t="s">
        <v>316</v>
      </c>
    </row>
    <row r="124" spans="1:1" x14ac:dyDescent="0.25">
      <c r="A124" s="102">
        <v>99615</v>
      </c>
    </row>
    <row r="125" spans="1:1" x14ac:dyDescent="0.25">
      <c r="A125" s="102" t="s">
        <v>379</v>
      </c>
    </row>
    <row r="126" spans="1:1" x14ac:dyDescent="0.25">
      <c r="A126" s="102" t="s">
        <v>380</v>
      </c>
    </row>
    <row r="127" spans="1:1" x14ac:dyDescent="0.25">
      <c r="A127" s="102" t="s">
        <v>381</v>
      </c>
    </row>
    <row r="128" spans="1:1" x14ac:dyDescent="0.25">
      <c r="A128" s="102" t="s">
        <v>382</v>
      </c>
    </row>
    <row r="129" spans="1:1" x14ac:dyDescent="0.25">
      <c r="A129" s="102" t="s">
        <v>316</v>
      </c>
    </row>
    <row r="130" spans="1:1" x14ac:dyDescent="0.25">
      <c r="A130" s="102">
        <v>99709</v>
      </c>
    </row>
    <row r="131" spans="1:1" x14ac:dyDescent="0.25">
      <c r="A131" s="102" t="s">
        <v>383</v>
      </c>
    </row>
    <row r="132" spans="1:1" x14ac:dyDescent="0.25">
      <c r="A132" s="102" t="s">
        <v>380</v>
      </c>
    </row>
    <row r="133" spans="1:1" x14ac:dyDescent="0.25">
      <c r="A133" s="102" t="s">
        <v>384</v>
      </c>
    </row>
    <row r="134" spans="1:1" x14ac:dyDescent="0.25">
      <c r="A134" s="102" t="s">
        <v>382</v>
      </c>
    </row>
    <row r="135" spans="1:1" x14ac:dyDescent="0.25">
      <c r="A135" s="102" t="s">
        <v>316</v>
      </c>
    </row>
    <row r="136" spans="1:1" x14ac:dyDescent="0.25">
      <c r="A136" s="102">
        <v>99686</v>
      </c>
    </row>
    <row r="137" spans="1:1" x14ac:dyDescent="0.25">
      <c r="A137" s="102" t="s">
        <v>385</v>
      </c>
    </row>
    <row r="138" spans="1:1" x14ac:dyDescent="0.25">
      <c r="A138" s="102" t="s">
        <v>386</v>
      </c>
    </row>
    <row r="139" spans="1:1" x14ac:dyDescent="0.25">
      <c r="A139" s="102" t="s">
        <v>387</v>
      </c>
    </row>
    <row r="140" spans="1:1" x14ac:dyDescent="0.25">
      <c r="A140" s="102" t="s">
        <v>356</v>
      </c>
    </row>
    <row r="141" spans="1:1" x14ac:dyDescent="0.25">
      <c r="A141" s="102" t="s">
        <v>316</v>
      </c>
    </row>
    <row r="142" spans="1:1" x14ac:dyDescent="0.25">
      <c r="A142" s="102">
        <v>99654</v>
      </c>
    </row>
    <row r="143" spans="1:1" x14ac:dyDescent="0.25">
      <c r="A143" s="102" t="s">
        <v>388</v>
      </c>
    </row>
    <row r="144" spans="1:1" x14ac:dyDescent="0.25">
      <c r="A144" s="102" t="s">
        <v>389</v>
      </c>
    </row>
    <row r="145" spans="1:1" x14ac:dyDescent="0.25">
      <c r="A145" s="102" t="s">
        <v>390</v>
      </c>
    </row>
    <row r="146" spans="1:1" x14ac:dyDescent="0.25">
      <c r="A146" s="102" t="s">
        <v>391</v>
      </c>
    </row>
    <row r="147" spans="1:1" x14ac:dyDescent="0.25">
      <c r="A147" s="102" t="s">
        <v>316</v>
      </c>
    </row>
    <row r="148" spans="1:1" x14ac:dyDescent="0.25">
      <c r="A148" s="102">
        <v>99503</v>
      </c>
    </row>
    <row r="149" spans="1:1" x14ac:dyDescent="0.25">
      <c r="A149" s="102" t="s">
        <v>392</v>
      </c>
    </row>
    <row r="150" spans="1:1" x14ac:dyDescent="0.25">
      <c r="A150" s="102" t="s">
        <v>389</v>
      </c>
    </row>
    <row r="151" spans="1:1" x14ac:dyDescent="0.25">
      <c r="A151" s="102" t="s">
        <v>393</v>
      </c>
    </row>
    <row r="152" spans="1:1" x14ac:dyDescent="0.25">
      <c r="A152" s="102" t="s">
        <v>391</v>
      </c>
    </row>
    <row r="153" spans="1:1" x14ac:dyDescent="0.25">
      <c r="A153" s="102" t="s">
        <v>316</v>
      </c>
    </row>
    <row r="154" spans="1:1" x14ac:dyDescent="0.25">
      <c r="A154" s="102">
        <v>99503</v>
      </c>
    </row>
    <row r="155" spans="1:1" x14ac:dyDescent="0.25">
      <c r="A155" s="102" t="s">
        <v>394</v>
      </c>
    </row>
    <row r="156" spans="1:1" x14ac:dyDescent="0.25">
      <c r="A156" s="102" t="s">
        <v>395</v>
      </c>
    </row>
    <row r="157" spans="1:1" x14ac:dyDescent="0.25">
      <c r="A157" s="102" t="s">
        <v>396</v>
      </c>
    </row>
    <row r="158" spans="1:1" x14ac:dyDescent="0.25">
      <c r="A158" s="102" t="s">
        <v>397</v>
      </c>
    </row>
    <row r="159" spans="1:1" x14ac:dyDescent="0.25">
      <c r="A159" s="102" t="s">
        <v>316</v>
      </c>
    </row>
    <row r="160" spans="1:1" x14ac:dyDescent="0.25">
      <c r="A160" s="102">
        <v>99701</v>
      </c>
    </row>
    <row r="161" spans="1:1" x14ac:dyDescent="0.25">
      <c r="A161" s="102" t="s">
        <v>398</v>
      </c>
    </row>
    <row r="162" spans="1:1" x14ac:dyDescent="0.25">
      <c r="A162" s="102" t="s">
        <v>399</v>
      </c>
    </row>
    <row r="163" spans="1:1" x14ac:dyDescent="0.25">
      <c r="A163" s="102" t="s">
        <v>400</v>
      </c>
    </row>
    <row r="164" spans="1:1" x14ac:dyDescent="0.25">
      <c r="A164" s="102" t="s">
        <v>397</v>
      </c>
    </row>
    <row r="165" spans="1:1" x14ac:dyDescent="0.25">
      <c r="A165" s="102" t="s">
        <v>316</v>
      </c>
    </row>
    <row r="166" spans="1:1" x14ac:dyDescent="0.25">
      <c r="A166" s="102">
        <v>99701</v>
      </c>
    </row>
    <row r="167" spans="1:1" x14ac:dyDescent="0.25">
      <c r="A167" s="102" t="s">
        <v>401</v>
      </c>
    </row>
    <row r="168" spans="1:1" x14ac:dyDescent="0.25">
      <c r="A168" s="102" t="s">
        <v>402</v>
      </c>
    </row>
    <row r="169" spans="1:1" x14ac:dyDescent="0.25">
      <c r="A169" s="102" t="s">
        <v>403</v>
      </c>
    </row>
    <row r="170" spans="1:1" x14ac:dyDescent="0.25">
      <c r="A170" s="102" t="s">
        <v>404</v>
      </c>
    </row>
    <row r="171" spans="1:1" x14ac:dyDescent="0.25">
      <c r="A171" s="102" t="s">
        <v>316</v>
      </c>
    </row>
    <row r="172" spans="1:1" x14ac:dyDescent="0.25">
      <c r="A172" s="102">
        <v>99901</v>
      </c>
    </row>
    <row r="173" spans="1:1" x14ac:dyDescent="0.25">
      <c r="A173" s="102" t="s">
        <v>405</v>
      </c>
    </row>
    <row r="174" spans="1:1" x14ac:dyDescent="0.25">
      <c r="A174" s="102" t="s">
        <v>406</v>
      </c>
    </row>
    <row r="175" spans="1:1" x14ac:dyDescent="0.25">
      <c r="A175" s="102" t="s">
        <v>407</v>
      </c>
    </row>
    <row r="176" spans="1:1" x14ac:dyDescent="0.25">
      <c r="A176" s="102" t="s">
        <v>363</v>
      </c>
    </row>
    <row r="177" spans="1:1" x14ac:dyDescent="0.25">
      <c r="A177" s="102" t="s">
        <v>316</v>
      </c>
    </row>
    <row r="178" spans="1:1" x14ac:dyDescent="0.25">
      <c r="A178" s="102">
        <v>99518</v>
      </c>
    </row>
    <row r="179" spans="1:1" x14ac:dyDescent="0.25">
      <c r="A179" s="102" t="s">
        <v>408</v>
      </c>
    </row>
    <row r="180" spans="1:1" x14ac:dyDescent="0.25">
      <c r="A180" s="102" t="s">
        <v>409</v>
      </c>
    </row>
    <row r="181" spans="1:1" x14ac:dyDescent="0.25">
      <c r="A181" s="102" t="s">
        <v>410</v>
      </c>
    </row>
    <row r="182" spans="1:1" x14ac:dyDescent="0.25">
      <c r="A182" s="102" t="s">
        <v>363</v>
      </c>
    </row>
    <row r="183" spans="1:1" x14ac:dyDescent="0.25">
      <c r="A183" s="102" t="s">
        <v>316</v>
      </c>
    </row>
    <row r="184" spans="1:1" x14ac:dyDescent="0.25">
      <c r="A184" s="102">
        <v>99501</v>
      </c>
    </row>
    <row r="185" spans="1:1" x14ac:dyDescent="0.25">
      <c r="A185" s="102" t="s">
        <v>411</v>
      </c>
    </row>
    <row r="186" spans="1:1" x14ac:dyDescent="0.25">
      <c r="A186" s="102" t="s">
        <v>412</v>
      </c>
    </row>
    <row r="187" spans="1:1" x14ac:dyDescent="0.25">
      <c r="A187" s="102" t="s">
        <v>413</v>
      </c>
    </row>
    <row r="188" spans="1:1" x14ac:dyDescent="0.25">
      <c r="A188" s="102" t="s">
        <v>356</v>
      </c>
    </row>
    <row r="189" spans="1:1" x14ac:dyDescent="0.25">
      <c r="A189" s="102" t="s">
        <v>316</v>
      </c>
    </row>
    <row r="190" spans="1:1" x14ac:dyDescent="0.25">
      <c r="A190" s="102">
        <v>99801</v>
      </c>
    </row>
    <row r="191" spans="1:1" x14ac:dyDescent="0.25">
      <c r="A191" s="102" t="s">
        <v>414</v>
      </c>
    </row>
    <row r="192" spans="1:1" x14ac:dyDescent="0.25">
      <c r="A192" s="102" t="s">
        <v>415</v>
      </c>
    </row>
    <row r="193" spans="1:1" x14ac:dyDescent="0.25">
      <c r="A193" s="102" t="s">
        <v>416</v>
      </c>
    </row>
    <row r="194" spans="1:1" x14ac:dyDescent="0.25">
      <c r="A194" s="102" t="s">
        <v>397</v>
      </c>
    </row>
    <row r="195" spans="1:1" x14ac:dyDescent="0.25">
      <c r="A195" s="102" t="s">
        <v>316</v>
      </c>
    </row>
    <row r="196" spans="1:1" x14ac:dyDescent="0.25">
      <c r="A196" s="102">
        <v>99709</v>
      </c>
    </row>
    <row r="197" spans="1:1" x14ac:dyDescent="0.25">
      <c r="A197" s="102" t="s">
        <v>417</v>
      </c>
    </row>
    <row r="198" spans="1:1" x14ac:dyDescent="0.25">
      <c r="A198" s="102" t="s">
        <v>415</v>
      </c>
    </row>
    <row r="199" spans="1:1" x14ac:dyDescent="0.25">
      <c r="A199" s="102" t="s">
        <v>418</v>
      </c>
    </row>
    <row r="200" spans="1:1" x14ac:dyDescent="0.25">
      <c r="A200" s="102" t="s">
        <v>397</v>
      </c>
    </row>
    <row r="201" spans="1:1" x14ac:dyDescent="0.25">
      <c r="A201" s="102" t="s">
        <v>316</v>
      </c>
    </row>
    <row r="202" spans="1:1" x14ac:dyDescent="0.25">
      <c r="A202" s="102">
        <v>99501</v>
      </c>
    </row>
    <row r="203" spans="1:1" x14ac:dyDescent="0.25">
      <c r="A203" s="102" t="s">
        <v>419</v>
      </c>
    </row>
    <row r="204" spans="1:1" x14ac:dyDescent="0.25">
      <c r="A204" s="102" t="s">
        <v>420</v>
      </c>
    </row>
    <row r="205" spans="1:1" x14ac:dyDescent="0.25">
      <c r="A205" s="102" t="s">
        <v>421</v>
      </c>
    </row>
    <row r="206" spans="1:1" x14ac:dyDescent="0.25">
      <c r="A206" s="102" t="s">
        <v>404</v>
      </c>
    </row>
    <row r="207" spans="1:1" x14ac:dyDescent="0.25">
      <c r="A207" s="102" t="s">
        <v>316</v>
      </c>
    </row>
    <row r="208" spans="1:1" x14ac:dyDescent="0.25">
      <c r="A208" s="102">
        <v>99501</v>
      </c>
    </row>
    <row r="209" spans="1:1" x14ac:dyDescent="0.25">
      <c r="A209" s="102" t="s">
        <v>422</v>
      </c>
    </row>
    <row r="210" spans="1:1" x14ac:dyDescent="0.25">
      <c r="A210" s="102" t="s">
        <v>423</v>
      </c>
    </row>
    <row r="211" spans="1:1" x14ac:dyDescent="0.25">
      <c r="A211" s="102" t="s">
        <v>424</v>
      </c>
    </row>
    <row r="212" spans="1:1" x14ac:dyDescent="0.25">
      <c r="A212" s="102" t="s">
        <v>404</v>
      </c>
    </row>
    <row r="213" spans="1:1" x14ac:dyDescent="0.25">
      <c r="A213" s="102" t="s">
        <v>316</v>
      </c>
    </row>
    <row r="214" spans="1:1" x14ac:dyDescent="0.25">
      <c r="A214" s="102">
        <v>99501</v>
      </c>
    </row>
    <row r="215" spans="1:1" x14ac:dyDescent="0.25">
      <c r="A215" s="102" t="s">
        <v>425</v>
      </c>
    </row>
    <row r="216" spans="1:1" x14ac:dyDescent="0.25">
      <c r="A216" s="102" t="s">
        <v>423</v>
      </c>
    </row>
    <row r="217" spans="1:1" x14ac:dyDescent="0.25">
      <c r="A217" s="102" t="s">
        <v>426</v>
      </c>
    </row>
    <row r="218" spans="1:1" x14ac:dyDescent="0.25">
      <c r="A218" s="102" t="s">
        <v>404</v>
      </c>
    </row>
    <row r="219" spans="1:1" x14ac:dyDescent="0.25">
      <c r="A219" s="102" t="s">
        <v>316</v>
      </c>
    </row>
    <row r="220" spans="1:1" x14ac:dyDescent="0.25">
      <c r="A220" s="102">
        <v>99501</v>
      </c>
    </row>
    <row r="221" spans="1:1" x14ac:dyDescent="0.25">
      <c r="A221" s="102" t="s">
        <v>427</v>
      </c>
    </row>
    <row r="222" spans="1:1" x14ac:dyDescent="0.25">
      <c r="A222" s="102" t="s">
        <v>423</v>
      </c>
    </row>
    <row r="223" spans="1:1" x14ac:dyDescent="0.25">
      <c r="A223" s="102" t="s">
        <v>428</v>
      </c>
    </row>
    <row r="224" spans="1:1" x14ac:dyDescent="0.25">
      <c r="A224" s="102" t="s">
        <v>404</v>
      </c>
    </row>
    <row r="225" spans="1:1" x14ac:dyDescent="0.25">
      <c r="A225" s="102" t="s">
        <v>316</v>
      </c>
    </row>
    <row r="226" spans="1:1" x14ac:dyDescent="0.25">
      <c r="A226" s="102">
        <v>99701</v>
      </c>
    </row>
    <row r="227" spans="1:1" x14ac:dyDescent="0.25">
      <c r="A227" s="102" t="s">
        <v>429</v>
      </c>
    </row>
    <row r="228" spans="1:1" x14ac:dyDescent="0.25">
      <c r="A228" s="102" t="s">
        <v>430</v>
      </c>
    </row>
    <row r="229" spans="1:1" x14ac:dyDescent="0.25">
      <c r="A229" s="102" t="s">
        <v>431</v>
      </c>
    </row>
    <row r="230" spans="1:1" x14ac:dyDescent="0.25">
      <c r="A230" s="102" t="s">
        <v>404</v>
      </c>
    </row>
    <row r="231" spans="1:1" x14ac:dyDescent="0.25">
      <c r="A231" s="102" t="s">
        <v>316</v>
      </c>
    </row>
    <row r="232" spans="1:1" x14ac:dyDescent="0.25">
      <c r="A232" s="102">
        <v>99654</v>
      </c>
    </row>
    <row r="233" spans="1:1" x14ac:dyDescent="0.25">
      <c r="A233" s="102" t="s">
        <v>432</v>
      </c>
    </row>
    <row r="234" spans="1:1" x14ac:dyDescent="0.25">
      <c r="A234" s="102" t="s">
        <v>433</v>
      </c>
    </row>
    <row r="235" spans="1:1" x14ac:dyDescent="0.25">
      <c r="A235" s="102" t="s">
        <v>434</v>
      </c>
    </row>
    <row r="236" spans="1:1" x14ac:dyDescent="0.25">
      <c r="A236" s="102" t="s">
        <v>363</v>
      </c>
    </row>
    <row r="237" spans="1:1" x14ac:dyDescent="0.25">
      <c r="A237" s="102" t="s">
        <v>316</v>
      </c>
    </row>
    <row r="238" spans="1:1" x14ac:dyDescent="0.25">
      <c r="A238" s="102">
        <v>99686</v>
      </c>
    </row>
    <row r="239" spans="1:1" x14ac:dyDescent="0.25">
      <c r="A239" s="102" t="s">
        <v>435</v>
      </c>
    </row>
    <row r="240" spans="1:1" x14ac:dyDescent="0.25">
      <c r="A240" s="102" t="s">
        <v>436</v>
      </c>
    </row>
    <row r="241" spans="1:1" x14ac:dyDescent="0.25">
      <c r="A241" s="102" t="s">
        <v>437</v>
      </c>
    </row>
    <row r="242" spans="1:1" x14ac:dyDescent="0.25">
      <c r="A242" s="102" t="s">
        <v>363</v>
      </c>
    </row>
    <row r="243" spans="1:1" x14ac:dyDescent="0.25">
      <c r="A243" s="102" t="s">
        <v>316</v>
      </c>
    </row>
    <row r="244" spans="1:1" x14ac:dyDescent="0.25">
      <c r="A244" s="102">
        <v>99701</v>
      </c>
    </row>
    <row r="245" spans="1:1" x14ac:dyDescent="0.25">
      <c r="A245" s="102" t="s">
        <v>438</v>
      </c>
    </row>
    <row r="246" spans="1:1" x14ac:dyDescent="0.25">
      <c r="A246" s="102" t="s">
        <v>439</v>
      </c>
    </row>
    <row r="247" spans="1:1" x14ac:dyDescent="0.25">
      <c r="A247" s="102" t="s">
        <v>440</v>
      </c>
    </row>
    <row r="248" spans="1:1" x14ac:dyDescent="0.25">
      <c r="A248" s="102" t="s">
        <v>404</v>
      </c>
    </row>
    <row r="249" spans="1:1" x14ac:dyDescent="0.25">
      <c r="A249" s="102" t="s">
        <v>316</v>
      </c>
    </row>
    <row r="250" spans="1:1" x14ac:dyDescent="0.25">
      <c r="A250" s="102">
        <v>99654</v>
      </c>
    </row>
    <row r="251" spans="1:1" x14ac:dyDescent="0.25">
      <c r="A251" s="102" t="s">
        <v>441</v>
      </c>
    </row>
    <row r="252" spans="1:1" x14ac:dyDescent="0.25">
      <c r="A252" s="102" t="s">
        <v>442</v>
      </c>
    </row>
    <row r="253" spans="1:1" x14ac:dyDescent="0.25">
      <c r="A253" s="102" t="s">
        <v>443</v>
      </c>
    </row>
    <row r="254" spans="1:1" x14ac:dyDescent="0.25">
      <c r="A254" s="102" t="s">
        <v>444</v>
      </c>
    </row>
    <row r="255" spans="1:1" x14ac:dyDescent="0.25">
      <c r="A255" s="102" t="s">
        <v>316</v>
      </c>
    </row>
    <row r="256" spans="1:1" x14ac:dyDescent="0.25">
      <c r="A256" s="102">
        <v>99587</v>
      </c>
    </row>
    <row r="257" spans="1:1" x14ac:dyDescent="0.25">
      <c r="A257" s="102" t="s">
        <v>445</v>
      </c>
    </row>
    <row r="258" spans="1:1" x14ac:dyDescent="0.25">
      <c r="A258" s="102" t="s">
        <v>446</v>
      </c>
    </row>
    <row r="259" spans="1:1" x14ac:dyDescent="0.25">
      <c r="A259" s="102" t="s">
        <v>447</v>
      </c>
    </row>
    <row r="260" spans="1:1" x14ac:dyDescent="0.25">
      <c r="A260" s="102" t="s">
        <v>404</v>
      </c>
    </row>
    <row r="261" spans="1:1" x14ac:dyDescent="0.25">
      <c r="A261" s="102" t="s">
        <v>316</v>
      </c>
    </row>
    <row r="262" spans="1:1" x14ac:dyDescent="0.25">
      <c r="A262" s="102">
        <v>99615</v>
      </c>
    </row>
    <row r="263" spans="1:1" x14ac:dyDescent="0.25">
      <c r="A263" s="102" t="s">
        <v>448</v>
      </c>
    </row>
    <row r="264" spans="1:1" x14ac:dyDescent="0.25">
      <c r="A264" s="102" t="s">
        <v>449</v>
      </c>
    </row>
    <row r="265" spans="1:1" x14ac:dyDescent="0.25">
      <c r="A265" s="102" t="s">
        <v>450</v>
      </c>
    </row>
    <row r="266" spans="1:1" x14ac:dyDescent="0.25">
      <c r="A266" s="102" t="s">
        <v>451</v>
      </c>
    </row>
    <row r="267" spans="1:1" x14ac:dyDescent="0.25">
      <c r="A267" s="102" t="s">
        <v>316</v>
      </c>
    </row>
    <row r="268" spans="1:1" x14ac:dyDescent="0.25">
      <c r="A268" s="102">
        <v>99901</v>
      </c>
    </row>
    <row r="269" spans="1:1" x14ac:dyDescent="0.25">
      <c r="A269" s="102" t="s">
        <v>452</v>
      </c>
    </row>
    <row r="270" spans="1:1" x14ac:dyDescent="0.25">
      <c r="A270" s="102" t="s">
        <v>453</v>
      </c>
    </row>
    <row r="271" spans="1:1" x14ac:dyDescent="0.25">
      <c r="A271" s="102" t="s">
        <v>454</v>
      </c>
    </row>
    <row r="272" spans="1:1" x14ac:dyDescent="0.25">
      <c r="A272" s="102" t="s">
        <v>363</v>
      </c>
    </row>
    <row r="273" spans="1:1" x14ac:dyDescent="0.25">
      <c r="A273" s="102" t="s">
        <v>316</v>
      </c>
    </row>
    <row r="274" spans="1:1" x14ac:dyDescent="0.25">
      <c r="A274" s="102">
        <v>99501</v>
      </c>
    </row>
    <row r="275" spans="1:1" x14ac:dyDescent="0.25">
      <c r="A275" s="102" t="s">
        <v>455</v>
      </c>
    </row>
    <row r="276" spans="1:1" x14ac:dyDescent="0.25">
      <c r="A276" s="102" t="s">
        <v>456</v>
      </c>
    </row>
    <row r="277" spans="1:1" x14ac:dyDescent="0.25">
      <c r="A277" s="102" t="s">
        <v>457</v>
      </c>
    </row>
    <row r="278" spans="1:1" x14ac:dyDescent="0.25">
      <c r="A278" s="102" t="s">
        <v>458</v>
      </c>
    </row>
    <row r="279" spans="1:1" x14ac:dyDescent="0.25">
      <c r="A279" s="102" t="s">
        <v>316</v>
      </c>
    </row>
    <row r="280" spans="1:1" x14ac:dyDescent="0.25">
      <c r="A280" s="102">
        <v>99654</v>
      </c>
    </row>
    <row r="281" spans="1:1" x14ac:dyDescent="0.25">
      <c r="A281" s="102" t="s">
        <v>459</v>
      </c>
    </row>
    <row r="282" spans="1:1" x14ac:dyDescent="0.25">
      <c r="A282" s="102" t="s">
        <v>460</v>
      </c>
    </row>
    <row r="283" spans="1:1" x14ac:dyDescent="0.25">
      <c r="A283" s="102" t="s">
        <v>461</v>
      </c>
    </row>
    <row r="284" spans="1:1" x14ac:dyDescent="0.25">
      <c r="A284" s="102" t="s">
        <v>363</v>
      </c>
    </row>
    <row r="285" spans="1:1" x14ac:dyDescent="0.25">
      <c r="A285" s="102" t="s">
        <v>316</v>
      </c>
    </row>
    <row r="286" spans="1:1" x14ac:dyDescent="0.25">
      <c r="A286" s="102">
        <v>99507</v>
      </c>
    </row>
    <row r="287" spans="1:1" x14ac:dyDescent="0.25">
      <c r="A287" s="102" t="s">
        <v>462</v>
      </c>
    </row>
    <row r="288" spans="1:1" x14ac:dyDescent="0.25">
      <c r="A288" s="102" t="s">
        <v>463</v>
      </c>
    </row>
    <row r="289" spans="1:1" x14ac:dyDescent="0.25">
      <c r="A289" s="102" t="s">
        <v>464</v>
      </c>
    </row>
    <row r="290" spans="1:1" x14ac:dyDescent="0.25">
      <c r="A290" s="102" t="s">
        <v>363</v>
      </c>
    </row>
    <row r="291" spans="1:1" x14ac:dyDescent="0.25">
      <c r="A291" s="102" t="s">
        <v>316</v>
      </c>
    </row>
    <row r="292" spans="1:1" x14ac:dyDescent="0.25">
      <c r="A292" s="102">
        <v>99709</v>
      </c>
    </row>
    <row r="293" spans="1:1" x14ac:dyDescent="0.25">
      <c r="A293" s="102" t="s">
        <v>465</v>
      </c>
    </row>
    <row r="294" spans="1:1" x14ac:dyDescent="0.25">
      <c r="A294" s="102" t="s">
        <v>466</v>
      </c>
    </row>
    <row r="295" spans="1:1" x14ac:dyDescent="0.25">
      <c r="A295" s="102" t="s">
        <v>443</v>
      </c>
    </row>
    <row r="296" spans="1:1" x14ac:dyDescent="0.25">
      <c r="A296" s="102" t="s">
        <v>444</v>
      </c>
    </row>
    <row r="297" spans="1:1" x14ac:dyDescent="0.25">
      <c r="A297" s="102" t="s">
        <v>316</v>
      </c>
    </row>
    <row r="298" spans="1:1" x14ac:dyDescent="0.25">
      <c r="A298" s="102">
        <v>99709</v>
      </c>
    </row>
    <row r="299" spans="1:1" x14ac:dyDescent="0.25">
      <c r="A299" s="102" t="s">
        <v>467</v>
      </c>
    </row>
    <row r="300" spans="1:1" x14ac:dyDescent="0.25">
      <c r="A300" s="102" t="s">
        <v>468</v>
      </c>
    </row>
    <row r="301" spans="1:1" x14ac:dyDescent="0.25">
      <c r="A301" s="102" t="s">
        <v>469</v>
      </c>
    </row>
    <row r="302" spans="1:1" x14ac:dyDescent="0.25">
      <c r="A302" s="102" t="s">
        <v>470</v>
      </c>
    </row>
    <row r="303" spans="1:1" x14ac:dyDescent="0.25">
      <c r="A303" s="102" t="s">
        <v>316</v>
      </c>
    </row>
    <row r="304" spans="1:1" x14ac:dyDescent="0.25">
      <c r="A304" s="102">
        <v>99669</v>
      </c>
    </row>
    <row r="305" spans="1:1" x14ac:dyDescent="0.25">
      <c r="A305" s="102" t="s">
        <v>471</v>
      </c>
    </row>
    <row r="306" spans="1:1" x14ac:dyDescent="0.25">
      <c r="A306" s="102" t="s">
        <v>472</v>
      </c>
    </row>
    <row r="307" spans="1:1" x14ac:dyDescent="0.25">
      <c r="A307" s="102" t="s">
        <v>473</v>
      </c>
    </row>
    <row r="308" spans="1:1" x14ac:dyDescent="0.25">
      <c r="A308" s="102" t="s">
        <v>391</v>
      </c>
    </row>
    <row r="309" spans="1:1" x14ac:dyDescent="0.25">
      <c r="A309" s="102" t="s">
        <v>316</v>
      </c>
    </row>
    <row r="310" spans="1:1" x14ac:dyDescent="0.25">
      <c r="A310" s="102">
        <v>99701</v>
      </c>
    </row>
    <row r="311" spans="1:1" x14ac:dyDescent="0.25">
      <c r="A311" s="102" t="s">
        <v>474</v>
      </c>
    </row>
    <row r="312" spans="1:1" x14ac:dyDescent="0.25">
      <c r="A312" s="102" t="s">
        <v>475</v>
      </c>
    </row>
    <row r="313" spans="1:1" x14ac:dyDescent="0.25">
      <c r="A313" s="102" t="s">
        <v>476</v>
      </c>
    </row>
    <row r="314" spans="1:1" x14ac:dyDescent="0.25">
      <c r="A314" s="102" t="s">
        <v>391</v>
      </c>
    </row>
    <row r="315" spans="1:1" x14ac:dyDescent="0.25">
      <c r="A315" s="102" t="s">
        <v>316</v>
      </c>
    </row>
    <row r="316" spans="1:1" x14ac:dyDescent="0.25">
      <c r="A316" s="102">
        <v>99507</v>
      </c>
    </row>
    <row r="317" spans="1:1" x14ac:dyDescent="0.25">
      <c r="A317" s="102" t="s">
        <v>477</v>
      </c>
    </row>
    <row r="318" spans="1:1" x14ac:dyDescent="0.25">
      <c r="A318" s="102" t="s">
        <v>478</v>
      </c>
    </row>
    <row r="319" spans="1:1" x14ac:dyDescent="0.25">
      <c r="A319" s="102" t="s">
        <v>479</v>
      </c>
    </row>
    <row r="320" spans="1:1" x14ac:dyDescent="0.25">
      <c r="A320" s="102" t="s">
        <v>391</v>
      </c>
    </row>
    <row r="321" spans="1:1" x14ac:dyDescent="0.25">
      <c r="A321" s="102" t="s">
        <v>316</v>
      </c>
    </row>
    <row r="322" spans="1:1" x14ac:dyDescent="0.25">
      <c r="A322" s="102">
        <v>99503</v>
      </c>
    </row>
    <row r="323" spans="1:1" x14ac:dyDescent="0.25">
      <c r="A323" s="102" t="s">
        <v>480</v>
      </c>
    </row>
    <row r="324" spans="1:1" x14ac:dyDescent="0.25">
      <c r="A324" s="102" t="s">
        <v>481</v>
      </c>
    </row>
    <row r="325" spans="1:1" x14ac:dyDescent="0.25">
      <c r="A325" s="102" t="s">
        <v>482</v>
      </c>
    </row>
    <row r="326" spans="1:1" x14ac:dyDescent="0.25">
      <c r="A326" s="102" t="s">
        <v>363</v>
      </c>
    </row>
    <row r="327" spans="1:1" x14ac:dyDescent="0.25">
      <c r="A327" s="102" t="s">
        <v>316</v>
      </c>
    </row>
    <row r="328" spans="1:1" x14ac:dyDescent="0.25">
      <c r="A328" s="102">
        <v>99701</v>
      </c>
    </row>
    <row r="329" spans="1:1" x14ac:dyDescent="0.25">
      <c r="A329" s="102" t="s">
        <v>483</v>
      </c>
    </row>
    <row r="330" spans="1:1" x14ac:dyDescent="0.25">
      <c r="A330" s="102" t="s">
        <v>484</v>
      </c>
    </row>
    <row r="331" spans="1:1" x14ac:dyDescent="0.25">
      <c r="A331" s="102" t="s">
        <v>485</v>
      </c>
    </row>
    <row r="332" spans="1:1" x14ac:dyDescent="0.25">
      <c r="A332" s="102" t="s">
        <v>363</v>
      </c>
    </row>
    <row r="333" spans="1:1" x14ac:dyDescent="0.25">
      <c r="A333" s="102" t="s">
        <v>316</v>
      </c>
    </row>
    <row r="334" spans="1:1" x14ac:dyDescent="0.25">
      <c r="A334" s="102">
        <v>99669</v>
      </c>
    </row>
    <row r="335" spans="1:1" x14ac:dyDescent="0.25">
      <c r="A335" s="102" t="s">
        <v>486</v>
      </c>
    </row>
    <row r="336" spans="1:1" x14ac:dyDescent="0.25">
      <c r="A336" s="102" t="s">
        <v>487</v>
      </c>
    </row>
    <row r="337" spans="1:1" x14ac:dyDescent="0.25">
      <c r="A337" s="102" t="s">
        <v>488</v>
      </c>
    </row>
    <row r="338" spans="1:1" x14ac:dyDescent="0.25">
      <c r="A338" s="102" t="s">
        <v>391</v>
      </c>
    </row>
    <row r="339" spans="1:1" x14ac:dyDescent="0.25">
      <c r="A339" s="102" t="s">
        <v>316</v>
      </c>
    </row>
    <row r="340" spans="1:1" x14ac:dyDescent="0.25">
      <c r="A340" s="102">
        <v>99501</v>
      </c>
    </row>
    <row r="341" spans="1:1" x14ac:dyDescent="0.25">
      <c r="A341" s="102" t="s">
        <v>489</v>
      </c>
    </row>
    <row r="342" spans="1:1" x14ac:dyDescent="0.25">
      <c r="A342" s="102" t="s">
        <v>490</v>
      </c>
    </row>
    <row r="343" spans="1:1" x14ac:dyDescent="0.25">
      <c r="A343" s="102" t="s">
        <v>491</v>
      </c>
    </row>
    <row r="344" spans="1:1" x14ac:dyDescent="0.25">
      <c r="A344" s="102" t="s">
        <v>451</v>
      </c>
    </row>
    <row r="345" spans="1:1" x14ac:dyDescent="0.25">
      <c r="A345" s="102" t="s">
        <v>316</v>
      </c>
    </row>
    <row r="346" spans="1:1" x14ac:dyDescent="0.25">
      <c r="A346" s="102">
        <v>99503</v>
      </c>
    </row>
    <row r="347" spans="1:1" x14ac:dyDescent="0.25">
      <c r="A347" s="102" t="s">
        <v>492</v>
      </c>
    </row>
    <row r="348" spans="1:1" x14ac:dyDescent="0.25">
      <c r="A348" s="102" t="s">
        <v>493</v>
      </c>
    </row>
    <row r="349" spans="1:1" x14ac:dyDescent="0.25">
      <c r="A349" s="102" t="s">
        <v>494</v>
      </c>
    </row>
    <row r="350" spans="1:1" x14ac:dyDescent="0.25">
      <c r="A350" s="102" t="s">
        <v>356</v>
      </c>
    </row>
    <row r="351" spans="1:1" x14ac:dyDescent="0.25">
      <c r="A351" s="102" t="s">
        <v>316</v>
      </c>
    </row>
    <row r="352" spans="1:1" x14ac:dyDescent="0.25">
      <c r="A352" s="102">
        <v>99518</v>
      </c>
    </row>
    <row r="353" spans="1:1" x14ac:dyDescent="0.25">
      <c r="A353" s="102" t="s">
        <v>495</v>
      </c>
    </row>
    <row r="354" spans="1:1" x14ac:dyDescent="0.25">
      <c r="A354" s="102" t="s">
        <v>496</v>
      </c>
    </row>
    <row r="355" spans="1:1" x14ac:dyDescent="0.25">
      <c r="A355" s="102" t="s">
        <v>497</v>
      </c>
    </row>
    <row r="356" spans="1:1" x14ac:dyDescent="0.25">
      <c r="A356" s="102" t="s">
        <v>391</v>
      </c>
    </row>
    <row r="357" spans="1:1" x14ac:dyDescent="0.25">
      <c r="A357" s="102" t="s">
        <v>316</v>
      </c>
    </row>
    <row r="358" spans="1:1" x14ac:dyDescent="0.25">
      <c r="A358" s="102">
        <v>99669</v>
      </c>
    </row>
    <row r="359" spans="1:1" x14ac:dyDescent="0.25">
      <c r="A359" s="102" t="s">
        <v>498</v>
      </c>
    </row>
    <row r="360" spans="1:1" x14ac:dyDescent="0.25">
      <c r="A360" s="102" t="s">
        <v>499</v>
      </c>
    </row>
    <row r="361" spans="1:1" x14ac:dyDescent="0.25">
      <c r="A361" s="102" t="s">
        <v>500</v>
      </c>
    </row>
    <row r="362" spans="1:1" x14ac:dyDescent="0.25">
      <c r="A362" s="102" t="s">
        <v>391</v>
      </c>
    </row>
    <row r="363" spans="1:1" x14ac:dyDescent="0.25">
      <c r="A363" s="102" t="s">
        <v>316</v>
      </c>
    </row>
    <row r="364" spans="1:1" x14ac:dyDescent="0.25">
      <c r="A364" s="102">
        <v>99501</v>
      </c>
    </row>
    <row r="365" spans="1:1" x14ac:dyDescent="0.25">
      <c r="A365" s="102" t="s">
        <v>501</v>
      </c>
    </row>
    <row r="366" spans="1:1" x14ac:dyDescent="0.25">
      <c r="A366" s="102" t="s">
        <v>502</v>
      </c>
    </row>
    <row r="367" spans="1:1" x14ac:dyDescent="0.25">
      <c r="A367" s="102" t="s">
        <v>407</v>
      </c>
    </row>
    <row r="368" spans="1:1" x14ac:dyDescent="0.25">
      <c r="A368" s="102" t="s">
        <v>363</v>
      </c>
    </row>
    <row r="369" spans="1:1" x14ac:dyDescent="0.25">
      <c r="A369" s="102" t="s">
        <v>316</v>
      </c>
    </row>
    <row r="370" spans="1:1" x14ac:dyDescent="0.25">
      <c r="A370" s="102">
        <v>99743</v>
      </c>
    </row>
    <row r="371" spans="1:1" x14ac:dyDescent="0.25">
      <c r="A371" s="102" t="s">
        <v>503</v>
      </c>
    </row>
    <row r="372" spans="1:1" x14ac:dyDescent="0.25">
      <c r="A372" s="102" t="s">
        <v>504</v>
      </c>
    </row>
    <row r="373" spans="1:1" x14ac:dyDescent="0.25">
      <c r="A373" s="102" t="s">
        <v>505</v>
      </c>
    </row>
    <row r="374" spans="1:1" x14ac:dyDescent="0.25">
      <c r="A374" s="102" t="s">
        <v>391</v>
      </c>
    </row>
    <row r="375" spans="1:1" x14ac:dyDescent="0.25">
      <c r="A375" s="102" t="s">
        <v>316</v>
      </c>
    </row>
    <row r="376" spans="1:1" x14ac:dyDescent="0.25">
      <c r="A376" s="102">
        <v>99835</v>
      </c>
    </row>
    <row r="377" spans="1:1" x14ac:dyDescent="0.25">
      <c r="A377" s="102" t="s">
        <v>506</v>
      </c>
    </row>
    <row r="378" spans="1:1" x14ac:dyDescent="0.25">
      <c r="A378" s="102" t="s">
        <v>507</v>
      </c>
    </row>
    <row r="379" spans="1:1" x14ac:dyDescent="0.25">
      <c r="A379" s="102" t="s">
        <v>508</v>
      </c>
    </row>
    <row r="380" spans="1:1" x14ac:dyDescent="0.25">
      <c r="A380" s="102" t="s">
        <v>391</v>
      </c>
    </row>
    <row r="381" spans="1:1" x14ac:dyDescent="0.25">
      <c r="A381" s="102" t="s">
        <v>316</v>
      </c>
    </row>
    <row r="382" spans="1:1" x14ac:dyDescent="0.25">
      <c r="A382" s="102">
        <v>99801</v>
      </c>
    </row>
    <row r="383" spans="1:1" x14ac:dyDescent="0.25">
      <c r="A383" s="102" t="s">
        <v>509</v>
      </c>
    </row>
    <row r="384" spans="1:1" x14ac:dyDescent="0.25">
      <c r="A384" s="102" t="s">
        <v>510</v>
      </c>
    </row>
    <row r="385" spans="1:1" x14ac:dyDescent="0.25">
      <c r="A385" s="102" t="s">
        <v>511</v>
      </c>
    </row>
    <row r="386" spans="1:1" x14ac:dyDescent="0.25">
      <c r="A386" s="102" t="s">
        <v>512</v>
      </c>
    </row>
    <row r="387" spans="1:1" x14ac:dyDescent="0.25">
      <c r="A387" s="102" t="s">
        <v>316</v>
      </c>
    </row>
    <row r="388" spans="1:1" x14ac:dyDescent="0.25">
      <c r="A388" s="102">
        <v>99503</v>
      </c>
    </row>
    <row r="389" spans="1:1" x14ac:dyDescent="0.25">
      <c r="A389" s="102" t="s">
        <v>513</v>
      </c>
    </row>
    <row r="390" spans="1:1" x14ac:dyDescent="0.25">
      <c r="A390" s="102" t="s">
        <v>514</v>
      </c>
    </row>
    <row r="391" spans="1:1" x14ac:dyDescent="0.25">
      <c r="A391" s="102" t="s">
        <v>515</v>
      </c>
    </row>
    <row r="392" spans="1:1" x14ac:dyDescent="0.25">
      <c r="A392" s="102" t="s">
        <v>516</v>
      </c>
    </row>
    <row r="393" spans="1:1" x14ac:dyDescent="0.25">
      <c r="A393" s="102" t="s">
        <v>316</v>
      </c>
    </row>
    <row r="394" spans="1:1" x14ac:dyDescent="0.25">
      <c r="A394" s="102">
        <v>99576</v>
      </c>
    </row>
    <row r="395" spans="1:1" x14ac:dyDescent="0.25">
      <c r="A395" s="102" t="s">
        <v>517</v>
      </c>
    </row>
    <row r="396" spans="1:1" x14ac:dyDescent="0.25">
      <c r="A396" s="102" t="s">
        <v>518</v>
      </c>
    </row>
    <row r="397" spans="1:1" x14ac:dyDescent="0.25">
      <c r="A397" s="102" t="s">
        <v>519</v>
      </c>
    </row>
    <row r="398" spans="1:1" x14ac:dyDescent="0.25">
      <c r="A398" s="102" t="s">
        <v>520</v>
      </c>
    </row>
    <row r="399" spans="1:1" x14ac:dyDescent="0.25">
      <c r="A399" s="102" t="s">
        <v>316</v>
      </c>
    </row>
    <row r="400" spans="1:1" x14ac:dyDescent="0.25">
      <c r="A400" s="102">
        <v>99507</v>
      </c>
    </row>
    <row r="401" spans="1:1" x14ac:dyDescent="0.25">
      <c r="A401" s="102" t="s">
        <v>521</v>
      </c>
    </row>
    <row r="402" spans="1:1" x14ac:dyDescent="0.25">
      <c r="A402" s="102" t="s">
        <v>522</v>
      </c>
    </row>
    <row r="403" spans="1:1" x14ac:dyDescent="0.25">
      <c r="A403" s="102" t="s">
        <v>523</v>
      </c>
    </row>
    <row r="404" spans="1:1" x14ac:dyDescent="0.25">
      <c r="A404" s="102" t="s">
        <v>363</v>
      </c>
    </row>
    <row r="405" spans="1:1" x14ac:dyDescent="0.25">
      <c r="A405" s="102" t="s">
        <v>316</v>
      </c>
    </row>
    <row r="406" spans="1:1" x14ac:dyDescent="0.25">
      <c r="A406" s="102">
        <v>99705</v>
      </c>
    </row>
    <row r="407" spans="1:1" x14ac:dyDescent="0.25">
      <c r="A407" s="102" t="s">
        <v>524</v>
      </c>
    </row>
    <row r="408" spans="1:1" x14ac:dyDescent="0.25">
      <c r="A408" s="102" t="s">
        <v>525</v>
      </c>
    </row>
    <row r="409" spans="1:1" x14ac:dyDescent="0.25">
      <c r="A409" s="102" t="s">
        <v>526</v>
      </c>
    </row>
    <row r="410" spans="1:1" x14ac:dyDescent="0.25">
      <c r="A410" s="102" t="s">
        <v>363</v>
      </c>
    </row>
    <row r="411" spans="1:1" x14ac:dyDescent="0.25">
      <c r="A411" s="102" t="s">
        <v>316</v>
      </c>
    </row>
    <row r="412" spans="1:1" x14ac:dyDescent="0.25">
      <c r="A412" s="102">
        <v>99503</v>
      </c>
    </row>
    <row r="413" spans="1:1" x14ac:dyDescent="0.25">
      <c r="A413" s="102" t="s">
        <v>527</v>
      </c>
    </row>
    <row r="414" spans="1:1" x14ac:dyDescent="0.25">
      <c r="A414" s="102" t="s">
        <v>528</v>
      </c>
    </row>
    <row r="415" spans="1:1" x14ac:dyDescent="0.25">
      <c r="A415" s="102" t="s">
        <v>519</v>
      </c>
    </row>
    <row r="416" spans="1:1" x14ac:dyDescent="0.25">
      <c r="A416" s="102" t="s">
        <v>529</v>
      </c>
    </row>
    <row r="417" spans="1:1" x14ac:dyDescent="0.25">
      <c r="A417" s="102" t="s">
        <v>316</v>
      </c>
    </row>
    <row r="418" spans="1:1" x14ac:dyDescent="0.25">
      <c r="A418" s="102">
        <v>99516</v>
      </c>
    </row>
    <row r="419" spans="1:1" x14ac:dyDescent="0.25">
      <c r="A419" s="102" t="s">
        <v>530</v>
      </c>
    </row>
    <row r="420" spans="1:1" x14ac:dyDescent="0.25">
      <c r="A420" s="102" t="s">
        <v>531</v>
      </c>
    </row>
    <row r="421" spans="1:1" x14ac:dyDescent="0.25">
      <c r="A421" s="102" t="s">
        <v>532</v>
      </c>
    </row>
    <row r="422" spans="1:1" x14ac:dyDescent="0.25">
      <c r="A422" s="102" t="s">
        <v>363</v>
      </c>
    </row>
    <row r="423" spans="1:1" x14ac:dyDescent="0.25">
      <c r="A423" s="102" t="s">
        <v>316</v>
      </c>
    </row>
    <row r="424" spans="1:1" x14ac:dyDescent="0.25">
      <c r="A424" s="102">
        <v>99801</v>
      </c>
    </row>
    <row r="425" spans="1:1" x14ac:dyDescent="0.25">
      <c r="A425" s="102" t="s">
        <v>533</v>
      </c>
    </row>
    <row r="426" spans="1:1" x14ac:dyDescent="0.25">
      <c r="A426" s="102" t="s">
        <v>534</v>
      </c>
    </row>
    <row r="427" spans="1:1" x14ac:dyDescent="0.25">
      <c r="A427" s="102" t="s">
        <v>535</v>
      </c>
    </row>
    <row r="428" spans="1:1" x14ac:dyDescent="0.25">
      <c r="A428" s="102" t="s">
        <v>404</v>
      </c>
    </row>
    <row r="429" spans="1:1" x14ac:dyDescent="0.25">
      <c r="A429" s="102" t="s">
        <v>316</v>
      </c>
    </row>
    <row r="430" spans="1:1" x14ac:dyDescent="0.25">
      <c r="A430" s="102">
        <v>99577</v>
      </c>
    </row>
    <row r="431" spans="1:1" x14ac:dyDescent="0.25">
      <c r="A431" s="102" t="s">
        <v>536</v>
      </c>
    </row>
    <row r="432" spans="1:1" x14ac:dyDescent="0.25">
      <c r="A432" s="102" t="s">
        <v>537</v>
      </c>
    </row>
    <row r="433" spans="1:1" x14ac:dyDescent="0.25">
      <c r="A433" s="102" t="s">
        <v>538</v>
      </c>
    </row>
    <row r="434" spans="1:1" x14ac:dyDescent="0.25">
      <c r="A434" s="102" t="s">
        <v>391</v>
      </c>
    </row>
    <row r="435" spans="1:1" x14ac:dyDescent="0.25">
      <c r="A435" s="102" t="s">
        <v>316</v>
      </c>
    </row>
    <row r="436" spans="1:1" x14ac:dyDescent="0.25">
      <c r="A436" s="102">
        <v>99901</v>
      </c>
    </row>
    <row r="437" spans="1:1" x14ac:dyDescent="0.25">
      <c r="A437" s="102" t="s">
        <v>539</v>
      </c>
    </row>
    <row r="438" spans="1:1" x14ac:dyDescent="0.25">
      <c r="A438" s="102" t="s">
        <v>540</v>
      </c>
    </row>
    <row r="439" spans="1:1" x14ac:dyDescent="0.25">
      <c r="A439" s="102" t="s">
        <v>541</v>
      </c>
    </row>
    <row r="440" spans="1:1" x14ac:dyDescent="0.25">
      <c r="A440" s="102" t="s">
        <v>512</v>
      </c>
    </row>
    <row r="441" spans="1:1" x14ac:dyDescent="0.25">
      <c r="A441" s="102" t="s">
        <v>316</v>
      </c>
    </row>
    <row r="442" spans="1:1" x14ac:dyDescent="0.25">
      <c r="A442" s="102">
        <v>99835</v>
      </c>
    </row>
    <row r="443" spans="1:1" x14ac:dyDescent="0.25">
      <c r="A443" s="102" t="s">
        <v>542</v>
      </c>
    </row>
    <row r="444" spans="1:1" x14ac:dyDescent="0.25">
      <c r="A444" s="102" t="s">
        <v>543</v>
      </c>
    </row>
    <row r="445" spans="1:1" x14ac:dyDescent="0.25">
      <c r="A445" s="102" t="s">
        <v>544</v>
      </c>
    </row>
    <row r="446" spans="1:1" x14ac:dyDescent="0.25">
      <c r="A446" s="102" t="s">
        <v>516</v>
      </c>
    </row>
    <row r="447" spans="1:1" x14ac:dyDescent="0.25">
      <c r="A447" s="102" t="s">
        <v>316</v>
      </c>
    </row>
    <row r="448" spans="1:1" x14ac:dyDescent="0.25">
      <c r="A448" s="102">
        <v>99901</v>
      </c>
    </row>
    <row r="449" spans="1:1" x14ac:dyDescent="0.25">
      <c r="A449" s="102" t="s">
        <v>545</v>
      </c>
    </row>
    <row r="450" spans="1:1" x14ac:dyDescent="0.25">
      <c r="A450" s="102" t="s">
        <v>546</v>
      </c>
    </row>
    <row r="451" spans="1:1" x14ac:dyDescent="0.25">
      <c r="A451" s="102" t="s">
        <v>547</v>
      </c>
    </row>
    <row r="452" spans="1:1" x14ac:dyDescent="0.25">
      <c r="A452" s="102" t="s">
        <v>363</v>
      </c>
    </row>
    <row r="453" spans="1:1" x14ac:dyDescent="0.25">
      <c r="A453" s="102" t="s">
        <v>316</v>
      </c>
    </row>
    <row r="454" spans="1:1" x14ac:dyDescent="0.25">
      <c r="A454" s="102">
        <v>99603</v>
      </c>
    </row>
    <row r="455" spans="1:1" x14ac:dyDescent="0.25">
      <c r="A455" s="102" t="s">
        <v>548</v>
      </c>
    </row>
    <row r="456" spans="1:1" x14ac:dyDescent="0.25">
      <c r="A456" s="102" t="s">
        <v>549</v>
      </c>
    </row>
    <row r="457" spans="1:1" x14ac:dyDescent="0.25">
      <c r="A457" s="102" t="s">
        <v>550</v>
      </c>
    </row>
    <row r="458" spans="1:1" x14ac:dyDescent="0.25">
      <c r="A458" s="102" t="s">
        <v>391</v>
      </c>
    </row>
    <row r="459" spans="1:1" x14ac:dyDescent="0.25">
      <c r="A459" s="102" t="s">
        <v>316</v>
      </c>
    </row>
    <row r="460" spans="1:1" x14ac:dyDescent="0.25">
      <c r="A460" s="102">
        <v>99576</v>
      </c>
    </row>
    <row r="461" spans="1:1" x14ac:dyDescent="0.25">
      <c r="A461" s="102" t="s">
        <v>551</v>
      </c>
    </row>
    <row r="462" spans="1:1" x14ac:dyDescent="0.25">
      <c r="A462" s="102" t="s">
        <v>552</v>
      </c>
    </row>
    <row r="463" spans="1:1" x14ac:dyDescent="0.25">
      <c r="A463" s="102" t="s">
        <v>553</v>
      </c>
    </row>
    <row r="464" spans="1:1" x14ac:dyDescent="0.25">
      <c r="A464" s="102" t="s">
        <v>363</v>
      </c>
    </row>
    <row r="465" spans="1:1" x14ac:dyDescent="0.25">
      <c r="A465" s="102" t="s">
        <v>316</v>
      </c>
    </row>
    <row r="466" spans="1:1" x14ac:dyDescent="0.25">
      <c r="A466" s="102">
        <v>99686</v>
      </c>
    </row>
    <row r="467" spans="1:1" x14ac:dyDescent="0.25">
      <c r="A467" s="102" t="s">
        <v>554</v>
      </c>
    </row>
    <row r="468" spans="1:1" x14ac:dyDescent="0.25">
      <c r="A468" s="102" t="s">
        <v>555</v>
      </c>
    </row>
    <row r="469" spans="1:1" x14ac:dyDescent="0.25">
      <c r="A469" s="102" t="s">
        <v>553</v>
      </c>
    </row>
    <row r="470" spans="1:1" x14ac:dyDescent="0.25">
      <c r="A470" s="102" t="s">
        <v>363</v>
      </c>
    </row>
    <row r="471" spans="1:1" x14ac:dyDescent="0.25">
      <c r="A471" s="102" t="s">
        <v>316</v>
      </c>
    </row>
    <row r="472" spans="1:1" x14ac:dyDescent="0.25">
      <c r="A472" s="102">
        <v>99503</v>
      </c>
    </row>
    <row r="473" spans="1:1" x14ac:dyDescent="0.25">
      <c r="A473" s="102" t="s">
        <v>556</v>
      </c>
    </row>
    <row r="474" spans="1:1" x14ac:dyDescent="0.25">
      <c r="A474" s="102" t="s">
        <v>557</v>
      </c>
    </row>
    <row r="475" spans="1:1" x14ac:dyDescent="0.25">
      <c r="A475" s="102" t="s">
        <v>558</v>
      </c>
    </row>
    <row r="476" spans="1:1" x14ac:dyDescent="0.25">
      <c r="A476" s="102" t="s">
        <v>391</v>
      </c>
    </row>
    <row r="477" spans="1:1" x14ac:dyDescent="0.25">
      <c r="A477" s="102" t="s">
        <v>316</v>
      </c>
    </row>
    <row r="478" spans="1:1" x14ac:dyDescent="0.25">
      <c r="A478" s="102">
        <v>99705</v>
      </c>
    </row>
    <row r="479" spans="1:1" x14ac:dyDescent="0.25">
      <c r="A479" s="102" t="s">
        <v>559</v>
      </c>
    </row>
    <row r="480" spans="1:1" x14ac:dyDescent="0.25">
      <c r="A480" s="102" t="s">
        <v>560</v>
      </c>
    </row>
    <row r="481" spans="1:1" x14ac:dyDescent="0.25">
      <c r="A481" s="102" t="s">
        <v>561</v>
      </c>
    </row>
    <row r="482" spans="1:1" x14ac:dyDescent="0.25">
      <c r="A482" s="102" t="s">
        <v>363</v>
      </c>
    </row>
    <row r="483" spans="1:1" x14ac:dyDescent="0.25">
      <c r="A483" s="102" t="s">
        <v>316</v>
      </c>
    </row>
    <row r="484" spans="1:1" x14ac:dyDescent="0.25">
      <c r="A484" s="102">
        <v>99501</v>
      </c>
    </row>
    <row r="485" spans="1:1" x14ac:dyDescent="0.25">
      <c r="A485" s="102" t="s">
        <v>562</v>
      </c>
    </row>
    <row r="486" spans="1:1" x14ac:dyDescent="0.25">
      <c r="A486" s="102" t="s">
        <v>563</v>
      </c>
    </row>
    <row r="487" spans="1:1" x14ac:dyDescent="0.25">
      <c r="A487" s="102" t="s">
        <v>564</v>
      </c>
    </row>
    <row r="488" spans="1:1" x14ac:dyDescent="0.25">
      <c r="A488" s="102" t="s">
        <v>391</v>
      </c>
    </row>
    <row r="489" spans="1:1" x14ac:dyDescent="0.25">
      <c r="A489" s="102" t="s">
        <v>316</v>
      </c>
    </row>
    <row r="490" spans="1:1" x14ac:dyDescent="0.25">
      <c r="A490" s="102">
        <v>99901</v>
      </c>
    </row>
    <row r="491" spans="1:1" x14ac:dyDescent="0.25">
      <c r="A491" s="102" t="s">
        <v>565</v>
      </c>
    </row>
    <row r="492" spans="1:1" x14ac:dyDescent="0.25">
      <c r="A492" s="102" t="s">
        <v>566</v>
      </c>
    </row>
    <row r="493" spans="1:1" x14ac:dyDescent="0.25">
      <c r="A493" s="102" t="s">
        <v>567</v>
      </c>
    </row>
    <row r="494" spans="1:1" x14ac:dyDescent="0.25">
      <c r="A494" s="102" t="s">
        <v>458</v>
      </c>
    </row>
    <row r="495" spans="1:1" x14ac:dyDescent="0.25">
      <c r="A495" s="102" t="s">
        <v>316</v>
      </c>
    </row>
    <row r="496" spans="1:1" x14ac:dyDescent="0.25">
      <c r="A496" s="102">
        <v>99835</v>
      </c>
    </row>
    <row r="497" spans="1:1" x14ac:dyDescent="0.25">
      <c r="A497" s="102" t="s">
        <v>568</v>
      </c>
    </row>
    <row r="498" spans="1:1" x14ac:dyDescent="0.25">
      <c r="A498" s="102" t="s">
        <v>569</v>
      </c>
    </row>
    <row r="499" spans="1:1" x14ac:dyDescent="0.25">
      <c r="A499" s="102" t="s">
        <v>570</v>
      </c>
    </row>
    <row r="500" spans="1:1" x14ac:dyDescent="0.25">
      <c r="A500" s="102" t="s">
        <v>363</v>
      </c>
    </row>
    <row r="501" spans="1:1" x14ac:dyDescent="0.25">
      <c r="A501" s="102" t="s">
        <v>316</v>
      </c>
    </row>
    <row r="502" spans="1:1" x14ac:dyDescent="0.25">
      <c r="A502" s="102">
        <v>99615</v>
      </c>
    </row>
    <row r="503" spans="1:1" x14ac:dyDescent="0.25">
      <c r="A503" s="102" t="s">
        <v>571</v>
      </c>
    </row>
    <row r="504" spans="1:1" x14ac:dyDescent="0.25">
      <c r="A504" s="102" t="s">
        <v>572</v>
      </c>
    </row>
    <row r="505" spans="1:1" x14ac:dyDescent="0.25">
      <c r="A505" s="102" t="s">
        <v>573</v>
      </c>
    </row>
    <row r="506" spans="1:1" x14ac:dyDescent="0.25">
      <c r="A506" s="102" t="s">
        <v>363</v>
      </c>
    </row>
    <row r="507" spans="1:1" x14ac:dyDescent="0.25">
      <c r="A507" s="102" t="s">
        <v>316</v>
      </c>
    </row>
    <row r="508" spans="1:1" x14ac:dyDescent="0.25">
      <c r="A508" s="102">
        <v>99503</v>
      </c>
    </row>
    <row r="509" spans="1:1" x14ac:dyDescent="0.25">
      <c r="A509" s="102" t="s">
        <v>574</v>
      </c>
    </row>
    <row r="510" spans="1:1" x14ac:dyDescent="0.25">
      <c r="A510" s="102" t="s">
        <v>575</v>
      </c>
    </row>
    <row r="511" spans="1:1" x14ac:dyDescent="0.25">
      <c r="A511" s="102" t="s">
        <v>576</v>
      </c>
    </row>
    <row r="512" spans="1:1" x14ac:dyDescent="0.25">
      <c r="A512" s="102" t="s">
        <v>363</v>
      </c>
    </row>
    <row r="513" spans="1:1" x14ac:dyDescent="0.25">
      <c r="A513" s="102" t="s">
        <v>316</v>
      </c>
    </row>
    <row r="514" spans="1:1" x14ac:dyDescent="0.25">
      <c r="A514" s="102">
        <v>99676</v>
      </c>
    </row>
    <row r="515" spans="1:1" x14ac:dyDescent="0.25">
      <c r="A515" s="102" t="s">
        <v>577</v>
      </c>
    </row>
    <row r="516" spans="1:1" x14ac:dyDescent="0.25">
      <c r="A516" s="102" t="s">
        <v>578</v>
      </c>
    </row>
    <row r="517" spans="1:1" x14ac:dyDescent="0.25">
      <c r="A517" s="102" t="s">
        <v>579</v>
      </c>
    </row>
    <row r="518" spans="1:1" x14ac:dyDescent="0.25">
      <c r="A518" s="102" t="s">
        <v>363</v>
      </c>
    </row>
    <row r="519" spans="1:1" x14ac:dyDescent="0.25">
      <c r="A519" s="102" t="s">
        <v>316</v>
      </c>
    </row>
    <row r="520" spans="1:1" x14ac:dyDescent="0.25">
      <c r="A520" s="102">
        <v>99827</v>
      </c>
    </row>
    <row r="521" spans="1:1" x14ac:dyDescent="0.25">
      <c r="A521" s="102" t="s">
        <v>580</v>
      </c>
    </row>
    <row r="522" spans="1:1" x14ac:dyDescent="0.25">
      <c r="A522" s="102" t="s">
        <v>581</v>
      </c>
    </row>
    <row r="523" spans="1:1" x14ac:dyDescent="0.25">
      <c r="A523" s="102" t="s">
        <v>582</v>
      </c>
    </row>
    <row r="524" spans="1:1" x14ac:dyDescent="0.25">
      <c r="A524" s="102" t="s">
        <v>363</v>
      </c>
    </row>
    <row r="525" spans="1:1" x14ac:dyDescent="0.25">
      <c r="A525" s="102" t="s">
        <v>316</v>
      </c>
    </row>
    <row r="526" spans="1:1" x14ac:dyDescent="0.25">
      <c r="A526" s="102">
        <v>99515</v>
      </c>
    </row>
    <row r="527" spans="1:1" x14ac:dyDescent="0.25">
      <c r="A527" s="102" t="s">
        <v>583</v>
      </c>
    </row>
    <row r="528" spans="1:1" x14ac:dyDescent="0.25">
      <c r="A528" s="102" t="s">
        <v>584</v>
      </c>
    </row>
    <row r="529" spans="1:1" x14ac:dyDescent="0.25">
      <c r="A529" s="102" t="s">
        <v>585</v>
      </c>
    </row>
    <row r="530" spans="1:1" x14ac:dyDescent="0.25">
      <c r="A530" s="102" t="s">
        <v>586</v>
      </c>
    </row>
    <row r="531" spans="1:1" x14ac:dyDescent="0.25">
      <c r="A531" s="102" t="s">
        <v>316</v>
      </c>
    </row>
    <row r="532" spans="1:1" x14ac:dyDescent="0.25">
      <c r="A532" s="102">
        <v>99835</v>
      </c>
    </row>
    <row r="533" spans="1:1" x14ac:dyDescent="0.25">
      <c r="A533" s="102" t="s">
        <v>587</v>
      </c>
    </row>
    <row r="534" spans="1:1" x14ac:dyDescent="0.25">
      <c r="A534" s="102" t="s">
        <v>588</v>
      </c>
    </row>
    <row r="535" spans="1:1" x14ac:dyDescent="0.25">
      <c r="A535" s="102" t="s">
        <v>589</v>
      </c>
    </row>
    <row r="536" spans="1:1" x14ac:dyDescent="0.25">
      <c r="A536" s="102" t="s">
        <v>391</v>
      </c>
    </row>
    <row r="537" spans="1:1" x14ac:dyDescent="0.25">
      <c r="A537" s="102" t="s">
        <v>316</v>
      </c>
    </row>
    <row r="538" spans="1:1" x14ac:dyDescent="0.25">
      <c r="A538" s="102">
        <v>99603</v>
      </c>
    </row>
    <row r="539" spans="1:1" x14ac:dyDescent="0.25">
      <c r="A539" s="102" t="s">
        <v>590</v>
      </c>
    </row>
    <row r="540" spans="1:1" x14ac:dyDescent="0.25">
      <c r="A540" s="102" t="s">
        <v>591</v>
      </c>
    </row>
    <row r="541" spans="1:1" x14ac:dyDescent="0.25">
      <c r="A541" s="102" t="s">
        <v>592</v>
      </c>
    </row>
    <row r="542" spans="1:1" x14ac:dyDescent="0.25">
      <c r="A542" s="102" t="s">
        <v>363</v>
      </c>
    </row>
    <row r="543" spans="1:1" x14ac:dyDescent="0.25">
      <c r="A543" s="102" t="s">
        <v>316</v>
      </c>
    </row>
    <row r="544" spans="1:1" x14ac:dyDescent="0.25">
      <c r="A544" s="102">
        <v>99504</v>
      </c>
    </row>
    <row r="545" spans="1:1" x14ac:dyDescent="0.25">
      <c r="A545" s="102" t="s">
        <v>593</v>
      </c>
    </row>
    <row r="546" spans="1:1" x14ac:dyDescent="0.25">
      <c r="A546" s="102" t="s">
        <v>594</v>
      </c>
    </row>
    <row r="547" spans="1:1" x14ac:dyDescent="0.25">
      <c r="A547" s="102" t="s">
        <v>595</v>
      </c>
    </row>
    <row r="548" spans="1:1" x14ac:dyDescent="0.25">
      <c r="A548" s="102" t="s">
        <v>363</v>
      </c>
    </row>
    <row r="549" spans="1:1" x14ac:dyDescent="0.25">
      <c r="A549" s="102" t="s">
        <v>316</v>
      </c>
    </row>
    <row r="550" spans="1:1" x14ac:dyDescent="0.25">
      <c r="A550" s="102">
        <v>99501</v>
      </c>
    </row>
    <row r="551" spans="1:1" x14ac:dyDescent="0.25">
      <c r="A551" s="102" t="s">
        <v>596</v>
      </c>
    </row>
    <row r="552" spans="1:1" x14ac:dyDescent="0.25">
      <c r="A552" s="102" t="s">
        <v>597</v>
      </c>
    </row>
    <row r="553" spans="1:1" x14ac:dyDescent="0.25">
      <c r="A553" s="102" t="s">
        <v>598</v>
      </c>
    </row>
    <row r="554" spans="1:1" x14ac:dyDescent="0.25">
      <c r="A554" s="102" t="s">
        <v>363</v>
      </c>
    </row>
    <row r="555" spans="1:1" x14ac:dyDescent="0.25">
      <c r="A555" s="102" t="s">
        <v>316</v>
      </c>
    </row>
    <row r="556" spans="1:1" x14ac:dyDescent="0.25">
      <c r="A556" s="102">
        <v>99901</v>
      </c>
    </row>
    <row r="557" spans="1:1" x14ac:dyDescent="0.25">
      <c r="A557" s="102" t="s">
        <v>599</v>
      </c>
    </row>
    <row r="558" spans="1:1" x14ac:dyDescent="0.25">
      <c r="A558" s="102" t="s">
        <v>600</v>
      </c>
    </row>
    <row r="559" spans="1:1" x14ac:dyDescent="0.25">
      <c r="A559" s="102" t="s">
        <v>595</v>
      </c>
    </row>
    <row r="560" spans="1:1" x14ac:dyDescent="0.25">
      <c r="A560" s="102" t="s">
        <v>363</v>
      </c>
    </row>
    <row r="561" spans="1:1" x14ac:dyDescent="0.25">
      <c r="A561" s="102" t="s">
        <v>316</v>
      </c>
    </row>
    <row r="562" spans="1:1" x14ac:dyDescent="0.25">
      <c r="A562" s="102">
        <v>99901</v>
      </c>
    </row>
    <row r="563" spans="1:1" x14ac:dyDescent="0.25">
      <c r="A563" s="102" t="s">
        <v>601</v>
      </c>
    </row>
    <row r="564" spans="1:1" x14ac:dyDescent="0.25">
      <c r="A564" s="102" t="s">
        <v>602</v>
      </c>
    </row>
    <row r="565" spans="1:1" x14ac:dyDescent="0.25">
      <c r="A565" s="102" t="s">
        <v>595</v>
      </c>
    </row>
    <row r="566" spans="1:1" x14ac:dyDescent="0.25">
      <c r="A566" s="102" t="s">
        <v>363</v>
      </c>
    </row>
    <row r="567" spans="1:1" x14ac:dyDescent="0.25">
      <c r="A567" s="102" t="s">
        <v>316</v>
      </c>
    </row>
    <row r="568" spans="1:1" x14ac:dyDescent="0.25">
      <c r="A568" s="102">
        <v>99654</v>
      </c>
    </row>
    <row r="569" spans="1:1" x14ac:dyDescent="0.25">
      <c r="A569" s="102" t="s">
        <v>603</v>
      </c>
    </row>
    <row r="570" spans="1:1" x14ac:dyDescent="0.25">
      <c r="A570" s="102" t="s">
        <v>604</v>
      </c>
    </row>
    <row r="571" spans="1:1" x14ac:dyDescent="0.25">
      <c r="A571" s="102" t="s">
        <v>605</v>
      </c>
    </row>
    <row r="572" spans="1:1" x14ac:dyDescent="0.25">
      <c r="A572" s="102" t="s">
        <v>363</v>
      </c>
    </row>
    <row r="573" spans="1:1" x14ac:dyDescent="0.25">
      <c r="A573" s="102" t="s">
        <v>316</v>
      </c>
    </row>
    <row r="574" spans="1:1" x14ac:dyDescent="0.25">
      <c r="A574" s="102">
        <v>99577</v>
      </c>
    </row>
    <row r="575" spans="1:1" x14ac:dyDescent="0.25">
      <c r="A575" s="102" t="s">
        <v>606</v>
      </c>
    </row>
    <row r="576" spans="1:1" x14ac:dyDescent="0.25">
      <c r="A576" s="102" t="s">
        <v>607</v>
      </c>
    </row>
    <row r="577" spans="1:1" x14ac:dyDescent="0.25">
      <c r="A577" s="102" t="s">
        <v>608</v>
      </c>
    </row>
    <row r="578" spans="1:1" x14ac:dyDescent="0.25">
      <c r="A578" s="102" t="s">
        <v>363</v>
      </c>
    </row>
    <row r="579" spans="1:1" x14ac:dyDescent="0.25">
      <c r="A579" s="102" t="s">
        <v>316</v>
      </c>
    </row>
    <row r="580" spans="1:1" x14ac:dyDescent="0.25">
      <c r="A580" s="102">
        <v>99507</v>
      </c>
    </row>
    <row r="581" spans="1:1" x14ac:dyDescent="0.25">
      <c r="A581" s="102" t="s">
        <v>609</v>
      </c>
    </row>
    <row r="582" spans="1:1" x14ac:dyDescent="0.25">
      <c r="A582" s="102" t="s">
        <v>610</v>
      </c>
    </row>
    <row r="583" spans="1:1" x14ac:dyDescent="0.25">
      <c r="A583" s="102" t="s">
        <v>611</v>
      </c>
    </row>
    <row r="584" spans="1:1" x14ac:dyDescent="0.25">
      <c r="A584" s="102" t="s">
        <v>391</v>
      </c>
    </row>
    <row r="585" spans="1:1" x14ac:dyDescent="0.25">
      <c r="A585" s="102" t="s">
        <v>316</v>
      </c>
    </row>
    <row r="586" spans="1:1" x14ac:dyDescent="0.25">
      <c r="A586" s="102">
        <v>99737</v>
      </c>
    </row>
    <row r="587" spans="1:1" x14ac:dyDescent="0.25">
      <c r="A587" s="102" t="s">
        <v>612</v>
      </c>
    </row>
    <row r="588" spans="1:1" x14ac:dyDescent="0.25">
      <c r="A588" s="102" t="s">
        <v>613</v>
      </c>
    </row>
    <row r="589" spans="1:1" x14ac:dyDescent="0.25">
      <c r="A589" s="102" t="s">
        <v>614</v>
      </c>
    </row>
    <row r="590" spans="1:1" x14ac:dyDescent="0.25">
      <c r="A590" s="102" t="s">
        <v>363</v>
      </c>
    </row>
    <row r="591" spans="1:1" x14ac:dyDescent="0.25">
      <c r="A591" s="102" t="s">
        <v>316</v>
      </c>
    </row>
    <row r="592" spans="1:1" x14ac:dyDescent="0.25">
      <c r="A592" s="102">
        <v>99835</v>
      </c>
    </row>
    <row r="593" spans="1:1" x14ac:dyDescent="0.25">
      <c r="A593" s="102" t="s">
        <v>615</v>
      </c>
    </row>
    <row r="594" spans="1:1" x14ac:dyDescent="0.25">
      <c r="A594" s="102" t="s">
        <v>616</v>
      </c>
    </row>
    <row r="595" spans="1:1" x14ac:dyDescent="0.25">
      <c r="A595" s="102" t="s">
        <v>617</v>
      </c>
    </row>
    <row r="596" spans="1:1" x14ac:dyDescent="0.25">
      <c r="A596" s="102" t="s">
        <v>363</v>
      </c>
    </row>
    <row r="597" spans="1:1" x14ac:dyDescent="0.25">
      <c r="A597" s="102" t="s">
        <v>316</v>
      </c>
    </row>
    <row r="598" spans="1:1" x14ac:dyDescent="0.25">
      <c r="A598" s="102">
        <v>99645</v>
      </c>
    </row>
    <row r="599" spans="1:1" x14ac:dyDescent="0.25">
      <c r="A599" s="102" t="s">
        <v>618</v>
      </c>
    </row>
    <row r="600" spans="1:1" x14ac:dyDescent="0.25">
      <c r="A600" s="102" t="s">
        <v>619</v>
      </c>
    </row>
    <row r="601" spans="1:1" x14ac:dyDescent="0.25">
      <c r="A601" s="102" t="s">
        <v>620</v>
      </c>
    </row>
    <row r="602" spans="1:1" x14ac:dyDescent="0.25">
      <c r="A602" s="102" t="s">
        <v>363</v>
      </c>
    </row>
    <row r="603" spans="1:1" x14ac:dyDescent="0.25">
      <c r="A603" s="102" t="s">
        <v>316</v>
      </c>
    </row>
    <row r="604" spans="1:1" x14ac:dyDescent="0.25">
      <c r="A604" s="102">
        <v>99686</v>
      </c>
    </row>
    <row r="605" spans="1:1" x14ac:dyDescent="0.25">
      <c r="A605" s="102" t="s">
        <v>621</v>
      </c>
    </row>
    <row r="606" spans="1:1" x14ac:dyDescent="0.25">
      <c r="A606" s="102" t="s">
        <v>622</v>
      </c>
    </row>
    <row r="607" spans="1:1" x14ac:dyDescent="0.25">
      <c r="A607" s="102" t="s">
        <v>623</v>
      </c>
    </row>
    <row r="608" spans="1:1" x14ac:dyDescent="0.25">
      <c r="A608" s="102" t="s">
        <v>451</v>
      </c>
    </row>
    <row r="609" spans="1:1" x14ac:dyDescent="0.25">
      <c r="A609" s="102" t="s">
        <v>316</v>
      </c>
    </row>
    <row r="610" spans="1:1" x14ac:dyDescent="0.25">
      <c r="A610" s="102">
        <v>99669</v>
      </c>
    </row>
    <row r="611" spans="1:1" x14ac:dyDescent="0.25">
      <c r="A611" s="102" t="s">
        <v>624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6"/>
  <dimension ref="A1:J24"/>
  <sheetViews>
    <sheetView zoomScale="130" zoomScaleNormal="130" workbookViewId="0">
      <selection activeCell="A2" sqref="A2:XFD2"/>
    </sheetView>
  </sheetViews>
  <sheetFormatPr defaultRowHeight="12.75" x14ac:dyDescent="0.2"/>
  <cols>
    <col min="4" max="4" width="9.5703125" customWidth="1"/>
    <col min="5" max="5" width="13.28515625" customWidth="1"/>
    <col min="6" max="6" width="10.7109375" customWidth="1"/>
    <col min="7" max="7" width="11.140625" bestFit="1" customWidth="1"/>
  </cols>
  <sheetData>
    <row r="1" spans="1:10" s="181" customFormat="1" ht="18" x14ac:dyDescent="0.25">
      <c r="A1" s="99" t="s">
        <v>308</v>
      </c>
    </row>
    <row r="2" spans="1:10" s="94" customFormat="1" hidden="1" x14ac:dyDescent="0.2">
      <c r="A2" s="183"/>
      <c r="B2" s="183"/>
      <c r="C2" s="183"/>
      <c r="D2" s="183"/>
      <c r="E2" s="183"/>
      <c r="F2" s="183"/>
      <c r="G2" s="183"/>
      <c r="H2" s="183"/>
      <c r="I2" s="183"/>
      <c r="J2" s="183"/>
    </row>
    <row r="3" spans="1:10" s="273" customFormat="1" collapsed="1" x14ac:dyDescent="0.2">
      <c r="A3" s="269" t="str">
        <f>IF(A2="","",IF(Disable_Video_Hyperlinks,A2,HYPERLINK(Video_website&amp;A2,A2)))</f>
        <v/>
      </c>
    </row>
    <row r="4" spans="1:10" s="94" customFormat="1" x14ac:dyDescent="0.2">
      <c r="A4" s="271" t="str">
        <f>IF(B2="","",B2)</f>
        <v/>
      </c>
      <c r="B4" s="183"/>
      <c r="C4" s="183"/>
      <c r="D4" s="183"/>
      <c r="E4" s="183"/>
      <c r="F4" s="183"/>
      <c r="G4" s="183"/>
      <c r="H4" s="183"/>
      <c r="I4" s="183"/>
      <c r="J4" s="183"/>
    </row>
    <row r="6" spans="1:10" x14ac:dyDescent="0.2">
      <c r="B6" s="31" t="s">
        <v>255</v>
      </c>
      <c r="C6" s="31" t="s">
        <v>256</v>
      </c>
      <c r="D6" s="31" t="s">
        <v>259</v>
      </c>
      <c r="E6" s="31"/>
      <c r="F6" s="31"/>
      <c r="H6" s="31"/>
    </row>
    <row r="7" spans="1:10" x14ac:dyDescent="0.2">
      <c r="B7" s="121" t="s">
        <v>254</v>
      </c>
      <c r="C7" s="121" t="s">
        <v>43</v>
      </c>
      <c r="D7" s="121">
        <v>4216</v>
      </c>
      <c r="E7" s="122"/>
      <c r="F7" s="123"/>
      <c r="G7" s="124"/>
      <c r="H7" s="125"/>
    </row>
    <row r="9" spans="1:10" x14ac:dyDescent="0.2">
      <c r="A9" s="101" t="str">
        <f xml:space="preserve"> CONCATENATE( B7, C7)</f>
        <v>TravisDay</v>
      </c>
      <c r="D9" s="19" t="str">
        <f ca="1">_xlfn.FORMULATEXT(A9)</f>
        <v>= CONCATENATE( B7, C7)</v>
      </c>
    </row>
    <row r="10" spans="1:10" x14ac:dyDescent="0.2">
      <c r="A10" s="101" t="str">
        <f xml:space="preserve"> CONCATENATE( B7, C7, D7)</f>
        <v>TravisDay4216</v>
      </c>
      <c r="D10" s="19" t="str">
        <f ca="1">_xlfn.FORMULATEXT(A10)</f>
        <v>= CONCATENATE( B7, C7, D7)</v>
      </c>
    </row>
    <row r="11" spans="1:10" x14ac:dyDescent="0.2">
      <c r="A11" s="101" t="str">
        <f xml:space="preserve"> CONCATENATE( B7, " ", C7)</f>
        <v>Travis Day</v>
      </c>
      <c r="D11" s="19" t="str">
        <f ca="1">_xlfn.FORMULATEXT(A11)</f>
        <v>= CONCATENATE( B7, " ", C7)</v>
      </c>
    </row>
    <row r="12" spans="1:10" x14ac:dyDescent="0.2">
      <c r="A12" s="101" t="str">
        <f xml:space="preserve"> CONCATENATE( B7, " ", C7, " ", D7)</f>
        <v>Travis Day 4216</v>
      </c>
      <c r="D12" s="19" t="str">
        <f ca="1">_xlfn.FORMULATEXT(A12)</f>
        <v>= CONCATENATE( B7, " ", C7, " ", D7)</v>
      </c>
    </row>
    <row r="13" spans="1:10" x14ac:dyDescent="0.2">
      <c r="A13" s="101" t="str">
        <f xml:space="preserve"> CONCATENATE( "The ", D6, " for ", B7, " is ", D7, ".")</f>
        <v>The Office # for Travis is 4216.</v>
      </c>
      <c r="D13" s="19" t="str">
        <f ca="1">_xlfn.FORMULATEXT(A13)</f>
        <v>= CONCATENATE( "The ", D6, " for ", B7, " is ", D7, ".")</v>
      </c>
    </row>
    <row r="16" spans="1:10" x14ac:dyDescent="0.2">
      <c r="A16" s="94" t="s">
        <v>311</v>
      </c>
    </row>
    <row r="17" spans="1:5" x14ac:dyDescent="0.2">
      <c r="A17" s="4"/>
      <c r="E17" s="19"/>
    </row>
    <row r="18" spans="1:5" x14ac:dyDescent="0.2">
      <c r="A18" s="4"/>
      <c r="E18" s="19"/>
    </row>
    <row r="19" spans="1:5" x14ac:dyDescent="0.2">
      <c r="A19" s="4"/>
      <c r="E19" s="19"/>
    </row>
    <row r="20" spans="1:5" x14ac:dyDescent="0.2">
      <c r="E20" s="19"/>
    </row>
    <row r="21" spans="1:5" x14ac:dyDescent="0.2">
      <c r="E21" s="19"/>
    </row>
    <row r="22" spans="1:5" x14ac:dyDescent="0.2">
      <c r="E22" s="19"/>
    </row>
    <row r="23" spans="1:5" x14ac:dyDescent="0.2">
      <c r="E23" s="19"/>
    </row>
    <row r="24" spans="1:5" x14ac:dyDescent="0.2">
      <c r="E2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3"/>
  <dimension ref="A1:J30"/>
  <sheetViews>
    <sheetView zoomScale="130" zoomScaleNormal="130" workbookViewId="0">
      <selection activeCell="A2" sqref="A2:XFD2"/>
    </sheetView>
  </sheetViews>
  <sheetFormatPr defaultRowHeight="12.75" x14ac:dyDescent="0.2"/>
  <cols>
    <col min="4" max="4" width="9.5703125" customWidth="1"/>
    <col min="5" max="5" width="13.28515625" customWidth="1"/>
    <col min="6" max="6" width="10.7109375" customWidth="1"/>
    <col min="7" max="7" width="11.140625" bestFit="1" customWidth="1"/>
  </cols>
  <sheetData>
    <row r="1" spans="1:10" s="181" customFormat="1" ht="18" x14ac:dyDescent="0.25">
      <c r="A1" s="99" t="s">
        <v>309</v>
      </c>
    </row>
    <row r="2" spans="1:10" s="94" customFormat="1" hidden="1" x14ac:dyDescent="0.2">
      <c r="A2" s="183"/>
      <c r="B2" s="183"/>
      <c r="C2" s="183"/>
      <c r="D2" s="183"/>
      <c r="E2" s="183"/>
      <c r="F2" s="183"/>
      <c r="G2" s="183"/>
      <c r="H2" s="183"/>
      <c r="I2" s="183"/>
      <c r="J2" s="183"/>
    </row>
    <row r="3" spans="1:10" s="273" customFormat="1" collapsed="1" x14ac:dyDescent="0.2">
      <c r="A3" s="269" t="str">
        <f>IF( A2="", "", IF( Disable_Video_Hyperlinks, A2, HYPERLINK( Video_website&amp;A2, A2) ) )</f>
        <v/>
      </c>
    </row>
    <row r="4" spans="1:10" s="94" customFormat="1" x14ac:dyDescent="0.2">
      <c r="A4" s="271" t="str">
        <f>IF(B2="","",B2)</f>
        <v/>
      </c>
      <c r="B4" s="183"/>
      <c r="C4" s="183"/>
      <c r="D4" s="183"/>
      <c r="E4" s="183"/>
      <c r="F4" s="183"/>
      <c r="G4" s="183"/>
      <c r="H4" s="183"/>
      <c r="I4" s="183"/>
      <c r="J4" s="183"/>
    </row>
    <row r="6" spans="1:10" ht="86.25" customHeight="1" x14ac:dyDescent="0.2">
      <c r="A6" s="293" t="s">
        <v>777</v>
      </c>
      <c r="B6" s="293"/>
      <c r="C6" s="293"/>
      <c r="D6" s="293"/>
      <c r="E6" s="293"/>
      <c r="F6" s="293"/>
      <c r="G6" s="293"/>
      <c r="H6" s="293"/>
      <c r="I6" s="293"/>
      <c r="J6" s="293"/>
    </row>
    <row r="7" spans="1:10" x14ac:dyDescent="0.2">
      <c r="B7" s="31"/>
      <c r="C7" s="31"/>
      <c r="D7" s="31"/>
      <c r="E7" s="31"/>
      <c r="F7" s="31"/>
      <c r="H7" s="31"/>
    </row>
    <row r="8" spans="1:10" x14ac:dyDescent="0.2">
      <c r="B8" s="31" t="s">
        <v>255</v>
      </c>
      <c r="C8" s="31" t="s">
        <v>256</v>
      </c>
      <c r="D8" s="31" t="s">
        <v>259</v>
      </c>
      <c r="E8" s="31"/>
      <c r="F8" s="31"/>
      <c r="H8" s="31"/>
    </row>
    <row r="9" spans="1:10" x14ac:dyDescent="0.2">
      <c r="B9" s="121" t="s">
        <v>254</v>
      </c>
      <c r="C9" s="121" t="s">
        <v>43</v>
      </c>
      <c r="D9" s="121">
        <v>4216</v>
      </c>
      <c r="E9" s="122"/>
      <c r="F9" s="123"/>
      <c r="G9" s="124"/>
      <c r="H9" s="125"/>
    </row>
    <row r="11" spans="1:10" x14ac:dyDescent="0.2">
      <c r="A11" s="199" t="str">
        <f xml:space="preserve"> B9 &amp; C9</f>
        <v>TravisDay</v>
      </c>
      <c r="D11" s="19" t="str">
        <f ca="1">_xlfn.FORMULATEXT( A11)</f>
        <v>= B9 &amp; C9</v>
      </c>
    </row>
    <row r="12" spans="1:10" x14ac:dyDescent="0.2">
      <c r="A12" s="199" t="str">
        <f xml:space="preserve"> B9 &amp; C9 &amp; D9</f>
        <v>TravisDay4216</v>
      </c>
      <c r="D12" s="19" t="str">
        <f ca="1">_xlfn.FORMULATEXT( A12)</f>
        <v>= B9 &amp; C9 &amp; D9</v>
      </c>
    </row>
    <row r="13" spans="1:10" x14ac:dyDescent="0.2">
      <c r="A13" s="199" t="str">
        <f xml:space="preserve"> B9 &amp; " " &amp; C9</f>
        <v>Travis Day</v>
      </c>
      <c r="D13" s="19" t="str">
        <f ca="1">_xlfn.FORMULATEXT( A13)</f>
        <v>= B9 &amp; " " &amp; C9</v>
      </c>
    </row>
    <row r="14" spans="1:10" x14ac:dyDescent="0.2">
      <c r="A14" s="199" t="str">
        <f xml:space="preserve"> B9 &amp; " " &amp; C9 &amp; " " &amp; D9</f>
        <v>Travis Day 4216</v>
      </c>
      <c r="D14" s="19" t="str">
        <f ca="1">_xlfn.FORMULATEXT( A14)</f>
        <v>= B9 &amp; " " &amp; C9 &amp; " " &amp; D9</v>
      </c>
    </row>
    <row r="15" spans="1:10" x14ac:dyDescent="0.2">
      <c r="A15" s="199" t="str">
        <f xml:space="preserve"> "The " &amp; D8 &amp; " for " &amp; B9 &amp; " is " &amp; D9 &amp; "."</f>
        <v>The Office # for Travis is 4216.</v>
      </c>
      <c r="D15" s="19" t="str">
        <f ca="1">_xlfn.FORMULATEXT( A15)</f>
        <v>= "The " &amp; D8 &amp; " for " &amp; B9 &amp; " is " &amp; D9 &amp; "."</v>
      </c>
    </row>
    <row r="16" spans="1:10" x14ac:dyDescent="0.2">
      <c r="A16" s="199"/>
      <c r="E16" s="101"/>
    </row>
    <row r="17" spans="1:8" x14ac:dyDescent="0.2">
      <c r="A17" s="199"/>
      <c r="E17" s="101"/>
    </row>
    <row r="18" spans="1:8" x14ac:dyDescent="0.2">
      <c r="B18" s="124">
        <v>1</v>
      </c>
      <c r="C18" s="124">
        <v>2</v>
      </c>
      <c r="D18" s="124">
        <f>B18+C18</f>
        <v>3</v>
      </c>
    </row>
    <row r="20" spans="1:8" x14ac:dyDescent="0.2">
      <c r="A20" s="101" t="str">
        <f xml:space="preserve"> B18 &amp; " plus " &amp; C18 &amp; " equals " &amp; D18</f>
        <v>1 plus 2 equals 3</v>
      </c>
      <c r="C20" s="19"/>
      <c r="D20" t="str">
        <f ca="1">_xlfn.FORMULATEXT( A20)</f>
        <v>= B18 &amp; " plus " &amp; C18 &amp; " equals " &amp; D18</v>
      </c>
      <c r="H20" s="94" t="s">
        <v>776</v>
      </c>
    </row>
    <row r="21" spans="1:8" x14ac:dyDescent="0.2">
      <c r="A21" s="101" t="str">
        <f xml:space="preserve"> CONCATENATE( B18, " plus ", C18, " equals ", D18)</f>
        <v>1 plus 2 equals 3</v>
      </c>
      <c r="D21" t="str">
        <f ca="1">_xlfn.FORMULATEXT( A21)</f>
        <v>= CONCATENATE( B18, " plus ", C18, " equals ", D18)</v>
      </c>
    </row>
    <row r="23" spans="1:8" x14ac:dyDescent="0.2">
      <c r="E23" s="19"/>
    </row>
    <row r="24" spans="1:8" x14ac:dyDescent="0.2">
      <c r="E24" s="19"/>
    </row>
    <row r="25" spans="1:8" x14ac:dyDescent="0.2">
      <c r="E25" s="19"/>
    </row>
    <row r="26" spans="1:8" x14ac:dyDescent="0.2">
      <c r="E26" s="19"/>
    </row>
    <row r="27" spans="1:8" x14ac:dyDescent="0.2">
      <c r="E27" s="19"/>
    </row>
    <row r="28" spans="1:8" x14ac:dyDescent="0.2">
      <c r="E28" s="19"/>
    </row>
    <row r="29" spans="1:8" x14ac:dyDescent="0.2">
      <c r="E29" s="19"/>
    </row>
    <row r="30" spans="1:8" x14ac:dyDescent="0.2">
      <c r="E30" s="19"/>
    </row>
  </sheetData>
  <mergeCells count="1">
    <mergeCell ref="A6:J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2459D-8048-4B12-99CE-6557C7A5C5F4}">
  <sheetPr codeName="Sheet48"/>
  <dimension ref="A1:K47"/>
  <sheetViews>
    <sheetView zoomScale="130" zoomScaleNormal="130" workbookViewId="0">
      <selection activeCell="A2" sqref="A2:XFD2"/>
    </sheetView>
  </sheetViews>
  <sheetFormatPr defaultRowHeight="12.75" x14ac:dyDescent="0.2"/>
  <cols>
    <col min="3" max="3" width="16.85546875" customWidth="1"/>
    <col min="4" max="4" width="9.5703125" customWidth="1"/>
    <col min="5" max="5" width="14.5703125" customWidth="1"/>
    <col min="6" max="6" width="10.7109375" customWidth="1"/>
    <col min="7" max="7" width="11.140625" bestFit="1" customWidth="1"/>
  </cols>
  <sheetData>
    <row r="1" spans="1:9" s="181" customFormat="1" ht="18" x14ac:dyDescent="0.25">
      <c r="A1" s="99" t="s">
        <v>763</v>
      </c>
    </row>
    <row r="2" spans="1:9" s="94" customFormat="1" hidden="1" x14ac:dyDescent="0.2">
      <c r="A2" s="183"/>
      <c r="B2" s="183"/>
      <c r="C2" s="183"/>
      <c r="D2" s="183"/>
      <c r="E2" s="183"/>
      <c r="F2" s="183"/>
      <c r="G2" s="183"/>
      <c r="H2" s="183"/>
      <c r="I2" s="183"/>
    </row>
    <row r="3" spans="1:9" s="273" customFormat="1" collapsed="1" x14ac:dyDescent="0.2">
      <c r="A3" s="269" t="str">
        <f>IF(A2="","",IF(Disable_Video_Hyperlinks,A2,HYPERLINK(Video_website&amp;A2,A2)))</f>
        <v/>
      </c>
    </row>
    <row r="4" spans="1:9" s="94" customFormat="1" x14ac:dyDescent="0.2">
      <c r="A4" s="271" t="str">
        <f>IF(B2="","",B2)</f>
        <v/>
      </c>
      <c r="B4" s="183"/>
      <c r="C4" s="183"/>
      <c r="D4" s="183"/>
      <c r="E4" s="183"/>
      <c r="F4" s="183"/>
      <c r="G4" s="183"/>
      <c r="H4" s="183"/>
      <c r="I4" s="183"/>
    </row>
    <row r="5" spans="1:9" s="94" customFormat="1" x14ac:dyDescent="0.2">
      <c r="B5" s="183"/>
      <c r="C5" s="183"/>
      <c r="D5" s="183"/>
      <c r="E5" s="183"/>
      <c r="F5" s="183"/>
      <c r="G5" s="183"/>
      <c r="H5" s="183"/>
      <c r="I5" s="183"/>
    </row>
    <row r="6" spans="1:9" s="94" customFormat="1" x14ac:dyDescent="0.2">
      <c r="A6" s="94" t="s">
        <v>764</v>
      </c>
      <c r="B6" s="183"/>
      <c r="C6" s="183"/>
      <c r="D6" s="183"/>
      <c r="E6" s="183"/>
      <c r="F6" s="183"/>
      <c r="G6" s="183"/>
      <c r="H6" s="183"/>
      <c r="I6" s="183"/>
    </row>
    <row r="7" spans="1:9" s="94" customFormat="1" x14ac:dyDescent="0.2">
      <c r="A7" s="94" t="s">
        <v>765</v>
      </c>
      <c r="B7" s="183"/>
      <c r="C7" s="183"/>
      <c r="D7" s="183"/>
      <c r="E7" s="183"/>
      <c r="F7" s="183"/>
      <c r="G7" s="183"/>
      <c r="H7" s="183"/>
      <c r="I7" s="183"/>
    </row>
    <row r="8" spans="1:9" s="94" customFormat="1" x14ac:dyDescent="0.2">
      <c r="B8" s="183"/>
      <c r="C8" s="183"/>
      <c r="D8" s="183"/>
      <c r="E8" s="183"/>
      <c r="F8" s="183"/>
      <c r="G8" s="183"/>
      <c r="H8" s="183"/>
      <c r="I8" s="183"/>
    </row>
    <row r="9" spans="1:9" x14ac:dyDescent="0.2">
      <c r="A9" s="94" t="s">
        <v>766</v>
      </c>
    </row>
    <row r="10" spans="1:9" x14ac:dyDescent="0.2">
      <c r="A10" s="94" t="s">
        <v>767</v>
      </c>
    </row>
    <row r="11" spans="1:9" x14ac:dyDescent="0.2">
      <c r="A11" s="94"/>
    </row>
    <row r="12" spans="1:9" s="94" customFormat="1" x14ac:dyDescent="0.2">
      <c r="A12" s="94" t="s">
        <v>768</v>
      </c>
      <c r="B12" s="183"/>
      <c r="C12" s="183"/>
      <c r="D12" s="183"/>
      <c r="E12" s="183"/>
      <c r="F12" s="183"/>
      <c r="G12" s="183"/>
      <c r="H12" s="183"/>
      <c r="I12" s="183"/>
    </row>
    <row r="13" spans="1:9" s="94" customFormat="1" x14ac:dyDescent="0.2">
      <c r="B13" s="183"/>
      <c r="C13" s="183"/>
      <c r="D13" s="183"/>
      <c r="E13" s="183"/>
      <c r="F13" s="183"/>
      <c r="G13" s="183"/>
      <c r="H13" s="183"/>
      <c r="I13" s="183"/>
    </row>
    <row r="14" spans="1:9" s="94" customFormat="1" x14ac:dyDescent="0.2">
      <c r="B14" s="183"/>
      <c r="C14" s="183"/>
      <c r="D14" s="183"/>
      <c r="E14" s="183"/>
      <c r="F14" s="183"/>
      <c r="G14" s="183"/>
      <c r="H14" s="183"/>
      <c r="I14" s="183"/>
    </row>
    <row r="15" spans="1:9" x14ac:dyDescent="0.2">
      <c r="B15" s="31" t="s">
        <v>255</v>
      </c>
      <c r="C15" s="31" t="s">
        <v>256</v>
      </c>
      <c r="D15" s="31" t="s">
        <v>259</v>
      </c>
      <c r="E15" s="31"/>
      <c r="F15" s="31"/>
      <c r="H15" s="31"/>
    </row>
    <row r="16" spans="1:9" x14ac:dyDescent="0.2">
      <c r="B16" s="121" t="s">
        <v>254</v>
      </c>
      <c r="C16" s="121" t="s">
        <v>43</v>
      </c>
      <c r="D16" s="121">
        <v>4216</v>
      </c>
      <c r="E16" s="122"/>
      <c r="F16" s="123"/>
      <c r="G16" s="124"/>
      <c r="H16" s="125"/>
    </row>
    <row r="18" spans="1:11" x14ac:dyDescent="0.2">
      <c r="A18" t="s">
        <v>758</v>
      </c>
      <c r="C18" s="199" t="str">
        <f xml:space="preserve"> _xlfn.CONCAT( $B$16:$C$16 )</f>
        <v>TravisDay</v>
      </c>
      <c r="E18" t="str">
        <f t="shared" ref="E18:E24" ca="1" si="0">_xlfn.FORMULATEXT(C18)</f>
        <v>= CONCAT( $B$16:$C$16 )</v>
      </c>
    </row>
    <row r="19" spans="1:11" x14ac:dyDescent="0.2">
      <c r="A19" t="s">
        <v>758</v>
      </c>
      <c r="C19" s="199" t="str">
        <f xml:space="preserve"> _xlfn.CONCAT( $B$16:$D$16 )</f>
        <v>TravisDay4216</v>
      </c>
      <c r="E19" t="str">
        <f t="shared" ca="1" si="0"/>
        <v>= CONCAT( $B$16:$D$16 )</v>
      </c>
    </row>
    <row r="20" spans="1:11" x14ac:dyDescent="0.2">
      <c r="A20" t="s">
        <v>759</v>
      </c>
      <c r="C20" s="199" t="str">
        <f xml:space="preserve"> _xlfn.TEXTJOIN( " ", TRUE, $B$16:$C$16 )</f>
        <v>Travis Day</v>
      </c>
      <c r="E20" t="str">
        <f t="shared" ca="1" si="0"/>
        <v>= TEXTJOIN( " ", TRUE, $B$16:$C$16 )</v>
      </c>
    </row>
    <row r="21" spans="1:11" x14ac:dyDescent="0.2">
      <c r="A21" t="s">
        <v>759</v>
      </c>
      <c r="C21" s="199" t="str">
        <f xml:space="preserve"> _xlfn.TEXTJOIN( " ", TRUE, $B$16:$D$16 )</f>
        <v>Travis Day 4216</v>
      </c>
      <c r="E21" t="str">
        <f t="shared" ca="1" si="0"/>
        <v>= TEXTJOIN( " ", TRUE, $B$16:$D$16 )</v>
      </c>
    </row>
    <row r="22" spans="1:11" x14ac:dyDescent="0.2">
      <c r="A22" t="s">
        <v>760</v>
      </c>
      <c r="C22" s="199" t="str">
        <f xml:space="preserve"> "The " &amp; $D$15 &amp; " for " &amp; $B$16 &amp; " is " &amp; $D$16 &amp; "."</f>
        <v>The Office # for Travis is 4216.</v>
      </c>
      <c r="E22" t="str">
        <f t="shared" ca="1" si="0"/>
        <v>= "The " &amp; $D$15 &amp; " for " &amp; $B$16 &amp; " is " &amp; $D$16 &amp; "."</v>
      </c>
    </row>
    <row r="23" spans="1:11" x14ac:dyDescent="0.2">
      <c r="A23" t="s">
        <v>758</v>
      </c>
      <c r="C23" s="199" t="str">
        <f xml:space="preserve"> _xlfn.CONCAT( "The ",  $D$15,  " for ",  $B$16,  " is ",  $D$16,  "." )</f>
        <v>The Office # for Travis is 4216.</v>
      </c>
      <c r="E23" t="str">
        <f t="shared" ca="1" si="0"/>
        <v>= CONCAT( "The ",  $D$15,  " for ",  $B$16,  " is ",  $D$16,  "." )</v>
      </c>
    </row>
    <row r="24" spans="1:11" x14ac:dyDescent="0.2">
      <c r="A24" t="s">
        <v>758</v>
      </c>
      <c r="C24" s="199" t="str">
        <f xml:space="preserve"> _xlfn.CONCAT( "The ",  $D$15,  " for ",  $B$16,  " is ",  $D$16,  "." )</f>
        <v>The Office # for Travis is 4216.</v>
      </c>
      <c r="E24" t="str">
        <f t="shared" ca="1" si="0"/>
        <v>= CONCAT( "The ",  $D$15,  " for ",  $B$16,  " is ",  $D$16,  "." )</v>
      </c>
    </row>
    <row r="25" spans="1:11" x14ac:dyDescent="0.2">
      <c r="C25" s="199"/>
      <c r="E25" s="101"/>
    </row>
    <row r="26" spans="1:11" x14ac:dyDescent="0.2">
      <c r="C26" s="199"/>
      <c r="E26" s="101"/>
    </row>
    <row r="27" spans="1:11" x14ac:dyDescent="0.2">
      <c r="B27" s="124">
        <v>1</v>
      </c>
      <c r="C27" s="124">
        <v>2</v>
      </c>
      <c r="D27" s="124">
        <f>B27+C27</f>
        <v>3</v>
      </c>
      <c r="F27" s="244">
        <v>5</v>
      </c>
    </row>
    <row r="28" spans="1:11" x14ac:dyDescent="0.2">
      <c r="D28" s="124">
        <v>6</v>
      </c>
      <c r="I28" s="245">
        <v>7</v>
      </c>
      <c r="J28" s="245">
        <v>8</v>
      </c>
      <c r="K28" s="245">
        <v>9</v>
      </c>
    </row>
    <row r="29" spans="1:11" x14ac:dyDescent="0.2">
      <c r="C29" s="19"/>
    </row>
    <row r="30" spans="1:11" x14ac:dyDescent="0.2">
      <c r="A30" t="s">
        <v>758</v>
      </c>
      <c r="C30" t="str">
        <f xml:space="preserve"> _xlfn.CONCAT( $B$27:$F$27 )</f>
        <v>1235</v>
      </c>
      <c r="D30" t="str">
        <f t="shared" ref="D30:D37" ca="1" si="1">_xlfn.FORMULATEXT(C30)</f>
        <v>= CONCAT( $B$27:$F$27 )</v>
      </c>
      <c r="H30" s="94" t="s">
        <v>761</v>
      </c>
    </row>
    <row r="31" spans="1:11" x14ac:dyDescent="0.2">
      <c r="A31" t="s">
        <v>758</v>
      </c>
      <c r="C31" t="str">
        <f xml:space="preserve"> _xlfn.CONCAT( $B$27:$K$28 )</f>
        <v>12356789</v>
      </c>
      <c r="D31" t="str">
        <f t="shared" ca="1" si="1"/>
        <v>= CONCAT( $B$27:$K$28 )</v>
      </c>
      <c r="H31" s="94" t="s">
        <v>762</v>
      </c>
    </row>
    <row r="32" spans="1:11" x14ac:dyDescent="0.2">
      <c r="A32" t="s">
        <v>759</v>
      </c>
      <c r="C32" t="str">
        <f xml:space="preserve"> _xlfn.TEXTJOIN( , , $B$27:$F$27 )</f>
        <v>1235</v>
      </c>
      <c r="D32" t="str">
        <f t="shared" ca="1" si="1"/>
        <v>= TEXTJOIN( , , $B$27:$F$27 )</v>
      </c>
      <c r="H32" s="94" t="s">
        <v>769</v>
      </c>
    </row>
    <row r="33" spans="1:8" x14ac:dyDescent="0.2">
      <c r="A33" t="s">
        <v>759</v>
      </c>
      <c r="C33" t="str">
        <f xml:space="preserve"> _xlfn.TEXTJOIN( ", ", , $B$27:$F$27 )</f>
        <v>1, 2, 3, 5</v>
      </c>
      <c r="D33" t="str">
        <f t="shared" ca="1" si="1"/>
        <v>= TEXTJOIN( ", ", , $B$27:$F$27 )</v>
      </c>
    </row>
    <row r="34" spans="1:8" x14ac:dyDescent="0.2">
      <c r="A34" t="s">
        <v>759</v>
      </c>
      <c r="B34" t="b">
        <v>1</v>
      </c>
      <c r="C34" t="str">
        <f xml:space="preserve"> _xlfn.TEXTJOIN( ", ", TRUE, $B$27:$F$27 )</f>
        <v>1, 2, 3, 5</v>
      </c>
      <c r="D34" t="str">
        <f t="shared" ca="1" si="1"/>
        <v>= TEXTJOIN( ", ", TRUE, $B$27:$F$27 )</v>
      </c>
    </row>
    <row r="35" spans="1:8" x14ac:dyDescent="0.2">
      <c r="A35" t="s">
        <v>759</v>
      </c>
      <c r="B35" t="b">
        <v>0</v>
      </c>
      <c r="C35" t="str">
        <f xml:space="preserve"> _xlfn.TEXTJOIN( ", ", FALSE, $B$27:$F$27 )</f>
        <v>1, 2, 3, , 5</v>
      </c>
      <c r="D35" t="str">
        <f t="shared" ca="1" si="1"/>
        <v>= TEXTJOIN( ", ", FALSE, $B$27:$F$27 )</v>
      </c>
    </row>
    <row r="36" spans="1:8" x14ac:dyDescent="0.2">
      <c r="A36" t="s">
        <v>759</v>
      </c>
      <c r="B36" t="b">
        <v>1</v>
      </c>
      <c r="C36" t="str">
        <f xml:space="preserve"> _xlfn.TEXTJOIN( ", ", TRUE, $B$27:$F$27, $D$28:$K$28 )</f>
        <v>1, 2, 3, 5, 6, 7, 8, 9</v>
      </c>
      <c r="D36" t="str">
        <f t="shared" ca="1" si="1"/>
        <v>= TEXTJOIN( ", ", TRUE, $B$27:$F$27, $D$28:$K$28 )</v>
      </c>
    </row>
    <row r="37" spans="1:8" x14ac:dyDescent="0.2">
      <c r="A37" t="s">
        <v>759</v>
      </c>
      <c r="B37" t="b">
        <v>1</v>
      </c>
      <c r="C37" t="str">
        <f xml:space="preserve"> _xlfn.TEXTJOIN( ", ", TRUE, $B$27:$K$28 )</f>
        <v>1, 2, 3, 5, 6, 7, 8, 9</v>
      </c>
      <c r="D37" t="str">
        <f t="shared" ca="1" si="1"/>
        <v>= TEXTJOIN( ", ", TRUE, $B$27:$K$28 )</v>
      </c>
      <c r="H37" s="94" t="s">
        <v>770</v>
      </c>
    </row>
    <row r="38" spans="1:8" x14ac:dyDescent="0.2">
      <c r="H38" s="94" t="s">
        <v>771</v>
      </c>
    </row>
    <row r="40" spans="1:8" x14ac:dyDescent="0.2">
      <c r="E40" s="19"/>
    </row>
    <row r="41" spans="1:8" x14ac:dyDescent="0.2">
      <c r="E41" s="19"/>
    </row>
    <row r="42" spans="1:8" x14ac:dyDescent="0.2">
      <c r="E42" s="19"/>
    </row>
    <row r="43" spans="1:8" x14ac:dyDescent="0.2">
      <c r="E43" s="19"/>
    </row>
    <row r="44" spans="1:8" x14ac:dyDescent="0.2">
      <c r="E44" s="19"/>
    </row>
    <row r="45" spans="1:8" x14ac:dyDescent="0.2">
      <c r="E45" s="19"/>
    </row>
    <row r="46" spans="1:8" x14ac:dyDescent="0.2">
      <c r="E46" s="19"/>
    </row>
    <row r="47" spans="1:8" x14ac:dyDescent="0.2">
      <c r="E47" s="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2"/>
  <dimension ref="A1:I26"/>
  <sheetViews>
    <sheetView zoomScale="130" zoomScaleNormal="130" workbookViewId="0">
      <selection activeCell="A2" sqref="A2:XFD2"/>
    </sheetView>
  </sheetViews>
  <sheetFormatPr defaultRowHeight="12.75" x14ac:dyDescent="0.2"/>
  <cols>
    <col min="4" max="4" width="9.5703125" customWidth="1"/>
    <col min="5" max="5" width="10.42578125" customWidth="1"/>
    <col min="6" max="6" width="11.85546875" customWidth="1"/>
    <col min="7" max="7" width="14.140625" customWidth="1"/>
  </cols>
  <sheetData>
    <row r="1" spans="1:9" s="181" customFormat="1" ht="18" x14ac:dyDescent="0.25">
      <c r="A1" s="99" t="s">
        <v>310</v>
      </c>
    </row>
    <row r="2" spans="1:9" s="94" customFormat="1" hidden="1" x14ac:dyDescent="0.2">
      <c r="A2" s="183"/>
      <c r="B2" s="183"/>
      <c r="C2" s="183"/>
      <c r="D2" s="183"/>
      <c r="E2" s="183"/>
      <c r="F2" s="183"/>
      <c r="G2" s="183"/>
      <c r="H2" s="183"/>
      <c r="I2" s="183"/>
    </row>
    <row r="3" spans="1:9" s="273" customFormat="1" collapsed="1" x14ac:dyDescent="0.2">
      <c r="A3" s="269" t="str">
        <f>IF(A2="","",IF(Disable_Video_Hyperlinks,A2,HYPERLINK(Video_website&amp;A2,A2)))</f>
        <v/>
      </c>
    </row>
    <row r="4" spans="1:9" s="94" customFormat="1" x14ac:dyDescent="0.2">
      <c r="A4" s="271" t="str">
        <f>IF(B2="","",B2)</f>
        <v/>
      </c>
      <c r="B4" s="183"/>
      <c r="C4" s="183"/>
      <c r="D4" s="183"/>
      <c r="E4" s="183"/>
      <c r="F4" s="183"/>
      <c r="G4" s="183"/>
      <c r="H4" s="183"/>
      <c r="I4" s="183"/>
    </row>
    <row r="6" spans="1:9" ht="71.25" customHeight="1" x14ac:dyDescent="0.2">
      <c r="A6" s="294" t="s">
        <v>775</v>
      </c>
      <c r="B6" s="294"/>
      <c r="C6" s="294"/>
      <c r="D6" s="294"/>
      <c r="E6" s="294"/>
      <c r="F6" s="294"/>
      <c r="G6" s="294"/>
      <c r="H6" s="294"/>
      <c r="I6" s="294"/>
    </row>
    <row r="8" spans="1:9" x14ac:dyDescent="0.2">
      <c r="B8" s="31" t="s">
        <v>255</v>
      </c>
      <c r="C8" s="31" t="s">
        <v>256</v>
      </c>
      <c r="D8" s="31" t="s">
        <v>259</v>
      </c>
      <c r="E8" s="31" t="s">
        <v>257</v>
      </c>
      <c r="F8" s="31" t="s">
        <v>258</v>
      </c>
      <c r="G8" s="106" t="s">
        <v>772</v>
      </c>
      <c r="H8" s="31" t="s">
        <v>5</v>
      </c>
    </row>
    <row r="9" spans="1:9" x14ac:dyDescent="0.2">
      <c r="B9" s="121" t="s">
        <v>254</v>
      </c>
      <c r="C9" s="121" t="s">
        <v>43</v>
      </c>
      <c r="D9" s="121">
        <v>4515</v>
      </c>
      <c r="E9" s="125">
        <v>4</v>
      </c>
      <c r="F9" s="122">
        <v>123456789</v>
      </c>
      <c r="G9" s="254">
        <v>9199624927</v>
      </c>
      <c r="H9" s="123">
        <v>34425</v>
      </c>
    </row>
    <row r="12" spans="1:9" x14ac:dyDescent="0.2">
      <c r="A12" s="4" t="str">
        <f xml:space="preserve"> $B$9 &amp; "'s " &amp; $E$8 &amp; " is "&amp; $E$9</f>
        <v>Travis's GPA is 4</v>
      </c>
      <c r="E12" s="19" t="str">
        <f t="shared" ref="E12:E13" ca="1" si="0">_xlfn.FORMULATEXT(A12)</f>
        <v>= $B$9 &amp; "'s " &amp; $E$8 &amp; " is "&amp; $E$9</v>
      </c>
    </row>
    <row r="13" spans="1:9" x14ac:dyDescent="0.2">
      <c r="A13" s="4" t="str">
        <f xml:space="preserve"> $B$9 &amp; "'s " &amp; $E$8 &amp; " is " &amp; TEXT( $E$9, "0.0" )</f>
        <v>Travis's GPA is 4.0</v>
      </c>
      <c r="E13" s="19" t="str">
        <f t="shared" ca="1" si="0"/>
        <v>= $B$9 &amp; "'s " &amp; $E$8 &amp; " is " &amp; TEXT( $E$9, "0.0" )</v>
      </c>
    </row>
    <row r="14" spans="1:9" x14ac:dyDescent="0.2">
      <c r="E14" s="19"/>
    </row>
    <row r="15" spans="1:9" x14ac:dyDescent="0.2">
      <c r="A15" s="4" t="str">
        <f xml:space="preserve"> $B$9 &amp; "'s " &amp; $F$8 &amp; " is " &amp; $F$9</f>
        <v>Travis's ID # is 123456789</v>
      </c>
      <c r="E15" s="19" t="str">
        <f ca="1">_xlfn.FORMULATEXT(A15)</f>
        <v>= $B$9 &amp; "'s " &amp; $F$8 &amp; " is " &amp; $F$9</v>
      </c>
    </row>
    <row r="16" spans="1:9" x14ac:dyDescent="0.2">
      <c r="A16" s="4" t="str">
        <f xml:space="preserve"> $B$9 &amp; "'s " &amp; $F$8 &amp; " is " &amp; TEXT( $F$9, "000-00-0000" )</f>
        <v>Travis's ID # is 123-45-6789</v>
      </c>
      <c r="E16" s="19" t="str">
        <f t="shared" ref="E16:E22" ca="1" si="1">_xlfn.FORMULATEXT(A16)</f>
        <v>= $B$9 &amp; "'s " &amp; $F$8 &amp; " is " &amp; TEXT( $F$9, "000-00-0000" )</v>
      </c>
    </row>
    <row r="17" spans="1:5" x14ac:dyDescent="0.2">
      <c r="A17" s="4"/>
      <c r="E17" s="19"/>
    </row>
    <row r="18" spans="1:5" x14ac:dyDescent="0.2">
      <c r="A18" s="4" t="str">
        <f xml:space="preserve"> $B$9 &amp; "'s " &amp; $G$8 &amp; " is "&amp; $G$9</f>
        <v>Travis's Phone # is 9199624927</v>
      </c>
      <c r="E18" s="19" t="str">
        <f t="shared" ca="1" si="1"/>
        <v>= $B$9 &amp; "'s " &amp; $G$8 &amp; " is "&amp; $G$9</v>
      </c>
    </row>
    <row r="19" spans="1:5" x14ac:dyDescent="0.2">
      <c r="A19" s="4" t="str">
        <f xml:space="preserve"> $B$9 &amp; "'s " &amp; $G$8 &amp; " is " &amp; TEXT( $G$9, "(000) 000-0000" )</f>
        <v>Travis's Phone # is (919) 962-4927</v>
      </c>
      <c r="E19" s="19" t="str">
        <f t="shared" ca="1" si="1"/>
        <v>= $B$9 &amp; "'s " &amp; $G$8 &amp; " is " &amp; TEXT( $G$9, "(000) 000-0000" )</v>
      </c>
    </row>
    <row r="20" spans="1:5" x14ac:dyDescent="0.2">
      <c r="E20" s="19"/>
    </row>
    <row r="21" spans="1:5" x14ac:dyDescent="0.2">
      <c r="A21" s="4" t="str">
        <f xml:space="preserve"> $B$9 &amp; "'s " &amp; $H$8 &amp; " is "&amp; $H$9</f>
        <v>Travis's Hire Date is 34425</v>
      </c>
      <c r="E21" s="19" t="str">
        <f t="shared" ca="1" si="1"/>
        <v>= $B$9 &amp; "'s " &amp; $H$8 &amp; " is "&amp; $H$9</v>
      </c>
    </row>
    <row r="22" spans="1:5" x14ac:dyDescent="0.2">
      <c r="A22" s="4" t="str">
        <f xml:space="preserve"> $B$9 &amp; "'s " &amp; $H$8 &amp; " is " &amp; TEXT( $H$9, "m/d/yyyy" )</f>
        <v>Travis's Hire Date is 4/1/1994</v>
      </c>
      <c r="E22" s="19" t="str">
        <f t="shared" ca="1" si="1"/>
        <v>= $B$9 &amp; "'s " &amp; $H$8 &amp; " is " &amp; TEXT( $H$9, "m/d/yyyy" )</v>
      </c>
    </row>
    <row r="24" spans="1:5" x14ac:dyDescent="0.2">
      <c r="E24" s="19"/>
    </row>
    <row r="25" spans="1:5" x14ac:dyDescent="0.2">
      <c r="A25" s="94" t="s">
        <v>773</v>
      </c>
    </row>
    <row r="26" spans="1:5" x14ac:dyDescent="0.2">
      <c r="A26" s="94" t="s">
        <v>774</v>
      </c>
    </row>
  </sheetData>
  <mergeCells count="1">
    <mergeCell ref="A6:I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5"/>
  <dimension ref="A1:B612"/>
  <sheetViews>
    <sheetView zoomScale="130" zoomScaleNormal="130" workbookViewId="0">
      <pane ySplit="6" topLeftCell="A7" activePane="bottomLeft" state="frozen"/>
      <selection activeCell="A2" sqref="A2:XFD2"/>
      <selection pane="bottomLeft" activeCell="A2" sqref="A2:XFD2"/>
    </sheetView>
  </sheetViews>
  <sheetFormatPr defaultColWidth="9.140625" defaultRowHeight="15" x14ac:dyDescent="0.25"/>
  <cols>
    <col min="1" max="1" width="37.140625" style="127" bestFit="1" customWidth="1"/>
    <col min="2" max="2" width="87.7109375" style="104" customWidth="1"/>
    <col min="3" max="16384" width="9.140625" style="102"/>
  </cols>
  <sheetData>
    <row r="1" spans="1:2" s="253" customFormat="1" ht="18" x14ac:dyDescent="0.25">
      <c r="A1" s="251" t="s">
        <v>698</v>
      </c>
      <c r="B1" s="252"/>
    </row>
    <row r="2" spans="1:2" s="195" customFormat="1" ht="12.75" hidden="1" x14ac:dyDescent="0.2">
      <c r="A2" s="193"/>
      <c r="B2" s="194"/>
    </row>
    <row r="3" spans="1:2" s="280" customFormat="1" ht="12.75" collapsed="1" x14ac:dyDescent="0.2">
      <c r="A3" s="269" t="str">
        <f>IF(A2="","",IF(Disable_Video_Hyperlinks,A2,HYPERLINK(Video_website&amp;A2,A2)))</f>
        <v/>
      </c>
      <c r="B3" s="279"/>
    </row>
    <row r="4" spans="1:2" s="195" customFormat="1" ht="12.75" x14ac:dyDescent="0.2">
      <c r="A4" s="271" t="str">
        <f>IF(B2="","",B2)</f>
        <v/>
      </c>
      <c r="B4" s="194"/>
    </row>
    <row r="5" spans="1:2" x14ac:dyDescent="0.25">
      <c r="A5" s="257"/>
      <c r="B5" s="257"/>
    </row>
    <row r="6" spans="1:2" x14ac:dyDescent="0.25">
      <c r="A6" s="257" t="s">
        <v>784</v>
      </c>
      <c r="B6" s="257" t="s">
        <v>782</v>
      </c>
    </row>
    <row r="7" spans="1:2" x14ac:dyDescent="0.25">
      <c r="A7" s="127" t="s">
        <v>313</v>
      </c>
      <c r="B7" s="104" t="str">
        <f xml:space="preserve"> _xlfn.TEXTJOIN( ",", FALSE, A7:A12 )</f>
        <v xml:space="preserve">65 Degrees  ,    2 2nd Avenue ,Wrangell,AK  ,99615,907-486-0233  </v>
      </c>
    </row>
    <row r="8" spans="1:2" x14ac:dyDescent="0.25">
      <c r="A8" s="127" t="s">
        <v>780</v>
      </c>
      <c r="B8" s="104" t="str">
        <f t="shared" ref="B8:B71" si="0" xml:space="preserve"> _xlfn.TEXTJOIN( ",", FALSE, A8:A13 )</f>
        <v xml:space="preserve">    2 2nd Avenue ,Wrangell,AK  ,99615,907-486-0233  ,AA Billiards Sales &amp; Service </v>
      </c>
    </row>
    <row r="9" spans="1:2" x14ac:dyDescent="0.25">
      <c r="A9" s="127" t="s">
        <v>315</v>
      </c>
      <c r="B9" s="104" t="str">
        <f t="shared" si="0"/>
        <v xml:space="preserve">Wrangell,AK  ,99615,907-486-0233  ,AA Billiards Sales &amp; Service ,24 2nd Avenue </v>
      </c>
    </row>
    <row r="10" spans="1:2" x14ac:dyDescent="0.25">
      <c r="A10" s="127" t="s">
        <v>781</v>
      </c>
      <c r="B10" s="104" t="str">
        <f t="shared" si="0"/>
        <v>AK  ,99615,907-486-0233  ,AA Billiards Sales &amp; Service ,24 2nd Avenue ,Wasilla</v>
      </c>
    </row>
    <row r="11" spans="1:2" x14ac:dyDescent="0.25">
      <c r="A11" s="127">
        <v>99615</v>
      </c>
      <c r="B11" s="104" t="str">
        <f t="shared" si="0"/>
        <v>99615,907-486-0233  ,AA Billiards Sales &amp; Service ,24 2nd Avenue ,Wasilla,AK</v>
      </c>
    </row>
    <row r="12" spans="1:2" x14ac:dyDescent="0.25">
      <c r="A12" s="127" t="s">
        <v>317</v>
      </c>
      <c r="B12" s="104" t="str">
        <f t="shared" si="0"/>
        <v>907-486-0233  ,AA Billiards Sales &amp; Service ,24 2nd Avenue ,Wasilla,AK,99501</v>
      </c>
    </row>
    <row r="13" spans="1:2" x14ac:dyDescent="0.25">
      <c r="A13" s="127" t="s">
        <v>318</v>
      </c>
      <c r="B13" s="104" t="str">
        <f t="shared" si="0"/>
        <v xml:space="preserve">AA Billiards Sales &amp; Service ,24 2nd Avenue ,Wasilla,AK,99501,907-278-0901  </v>
      </c>
    </row>
    <row r="14" spans="1:2" x14ac:dyDescent="0.25">
      <c r="A14" s="127" t="s">
        <v>319</v>
      </c>
      <c r="B14" s="104" t="str">
        <f t="shared" si="0"/>
        <v xml:space="preserve">24 2nd Avenue ,Wasilla,AK,99501,907-278-0901  ,Alaska Fly Outfitter </v>
      </c>
    </row>
    <row r="15" spans="1:2" x14ac:dyDescent="0.25">
      <c r="A15" s="127" t="s">
        <v>320</v>
      </c>
      <c r="B15" s="104" t="str">
        <f t="shared" si="0"/>
        <v xml:space="preserve">Wasilla,AK,99501,907-278-0901  ,Alaska Fly Outfitter ,99 3rd Avenue </v>
      </c>
    </row>
    <row r="16" spans="1:2" x14ac:dyDescent="0.25">
      <c r="A16" s="127" t="s">
        <v>316</v>
      </c>
      <c r="B16" s="104" t="str">
        <f t="shared" si="0"/>
        <v>AK,99501,907-278-0901  ,Alaska Fly Outfitter ,99 3rd Avenue ,Wasilla</v>
      </c>
    </row>
    <row r="17" spans="1:2" x14ac:dyDescent="0.25">
      <c r="A17" s="127">
        <v>99501</v>
      </c>
      <c r="B17" s="104" t="str">
        <f t="shared" si="0"/>
        <v>99501,907-278-0901  ,Alaska Fly Outfitter ,99 3rd Avenue ,Wasilla,AK</v>
      </c>
    </row>
    <row r="18" spans="1:2" x14ac:dyDescent="0.25">
      <c r="A18" s="127" t="s">
        <v>321</v>
      </c>
      <c r="B18" s="104" t="str">
        <f t="shared" si="0"/>
        <v>907-278-0901  ,Alaska Fly Outfitter ,99 3rd Avenue ,Wasilla,AK,99709</v>
      </c>
    </row>
    <row r="19" spans="1:2" x14ac:dyDescent="0.25">
      <c r="A19" s="127" t="s">
        <v>322</v>
      </c>
      <c r="B19" s="104" t="str">
        <f t="shared" si="0"/>
        <v xml:space="preserve">Alaska Fly Outfitter ,99 3rd Avenue ,Wasilla,AK,99709,907-455-1006  </v>
      </c>
    </row>
    <row r="20" spans="1:2" x14ac:dyDescent="0.25">
      <c r="A20" s="127" t="s">
        <v>323</v>
      </c>
      <c r="B20" s="104" t="str">
        <f t="shared" si="0"/>
        <v xml:space="preserve">99 3rd Avenue ,Wasilla,AK,99709,907-455-1006  ,Alaska Hiking </v>
      </c>
    </row>
    <row r="21" spans="1:2" x14ac:dyDescent="0.25">
      <c r="A21" s="127" t="s">
        <v>320</v>
      </c>
      <c r="B21" s="104" t="str">
        <f t="shared" si="0"/>
        <v xml:space="preserve">Wasilla,AK,99709,907-455-1006  ,Alaska Hiking ,101 Airport Way </v>
      </c>
    </row>
    <row r="22" spans="1:2" x14ac:dyDescent="0.25">
      <c r="A22" s="127" t="s">
        <v>316</v>
      </c>
      <c r="B22" s="104" t="str">
        <f t="shared" si="0"/>
        <v>AK,99709,907-455-1006  ,Alaska Hiking ,101 Airport Way ,Wasilla</v>
      </c>
    </row>
    <row r="23" spans="1:2" x14ac:dyDescent="0.25">
      <c r="A23" s="127">
        <v>99709</v>
      </c>
      <c r="B23" s="104" t="str">
        <f t="shared" si="0"/>
        <v>99709,907-455-1006  ,Alaska Hiking ,101 Airport Way ,Wasilla,AK</v>
      </c>
    </row>
    <row r="24" spans="1:2" x14ac:dyDescent="0.25">
      <c r="A24" s="127" t="s">
        <v>324</v>
      </c>
      <c r="B24" s="104" t="str">
        <f t="shared" si="0"/>
        <v>907-455-1006  ,Alaska Hiking ,101 Airport Way ,Wasilla,AK,99503</v>
      </c>
    </row>
    <row r="25" spans="1:2" x14ac:dyDescent="0.25">
      <c r="A25" s="127" t="s">
        <v>325</v>
      </c>
      <c r="B25" s="104" t="str">
        <f t="shared" si="0"/>
        <v xml:space="preserve">Alaska Hiking ,101 Airport Way ,Wasilla,AK,99503,907-272-1466  </v>
      </c>
    </row>
    <row r="26" spans="1:2" x14ac:dyDescent="0.25">
      <c r="A26" s="127" t="s">
        <v>326</v>
      </c>
      <c r="B26" s="104" t="str">
        <f t="shared" si="0"/>
        <v xml:space="preserve">101 Airport Way ,Wasilla,AK,99503,907-272-1466  ,Alaska Mountaineering Supply </v>
      </c>
    </row>
    <row r="27" spans="1:2" x14ac:dyDescent="0.25">
      <c r="A27" s="127" t="s">
        <v>320</v>
      </c>
      <c r="B27" s="104" t="str">
        <f t="shared" si="0"/>
        <v xml:space="preserve">Wasilla,AK,99503,907-272-1466  ,Alaska Mountaineering Supply ,104 Arctic Boulevard </v>
      </c>
    </row>
    <row r="28" spans="1:2" x14ac:dyDescent="0.25">
      <c r="A28" s="127" t="s">
        <v>316</v>
      </c>
      <c r="B28" s="104" t="str">
        <f t="shared" si="0"/>
        <v>AK,99503,907-272-1466  ,Alaska Mountaineering Supply ,104 Arctic Boulevard ,Valdez</v>
      </c>
    </row>
    <row r="29" spans="1:2" x14ac:dyDescent="0.25">
      <c r="A29" s="127">
        <v>99503</v>
      </c>
      <c r="B29" s="104" t="str">
        <f t="shared" si="0"/>
        <v>99503,907-272-1466  ,Alaska Mountaineering Supply ,104 Arctic Boulevard ,Valdez,AK</v>
      </c>
    </row>
    <row r="30" spans="1:2" x14ac:dyDescent="0.25">
      <c r="A30" s="127" t="s">
        <v>327</v>
      </c>
      <c r="B30" s="104" t="str">
        <f t="shared" si="0"/>
        <v>907-272-1466  ,Alaska Mountaineering Supply ,104 Arctic Boulevard ,Valdez,AK,99507</v>
      </c>
    </row>
    <row r="31" spans="1:2" x14ac:dyDescent="0.25">
      <c r="A31" s="127" t="s">
        <v>328</v>
      </c>
      <c r="B31" s="104" t="str">
        <f t="shared" si="0"/>
        <v xml:space="preserve">Alaska Mountaineering Supply ,104 Arctic Boulevard ,Valdez,AK,99507,907-770-1542  </v>
      </c>
    </row>
    <row r="32" spans="1:2" x14ac:dyDescent="0.25">
      <c r="A32" s="127" t="s">
        <v>329</v>
      </c>
      <c r="B32" s="104" t="str">
        <f t="shared" si="0"/>
        <v xml:space="preserve">104 Arctic Boulevard ,Valdez,AK,99507,907-770-1542  ,Alaska Outfitting Rentals </v>
      </c>
    </row>
    <row r="33" spans="1:2" x14ac:dyDescent="0.25">
      <c r="A33" s="127" t="s">
        <v>330</v>
      </c>
      <c r="B33" s="104" t="str">
        <f t="shared" si="0"/>
        <v xml:space="preserve">Valdez,AK,99507,907-770-1542  ,Alaska Outfitting Rentals ,117 Arctic Boulevard </v>
      </c>
    </row>
    <row r="34" spans="1:2" x14ac:dyDescent="0.25">
      <c r="A34" s="127" t="s">
        <v>316</v>
      </c>
      <c r="B34" s="104" t="str">
        <f t="shared" si="0"/>
        <v>AK,99507,907-770-1542  ,Alaska Outfitting Rentals ,117 Arctic Boulevard ,Valdez</v>
      </c>
    </row>
    <row r="35" spans="1:2" x14ac:dyDescent="0.25">
      <c r="A35" s="127">
        <v>99507</v>
      </c>
      <c r="B35" s="104" t="str">
        <f t="shared" si="0"/>
        <v>99507,907-770-1542  ,Alaska Outfitting Rentals ,117 Arctic Boulevard ,Valdez,AK</v>
      </c>
    </row>
    <row r="36" spans="1:2" x14ac:dyDescent="0.25">
      <c r="A36" s="127" t="s">
        <v>331</v>
      </c>
      <c r="B36" s="104" t="str">
        <f t="shared" si="0"/>
        <v>907-770-1542  ,Alaska Outfitting Rentals ,117 Arctic Boulevard ,Valdez,AK,99901</v>
      </c>
    </row>
    <row r="37" spans="1:2" x14ac:dyDescent="0.25">
      <c r="A37" s="127" t="s">
        <v>332</v>
      </c>
      <c r="B37" s="104" t="str">
        <f t="shared" si="0"/>
        <v xml:space="preserve">Alaska Outfitting Rentals ,117 Arctic Boulevard ,Valdez,AK,99901,907-225-1600  </v>
      </c>
    </row>
    <row r="38" spans="1:2" x14ac:dyDescent="0.25">
      <c r="A38" s="127" t="s">
        <v>333</v>
      </c>
      <c r="B38" s="104" t="str">
        <f t="shared" si="0"/>
        <v xml:space="preserve">117 Arctic Boulevard ,Valdez,AK,99901,907-225-1600  ,Alaska SportMart </v>
      </c>
    </row>
    <row r="39" spans="1:2" x14ac:dyDescent="0.25">
      <c r="A39" s="127" t="s">
        <v>330</v>
      </c>
      <c r="B39" s="104" t="str">
        <f t="shared" si="0"/>
        <v xml:space="preserve">Valdez,AK,99901,907-225-1600  ,Alaska SportMart ,101 6th Avenue </v>
      </c>
    </row>
    <row r="40" spans="1:2" x14ac:dyDescent="0.25">
      <c r="A40" s="127" t="s">
        <v>316</v>
      </c>
      <c r="B40" s="104" t="str">
        <f t="shared" si="0"/>
        <v>AK,99901,907-225-1600  ,Alaska SportMart ,101 6th Avenue ,Wasilla</v>
      </c>
    </row>
    <row r="41" spans="1:2" x14ac:dyDescent="0.25">
      <c r="A41" s="127">
        <v>99901</v>
      </c>
      <c r="B41" s="104" t="str">
        <f t="shared" si="0"/>
        <v>99901,907-225-1600  ,Alaska SportMart ,101 6th Avenue ,Wasilla,AK</v>
      </c>
    </row>
    <row r="42" spans="1:2" x14ac:dyDescent="0.25">
      <c r="A42" s="127" t="s">
        <v>334</v>
      </c>
      <c r="B42" s="104" t="str">
        <f t="shared" si="0"/>
        <v>907-225-1600  ,Alaska SportMart ,101 6th Avenue ,Wasilla,AK,99507</v>
      </c>
    </row>
    <row r="43" spans="1:2" x14ac:dyDescent="0.25">
      <c r="A43" s="127" t="s">
        <v>335</v>
      </c>
      <c r="B43" s="104" t="str">
        <f t="shared" si="0"/>
        <v xml:space="preserve">Alaska SportMart ,101 6th Avenue ,Wasilla,AK,99507,907-346-1244  </v>
      </c>
    </row>
    <row r="44" spans="1:2" x14ac:dyDescent="0.25">
      <c r="A44" s="127" t="s">
        <v>336</v>
      </c>
      <c r="B44" s="104" t="str">
        <f t="shared" si="0"/>
        <v xml:space="preserve">101 6th Avenue ,Wasilla,AK,99507,907-346-1244  ,Alaskan Experience Inc </v>
      </c>
    </row>
    <row r="45" spans="1:2" x14ac:dyDescent="0.25">
      <c r="A45" s="127" t="s">
        <v>320</v>
      </c>
      <c r="B45" s="104" t="str">
        <f t="shared" si="0"/>
        <v xml:space="preserve">Wasilla,AK,99507,907-346-1244  ,Alaskan Experience Inc ,139 Arena Avenue </v>
      </c>
    </row>
    <row r="46" spans="1:2" x14ac:dyDescent="0.25">
      <c r="A46" s="127" t="s">
        <v>316</v>
      </c>
      <c r="B46" s="104" t="str">
        <f t="shared" si="0"/>
        <v>AK,99507,907-346-1244  ,Alaskan Experience Inc ,139 Arena Avenue ,Valdez</v>
      </c>
    </row>
    <row r="47" spans="1:2" x14ac:dyDescent="0.25">
      <c r="A47" s="127">
        <v>99507</v>
      </c>
      <c r="B47" s="104" t="str">
        <f t="shared" si="0"/>
        <v>99507,907-346-1244  ,Alaskan Experience Inc ,139 Arena Avenue ,Valdez,AK</v>
      </c>
    </row>
    <row r="48" spans="1:2" x14ac:dyDescent="0.25">
      <c r="A48" s="127" t="s">
        <v>337</v>
      </c>
      <c r="B48" s="104" t="str">
        <f t="shared" si="0"/>
        <v>907-346-1244  ,Alaskan Experience Inc ,139 Arena Avenue ,Valdez,AK,99901</v>
      </c>
    </row>
    <row r="49" spans="1:2" x14ac:dyDescent="0.25">
      <c r="A49" s="127" t="s">
        <v>338</v>
      </c>
      <c r="B49" s="104" t="str">
        <f t="shared" si="0"/>
        <v xml:space="preserve">Alaskan Experience Inc ,139 Arena Avenue ,Valdez,AK,99901,907-225-1750  </v>
      </c>
    </row>
    <row r="50" spans="1:2" x14ac:dyDescent="0.25">
      <c r="A50" s="127" t="s">
        <v>339</v>
      </c>
      <c r="B50" s="104" t="str">
        <f t="shared" si="0"/>
        <v xml:space="preserve">139 Arena Avenue ,Valdez,AK,99901,907-225-1750  ,Alaskan Outfitters </v>
      </c>
    </row>
    <row r="51" spans="1:2" x14ac:dyDescent="0.25">
      <c r="A51" s="127" t="s">
        <v>330</v>
      </c>
      <c r="B51" s="104" t="str">
        <f t="shared" si="0"/>
        <v xml:space="preserve">Valdez,AK,99901,907-225-1750  ,Alaskan Outfitters ,171 Avenue Mall </v>
      </c>
    </row>
    <row r="52" spans="1:2" x14ac:dyDescent="0.25">
      <c r="A52" s="127" t="s">
        <v>316</v>
      </c>
      <c r="B52" s="104" t="str">
        <f t="shared" si="0"/>
        <v>AK,99901,907-225-1750  ,Alaskan Outfitters ,171 Avenue Mall ,Valdez</v>
      </c>
    </row>
    <row r="53" spans="1:2" x14ac:dyDescent="0.25">
      <c r="A53" s="127">
        <v>99901</v>
      </c>
      <c r="B53" s="104" t="str">
        <f t="shared" si="0"/>
        <v>99901,907-225-1750  ,Alaskan Outfitters ,171 Avenue Mall ,Valdez,AK</v>
      </c>
    </row>
    <row r="54" spans="1:2" x14ac:dyDescent="0.25">
      <c r="A54" s="127" t="s">
        <v>340</v>
      </c>
      <c r="B54" s="104" t="str">
        <f t="shared" si="0"/>
        <v>907-225-1750  ,Alaskan Outfitters ,171 Avenue Mall ,Valdez,AK,99701</v>
      </c>
    </row>
    <row r="55" spans="1:2" x14ac:dyDescent="0.25">
      <c r="A55" s="127" t="s">
        <v>341</v>
      </c>
      <c r="B55" s="104" t="str">
        <f t="shared" si="0"/>
        <v xml:space="preserve">Alaskan Outfitters ,171 Avenue Mall ,Valdez,AK,99701,907-452-1811  </v>
      </c>
    </row>
    <row r="56" spans="1:2" x14ac:dyDescent="0.25">
      <c r="A56" s="127" t="s">
        <v>342</v>
      </c>
      <c r="B56" s="104" t="str">
        <f t="shared" si="0"/>
        <v xml:space="preserve">171 Avenue Mall ,Valdez,AK,99701,907-452-1811  ,Anglerman's Inc </v>
      </c>
    </row>
    <row r="57" spans="1:2" x14ac:dyDescent="0.25">
      <c r="A57" s="127" t="s">
        <v>330</v>
      </c>
      <c r="B57" s="104" t="str">
        <f t="shared" si="0"/>
        <v xml:space="preserve">Valdez,AK,99701,907-452-1811  ,Anglerman's Inc ,239 Business Boulevard </v>
      </c>
    </row>
    <row r="58" spans="1:2" x14ac:dyDescent="0.25">
      <c r="A58" s="127" t="s">
        <v>316</v>
      </c>
      <c r="B58" s="104" t="str">
        <f t="shared" si="0"/>
        <v>AK,99701,907-452-1811  ,Anglerman's Inc ,239 Business Boulevard ,Soldotna</v>
      </c>
    </row>
    <row r="59" spans="1:2" x14ac:dyDescent="0.25">
      <c r="A59" s="127">
        <v>99701</v>
      </c>
      <c r="B59" s="104" t="str">
        <f t="shared" si="0"/>
        <v>99701,907-452-1811  ,Anglerman's Inc ,239 Business Boulevard ,Soldotna,AK</v>
      </c>
    </row>
    <row r="60" spans="1:2" x14ac:dyDescent="0.25">
      <c r="A60" s="127" t="s">
        <v>343</v>
      </c>
      <c r="B60" s="104" t="str">
        <f t="shared" si="0"/>
        <v>907-452-1811  ,Anglerman's Inc ,239 Business Boulevard ,Soldotna,AK,99929</v>
      </c>
    </row>
    <row r="61" spans="1:2" x14ac:dyDescent="0.25">
      <c r="A61" s="127" t="s">
        <v>344</v>
      </c>
      <c r="B61" s="104" t="str">
        <f t="shared" si="0"/>
        <v xml:space="preserve">Anglerman's Inc ,239 Business Boulevard ,Soldotna,AK,99929,907-874-2229  </v>
      </c>
    </row>
    <row r="62" spans="1:2" x14ac:dyDescent="0.25">
      <c r="A62" s="127" t="s">
        <v>345</v>
      </c>
      <c r="B62" s="104" t="str">
        <f t="shared" si="0"/>
        <v>239 Business Boulevard ,Soldotna,AK,99929,907-874-2229  ,Anvil Outfitters</v>
      </c>
    </row>
    <row r="63" spans="1:2" x14ac:dyDescent="0.25">
      <c r="A63" s="127" t="s">
        <v>346</v>
      </c>
      <c r="B63" s="104" t="str">
        <f t="shared" si="0"/>
        <v xml:space="preserve">Soldotna,AK,99929,907-874-2229  ,Anvil Outfitters,250 College Road </v>
      </c>
    </row>
    <row r="64" spans="1:2" x14ac:dyDescent="0.25">
      <c r="A64" s="127" t="s">
        <v>316</v>
      </c>
      <c r="B64" s="104" t="str">
        <f t="shared" si="0"/>
        <v>AK,99929,907-874-2229  ,Anvil Outfitters,250 College Road ,Soldotna</v>
      </c>
    </row>
    <row r="65" spans="1:2" x14ac:dyDescent="0.25">
      <c r="A65" s="127">
        <v>99929</v>
      </c>
      <c r="B65" s="104" t="str">
        <f t="shared" si="0"/>
        <v>99929,907-874-2229  ,Anvil Outfitters,250 College Road ,Soldotna,AK</v>
      </c>
    </row>
    <row r="66" spans="1:2" x14ac:dyDescent="0.25">
      <c r="A66" s="127" t="s">
        <v>347</v>
      </c>
      <c r="B66" s="104" t="str">
        <f t="shared" si="0"/>
        <v>907-874-2229  ,Anvil Outfitters,250 College Road ,Soldotna,AK,99559</v>
      </c>
    </row>
    <row r="67" spans="1:2" x14ac:dyDescent="0.25">
      <c r="A67" s="127" t="s">
        <v>348</v>
      </c>
      <c r="B67" s="104" t="str">
        <f t="shared" si="0"/>
        <v xml:space="preserve">Anvil Outfitters,250 College Road ,Soldotna,AK,99559,907-543-2290  </v>
      </c>
    </row>
    <row r="68" spans="1:2" x14ac:dyDescent="0.25">
      <c r="A68" s="127" t="s">
        <v>349</v>
      </c>
      <c r="B68" s="104" t="str">
        <f t="shared" si="0"/>
        <v xml:space="preserve">250 College Road ,Soldotna,AK,99559,907-543-2290  ,Apoc Design Inc </v>
      </c>
    </row>
    <row r="69" spans="1:2" x14ac:dyDescent="0.25">
      <c r="A69" s="127" t="s">
        <v>346</v>
      </c>
      <c r="B69" s="104" t="str">
        <f t="shared" si="0"/>
        <v xml:space="preserve">Soldotna,AK,99559,907-543-2290  ,Apoc Design Inc ,261 College Road </v>
      </c>
    </row>
    <row r="70" spans="1:2" x14ac:dyDescent="0.25">
      <c r="A70" s="127" t="s">
        <v>316</v>
      </c>
      <c r="B70" s="104" t="str">
        <f t="shared" si="0"/>
        <v>AK,99559,907-543-2290  ,Apoc Design Inc ,261 College Road ,Soldotna</v>
      </c>
    </row>
    <row r="71" spans="1:2" x14ac:dyDescent="0.25">
      <c r="A71" s="127">
        <v>99559</v>
      </c>
      <c r="B71" s="104" t="str">
        <f t="shared" si="0"/>
        <v>99559,907-543-2290  ,Apoc Design Inc ,261 College Road ,Soldotna,AK</v>
      </c>
    </row>
    <row r="72" spans="1:2" x14ac:dyDescent="0.25">
      <c r="A72" s="127" t="s">
        <v>350</v>
      </c>
      <c r="B72" s="104" t="str">
        <f t="shared" ref="B72:B135" si="1" xml:space="preserve"> _xlfn.TEXTJOIN( ",", FALSE, A72:A77 )</f>
        <v>907-543-2290  ,Apoc Design Inc ,261 College Road ,Soldotna,AK,99701</v>
      </c>
    </row>
    <row r="73" spans="1:2" x14ac:dyDescent="0.25">
      <c r="A73" s="127" t="s">
        <v>351</v>
      </c>
      <c r="B73" s="104" t="str">
        <f t="shared" si="1"/>
        <v xml:space="preserve">Apoc Design Inc ,261 College Road ,Soldotna,AK,99701,907-451-2300  </v>
      </c>
    </row>
    <row r="74" spans="1:2" x14ac:dyDescent="0.25">
      <c r="A74" s="127" t="s">
        <v>352</v>
      </c>
      <c r="B74" s="104" t="str">
        <f t="shared" si="1"/>
        <v xml:space="preserve">261 College Road ,Soldotna,AK,99701,907-451-2300  ,Arctic Outfitters </v>
      </c>
    </row>
    <row r="75" spans="1:2" x14ac:dyDescent="0.25">
      <c r="A75" s="127" t="s">
        <v>346</v>
      </c>
      <c r="B75" s="104" t="str">
        <f t="shared" si="1"/>
        <v xml:space="preserve">Soldotna,AK,99701,907-451-2300  ,Arctic Outfitters ,301 Curlew Way </v>
      </c>
    </row>
    <row r="76" spans="1:2" x14ac:dyDescent="0.25">
      <c r="A76" s="127" t="s">
        <v>316</v>
      </c>
      <c r="B76" s="104" t="str">
        <f t="shared" si="1"/>
        <v>AK,99701,907-451-2300  ,Arctic Outfitters ,301 Curlew Way ,Sitka</v>
      </c>
    </row>
    <row r="77" spans="1:2" x14ac:dyDescent="0.25">
      <c r="A77" s="127">
        <v>99701</v>
      </c>
      <c r="B77" s="104" t="str">
        <f t="shared" si="1"/>
        <v>99701,907-451-2300  ,Arctic Outfitters ,301 Curlew Way ,Sitka,AK</v>
      </c>
    </row>
    <row r="78" spans="1:2" x14ac:dyDescent="0.25">
      <c r="A78" s="127" t="s">
        <v>353</v>
      </c>
      <c r="B78" s="104" t="str">
        <f t="shared" si="1"/>
        <v>907-451-2300  ,Arctic Outfitters ,301 Curlew Way ,Sitka,AK,99501</v>
      </c>
    </row>
    <row r="79" spans="1:2" x14ac:dyDescent="0.25">
      <c r="A79" s="127" t="s">
        <v>354</v>
      </c>
      <c r="B79" s="104" t="str">
        <f t="shared" si="1"/>
        <v xml:space="preserve">Arctic Outfitters ,301 Curlew Way ,Sitka,AK,99501,907-279-2401  </v>
      </c>
    </row>
    <row r="80" spans="1:2" x14ac:dyDescent="0.25">
      <c r="A80" s="127" t="s">
        <v>355</v>
      </c>
      <c r="B80" s="104" t="str">
        <f t="shared" si="1"/>
        <v>301 Curlew Way ,Sitka,AK,99501,907-279-2401  ,Arctic Sports Outfitters</v>
      </c>
    </row>
    <row r="81" spans="1:2" x14ac:dyDescent="0.25">
      <c r="A81" s="127" t="s">
        <v>356</v>
      </c>
      <c r="B81" s="104" t="str">
        <f t="shared" si="1"/>
        <v xml:space="preserve">Sitka,AK,99501,907-279-2401  ,Arctic Sports Outfitters,308 Davis Road </v>
      </c>
    </row>
    <row r="82" spans="1:2" x14ac:dyDescent="0.25">
      <c r="A82" s="127" t="s">
        <v>316</v>
      </c>
      <c r="B82" s="104" t="str">
        <f t="shared" si="1"/>
        <v>AK,99501,907-279-2401  ,Arctic Sports Outfitters,308 Davis Road ,Sitka</v>
      </c>
    </row>
    <row r="83" spans="1:2" x14ac:dyDescent="0.25">
      <c r="A83" s="127">
        <v>99501</v>
      </c>
      <c r="B83" s="104" t="str">
        <f t="shared" si="1"/>
        <v>99501,907-279-2401  ,Arctic Sports Outfitters,308 Davis Road ,Sitka,AK</v>
      </c>
    </row>
    <row r="84" spans="1:2" x14ac:dyDescent="0.25">
      <c r="A84" s="127" t="s">
        <v>357</v>
      </c>
      <c r="B84" s="104" t="str">
        <f t="shared" si="1"/>
        <v>907-279-2401  ,Arctic Sports Outfitters,308 Davis Road ,Sitka,AK,99709</v>
      </c>
    </row>
    <row r="85" spans="1:2" x14ac:dyDescent="0.25">
      <c r="A85" s="127" t="s">
        <v>358</v>
      </c>
      <c r="B85" s="104" t="str">
        <f t="shared" si="1"/>
        <v xml:space="preserve">Arctic Sports Outfitters,308 Davis Road ,Sitka,AK,99709,907-452-2453  </v>
      </c>
    </row>
    <row r="86" spans="1:2" x14ac:dyDescent="0.25">
      <c r="A86" s="127" t="s">
        <v>359</v>
      </c>
      <c r="B86" s="104" t="str">
        <f t="shared" si="1"/>
        <v xml:space="preserve">308 Davis Road ,Sitka,AK,99709,907-452-2453  ,Arnold Golf Course </v>
      </c>
    </row>
    <row r="87" spans="1:2" x14ac:dyDescent="0.25">
      <c r="A87" s="127" t="s">
        <v>356</v>
      </c>
      <c r="B87" s="104" t="str">
        <f t="shared" si="1"/>
        <v xml:space="preserve">Sitka,AK,99709,907-452-2453  ,Arnold Golf Course ,5901 Sharon Drive </v>
      </c>
    </row>
    <row r="88" spans="1:2" x14ac:dyDescent="0.25">
      <c r="A88" s="127" t="s">
        <v>316</v>
      </c>
      <c r="B88" s="104" t="str">
        <f t="shared" si="1"/>
        <v>AK,99709,907-452-2453  ,Arnold Golf Course ,5901 Sharon Drive ,Anchorage</v>
      </c>
    </row>
    <row r="89" spans="1:2" x14ac:dyDescent="0.25">
      <c r="A89" s="127">
        <v>99709</v>
      </c>
      <c r="B89" s="104" t="str">
        <f t="shared" si="1"/>
        <v>99709,907-452-2453  ,Arnold Golf Course ,5901 Sharon Drive ,Anchorage,AK</v>
      </c>
    </row>
    <row r="90" spans="1:2" x14ac:dyDescent="0.25">
      <c r="A90" s="127" t="s">
        <v>360</v>
      </c>
      <c r="B90" s="104" t="str">
        <f t="shared" si="1"/>
        <v>907-452-2453  ,Arnold Golf Course ,5901 Sharon Drive ,Anchorage,AK,99645</v>
      </c>
    </row>
    <row r="91" spans="1:2" x14ac:dyDescent="0.25">
      <c r="A91" s="127" t="s">
        <v>361</v>
      </c>
      <c r="B91" s="104" t="str">
        <f t="shared" si="1"/>
        <v xml:space="preserve">Arnold Golf Course ,5901 Sharon Drive ,Anchorage,AK,99645,907-745-6706  </v>
      </c>
    </row>
    <row r="92" spans="1:2" x14ac:dyDescent="0.25">
      <c r="A92" s="127" t="s">
        <v>362</v>
      </c>
      <c r="B92" s="104" t="str">
        <f t="shared" si="1"/>
        <v xml:space="preserve">5901 Sharon Drive ,Anchorage,AK,99645,907-745-6706  ,Backcountry Outfitter </v>
      </c>
    </row>
    <row r="93" spans="1:2" x14ac:dyDescent="0.25">
      <c r="A93" s="127" t="s">
        <v>363</v>
      </c>
      <c r="B93" s="104" t="str">
        <f t="shared" si="1"/>
        <v xml:space="preserve">Anchorage,AK,99645,907-745-6706  ,Backcountry Outfitter ,30 3rd Street </v>
      </c>
    </row>
    <row r="94" spans="1:2" x14ac:dyDescent="0.25">
      <c r="A94" s="127" t="s">
        <v>316</v>
      </c>
      <c r="B94" s="104" t="str">
        <f t="shared" si="1"/>
        <v>AK,99645,907-745-6706  ,Backcountry Outfitter ,30 3rd Street ,Wasilla</v>
      </c>
    </row>
    <row r="95" spans="1:2" x14ac:dyDescent="0.25">
      <c r="A95" s="127">
        <v>99645</v>
      </c>
      <c r="B95" s="104" t="str">
        <f t="shared" si="1"/>
        <v>99645,907-745-6706  ,Backcountry Outfitter ,30 3rd Street ,Wasilla,AK</v>
      </c>
    </row>
    <row r="96" spans="1:2" x14ac:dyDescent="0.25">
      <c r="A96" s="127" t="s">
        <v>364</v>
      </c>
      <c r="B96" s="104" t="str">
        <f t="shared" si="1"/>
        <v>907-745-6706  ,Backcountry Outfitter ,30 3rd Street ,Wasilla,AK,99827</v>
      </c>
    </row>
    <row r="97" spans="1:2" x14ac:dyDescent="0.25">
      <c r="A97" s="127" t="s">
        <v>365</v>
      </c>
      <c r="B97" s="104" t="str">
        <f t="shared" si="1"/>
        <v xml:space="preserve">Backcountry Outfitter ,30 3rd Street ,Wasilla,AK,99827,907-766-0956  </v>
      </c>
    </row>
    <row r="98" spans="1:2" x14ac:dyDescent="0.25">
      <c r="A98" s="127" t="s">
        <v>366</v>
      </c>
      <c r="B98" s="104" t="str">
        <f t="shared" si="1"/>
        <v xml:space="preserve">30 3rd Street ,Wasilla,AK,99827,907-766-0956  ,Bad Weather Sports </v>
      </c>
    </row>
    <row r="99" spans="1:2" x14ac:dyDescent="0.25">
      <c r="A99" s="127" t="s">
        <v>320</v>
      </c>
      <c r="B99" s="104" t="str">
        <f t="shared" si="1"/>
        <v xml:space="preserve">Wasilla,AK,99827,907-766-0956  ,Bad Weather Sports ,201 B Street </v>
      </c>
    </row>
    <row r="100" spans="1:2" x14ac:dyDescent="0.25">
      <c r="A100" s="127" t="s">
        <v>316</v>
      </c>
      <c r="B100" s="104" t="str">
        <f t="shared" si="1"/>
        <v>AK,99827,907-766-0956  ,Bad Weather Sports ,201 B Street ,Talkeetna</v>
      </c>
    </row>
    <row r="101" spans="1:2" x14ac:dyDescent="0.25">
      <c r="A101" s="127">
        <v>99827</v>
      </c>
      <c r="B101" s="104" t="str">
        <f t="shared" si="1"/>
        <v>99827,907-766-0956  ,Bad Weather Sports ,201 B Street ,Talkeetna,AK</v>
      </c>
    </row>
    <row r="102" spans="1:2" x14ac:dyDescent="0.25">
      <c r="A102" s="127" t="s">
        <v>367</v>
      </c>
      <c r="B102" s="104" t="str">
        <f t="shared" si="1"/>
        <v>907-766-0956  ,Bad Weather Sports ,201 B Street ,Talkeetna,AK,99709</v>
      </c>
    </row>
    <row r="103" spans="1:2" x14ac:dyDescent="0.25">
      <c r="A103" s="127" t="s">
        <v>368</v>
      </c>
      <c r="B103" s="104" t="str">
        <f t="shared" si="1"/>
        <v xml:space="preserve">Bad Weather Sports ,201 B Street ,Talkeetna,AK,99709,907-474-2019  </v>
      </c>
    </row>
    <row r="104" spans="1:2" x14ac:dyDescent="0.25">
      <c r="A104" s="127" t="s">
        <v>369</v>
      </c>
      <c r="B104" s="104" t="str">
        <f t="shared" si="1"/>
        <v xml:space="preserve">201 B Street ,Talkeetna,AK,99709,907-474-2019  ,Bad Weather Sports </v>
      </c>
    </row>
    <row r="105" spans="1:2" x14ac:dyDescent="0.25">
      <c r="A105" s="127" t="s">
        <v>370</v>
      </c>
      <c r="B105" s="104" t="str">
        <f t="shared" si="1"/>
        <v xml:space="preserve">Talkeetna,AK,99709,907-474-2019  ,Bad Weather Sports ,213 Badger Road </v>
      </c>
    </row>
    <row r="106" spans="1:2" x14ac:dyDescent="0.25">
      <c r="A106" s="127" t="s">
        <v>316</v>
      </c>
      <c r="B106" s="104" t="str">
        <f t="shared" si="1"/>
        <v>AK,99709,907-474-2019  ,Bad Weather Sports ,213 Badger Road ,Soldotna</v>
      </c>
    </row>
    <row r="107" spans="1:2" x14ac:dyDescent="0.25">
      <c r="A107" s="127">
        <v>99709</v>
      </c>
      <c r="B107" s="104" t="str">
        <f t="shared" si="1"/>
        <v>99709,907-474-2019  ,Bad Weather Sports ,213 Badger Road ,Soldotna,AK</v>
      </c>
    </row>
    <row r="108" spans="1:2" x14ac:dyDescent="0.25">
      <c r="A108" s="127" t="s">
        <v>371</v>
      </c>
      <c r="B108" s="104" t="str">
        <f t="shared" si="1"/>
        <v>907-474-2019  ,Bad Weather Sports ,213 Badger Road ,Soldotna,AK,99701</v>
      </c>
    </row>
    <row r="109" spans="1:2" x14ac:dyDescent="0.25">
      <c r="A109" s="127" t="s">
        <v>368</v>
      </c>
      <c r="B109" s="104" t="str">
        <f t="shared" si="1"/>
        <v xml:space="preserve">Bad Weather Sports ,213 Badger Road ,Soldotna,AK,99701,907-474-2019  </v>
      </c>
    </row>
    <row r="110" spans="1:2" x14ac:dyDescent="0.25">
      <c r="A110" s="127" t="s">
        <v>372</v>
      </c>
      <c r="B110" s="104" t="str">
        <f t="shared" si="1"/>
        <v xml:space="preserve">213 Badger Road ,Soldotna,AK,99701,907-474-2019  ,Barnie's Sports </v>
      </c>
    </row>
    <row r="111" spans="1:2" x14ac:dyDescent="0.25">
      <c r="A111" s="127" t="s">
        <v>346</v>
      </c>
      <c r="B111" s="104" t="str">
        <f t="shared" si="1"/>
        <v xml:space="preserve">Soldotna,AK,99701,907-474-2019  ,Barnie's Sports ,340 Dimond Centre </v>
      </c>
    </row>
    <row r="112" spans="1:2" x14ac:dyDescent="0.25">
      <c r="A112" s="127" t="s">
        <v>316</v>
      </c>
      <c r="B112" s="104" t="str">
        <f t="shared" si="1"/>
        <v>AK,99701,907-474-2019  ,Barnie's Sports ,340 Dimond Centre ,Palmer</v>
      </c>
    </row>
    <row r="113" spans="1:2" x14ac:dyDescent="0.25">
      <c r="A113" s="127">
        <v>99701</v>
      </c>
      <c r="B113" s="104" t="str">
        <f t="shared" si="1"/>
        <v>99701,907-474-2019  ,Barnie's Sports ,340 Dimond Centre ,Palmer,AK</v>
      </c>
    </row>
    <row r="114" spans="1:2" x14ac:dyDescent="0.25">
      <c r="A114" s="127" t="s">
        <v>371</v>
      </c>
      <c r="B114" s="104" t="str">
        <f t="shared" si="1"/>
        <v>907-474-2019  ,Barnie's Sports ,340 Dimond Centre ,Palmer,AK,99503</v>
      </c>
    </row>
    <row r="115" spans="1:2" x14ac:dyDescent="0.25">
      <c r="A115" s="127" t="s">
        <v>373</v>
      </c>
      <c r="B115" s="104" t="str">
        <f t="shared" si="1"/>
        <v xml:space="preserve">Barnie's Sports ,340 Dimond Centre ,Palmer,AK,99503,907-561-2494  </v>
      </c>
    </row>
    <row r="116" spans="1:2" x14ac:dyDescent="0.25">
      <c r="A116" s="127" t="s">
        <v>374</v>
      </c>
      <c r="B116" s="104" t="str">
        <f t="shared" si="1"/>
        <v>340 Dimond Centre ,Palmer,AK,99503,907-561-2494  ,Bear Country Outfitters</v>
      </c>
    </row>
    <row r="117" spans="1:2" x14ac:dyDescent="0.25">
      <c r="A117" s="127" t="s">
        <v>375</v>
      </c>
      <c r="B117" s="104" t="str">
        <f t="shared" si="1"/>
        <v xml:space="preserve">Palmer,AK,99503,907-561-2494  ,Bear Country Outfitters,407 Dimond Centre </v>
      </c>
    </row>
    <row r="118" spans="1:2" x14ac:dyDescent="0.25">
      <c r="A118" s="127" t="s">
        <v>316</v>
      </c>
      <c r="B118" s="104" t="str">
        <f t="shared" si="1"/>
        <v>AK,99503,907-561-2494  ,Bear Country Outfitters,407 Dimond Centre ,Palmer</v>
      </c>
    </row>
    <row r="119" spans="1:2" x14ac:dyDescent="0.25">
      <c r="A119" s="127">
        <v>99503</v>
      </c>
      <c r="B119" s="104" t="str">
        <f t="shared" si="1"/>
        <v>99503,907-561-2494  ,Bear Country Outfitters,407 Dimond Centre ,Palmer,AK</v>
      </c>
    </row>
    <row r="120" spans="1:2" x14ac:dyDescent="0.25">
      <c r="A120" s="127" t="s">
        <v>376</v>
      </c>
      <c r="B120" s="104" t="str">
        <f t="shared" si="1"/>
        <v>907-561-2494  ,Bear Country Outfitters,407 Dimond Centre ,Palmer,AK,99615</v>
      </c>
    </row>
    <row r="121" spans="1:2" x14ac:dyDescent="0.25">
      <c r="A121" s="127" t="s">
        <v>377</v>
      </c>
      <c r="B121" s="104" t="str">
        <f t="shared" si="1"/>
        <v xml:space="preserve">Bear Country Outfitters,407 Dimond Centre ,Palmer,AK,99615,907-486-2811  </v>
      </c>
    </row>
    <row r="122" spans="1:2" x14ac:dyDescent="0.25">
      <c r="A122" s="127" t="s">
        <v>378</v>
      </c>
      <c r="B122" s="104" t="str">
        <f t="shared" si="1"/>
        <v xml:space="preserve">407 Dimond Centre ,Palmer,AK,99615,907-486-2811  ,Beaver Tail Sports </v>
      </c>
    </row>
    <row r="123" spans="1:2" x14ac:dyDescent="0.25">
      <c r="A123" s="127" t="s">
        <v>375</v>
      </c>
      <c r="B123" s="104" t="str">
        <f t="shared" si="1"/>
        <v xml:space="preserve">Palmer,AK,99615,907-486-2811  ,Beaver Tail Sports ,447 Dock Street </v>
      </c>
    </row>
    <row r="124" spans="1:2" x14ac:dyDescent="0.25">
      <c r="A124" s="127" t="s">
        <v>316</v>
      </c>
      <c r="B124" s="104" t="str">
        <f t="shared" si="1"/>
        <v>AK,99615,907-486-2811  ,Beaver Tail Sports ,447 Dock Street ,North Pole</v>
      </c>
    </row>
    <row r="125" spans="1:2" x14ac:dyDescent="0.25">
      <c r="A125" s="127">
        <v>99615</v>
      </c>
      <c r="B125" s="104" t="str">
        <f t="shared" si="1"/>
        <v>99615,907-486-2811  ,Beaver Tail Sports ,447 Dock Street ,North Pole,AK</v>
      </c>
    </row>
    <row r="126" spans="1:2" x14ac:dyDescent="0.25">
      <c r="A126" s="127" t="s">
        <v>379</v>
      </c>
      <c r="B126" s="104" t="str">
        <f t="shared" si="1"/>
        <v>907-486-2811  ,Beaver Tail Sports ,447 Dock Street ,North Pole,AK,99709</v>
      </c>
    </row>
    <row r="127" spans="1:2" x14ac:dyDescent="0.25">
      <c r="A127" s="127" t="s">
        <v>380</v>
      </c>
      <c r="B127" s="104" t="str">
        <f t="shared" si="1"/>
        <v xml:space="preserve">Beaver Tail Sports ,447 Dock Street ,North Pole,AK,99709,907-479-2869  </v>
      </c>
    </row>
    <row r="128" spans="1:2" x14ac:dyDescent="0.25">
      <c r="A128" s="127" t="s">
        <v>381</v>
      </c>
      <c r="B128" s="104" t="str">
        <f t="shared" si="1"/>
        <v xml:space="preserve">447 Dock Street ,North Pole,AK,99709,907-479-2869  ,Beaver Tail Sports </v>
      </c>
    </row>
    <row r="129" spans="1:2" x14ac:dyDescent="0.25">
      <c r="A129" s="127" t="s">
        <v>382</v>
      </c>
      <c r="B129" s="104" t="str">
        <f t="shared" si="1"/>
        <v>North Pole,AK,99709,907-479-2869  ,Beaver Tail Sports ,475 E. 68th Avenue</v>
      </c>
    </row>
    <row r="130" spans="1:2" x14ac:dyDescent="0.25">
      <c r="A130" s="127" t="s">
        <v>316</v>
      </c>
      <c r="B130" s="104" t="str">
        <f t="shared" si="1"/>
        <v>AK,99709,907-479-2869  ,Beaver Tail Sports ,475 E. 68th Avenue,North Pole</v>
      </c>
    </row>
    <row r="131" spans="1:2" x14ac:dyDescent="0.25">
      <c r="A131" s="127">
        <v>99709</v>
      </c>
      <c r="B131" s="104" t="str">
        <f t="shared" si="1"/>
        <v>99709,907-479-2869  ,Beaver Tail Sports ,475 E. 68th Avenue,North Pole,AK</v>
      </c>
    </row>
    <row r="132" spans="1:2" x14ac:dyDescent="0.25">
      <c r="A132" s="127" t="s">
        <v>383</v>
      </c>
      <c r="B132" s="104" t="str">
        <f t="shared" si="1"/>
        <v>907-479-2869  ,Beaver Tail Sports ,475 E. 68th Avenue,North Pole,AK,99686</v>
      </c>
    </row>
    <row r="133" spans="1:2" x14ac:dyDescent="0.25">
      <c r="A133" s="127" t="s">
        <v>380</v>
      </c>
      <c r="B133" s="104" t="str">
        <f t="shared" si="1"/>
        <v xml:space="preserve">Beaver Tail Sports ,475 E. 68th Avenue,North Pole,AK,99686,907-835-2876  </v>
      </c>
    </row>
    <row r="134" spans="1:2" x14ac:dyDescent="0.25">
      <c r="A134" s="127" t="s">
        <v>384</v>
      </c>
      <c r="B134" s="104" t="str">
        <f t="shared" si="1"/>
        <v xml:space="preserve">475 E. 68th Avenue,North Pole,AK,99686,907-835-2876  ,Bernie's Bait Shop &amp; Supply </v>
      </c>
    </row>
    <row r="135" spans="1:2" x14ac:dyDescent="0.25">
      <c r="A135" s="127" t="s">
        <v>382</v>
      </c>
      <c r="B135" s="104" t="str">
        <f t="shared" si="1"/>
        <v>North Pole,AK,99686,907-835-2876  ,Bernie's Bait Shop &amp; Supply ,320 De Armoun Road</v>
      </c>
    </row>
    <row r="136" spans="1:2" x14ac:dyDescent="0.25">
      <c r="A136" s="127" t="s">
        <v>316</v>
      </c>
      <c r="B136" s="104" t="str">
        <f t="shared" ref="B136:B199" si="2" xml:space="preserve"> _xlfn.TEXTJOIN( ",", FALSE, A136:A141 )</f>
        <v>AK,99686,907-835-2876  ,Bernie's Bait Shop &amp; Supply ,320 De Armoun Road,Sitka</v>
      </c>
    </row>
    <row r="137" spans="1:2" x14ac:dyDescent="0.25">
      <c r="A137" s="127">
        <v>99686</v>
      </c>
      <c r="B137" s="104" t="str">
        <f t="shared" si="2"/>
        <v>99686,907-835-2876  ,Bernie's Bait Shop &amp; Supply ,320 De Armoun Road,Sitka,AK</v>
      </c>
    </row>
    <row r="138" spans="1:2" x14ac:dyDescent="0.25">
      <c r="A138" s="127" t="s">
        <v>385</v>
      </c>
      <c r="B138" s="104" t="str">
        <f t="shared" si="2"/>
        <v>907-835-2876  ,Bernie's Bait Shop &amp; Supply ,320 De Armoun Road,Sitka,AK,99654</v>
      </c>
    </row>
    <row r="139" spans="1:2" x14ac:dyDescent="0.25">
      <c r="A139" s="127" t="s">
        <v>386</v>
      </c>
      <c r="B139" s="104" t="str">
        <f t="shared" si="2"/>
        <v xml:space="preserve">Bernie's Bait Shop &amp; Supply ,320 De Armoun Road,Sitka,AK,99654,907-357-2477  </v>
      </c>
    </row>
    <row r="140" spans="1:2" x14ac:dyDescent="0.25">
      <c r="A140" s="127" t="s">
        <v>387</v>
      </c>
      <c r="B140" s="104" t="str">
        <f t="shared" si="2"/>
        <v xml:space="preserve">320 De Armoun Road,Sitka,AK,99654,907-357-2477  ,Big Frontier Diving </v>
      </c>
    </row>
    <row r="141" spans="1:2" x14ac:dyDescent="0.25">
      <c r="A141" s="127" t="s">
        <v>356</v>
      </c>
      <c r="B141" s="104" t="str">
        <f t="shared" si="2"/>
        <v xml:space="preserve">Sitka,AK,99654,907-357-2477  ,Big Frontier Diving ,3425 Mission Street </v>
      </c>
    </row>
    <row r="142" spans="1:2" x14ac:dyDescent="0.25">
      <c r="A142" s="127" t="s">
        <v>316</v>
      </c>
      <c r="B142" s="104" t="str">
        <f t="shared" si="2"/>
        <v>AK,99654,907-357-2477  ,Big Frontier Diving ,3425 Mission Street ,Fairbanks</v>
      </c>
    </row>
    <row r="143" spans="1:2" x14ac:dyDescent="0.25">
      <c r="A143" s="127">
        <v>99654</v>
      </c>
      <c r="B143" s="104" t="str">
        <f t="shared" si="2"/>
        <v>99654,907-357-2477  ,Big Frontier Diving ,3425 Mission Street ,Fairbanks,AK</v>
      </c>
    </row>
    <row r="144" spans="1:2" x14ac:dyDescent="0.25">
      <c r="A144" s="127" t="s">
        <v>388</v>
      </c>
      <c r="B144" s="104" t="str">
        <f t="shared" si="2"/>
        <v>907-357-2477  ,Big Frontier Diving ,3425 Mission Street ,Fairbanks,AK,99503</v>
      </c>
    </row>
    <row r="145" spans="1:2" x14ac:dyDescent="0.25">
      <c r="A145" s="127" t="s">
        <v>389</v>
      </c>
      <c r="B145" s="104" t="str">
        <f t="shared" si="2"/>
        <v xml:space="preserve">Big Frontier Diving ,3425 Mission Street ,Fairbanks,AK,99503,907-222-5635  </v>
      </c>
    </row>
    <row r="146" spans="1:2" x14ac:dyDescent="0.25">
      <c r="A146" s="127" t="s">
        <v>390</v>
      </c>
      <c r="B146" s="104" t="str">
        <f t="shared" si="2"/>
        <v xml:space="preserve">3425 Mission Street ,Fairbanks,AK,99503,907-222-5635  ,Big Frontier Diving </v>
      </c>
    </row>
    <row r="147" spans="1:2" x14ac:dyDescent="0.25">
      <c r="A147" s="127" t="s">
        <v>391</v>
      </c>
      <c r="B147" s="104" t="str">
        <f t="shared" si="2"/>
        <v xml:space="preserve">Fairbanks,AK,99503,907-222-5635  ,Big Frontier Diving ,3480 Mountainside Drive </v>
      </c>
    </row>
    <row r="148" spans="1:2" x14ac:dyDescent="0.25">
      <c r="A148" s="127" t="s">
        <v>316</v>
      </c>
      <c r="B148" s="104" t="str">
        <f t="shared" si="2"/>
        <v>AK,99503,907-222-5635  ,Big Frontier Diving ,3480 Mountainside Drive ,Fairbanks</v>
      </c>
    </row>
    <row r="149" spans="1:2" x14ac:dyDescent="0.25">
      <c r="A149" s="127">
        <v>99503</v>
      </c>
      <c r="B149" s="104" t="str">
        <f t="shared" si="2"/>
        <v>99503,907-222-5635  ,Big Frontier Diving ,3480 Mountainside Drive ,Fairbanks,AK</v>
      </c>
    </row>
    <row r="150" spans="1:2" x14ac:dyDescent="0.25">
      <c r="A150" s="127" t="s">
        <v>392</v>
      </c>
      <c r="B150" s="104" t="str">
        <f t="shared" si="2"/>
        <v>907-222-5635  ,Big Frontier Diving ,3480 Mountainside Drive ,Fairbanks,AK,99503</v>
      </c>
    </row>
    <row r="151" spans="1:2" x14ac:dyDescent="0.25">
      <c r="A151" s="127" t="s">
        <v>389</v>
      </c>
      <c r="B151" s="104" t="str">
        <f t="shared" si="2"/>
        <v xml:space="preserve">Big Frontier Diving ,3480 Mountainside Drive ,Fairbanks,AK,99503,907-222-5660  </v>
      </c>
    </row>
    <row r="152" spans="1:2" x14ac:dyDescent="0.25">
      <c r="A152" s="127" t="s">
        <v>393</v>
      </c>
      <c r="B152" s="104" t="str">
        <f t="shared" si="2"/>
        <v xml:space="preserve">3480 Mountainside Drive ,Fairbanks,AK,99503,907-222-5660  ,Big Joe's </v>
      </c>
    </row>
    <row r="153" spans="1:2" x14ac:dyDescent="0.25">
      <c r="A153" s="127" t="s">
        <v>391</v>
      </c>
      <c r="B153" s="104" t="str">
        <f t="shared" si="2"/>
        <v>Fairbanks,AK,99503,907-222-5660  ,Big Joe's ,477 East Pioneer Avenue</v>
      </c>
    </row>
    <row r="154" spans="1:2" x14ac:dyDescent="0.25">
      <c r="A154" s="127" t="s">
        <v>316</v>
      </c>
      <c r="B154" s="104" t="str">
        <f t="shared" si="2"/>
        <v>AK,99503,907-222-5660  ,Big Joe's ,477 East Pioneer Avenue,Kodiak</v>
      </c>
    </row>
    <row r="155" spans="1:2" x14ac:dyDescent="0.25">
      <c r="A155" s="127">
        <v>99503</v>
      </c>
      <c r="B155" s="104" t="str">
        <f t="shared" si="2"/>
        <v>99503,907-222-5660  ,Big Joe's ,477 East Pioneer Avenue,Kodiak,AK</v>
      </c>
    </row>
    <row r="156" spans="1:2" x14ac:dyDescent="0.25">
      <c r="A156" s="127" t="s">
        <v>394</v>
      </c>
      <c r="B156" s="104" t="str">
        <f t="shared" si="2"/>
        <v>907-222-5660  ,Big Joe's ,477 East Pioneer Avenue,Kodiak,AK,99701</v>
      </c>
    </row>
    <row r="157" spans="1:2" x14ac:dyDescent="0.25">
      <c r="A157" s="127" t="s">
        <v>395</v>
      </c>
      <c r="B157" s="104" t="str">
        <f t="shared" si="2"/>
        <v xml:space="preserve">Big Joe's ,477 East Pioneer Avenue,Kodiak,AK,99701,907-456-2929  </v>
      </c>
    </row>
    <row r="158" spans="1:2" x14ac:dyDescent="0.25">
      <c r="A158" s="127" t="s">
        <v>396</v>
      </c>
      <c r="B158" s="104" t="str">
        <f t="shared" si="2"/>
        <v xml:space="preserve">477 East Pioneer Avenue,Kodiak,AK,99701,907-456-2929  ,Big Joe's Store </v>
      </c>
    </row>
    <row r="159" spans="1:2" x14ac:dyDescent="0.25">
      <c r="A159" s="127" t="s">
        <v>397</v>
      </c>
      <c r="B159" s="104" t="str">
        <f t="shared" si="2"/>
        <v>Kodiak,AK,99701,907-456-2929  ,Big Joe's Store ,505 East Herning Avenue</v>
      </c>
    </row>
    <row r="160" spans="1:2" x14ac:dyDescent="0.25">
      <c r="A160" s="127" t="s">
        <v>316</v>
      </c>
      <c r="B160" s="104" t="str">
        <f t="shared" si="2"/>
        <v>AK,99701,907-456-2929  ,Big Joe's Store ,505 East Herning Avenue,Kodiak</v>
      </c>
    </row>
    <row r="161" spans="1:2" x14ac:dyDescent="0.25">
      <c r="A161" s="127">
        <v>99701</v>
      </c>
      <c r="B161" s="104" t="str">
        <f t="shared" si="2"/>
        <v>99701,907-456-2929  ,Big Joe's Store ,505 East Herning Avenue,Kodiak,AK</v>
      </c>
    </row>
    <row r="162" spans="1:2" x14ac:dyDescent="0.25">
      <c r="A162" s="127" t="s">
        <v>398</v>
      </c>
      <c r="B162" s="104" t="str">
        <f t="shared" si="2"/>
        <v>907-456-2929  ,Big Joe's Store ,505 East Herning Avenue,Kodiak,AK,99701</v>
      </c>
    </row>
    <row r="163" spans="1:2" x14ac:dyDescent="0.25">
      <c r="A163" s="127" t="s">
        <v>399</v>
      </c>
      <c r="B163" s="104" t="str">
        <f t="shared" si="2"/>
        <v xml:space="preserve">Big Joe's Store ,505 East Herning Avenue,Kodiak,AK,99701,907-452-3006  </v>
      </c>
    </row>
    <row r="164" spans="1:2" x14ac:dyDescent="0.25">
      <c r="A164" s="127" t="s">
        <v>400</v>
      </c>
      <c r="B164" s="104" t="str">
        <f t="shared" si="2"/>
        <v xml:space="preserve">505 East Herning Avenue,Kodiak,AK,99701,907-452-3006  ,Bill's Sporting Goods </v>
      </c>
    </row>
    <row r="165" spans="1:2" x14ac:dyDescent="0.25">
      <c r="A165" s="127" t="s">
        <v>397</v>
      </c>
      <c r="B165" s="104" t="str">
        <f t="shared" si="2"/>
        <v xml:space="preserve">Kodiak,AK,99701,907-452-3006  ,Bill's Sporting Goods ,685 Fairview Avenue </v>
      </c>
    </row>
    <row r="166" spans="1:2" x14ac:dyDescent="0.25">
      <c r="A166" s="127" t="s">
        <v>316</v>
      </c>
      <c r="B166" s="104" t="str">
        <f t="shared" si="2"/>
        <v>AK,99701,907-452-3006  ,Bill's Sporting Goods ,685 Fairview Avenue ,Ketchikan</v>
      </c>
    </row>
    <row r="167" spans="1:2" x14ac:dyDescent="0.25">
      <c r="A167" s="127">
        <v>99701</v>
      </c>
      <c r="B167" s="104" t="str">
        <f t="shared" si="2"/>
        <v>99701,907-452-3006  ,Bill's Sporting Goods ,685 Fairview Avenue ,Ketchikan,AK</v>
      </c>
    </row>
    <row r="168" spans="1:2" x14ac:dyDescent="0.25">
      <c r="A168" s="127" t="s">
        <v>401</v>
      </c>
      <c r="B168" s="104" t="str">
        <f t="shared" si="2"/>
        <v>907-452-3006  ,Bill's Sporting Goods ,685 Fairview Avenue ,Ketchikan,AK,99901</v>
      </c>
    </row>
    <row r="169" spans="1:2" x14ac:dyDescent="0.25">
      <c r="A169" s="127" t="s">
        <v>402</v>
      </c>
      <c r="B169" s="104" t="str">
        <f t="shared" si="2"/>
        <v xml:space="preserve">Bill's Sporting Goods ,685 Fairview Avenue ,Ketchikan,AK,99901,907-247-3640  </v>
      </c>
    </row>
    <row r="170" spans="1:2" x14ac:dyDescent="0.25">
      <c r="A170" s="127" t="s">
        <v>403</v>
      </c>
      <c r="B170" s="104" t="str">
        <f t="shared" si="2"/>
        <v xml:space="preserve">685 Fairview Avenue ,Ketchikan,AK,99901,907-247-3640  ,Bill's Total Sports </v>
      </c>
    </row>
    <row r="171" spans="1:2" x14ac:dyDescent="0.25">
      <c r="A171" s="127" t="s">
        <v>404</v>
      </c>
      <c r="B171" s="104" t="str">
        <f t="shared" si="2"/>
        <v>Ketchikan,AK,99901,907-247-3640  ,Bill's Total Sports , West 27th Avenue</v>
      </c>
    </row>
    <row r="172" spans="1:2" x14ac:dyDescent="0.25">
      <c r="A172" s="127" t="s">
        <v>316</v>
      </c>
      <c r="B172" s="104" t="str">
        <f t="shared" si="2"/>
        <v>AK,99901,907-247-3640  ,Bill's Total Sports , West 27th Avenue,Anchorage</v>
      </c>
    </row>
    <row r="173" spans="1:2" x14ac:dyDescent="0.25">
      <c r="A173" s="127">
        <v>99901</v>
      </c>
      <c r="B173" s="104" t="str">
        <f t="shared" si="2"/>
        <v>99901,907-247-3640  ,Bill's Total Sports , West 27th Avenue,Anchorage,AK</v>
      </c>
    </row>
    <row r="174" spans="1:2" x14ac:dyDescent="0.25">
      <c r="A174" s="127" t="s">
        <v>405</v>
      </c>
      <c r="B174" s="104" t="str">
        <f t="shared" si="2"/>
        <v>907-247-3640  ,Bill's Total Sports , West 27th Avenue,Anchorage,AK,99518</v>
      </c>
    </row>
    <row r="175" spans="1:2" x14ac:dyDescent="0.25">
      <c r="A175" s="127" t="s">
        <v>406</v>
      </c>
      <c r="B175" s="104" t="str">
        <f t="shared" si="2"/>
        <v xml:space="preserve">Bill's Total Sports , West 27th Avenue,Anchorage,AK,99518,907-522-8288  </v>
      </c>
    </row>
    <row r="176" spans="1:2" x14ac:dyDescent="0.25">
      <c r="A176" s="127" t="s">
        <v>407</v>
      </c>
      <c r="B176" s="104" t="str">
        <f t="shared" si="2"/>
        <v xml:space="preserve"> West 27th Avenue,Anchorage,AK,99518,907-522-8288  ,Blue Sports Marketing </v>
      </c>
    </row>
    <row r="177" spans="1:2" x14ac:dyDescent="0.25">
      <c r="A177" s="127" t="s">
        <v>363</v>
      </c>
      <c r="B177" s="104" t="str">
        <f t="shared" si="2"/>
        <v xml:space="preserve">Anchorage,AK,99518,907-522-8288  ,Blue Sports Marketing ,9209 Tongass Avenue </v>
      </c>
    </row>
    <row r="178" spans="1:2" x14ac:dyDescent="0.25">
      <c r="A178" s="127" t="s">
        <v>316</v>
      </c>
      <c r="B178" s="104" t="str">
        <f t="shared" si="2"/>
        <v>AK,99518,907-522-8288  ,Blue Sports Marketing ,9209 Tongass Avenue ,Anchorage</v>
      </c>
    </row>
    <row r="179" spans="1:2" x14ac:dyDescent="0.25">
      <c r="A179" s="127">
        <v>99518</v>
      </c>
      <c r="B179" s="104" t="str">
        <f t="shared" si="2"/>
        <v>99518,907-522-8288  ,Blue Sports Marketing ,9209 Tongass Avenue ,Anchorage,AK</v>
      </c>
    </row>
    <row r="180" spans="1:2" x14ac:dyDescent="0.25">
      <c r="A180" s="127" t="s">
        <v>408</v>
      </c>
      <c r="B180" s="104" t="str">
        <f t="shared" si="2"/>
        <v>907-522-8288  ,Blue Sports Marketing ,9209 Tongass Avenue ,Anchorage,AK,99501</v>
      </c>
    </row>
    <row r="181" spans="1:2" x14ac:dyDescent="0.25">
      <c r="A181" s="127" t="s">
        <v>409</v>
      </c>
      <c r="B181" s="104" t="str">
        <f t="shared" si="2"/>
        <v xml:space="preserve">Blue Sports Marketing ,9209 Tongass Avenue ,Anchorage,AK,99501,907-279-7272  </v>
      </c>
    </row>
    <row r="182" spans="1:2" x14ac:dyDescent="0.25">
      <c r="A182" s="127" t="s">
        <v>410</v>
      </c>
      <c r="B182" s="104" t="str">
        <f t="shared" si="2"/>
        <v xml:space="preserve">9209 Tongass Avenue ,Anchorage,AK,99501,907-279-7272  ,Bob's Outfitters </v>
      </c>
    </row>
    <row r="183" spans="1:2" x14ac:dyDescent="0.25">
      <c r="A183" s="127" t="s">
        <v>363</v>
      </c>
      <c r="B183" s="104" t="str">
        <f t="shared" si="2"/>
        <v xml:space="preserve">Anchorage,AK,99501,907-279-7272  ,Bob's Outfitters ,290 College Road </v>
      </c>
    </row>
    <row r="184" spans="1:2" x14ac:dyDescent="0.25">
      <c r="A184" s="127" t="s">
        <v>316</v>
      </c>
      <c r="B184" s="104" t="str">
        <f t="shared" si="2"/>
        <v>AK,99501,907-279-7272  ,Bob's Outfitters ,290 College Road ,Sitka</v>
      </c>
    </row>
    <row r="185" spans="1:2" x14ac:dyDescent="0.25">
      <c r="A185" s="127">
        <v>99501</v>
      </c>
      <c r="B185" s="104" t="str">
        <f t="shared" si="2"/>
        <v>99501,907-279-7272  ,Bob's Outfitters ,290 College Road ,Sitka,AK</v>
      </c>
    </row>
    <row r="186" spans="1:2" x14ac:dyDescent="0.25">
      <c r="A186" s="127" t="s">
        <v>411</v>
      </c>
      <c r="B186" s="104" t="str">
        <f t="shared" si="2"/>
        <v>907-279-7272  ,Bob's Outfitters ,290 College Road ,Sitka,AK,99801</v>
      </c>
    </row>
    <row r="187" spans="1:2" x14ac:dyDescent="0.25">
      <c r="A187" s="127" t="s">
        <v>412</v>
      </c>
      <c r="B187" s="104" t="str">
        <f t="shared" si="2"/>
        <v xml:space="preserve">Bob's Outfitters ,290 College Road ,Sitka,AK,99801,907-789-2300  </v>
      </c>
    </row>
    <row r="188" spans="1:2" x14ac:dyDescent="0.25">
      <c r="A188" s="127" t="s">
        <v>413</v>
      </c>
      <c r="B188" s="104" t="str">
        <f t="shared" si="2"/>
        <v xml:space="preserve">290 College Road ,Sitka,AK,99801,907-789-2300  ,Broadline Snowboard </v>
      </c>
    </row>
    <row r="189" spans="1:2" x14ac:dyDescent="0.25">
      <c r="A189" s="127" t="s">
        <v>356</v>
      </c>
      <c r="B189" s="104" t="str">
        <f t="shared" si="2"/>
        <v>Sitka,AK,99801,907-789-2300  ,Broadline Snowboard ,507 East Benson Boulevard</v>
      </c>
    </row>
    <row r="190" spans="1:2" x14ac:dyDescent="0.25">
      <c r="A190" s="127" t="s">
        <v>316</v>
      </c>
      <c r="B190" s="104" t="str">
        <f t="shared" si="2"/>
        <v>AK,99801,907-789-2300  ,Broadline Snowboard ,507 East Benson Boulevard,Kodiak</v>
      </c>
    </row>
    <row r="191" spans="1:2" x14ac:dyDescent="0.25">
      <c r="A191" s="127">
        <v>99801</v>
      </c>
      <c r="B191" s="104" t="str">
        <f t="shared" si="2"/>
        <v>99801,907-789-2300  ,Broadline Snowboard ,507 East Benson Boulevard,Kodiak,AK</v>
      </c>
    </row>
    <row r="192" spans="1:2" x14ac:dyDescent="0.25">
      <c r="A192" s="127" t="s">
        <v>414</v>
      </c>
      <c r="B192" s="104" t="str">
        <f t="shared" si="2"/>
        <v>907-789-2300  ,Broadline Snowboard ,507 East Benson Boulevard,Kodiak,AK,99709</v>
      </c>
    </row>
    <row r="193" spans="1:2" x14ac:dyDescent="0.25">
      <c r="A193" s="127" t="s">
        <v>415</v>
      </c>
      <c r="B193" s="104" t="str">
        <f t="shared" si="2"/>
        <v xml:space="preserve">Broadline Snowboard ,507 East Benson Boulevard,Kodiak,AK,99709,907-479-3007  </v>
      </c>
    </row>
    <row r="194" spans="1:2" x14ac:dyDescent="0.25">
      <c r="A194" s="127" t="s">
        <v>416</v>
      </c>
      <c r="B194" s="104" t="str">
        <f t="shared" si="2"/>
        <v xml:space="preserve">507 East Benson Boulevard,Kodiak,AK,99709,907-479-3007  ,Broadline Snowboard </v>
      </c>
    </row>
    <row r="195" spans="1:2" x14ac:dyDescent="0.25">
      <c r="A195" s="127" t="s">
        <v>397</v>
      </c>
      <c r="B195" s="104" t="str">
        <f t="shared" si="2"/>
        <v>Kodiak,AK,99709,907-479-3007  ,Broadline Snowboard ,507 East 15th Avenue</v>
      </c>
    </row>
    <row r="196" spans="1:2" x14ac:dyDescent="0.25">
      <c r="A196" s="127" t="s">
        <v>316</v>
      </c>
      <c r="B196" s="104" t="str">
        <f t="shared" si="2"/>
        <v>AK,99709,907-479-3007  ,Broadline Snowboard ,507 East 15th Avenue,Kodiak</v>
      </c>
    </row>
    <row r="197" spans="1:2" x14ac:dyDescent="0.25">
      <c r="A197" s="127">
        <v>99709</v>
      </c>
      <c r="B197" s="104" t="str">
        <f t="shared" si="2"/>
        <v>99709,907-479-3007  ,Broadline Snowboard ,507 East 15th Avenue,Kodiak,AK</v>
      </c>
    </row>
    <row r="198" spans="1:2" x14ac:dyDescent="0.25">
      <c r="A198" s="127" t="s">
        <v>417</v>
      </c>
      <c r="B198" s="104" t="str">
        <f t="shared" si="2"/>
        <v>907-479-3007  ,Broadline Snowboard ,507 East 15th Avenue,Kodiak,AK,99501</v>
      </c>
    </row>
    <row r="199" spans="1:2" x14ac:dyDescent="0.25">
      <c r="A199" s="127" t="s">
        <v>415</v>
      </c>
      <c r="B199" s="104" t="str">
        <f t="shared" si="2"/>
        <v xml:space="preserve">Broadline Snowboard ,507 East 15th Avenue,Kodiak,AK,99501,907-349-3135  </v>
      </c>
    </row>
    <row r="200" spans="1:2" x14ac:dyDescent="0.25">
      <c r="A200" s="127" t="s">
        <v>418</v>
      </c>
      <c r="B200" s="104" t="str">
        <f t="shared" ref="B200:B263" si="3" xml:space="preserve"> _xlfn.TEXTJOIN( ",", FALSE, A200:A205 )</f>
        <v xml:space="preserve">507 East 15th Avenue,Kodiak,AK,99501,907-349-3135  ,Broadline Snowboard - Business Office </v>
      </c>
    </row>
    <row r="201" spans="1:2" x14ac:dyDescent="0.25">
      <c r="A201" s="127" t="s">
        <v>397</v>
      </c>
      <c r="B201" s="104" t="str">
        <f t="shared" si="3"/>
        <v>Kodiak,AK,99501,907-349-3135  ,Broadline Snowboard - Business Office ,524 East 5th Avenue</v>
      </c>
    </row>
    <row r="202" spans="1:2" x14ac:dyDescent="0.25">
      <c r="A202" s="127" t="s">
        <v>316</v>
      </c>
      <c r="B202" s="104" t="str">
        <f t="shared" si="3"/>
        <v>AK,99501,907-349-3135  ,Broadline Snowboard - Business Office ,524 East 5th Avenue,Ketchikan</v>
      </c>
    </row>
    <row r="203" spans="1:2" x14ac:dyDescent="0.25">
      <c r="A203" s="127">
        <v>99501</v>
      </c>
      <c r="B203" s="104" t="str">
        <f t="shared" si="3"/>
        <v>99501,907-349-3135  ,Broadline Snowboard - Business Office ,524 East 5th Avenue,Ketchikan,AK</v>
      </c>
    </row>
    <row r="204" spans="1:2" x14ac:dyDescent="0.25">
      <c r="A204" s="127" t="s">
        <v>419</v>
      </c>
      <c r="B204" s="104" t="str">
        <f t="shared" si="3"/>
        <v>907-349-3135  ,Broadline Snowboard - Business Office ,524 East 5th Avenue,Ketchikan,AK,99501</v>
      </c>
    </row>
    <row r="205" spans="1:2" x14ac:dyDescent="0.25">
      <c r="A205" s="127" t="s">
        <v>420</v>
      </c>
      <c r="B205" s="104" t="str">
        <f t="shared" si="3"/>
        <v xml:space="preserve">Broadline Snowboard - Business Office ,524 East 5th Avenue,Ketchikan,AK,99501,907-245-3171  </v>
      </c>
    </row>
    <row r="206" spans="1:2" x14ac:dyDescent="0.25">
      <c r="A206" s="127" t="s">
        <v>421</v>
      </c>
      <c r="B206" s="104" t="str">
        <f t="shared" si="3"/>
        <v xml:space="preserve">524 East 5th Avenue,Ketchikan,AK,99501,907-245-3171  ,Broadline Snowboard Shop </v>
      </c>
    </row>
    <row r="207" spans="1:2" x14ac:dyDescent="0.25">
      <c r="A207" s="127" t="s">
        <v>404</v>
      </c>
      <c r="B207" s="104" t="str">
        <f t="shared" si="3"/>
        <v>Ketchikan,AK,99501,907-245-3171  ,Broadline Snowboard Shop ,530 East Tudor Road</v>
      </c>
    </row>
    <row r="208" spans="1:2" x14ac:dyDescent="0.25">
      <c r="A208" s="127" t="s">
        <v>316</v>
      </c>
      <c r="B208" s="104" t="str">
        <f t="shared" si="3"/>
        <v>AK,99501,907-245-3171  ,Broadline Snowboard Shop ,530 East Tudor Road,Ketchikan</v>
      </c>
    </row>
    <row r="209" spans="1:2" x14ac:dyDescent="0.25">
      <c r="A209" s="127">
        <v>99501</v>
      </c>
      <c r="B209" s="104" t="str">
        <f t="shared" si="3"/>
        <v>99501,907-245-3171  ,Broadline Snowboard Shop ,530 East Tudor Road,Ketchikan,AK</v>
      </c>
    </row>
    <row r="210" spans="1:2" x14ac:dyDescent="0.25">
      <c r="A210" s="127" t="s">
        <v>422</v>
      </c>
      <c r="B210" s="104" t="str">
        <f t="shared" si="3"/>
        <v>907-245-3171  ,Broadline Snowboard Shop ,530 East Tudor Road,Ketchikan,AK,99501</v>
      </c>
    </row>
    <row r="211" spans="1:2" x14ac:dyDescent="0.25">
      <c r="A211" s="127" t="s">
        <v>423</v>
      </c>
      <c r="B211" s="104" t="str">
        <f t="shared" si="3"/>
        <v xml:space="preserve">Broadline Snowboard Shop ,530 East Tudor Road,Ketchikan,AK,99501,907-245-3184  </v>
      </c>
    </row>
    <row r="212" spans="1:2" x14ac:dyDescent="0.25">
      <c r="A212" s="127" t="s">
        <v>424</v>
      </c>
      <c r="B212" s="104" t="str">
        <f t="shared" si="3"/>
        <v xml:space="preserve">530 East Tudor Road,Ketchikan,AK,99501,907-245-3184  ,Broadline Snowboard Shop </v>
      </c>
    </row>
    <row r="213" spans="1:2" x14ac:dyDescent="0.25">
      <c r="A213" s="127" t="s">
        <v>404</v>
      </c>
      <c r="B213" s="104" t="str">
        <f t="shared" si="3"/>
        <v>Ketchikan,AK,99501,907-245-3184  ,Broadline Snowboard Shop ,570 East Tudor Road</v>
      </c>
    </row>
    <row r="214" spans="1:2" x14ac:dyDescent="0.25">
      <c r="A214" s="127" t="s">
        <v>316</v>
      </c>
      <c r="B214" s="104" t="str">
        <f t="shared" si="3"/>
        <v>AK,99501,907-245-3184  ,Broadline Snowboard Shop ,570 East Tudor Road,Ketchikan</v>
      </c>
    </row>
    <row r="215" spans="1:2" x14ac:dyDescent="0.25">
      <c r="A215" s="127">
        <v>99501</v>
      </c>
      <c r="B215" s="104" t="str">
        <f t="shared" si="3"/>
        <v>99501,907-245-3184  ,Broadline Snowboard Shop ,570 East Tudor Road,Ketchikan,AK</v>
      </c>
    </row>
    <row r="216" spans="1:2" x14ac:dyDescent="0.25">
      <c r="A216" s="127" t="s">
        <v>425</v>
      </c>
      <c r="B216" s="104" t="str">
        <f t="shared" si="3"/>
        <v>907-245-3184  ,Broadline Snowboard Shop ,570 East Tudor Road,Ketchikan,AK,99501</v>
      </c>
    </row>
    <row r="217" spans="1:2" x14ac:dyDescent="0.25">
      <c r="A217" s="127" t="s">
        <v>423</v>
      </c>
      <c r="B217" s="104" t="str">
        <f t="shared" si="3"/>
        <v xml:space="preserve">Broadline Snowboard Shop ,570 East Tudor Road,Ketchikan,AK,99501,907-245-3199  </v>
      </c>
    </row>
    <row r="218" spans="1:2" x14ac:dyDescent="0.25">
      <c r="A218" s="127" t="s">
        <v>426</v>
      </c>
      <c r="B218" s="104" t="str">
        <f t="shared" si="3"/>
        <v xml:space="preserve">570 East Tudor Road,Ketchikan,AK,99501,907-245-3199  ,Broadline Snowboard Shop </v>
      </c>
    </row>
    <row r="219" spans="1:2" x14ac:dyDescent="0.25">
      <c r="A219" s="127" t="s">
        <v>404</v>
      </c>
      <c r="B219" s="104" t="str">
        <f t="shared" si="3"/>
        <v>Ketchikan,AK,99501,907-245-3199  ,Broadline Snowboard Shop ,660 East Rezanof Drive</v>
      </c>
    </row>
    <row r="220" spans="1:2" x14ac:dyDescent="0.25">
      <c r="A220" s="127" t="s">
        <v>316</v>
      </c>
      <c r="B220" s="104" t="str">
        <f t="shared" si="3"/>
        <v>AK,99501,907-245-3199  ,Broadline Snowboard Shop ,660 East Rezanof Drive,Ketchikan</v>
      </c>
    </row>
    <row r="221" spans="1:2" x14ac:dyDescent="0.25">
      <c r="A221" s="127">
        <v>99501</v>
      </c>
      <c r="B221" s="104" t="str">
        <f t="shared" si="3"/>
        <v>99501,907-245-3199  ,Broadline Snowboard Shop ,660 East Rezanof Drive,Ketchikan,AK</v>
      </c>
    </row>
    <row r="222" spans="1:2" x14ac:dyDescent="0.25">
      <c r="A222" s="127" t="s">
        <v>427</v>
      </c>
      <c r="B222" s="104" t="str">
        <f t="shared" si="3"/>
        <v>907-245-3199  ,Broadline Snowboard Shop ,660 East Rezanof Drive,Ketchikan,AK,99701</v>
      </c>
    </row>
    <row r="223" spans="1:2" x14ac:dyDescent="0.25">
      <c r="A223" s="127" t="s">
        <v>423</v>
      </c>
      <c r="B223" s="104" t="str">
        <f t="shared" si="3"/>
        <v xml:space="preserve">Broadline Snowboard Shop ,660 East Rezanof Drive,Ketchikan,AK,99701,907-479-3458  </v>
      </c>
    </row>
    <row r="224" spans="1:2" x14ac:dyDescent="0.25">
      <c r="A224" s="127" t="s">
        <v>428</v>
      </c>
      <c r="B224" s="104" t="str">
        <f t="shared" si="3"/>
        <v xml:space="preserve">660 East Rezanof Drive,Ketchikan,AK,99701,907-479-3458  ,Broken Board Snowboard Specialists </v>
      </c>
    </row>
    <row r="225" spans="1:2" x14ac:dyDescent="0.25">
      <c r="A225" s="127" t="s">
        <v>404</v>
      </c>
      <c r="B225" s="104" t="str">
        <f t="shared" si="3"/>
        <v xml:space="preserve">Ketchikan,AK,99701,907-479-3458  ,Broken Board Snowboard Specialists ,800 Fairview Avenue </v>
      </c>
    </row>
    <row r="226" spans="1:2" x14ac:dyDescent="0.25">
      <c r="A226" s="127" t="s">
        <v>316</v>
      </c>
      <c r="B226" s="104" t="str">
        <f t="shared" si="3"/>
        <v>AK,99701,907-479-3458  ,Broken Board Snowboard Specialists ,800 Fairview Avenue ,Ketchikan</v>
      </c>
    </row>
    <row r="227" spans="1:2" x14ac:dyDescent="0.25">
      <c r="A227" s="127">
        <v>99701</v>
      </c>
      <c r="B227" s="104" t="str">
        <f t="shared" si="3"/>
        <v>99701,907-479-3458  ,Broken Board Snowboard Specialists ,800 Fairview Avenue ,Ketchikan,AK</v>
      </c>
    </row>
    <row r="228" spans="1:2" x14ac:dyDescent="0.25">
      <c r="A228" s="127" t="s">
        <v>429</v>
      </c>
      <c r="B228" s="104" t="str">
        <f t="shared" si="3"/>
        <v>907-479-3458  ,Broken Board Snowboard Specialists ,800 Fairview Avenue ,Ketchikan,AK,99654</v>
      </c>
    </row>
    <row r="229" spans="1:2" x14ac:dyDescent="0.25">
      <c r="A229" s="127" t="s">
        <v>430</v>
      </c>
      <c r="B229" s="104" t="str">
        <f t="shared" si="3"/>
        <v xml:space="preserve">Broken Board Snowboard Specialists ,800 Fairview Avenue ,Ketchikan,AK,99654,907-357-3900  </v>
      </c>
    </row>
    <row r="230" spans="1:2" x14ac:dyDescent="0.25">
      <c r="A230" s="127" t="s">
        <v>431</v>
      </c>
      <c r="B230" s="104" t="str">
        <f t="shared" si="3"/>
        <v xml:space="preserve">800 Fairview Avenue ,Ketchikan,AK,99654,907-357-3900  ,Central Hardware </v>
      </c>
    </row>
    <row r="231" spans="1:2" x14ac:dyDescent="0.25">
      <c r="A231" s="127" t="s">
        <v>404</v>
      </c>
      <c r="B231" s="104" t="str">
        <f t="shared" si="3"/>
        <v xml:space="preserve">Ketchikan,AK,99654,907-357-3900  ,Central Hardware , Water Street </v>
      </c>
    </row>
    <row r="232" spans="1:2" x14ac:dyDescent="0.25">
      <c r="A232" s="127" t="s">
        <v>316</v>
      </c>
      <c r="B232" s="104" t="str">
        <f t="shared" si="3"/>
        <v>AK,99654,907-357-3900  ,Central Hardware , Water Street ,Anchorage</v>
      </c>
    </row>
    <row r="233" spans="1:2" x14ac:dyDescent="0.25">
      <c r="A233" s="127">
        <v>99654</v>
      </c>
      <c r="B233" s="104" t="str">
        <f t="shared" si="3"/>
        <v>99654,907-357-3900  ,Central Hardware , Water Street ,Anchorage,AK</v>
      </c>
    </row>
    <row r="234" spans="1:2" x14ac:dyDescent="0.25">
      <c r="A234" s="127" t="s">
        <v>432</v>
      </c>
      <c r="B234" s="104" t="str">
        <f t="shared" si="3"/>
        <v>907-357-3900  ,Central Hardware , Water Street ,Anchorage,AK,99686</v>
      </c>
    </row>
    <row r="235" spans="1:2" x14ac:dyDescent="0.25">
      <c r="A235" s="127" t="s">
        <v>433</v>
      </c>
      <c r="B235" s="104" t="str">
        <f t="shared" si="3"/>
        <v xml:space="preserve">Central Hardware , Water Street ,Anchorage,AK,99686,907-835-7529  </v>
      </c>
    </row>
    <row r="236" spans="1:2" x14ac:dyDescent="0.25">
      <c r="A236" s="127" t="s">
        <v>434</v>
      </c>
      <c r="B236" s="104" t="str">
        <f t="shared" si="3"/>
        <v xml:space="preserve"> Water Street ,Anchorage,AK,99686,907-835-7529  ,Central Hardware &amp; Sporting Goods </v>
      </c>
    </row>
    <row r="237" spans="1:2" x14ac:dyDescent="0.25">
      <c r="A237" s="127" t="s">
        <v>363</v>
      </c>
      <c r="B237" s="104" t="str">
        <f t="shared" si="3"/>
        <v xml:space="preserve">Anchorage,AK,99686,907-835-7529  ,Central Hardware &amp; Sporting Goods ,44793 Univ Centre </v>
      </c>
    </row>
    <row r="238" spans="1:2" x14ac:dyDescent="0.25">
      <c r="A238" s="127" t="s">
        <v>316</v>
      </c>
      <c r="B238" s="104" t="str">
        <f t="shared" si="3"/>
        <v>AK,99686,907-835-7529  ,Central Hardware &amp; Sporting Goods ,44793 Univ Centre ,Anchorage</v>
      </c>
    </row>
    <row r="239" spans="1:2" x14ac:dyDescent="0.25">
      <c r="A239" s="127">
        <v>99686</v>
      </c>
      <c r="B239" s="104" t="str">
        <f t="shared" si="3"/>
        <v>99686,907-835-7529  ,Central Hardware &amp; Sporting Goods ,44793 Univ Centre ,Anchorage,AK</v>
      </c>
    </row>
    <row r="240" spans="1:2" x14ac:dyDescent="0.25">
      <c r="A240" s="127" t="s">
        <v>435</v>
      </c>
      <c r="B240" s="104" t="str">
        <f t="shared" si="3"/>
        <v>907-835-7529  ,Central Hardware &amp; Sporting Goods ,44793 Univ Centre ,Anchorage,AK,99701</v>
      </c>
    </row>
    <row r="241" spans="1:2" x14ac:dyDescent="0.25">
      <c r="A241" s="127" t="s">
        <v>436</v>
      </c>
      <c r="B241" s="104" t="str">
        <f t="shared" si="3"/>
        <v xml:space="preserve">Central Hardware &amp; Sporting Goods ,44793 Univ Centre ,Anchorage,AK,99701,907-452-7335  </v>
      </c>
    </row>
    <row r="242" spans="1:2" x14ac:dyDescent="0.25">
      <c r="A242" s="127" t="s">
        <v>437</v>
      </c>
      <c r="B242" s="104" t="str">
        <f t="shared" si="3"/>
        <v xml:space="preserve">44793 Univ Centre ,Anchorage,AK,99701,907-452-7335  ,Chino Sports </v>
      </c>
    </row>
    <row r="243" spans="1:2" x14ac:dyDescent="0.25">
      <c r="A243" s="127" t="s">
        <v>363</v>
      </c>
      <c r="B243" s="104" t="str">
        <f t="shared" si="3"/>
        <v xml:space="preserve">Anchorage,AK,99701,907-452-7335  ,Chino Sports ,824 Fairway Circle </v>
      </c>
    </row>
    <row r="244" spans="1:2" x14ac:dyDescent="0.25">
      <c r="A244" s="127" t="s">
        <v>316</v>
      </c>
      <c r="B244" s="104" t="str">
        <f t="shared" si="3"/>
        <v>AK,99701,907-452-7335  ,Chino Sports ,824 Fairway Circle ,Ketchikan</v>
      </c>
    </row>
    <row r="245" spans="1:2" x14ac:dyDescent="0.25">
      <c r="A245" s="127">
        <v>99701</v>
      </c>
      <c r="B245" s="104" t="str">
        <f t="shared" si="3"/>
        <v>99701,907-452-7335  ,Chino Sports ,824 Fairway Circle ,Ketchikan,AK</v>
      </c>
    </row>
    <row r="246" spans="1:2" x14ac:dyDescent="0.25">
      <c r="A246" s="127" t="s">
        <v>438</v>
      </c>
      <c r="B246" s="104" t="str">
        <f t="shared" si="3"/>
        <v>907-452-7335  ,Chino Sports ,824 Fairway Circle ,Ketchikan,AK,99654</v>
      </c>
    </row>
    <row r="247" spans="1:2" x14ac:dyDescent="0.25">
      <c r="A247" s="127" t="s">
        <v>439</v>
      </c>
      <c r="B247" s="104" t="str">
        <f t="shared" si="3"/>
        <v xml:space="preserve">Chino Sports ,824 Fairway Circle ,Ketchikan,AK,99654,907-376-3936  </v>
      </c>
    </row>
    <row r="248" spans="1:2" x14ac:dyDescent="0.25">
      <c r="A248" s="127" t="s">
        <v>440</v>
      </c>
      <c r="B248" s="104" t="str">
        <f t="shared" si="3"/>
        <v xml:space="preserve">824 Fairway Circle ,Ketchikan,AK,99654,907-376-3936  ,Cordwood Ski &amp; Cyclery </v>
      </c>
    </row>
    <row r="249" spans="1:2" x14ac:dyDescent="0.25">
      <c r="A249" s="127" t="s">
        <v>404</v>
      </c>
      <c r="B249" s="104" t="str">
        <f t="shared" si="3"/>
        <v xml:space="preserve">Ketchikan,AK,99654,907-376-3936  ,Cordwood Ski &amp; Cyclery ,1239 Harbor Drive </v>
      </c>
    </row>
    <row r="250" spans="1:2" x14ac:dyDescent="0.25">
      <c r="A250" s="127" t="s">
        <v>316</v>
      </c>
      <c r="B250" s="104" t="str">
        <f t="shared" si="3"/>
        <v>AK,99654,907-376-3936  ,Cordwood Ski &amp; Cyclery ,1239 Harbor Drive ,Haines</v>
      </c>
    </row>
    <row r="251" spans="1:2" x14ac:dyDescent="0.25">
      <c r="A251" s="127">
        <v>99654</v>
      </c>
      <c r="B251" s="104" t="str">
        <f t="shared" si="3"/>
        <v>99654,907-376-3936  ,Cordwood Ski &amp; Cyclery ,1239 Harbor Drive ,Haines,AK</v>
      </c>
    </row>
    <row r="252" spans="1:2" x14ac:dyDescent="0.25">
      <c r="A252" s="127" t="s">
        <v>441</v>
      </c>
      <c r="B252" s="104" t="str">
        <f t="shared" si="3"/>
        <v>907-376-3936  ,Cordwood Ski &amp; Cyclery ,1239 Harbor Drive ,Haines,AK,99587</v>
      </c>
    </row>
    <row r="253" spans="1:2" x14ac:dyDescent="0.25">
      <c r="A253" s="127" t="s">
        <v>442</v>
      </c>
      <c r="B253" s="104" t="str">
        <f t="shared" si="3"/>
        <v xml:space="preserve">Cordwood Ski &amp; Cyclery ,1239 Harbor Drive ,Haines,AK,99587,907-783-4684  </v>
      </c>
    </row>
    <row r="254" spans="1:2" x14ac:dyDescent="0.25">
      <c r="A254" s="127" t="s">
        <v>443</v>
      </c>
      <c r="B254" s="104" t="str">
        <f t="shared" si="3"/>
        <v xml:space="preserve">1239 Harbor Drive ,Haines,AK,99587,907-783-4684  ,Cyan Sporting Goods </v>
      </c>
    </row>
    <row r="255" spans="1:2" x14ac:dyDescent="0.25">
      <c r="A255" s="127" t="s">
        <v>444</v>
      </c>
      <c r="B255" s="104" t="str">
        <f t="shared" si="3"/>
        <v xml:space="preserve">Haines,AK,99587,907-783-4684  ,Cyan Sporting Goods ,906 Front Street </v>
      </c>
    </row>
    <row r="256" spans="1:2" x14ac:dyDescent="0.25">
      <c r="A256" s="127" t="s">
        <v>316</v>
      </c>
      <c r="B256" s="104" t="str">
        <f t="shared" si="3"/>
        <v>AK,99587,907-783-4684  ,Cyan Sporting Goods ,906 Front Street ,Ketchikan</v>
      </c>
    </row>
    <row r="257" spans="1:2" x14ac:dyDescent="0.25">
      <c r="A257" s="127">
        <v>99587</v>
      </c>
      <c r="B257" s="104" t="str">
        <f t="shared" si="3"/>
        <v>99587,907-783-4684  ,Cyan Sporting Goods ,906 Front Street ,Ketchikan,AK</v>
      </c>
    </row>
    <row r="258" spans="1:2" x14ac:dyDescent="0.25">
      <c r="A258" s="127" t="s">
        <v>445</v>
      </c>
      <c r="B258" s="104" t="str">
        <f t="shared" si="3"/>
        <v>907-783-4684  ,Cyan Sporting Goods ,906 Front Street ,Ketchikan,AK,99615</v>
      </c>
    </row>
    <row r="259" spans="1:2" x14ac:dyDescent="0.25">
      <c r="A259" s="127" t="s">
        <v>446</v>
      </c>
      <c r="B259" s="104" t="str">
        <f t="shared" si="3"/>
        <v xml:space="preserve">Cyan Sporting Goods ,906 Front Street ,Ketchikan,AK,99615,907-486-4210  </v>
      </c>
    </row>
    <row r="260" spans="1:2" x14ac:dyDescent="0.25">
      <c r="A260" s="127" t="s">
        <v>447</v>
      </c>
      <c r="B260" s="104" t="str">
        <f t="shared" si="3"/>
        <v xml:space="preserve">906 Front Street ,Ketchikan,AK,99615,907-486-4210  ,Experienced Charters </v>
      </c>
    </row>
    <row r="261" spans="1:2" x14ac:dyDescent="0.25">
      <c r="A261" s="127" t="s">
        <v>404</v>
      </c>
      <c r="B261" s="104" t="str">
        <f t="shared" si="3"/>
        <v xml:space="preserve">Ketchikan,AK,99615,907-486-4210  ,Experienced Charters ,1040 Galena Road </v>
      </c>
    </row>
    <row r="262" spans="1:2" x14ac:dyDescent="0.25">
      <c r="A262" s="127" t="s">
        <v>316</v>
      </c>
      <c r="B262" s="104" t="str">
        <f t="shared" si="3"/>
        <v>AK,99615,907-486-4210  ,Experienced Charters ,1040 Galena Road ,Juneau</v>
      </c>
    </row>
    <row r="263" spans="1:2" x14ac:dyDescent="0.25">
      <c r="A263" s="127">
        <v>99615</v>
      </c>
      <c r="B263" s="104" t="str">
        <f t="shared" si="3"/>
        <v>99615,907-486-4210  ,Experienced Charters ,1040 Galena Road ,Juneau,AK</v>
      </c>
    </row>
    <row r="264" spans="1:2" x14ac:dyDescent="0.25">
      <c r="A264" s="127" t="s">
        <v>448</v>
      </c>
      <c r="B264" s="104" t="str">
        <f t="shared" ref="B264:B327" si="4" xml:space="preserve"> _xlfn.TEXTJOIN( ",", FALSE, A264:A269 )</f>
        <v>907-486-4210  ,Experienced Charters ,1040 Galena Road ,Juneau,AK,99901</v>
      </c>
    </row>
    <row r="265" spans="1:2" x14ac:dyDescent="0.25">
      <c r="A265" s="127" t="s">
        <v>449</v>
      </c>
      <c r="B265" s="104" t="str">
        <f t="shared" si="4"/>
        <v xml:space="preserve">Experienced Charters ,1040 Galena Road ,Juneau,AK,99901,907-225-4389  </v>
      </c>
    </row>
    <row r="266" spans="1:2" x14ac:dyDescent="0.25">
      <c r="A266" s="127" t="s">
        <v>450</v>
      </c>
      <c r="B266" s="104" t="str">
        <f t="shared" si="4"/>
        <v xml:space="preserve">1040 Galena Road ,Juneau,AK,99901,907-225-4389  ,Fifth Avenue Outfitters </v>
      </c>
    </row>
    <row r="267" spans="1:2" x14ac:dyDescent="0.25">
      <c r="A267" s="127" t="s">
        <v>451</v>
      </c>
      <c r="B267" s="104" t="str">
        <f t="shared" si="4"/>
        <v>Juneau,AK,99901,907-225-4389  ,Fifth Avenue Outfitters ,300A University Avenue South</v>
      </c>
    </row>
    <row r="268" spans="1:2" x14ac:dyDescent="0.25">
      <c r="A268" s="127" t="s">
        <v>316</v>
      </c>
      <c r="B268" s="104" t="str">
        <f t="shared" si="4"/>
        <v>AK,99901,907-225-4389  ,Fifth Avenue Outfitters ,300A University Avenue South,Anchorage</v>
      </c>
    </row>
    <row r="269" spans="1:2" x14ac:dyDescent="0.25">
      <c r="A269" s="127">
        <v>99901</v>
      </c>
      <c r="B269" s="104" t="str">
        <f t="shared" si="4"/>
        <v>99901,907-225-4389  ,Fifth Avenue Outfitters ,300A University Avenue South,Anchorage,AK</v>
      </c>
    </row>
    <row r="270" spans="1:2" x14ac:dyDescent="0.25">
      <c r="A270" s="127" t="s">
        <v>452</v>
      </c>
      <c r="B270" s="104" t="str">
        <f t="shared" si="4"/>
        <v>907-225-4389  ,Fifth Avenue Outfitters ,300A University Avenue South,Anchorage,AK,99501</v>
      </c>
    </row>
    <row r="271" spans="1:2" x14ac:dyDescent="0.25">
      <c r="A271" s="127" t="s">
        <v>453</v>
      </c>
      <c r="B271" s="104" t="str">
        <f t="shared" si="4"/>
        <v xml:space="preserve">Fifth Avenue Outfitters ,300A University Avenue South,Anchorage,AK,99501,907-276-7335  </v>
      </c>
    </row>
    <row r="272" spans="1:2" x14ac:dyDescent="0.25">
      <c r="A272" s="127" t="s">
        <v>454</v>
      </c>
      <c r="B272" s="104" t="str">
        <f t="shared" si="4"/>
        <v xml:space="preserve">300A University Avenue South,Anchorage,AK,99501,907-276-7335  ,G I Janes </v>
      </c>
    </row>
    <row r="273" spans="1:2" x14ac:dyDescent="0.25">
      <c r="A273" s="127" t="s">
        <v>363</v>
      </c>
      <c r="B273" s="104" t="str">
        <f t="shared" si="4"/>
        <v xml:space="preserve">Anchorage,AK,99501,907-276-7335  ,G I Janes ,1231 Glacier Highway </v>
      </c>
    </row>
    <row r="274" spans="1:2" x14ac:dyDescent="0.25">
      <c r="A274" s="127" t="s">
        <v>316</v>
      </c>
      <c r="B274" s="104" t="str">
        <f t="shared" si="4"/>
        <v>AK,99501,907-276-7335  ,G I Janes ,1231 Glacier Highway ,Homer</v>
      </c>
    </row>
    <row r="275" spans="1:2" x14ac:dyDescent="0.25">
      <c r="A275" s="127">
        <v>99501</v>
      </c>
      <c r="B275" s="104" t="str">
        <f t="shared" si="4"/>
        <v>99501,907-276-7335  ,G I Janes ,1231 Glacier Highway ,Homer,AK</v>
      </c>
    </row>
    <row r="276" spans="1:2" x14ac:dyDescent="0.25">
      <c r="A276" s="127" t="s">
        <v>455</v>
      </c>
      <c r="B276" s="104" t="str">
        <f t="shared" si="4"/>
        <v>907-276-7335  ,G I Janes ,1231 Glacier Highway ,Homer,AK,99654</v>
      </c>
    </row>
    <row r="277" spans="1:2" x14ac:dyDescent="0.25">
      <c r="A277" s="127" t="s">
        <v>456</v>
      </c>
      <c r="B277" s="104" t="str">
        <f t="shared" si="4"/>
        <v xml:space="preserve">G I Janes ,1231 Glacier Highway ,Homer,AK,99654,907-357-4439  </v>
      </c>
    </row>
    <row r="278" spans="1:2" x14ac:dyDescent="0.25">
      <c r="A278" s="127" t="s">
        <v>457</v>
      </c>
      <c r="B278" s="104" t="str">
        <f t="shared" si="4"/>
        <v xml:space="preserve">1231 Glacier Highway ,Homer,AK,99654,907-357-4439  ,Glenn Ski &amp; Sports </v>
      </c>
    </row>
    <row r="279" spans="1:2" x14ac:dyDescent="0.25">
      <c r="A279" s="127" t="s">
        <v>458</v>
      </c>
      <c r="B279" s="104" t="str">
        <f t="shared" si="4"/>
        <v>Homer,AK,99654,907-357-4439  ,Glenn Ski &amp; Sports ,6330 South Cushman Street</v>
      </c>
    </row>
    <row r="280" spans="1:2" x14ac:dyDescent="0.25">
      <c r="A280" s="127" t="s">
        <v>316</v>
      </c>
      <c r="B280" s="104" t="str">
        <f t="shared" si="4"/>
        <v>AK,99654,907-357-4439  ,Glenn Ski &amp; Sports ,6330 South Cushman Street,Anchorage</v>
      </c>
    </row>
    <row r="281" spans="1:2" x14ac:dyDescent="0.25">
      <c r="A281" s="127">
        <v>99654</v>
      </c>
      <c r="B281" s="104" t="str">
        <f t="shared" si="4"/>
        <v>99654,907-357-4439  ,Glenn Ski &amp; Sports ,6330 South Cushman Street,Anchorage,AK</v>
      </c>
    </row>
    <row r="282" spans="1:2" x14ac:dyDescent="0.25">
      <c r="A282" s="127" t="s">
        <v>459</v>
      </c>
      <c r="B282" s="104" t="str">
        <f t="shared" si="4"/>
        <v>907-357-4439  ,Glenn Ski &amp; Sports ,6330 South Cushman Street,Anchorage,AK,99507</v>
      </c>
    </row>
    <row r="283" spans="1:2" x14ac:dyDescent="0.25">
      <c r="A283" s="127" t="s">
        <v>460</v>
      </c>
      <c r="B283" s="104" t="str">
        <f t="shared" si="4"/>
        <v xml:space="preserve">Glenn Ski &amp; Sports ,6330 South Cushman Street,Anchorage,AK,99507,907-349-6881  </v>
      </c>
    </row>
    <row r="284" spans="1:2" x14ac:dyDescent="0.25">
      <c r="A284" s="127" t="s">
        <v>461</v>
      </c>
      <c r="B284" s="104" t="str">
        <f t="shared" si="4"/>
        <v xml:space="preserve">6330 South Cushman Street,Anchorage,AK,99507,907-349-6881  ,Go North Center </v>
      </c>
    </row>
    <row r="285" spans="1:2" x14ac:dyDescent="0.25">
      <c r="A285" s="127" t="s">
        <v>363</v>
      </c>
      <c r="B285" s="104" t="str">
        <f t="shared" si="4"/>
        <v>Anchorage,AK,99507,907-349-6881  ,Go North Center ,6239 South Colony Way</v>
      </c>
    </row>
    <row r="286" spans="1:2" x14ac:dyDescent="0.25">
      <c r="A286" s="127" t="s">
        <v>316</v>
      </c>
      <c r="B286" s="104" t="str">
        <f t="shared" si="4"/>
        <v>AK,99507,907-349-6881  ,Go North Center ,6239 South Colony Way,Anchorage</v>
      </c>
    </row>
    <row r="287" spans="1:2" x14ac:dyDescent="0.25">
      <c r="A287" s="127">
        <v>99507</v>
      </c>
      <c r="B287" s="104" t="str">
        <f t="shared" si="4"/>
        <v>99507,907-349-6881  ,Go North Center ,6239 South Colony Way,Anchorage,AK</v>
      </c>
    </row>
    <row r="288" spans="1:2" x14ac:dyDescent="0.25">
      <c r="A288" s="127" t="s">
        <v>462</v>
      </c>
      <c r="B288" s="104" t="str">
        <f t="shared" si="4"/>
        <v>907-349-6881  ,Go North Center ,6239 South Colony Way,Anchorage,AK,99709</v>
      </c>
    </row>
    <row r="289" spans="1:2" x14ac:dyDescent="0.25">
      <c r="A289" s="127" t="s">
        <v>463</v>
      </c>
      <c r="B289" s="104" t="str">
        <f t="shared" si="4"/>
        <v xml:space="preserve">Go North Center ,6239 South Colony Way,Anchorage,AK,99709,907-479-6870  </v>
      </c>
    </row>
    <row r="290" spans="1:2" x14ac:dyDescent="0.25">
      <c r="A290" s="127" t="s">
        <v>464</v>
      </c>
      <c r="B290" s="104" t="str">
        <f t="shared" si="4"/>
        <v xml:space="preserve">6239 South Colony Way,Anchorage,AK,99709,907-479-6870  ,Go North to Alaska Outfitters </v>
      </c>
    </row>
    <row r="291" spans="1:2" x14ac:dyDescent="0.25">
      <c r="A291" s="127" t="s">
        <v>363</v>
      </c>
      <c r="B291" s="104" t="str">
        <f t="shared" si="4"/>
        <v xml:space="preserve">Anchorage,AK,99709,907-479-6870  ,Go North to Alaska Outfitters ,1239 Harbor Drive </v>
      </c>
    </row>
    <row r="292" spans="1:2" x14ac:dyDescent="0.25">
      <c r="A292" s="127" t="s">
        <v>316</v>
      </c>
      <c r="B292" s="104" t="str">
        <f t="shared" si="4"/>
        <v>AK,99709,907-479-6870  ,Go North to Alaska Outfitters ,1239 Harbor Drive ,Haines</v>
      </c>
    </row>
    <row r="293" spans="1:2" x14ac:dyDescent="0.25">
      <c r="A293" s="127">
        <v>99709</v>
      </c>
      <c r="B293" s="104" t="str">
        <f t="shared" si="4"/>
        <v>99709,907-479-6870  ,Go North to Alaska Outfitters ,1239 Harbor Drive ,Haines,AK</v>
      </c>
    </row>
    <row r="294" spans="1:2" x14ac:dyDescent="0.25">
      <c r="A294" s="127" t="s">
        <v>465</v>
      </c>
      <c r="B294" s="104" t="str">
        <f t="shared" si="4"/>
        <v>907-479-6870  ,Go North to Alaska Outfitters ,1239 Harbor Drive ,Haines,AK,99709</v>
      </c>
    </row>
    <row r="295" spans="1:2" x14ac:dyDescent="0.25">
      <c r="A295" s="127" t="s">
        <v>466</v>
      </c>
      <c r="B295" s="104" t="str">
        <f t="shared" si="4"/>
        <v xml:space="preserve">Go North to Alaska Outfitters ,1239 Harbor Drive ,Haines,AK,99709,907-479-4727  </v>
      </c>
    </row>
    <row r="296" spans="1:2" x14ac:dyDescent="0.25">
      <c r="A296" s="127" t="s">
        <v>443</v>
      </c>
      <c r="B296" s="104" t="str">
        <f t="shared" si="4"/>
        <v xml:space="preserve">1239 Harbor Drive ,Haines,AK,99709,907-479-4727  ,Golf Shop </v>
      </c>
    </row>
    <row r="297" spans="1:2" x14ac:dyDescent="0.25">
      <c r="A297" s="127" t="s">
        <v>444</v>
      </c>
      <c r="B297" s="104" t="str">
        <f t="shared" si="4"/>
        <v>Haines,AK,99709,907-479-4727  ,Golf Shop ,1307 Indo Skate Park</v>
      </c>
    </row>
    <row r="298" spans="1:2" x14ac:dyDescent="0.25">
      <c r="A298" s="127" t="s">
        <v>316</v>
      </c>
      <c r="B298" s="104" t="str">
        <f t="shared" si="4"/>
        <v>AK,99709,907-479-4727  ,Golf Shop ,1307 Indo Skate Park,Girdwood</v>
      </c>
    </row>
    <row r="299" spans="1:2" x14ac:dyDescent="0.25">
      <c r="A299" s="127">
        <v>99709</v>
      </c>
      <c r="B299" s="104" t="str">
        <f t="shared" si="4"/>
        <v>99709,907-479-4727  ,Golf Shop ,1307 Indo Skate Park,Girdwood,AK</v>
      </c>
    </row>
    <row r="300" spans="1:2" x14ac:dyDescent="0.25">
      <c r="A300" s="127" t="s">
        <v>467</v>
      </c>
      <c r="B300" s="104" t="str">
        <f t="shared" si="4"/>
        <v>907-479-4727  ,Golf Shop ,1307 Indo Skate Park,Girdwood,AK,99669</v>
      </c>
    </row>
    <row r="301" spans="1:2" x14ac:dyDescent="0.25">
      <c r="A301" s="127" t="s">
        <v>468</v>
      </c>
      <c r="B301" s="104" t="str">
        <f t="shared" si="4"/>
        <v xml:space="preserve">Golf Shop ,1307 Indo Skate Park,Girdwood,AK,99669,907-262-4774  </v>
      </c>
    </row>
    <row r="302" spans="1:2" x14ac:dyDescent="0.25">
      <c r="A302" s="127" t="s">
        <v>469</v>
      </c>
      <c r="B302" s="104" t="str">
        <f t="shared" si="4"/>
        <v xml:space="preserve">1307 Indo Skate Park,Girdwood,AK,99669,907-262-4774  ,Great Ice Flow Sports </v>
      </c>
    </row>
    <row r="303" spans="1:2" x14ac:dyDescent="0.25">
      <c r="A303" s="127" t="s">
        <v>470</v>
      </c>
      <c r="B303" s="104" t="str">
        <f t="shared" si="4"/>
        <v xml:space="preserve">Girdwood,AK,99669,907-262-4774  ,Great Ice Flow Sports ,1512 Kalakaket Street </v>
      </c>
    </row>
    <row r="304" spans="1:2" x14ac:dyDescent="0.25">
      <c r="A304" s="127" t="s">
        <v>316</v>
      </c>
      <c r="B304" s="104" t="str">
        <f t="shared" si="4"/>
        <v>AK,99669,907-262-4774  ,Great Ice Flow Sports ,1512 Kalakaket Street ,Fairbanks</v>
      </c>
    </row>
    <row r="305" spans="1:2" x14ac:dyDescent="0.25">
      <c r="A305" s="127">
        <v>99669</v>
      </c>
      <c r="B305" s="104" t="str">
        <f t="shared" si="4"/>
        <v>99669,907-262-4774  ,Great Ice Flow Sports ,1512 Kalakaket Street ,Fairbanks,AK</v>
      </c>
    </row>
    <row r="306" spans="1:2" x14ac:dyDescent="0.25">
      <c r="A306" s="127" t="s">
        <v>471</v>
      </c>
      <c r="B306" s="104" t="str">
        <f t="shared" si="4"/>
        <v>907-262-4774  ,Great Ice Flow Sports ,1512 Kalakaket Street ,Fairbanks,AK,99701</v>
      </c>
    </row>
    <row r="307" spans="1:2" x14ac:dyDescent="0.25">
      <c r="A307" s="127" t="s">
        <v>472</v>
      </c>
      <c r="B307" s="104" t="str">
        <f t="shared" si="4"/>
        <v xml:space="preserve">Great Ice Flow Sports ,1512 Kalakaket Street ,Fairbanks,AK,99701,907-479-5011  </v>
      </c>
    </row>
    <row r="308" spans="1:2" x14ac:dyDescent="0.25">
      <c r="A308" s="127" t="s">
        <v>473</v>
      </c>
      <c r="B308" s="104" t="str">
        <f t="shared" si="4"/>
        <v xml:space="preserve">1512 Kalakaket Street ,Fairbanks,AK,99701,907-479-5011  ,Great Northern Fish Inc </v>
      </c>
    </row>
    <row r="309" spans="1:2" x14ac:dyDescent="0.25">
      <c r="A309" s="127" t="s">
        <v>391</v>
      </c>
      <c r="B309" s="104" t="str">
        <f t="shared" si="4"/>
        <v xml:space="preserve">Fairbanks,AK,99701,907-479-5011  ,Great Northern Fish Inc ,1520 Katlian Street </v>
      </c>
    </row>
    <row r="310" spans="1:2" x14ac:dyDescent="0.25">
      <c r="A310" s="127" t="s">
        <v>316</v>
      </c>
      <c r="B310" s="104" t="str">
        <f t="shared" si="4"/>
        <v>AK,99701,907-479-5011  ,Great Northern Fish Inc ,1520 Katlian Street ,Fairbanks</v>
      </c>
    </row>
    <row r="311" spans="1:2" x14ac:dyDescent="0.25">
      <c r="A311" s="127">
        <v>99701</v>
      </c>
      <c r="B311" s="104" t="str">
        <f t="shared" si="4"/>
        <v>99701,907-479-5011  ,Great Northern Fish Inc ,1520 Katlian Street ,Fairbanks,AK</v>
      </c>
    </row>
    <row r="312" spans="1:2" x14ac:dyDescent="0.25">
      <c r="A312" s="127" t="s">
        <v>474</v>
      </c>
      <c r="B312" s="104" t="str">
        <f t="shared" si="4"/>
        <v>907-479-5011  ,Great Northern Fish Inc ,1520 Katlian Street ,Fairbanks,AK,99507</v>
      </c>
    </row>
    <row r="313" spans="1:2" x14ac:dyDescent="0.25">
      <c r="A313" s="127" t="s">
        <v>475</v>
      </c>
      <c r="B313" s="104" t="str">
        <f t="shared" si="4"/>
        <v xml:space="preserve">Great Northern Fish Inc ,1520 Katlian Street ,Fairbanks,AK,99507,907-563-5070  </v>
      </c>
    </row>
    <row r="314" spans="1:2" x14ac:dyDescent="0.25">
      <c r="A314" s="127" t="s">
        <v>476</v>
      </c>
      <c r="B314" s="104" t="str">
        <f t="shared" si="4"/>
        <v xml:space="preserve">1520 Katlian Street ,Fairbanks,AK,99507,907-563-5070  ,Great Outdoor Clothing Company </v>
      </c>
    </row>
    <row r="315" spans="1:2" x14ac:dyDescent="0.25">
      <c r="A315" s="127" t="s">
        <v>391</v>
      </c>
      <c r="B315" s="104" t="str">
        <f t="shared" si="4"/>
        <v xml:space="preserve">Fairbanks,AK,99507,907-563-5070  ,Great Outdoor Clothing Company ,1875 Lake Street </v>
      </c>
    </row>
    <row r="316" spans="1:2" x14ac:dyDescent="0.25">
      <c r="A316" s="127" t="s">
        <v>316</v>
      </c>
      <c r="B316" s="104" t="str">
        <f t="shared" si="4"/>
        <v>AK,99507,907-563-5070  ,Great Outdoor Clothing Company ,1875 Lake Street ,Fairbanks</v>
      </c>
    </row>
    <row r="317" spans="1:2" x14ac:dyDescent="0.25">
      <c r="A317" s="127">
        <v>99507</v>
      </c>
      <c r="B317" s="104" t="str">
        <f t="shared" si="4"/>
        <v>99507,907-563-5070  ,Great Outdoor Clothing Company ,1875 Lake Street ,Fairbanks,AK</v>
      </c>
    </row>
    <row r="318" spans="1:2" x14ac:dyDescent="0.25">
      <c r="A318" s="127" t="s">
        <v>477</v>
      </c>
      <c r="B318" s="104" t="str">
        <f t="shared" si="4"/>
        <v>907-563-5070  ,Great Outdoor Clothing Company ,1875 Lake Street ,Fairbanks,AK,99503</v>
      </c>
    </row>
    <row r="319" spans="1:2" x14ac:dyDescent="0.25">
      <c r="A319" s="127" t="s">
        <v>478</v>
      </c>
      <c r="B319" s="104" t="str">
        <f t="shared" si="4"/>
        <v xml:space="preserve">Great Outdoor Clothing Company ,1875 Lake Street ,Fairbanks,AK,99503,907-277-5070  </v>
      </c>
    </row>
    <row r="320" spans="1:2" x14ac:dyDescent="0.25">
      <c r="A320" s="127" t="s">
        <v>479</v>
      </c>
      <c r="B320" s="104" t="str">
        <f t="shared" si="4"/>
        <v xml:space="preserve">1875 Lake Street ,Fairbanks,AK,99503,907-277-5070  ,Great Prospects Outfitter </v>
      </c>
    </row>
    <row r="321" spans="1:2" x14ac:dyDescent="0.25">
      <c r="A321" s="127" t="s">
        <v>391</v>
      </c>
      <c r="B321" s="104" t="str">
        <f t="shared" si="4"/>
        <v xml:space="preserve">Fairbanks,AK,99503,907-277-5070  ,Great Prospects Outfitter ,8931 Sterling Highway </v>
      </c>
    </row>
    <row r="322" spans="1:2" x14ac:dyDescent="0.25">
      <c r="A322" s="127" t="s">
        <v>316</v>
      </c>
      <c r="B322" s="104" t="str">
        <f t="shared" si="4"/>
        <v>AK,99503,907-277-5070  ,Great Prospects Outfitter ,8931 Sterling Highway ,Anchorage</v>
      </c>
    </row>
    <row r="323" spans="1:2" x14ac:dyDescent="0.25">
      <c r="A323" s="127">
        <v>99503</v>
      </c>
      <c r="B323" s="104" t="str">
        <f t="shared" si="4"/>
        <v>99503,907-277-5070  ,Great Prospects Outfitter ,8931 Sterling Highway ,Anchorage,AK</v>
      </c>
    </row>
    <row r="324" spans="1:2" x14ac:dyDescent="0.25">
      <c r="A324" s="127" t="s">
        <v>480</v>
      </c>
      <c r="B324" s="104" t="str">
        <f t="shared" si="4"/>
        <v>907-277-5070  ,Great Prospects Outfitter ,8931 Sterling Highway ,Anchorage,AK,99701</v>
      </c>
    </row>
    <row r="325" spans="1:2" x14ac:dyDescent="0.25">
      <c r="A325" s="127" t="s">
        <v>481</v>
      </c>
      <c r="B325" s="104" t="str">
        <f t="shared" si="4"/>
        <v xml:space="preserve">Great Prospects Outfitter ,8931 Sterling Highway ,Anchorage,AK,99701,907-457-7272  </v>
      </c>
    </row>
    <row r="326" spans="1:2" x14ac:dyDescent="0.25">
      <c r="A326" s="127" t="s">
        <v>482</v>
      </c>
      <c r="B326" s="104" t="str">
        <f t="shared" si="4"/>
        <v xml:space="preserve">8931 Sterling Highway ,Anchorage,AK,99701,907-457-7272  ,Green Line Sports </v>
      </c>
    </row>
    <row r="327" spans="1:2" x14ac:dyDescent="0.25">
      <c r="A327" s="127" t="s">
        <v>363</v>
      </c>
      <c r="B327" s="104" t="str">
        <f t="shared" si="4"/>
        <v xml:space="preserve">Anchorage,AK,99701,907-457-7272  ,Green Line Sports ,11901 Univ Centre </v>
      </c>
    </row>
    <row r="328" spans="1:2" x14ac:dyDescent="0.25">
      <c r="A328" s="127" t="s">
        <v>316</v>
      </c>
      <c r="B328" s="104" t="str">
        <f t="shared" ref="B328:B391" si="5" xml:space="preserve"> _xlfn.TEXTJOIN( ",", FALSE, A328:A333 )</f>
        <v>AK,99701,907-457-7272  ,Green Line Sports ,11901 Univ Centre ,Anchorage</v>
      </c>
    </row>
    <row r="329" spans="1:2" x14ac:dyDescent="0.25">
      <c r="A329" s="127">
        <v>99701</v>
      </c>
      <c r="B329" s="104" t="str">
        <f t="shared" si="5"/>
        <v>99701,907-457-7272  ,Green Line Sports ,11901 Univ Centre ,Anchorage,AK</v>
      </c>
    </row>
    <row r="330" spans="1:2" x14ac:dyDescent="0.25">
      <c r="A330" s="127" t="s">
        <v>483</v>
      </c>
      <c r="B330" s="104" t="str">
        <f t="shared" si="5"/>
        <v>907-457-7272  ,Green Line Sports ,11901 Univ Centre ,Anchorage,AK,99669</v>
      </c>
    </row>
    <row r="331" spans="1:2" x14ac:dyDescent="0.25">
      <c r="A331" s="127" t="s">
        <v>484</v>
      </c>
      <c r="B331" s="104" t="str">
        <f t="shared" si="5"/>
        <v xml:space="preserve">Green Line Sports ,11901 Univ Centre ,Anchorage,AK,99669,907-262-7301  </v>
      </c>
    </row>
    <row r="332" spans="1:2" x14ac:dyDescent="0.25">
      <c r="A332" s="127" t="s">
        <v>485</v>
      </c>
      <c r="B332" s="104" t="str">
        <f t="shared" si="5"/>
        <v xml:space="preserve">11901 Univ Centre ,Anchorage,AK,99669,907-262-7301  ,Hansen's </v>
      </c>
    </row>
    <row r="333" spans="1:2" x14ac:dyDescent="0.25">
      <c r="A333" s="127" t="s">
        <v>363</v>
      </c>
      <c r="B333" s="104" t="str">
        <f t="shared" si="5"/>
        <v xml:space="preserve">Anchorage,AK,99669,907-262-7301  ,Hansen's ,2324 Lepak Avenue </v>
      </c>
    </row>
    <row r="334" spans="1:2" x14ac:dyDescent="0.25">
      <c r="A334" s="127" t="s">
        <v>316</v>
      </c>
      <c r="B334" s="104" t="str">
        <f t="shared" si="5"/>
        <v>AK,99669,907-262-7301  ,Hansen's ,2324 Lepak Avenue ,Fairbanks</v>
      </c>
    </row>
    <row r="335" spans="1:2" x14ac:dyDescent="0.25">
      <c r="A335" s="127">
        <v>99669</v>
      </c>
      <c r="B335" s="104" t="str">
        <f t="shared" si="5"/>
        <v>99669,907-262-7301  ,Hansen's ,2324 Lepak Avenue ,Fairbanks,AK</v>
      </c>
    </row>
    <row r="336" spans="1:2" x14ac:dyDescent="0.25">
      <c r="A336" s="127" t="s">
        <v>486</v>
      </c>
      <c r="B336" s="104" t="str">
        <f t="shared" si="5"/>
        <v>907-262-7301  ,Hansen's ,2324 Lepak Avenue ,Fairbanks,AK,99501</v>
      </c>
    </row>
    <row r="337" spans="1:2" x14ac:dyDescent="0.25">
      <c r="A337" s="127" t="s">
        <v>487</v>
      </c>
      <c r="B337" s="104" t="str">
        <f t="shared" si="5"/>
        <v xml:space="preserve">Hansen's ,2324 Lepak Avenue ,Fairbanks,AK,99501,907-279-5101  </v>
      </c>
    </row>
    <row r="338" spans="1:2" x14ac:dyDescent="0.25">
      <c r="A338" s="127" t="s">
        <v>488</v>
      </c>
      <c r="B338" s="104" t="str">
        <f t="shared" si="5"/>
        <v xml:space="preserve">2324 Lepak Avenue ,Fairbanks,AK,99501,907-279-5101  ,Jim's Athletic Supply </v>
      </c>
    </row>
    <row r="339" spans="1:2" x14ac:dyDescent="0.25">
      <c r="A339" s="127" t="s">
        <v>391</v>
      </c>
      <c r="B339" s="104" t="str">
        <f t="shared" si="5"/>
        <v xml:space="preserve">Fairbanks,AK,99501,907-279-5101  ,Jim's Athletic Supply ,927 Galena  </v>
      </c>
    </row>
    <row r="340" spans="1:2" x14ac:dyDescent="0.25">
      <c r="A340" s="127" t="s">
        <v>316</v>
      </c>
      <c r="B340" s="104" t="str">
        <f t="shared" si="5"/>
        <v>AK,99501,907-279-5101  ,Jim's Athletic Supply ,927 Galena  ,Juneau</v>
      </c>
    </row>
    <row r="341" spans="1:2" x14ac:dyDescent="0.25">
      <c r="A341" s="127">
        <v>99501</v>
      </c>
      <c r="B341" s="104" t="str">
        <f t="shared" si="5"/>
        <v>99501,907-279-5101  ,Jim's Athletic Supply ,927 Galena  ,Juneau,AK</v>
      </c>
    </row>
    <row r="342" spans="1:2" x14ac:dyDescent="0.25">
      <c r="A342" s="127" t="s">
        <v>489</v>
      </c>
      <c r="B342" s="104" t="str">
        <f t="shared" si="5"/>
        <v>907-279-5101  ,Jim's Athletic Supply ,927 Galena  ,Juneau,AK,99503</v>
      </c>
    </row>
    <row r="343" spans="1:2" x14ac:dyDescent="0.25">
      <c r="A343" s="127" t="s">
        <v>490</v>
      </c>
      <c r="B343" s="104" t="str">
        <f t="shared" si="5"/>
        <v xml:space="preserve">Jim's Athletic Supply ,927 Galena  ,Juneau,AK,99503,907-272-4287  </v>
      </c>
    </row>
    <row r="344" spans="1:2" x14ac:dyDescent="0.25">
      <c r="A344" s="127" t="s">
        <v>491</v>
      </c>
      <c r="B344" s="104" t="str">
        <f t="shared" si="5"/>
        <v xml:space="preserve">927 Galena  ,Juneau,AK,99503,907-272-4287  ,Joe's Backcountry </v>
      </c>
    </row>
    <row r="345" spans="1:2" x14ac:dyDescent="0.25">
      <c r="A345" s="127" t="s">
        <v>451</v>
      </c>
      <c r="B345" s="104" t="str">
        <f t="shared" si="5"/>
        <v xml:space="preserve">Juneau,AK,99503,907-272-4287  ,Joe's Backcountry ,316 Davis Road </v>
      </c>
    </row>
    <row r="346" spans="1:2" x14ac:dyDescent="0.25">
      <c r="A346" s="127" t="s">
        <v>316</v>
      </c>
      <c r="B346" s="104" t="str">
        <f t="shared" si="5"/>
        <v>AK,99503,907-272-4287  ,Joe's Backcountry ,316 Davis Road ,Sitka</v>
      </c>
    </row>
    <row r="347" spans="1:2" x14ac:dyDescent="0.25">
      <c r="A347" s="127">
        <v>99503</v>
      </c>
      <c r="B347" s="104" t="str">
        <f t="shared" si="5"/>
        <v>99503,907-272-4287  ,Joe's Backcountry ,316 Davis Road ,Sitka,AK</v>
      </c>
    </row>
    <row r="348" spans="1:2" x14ac:dyDescent="0.25">
      <c r="A348" s="127" t="s">
        <v>492</v>
      </c>
      <c r="B348" s="104" t="str">
        <f t="shared" si="5"/>
        <v>907-272-4287  ,Joe's Backcountry ,316 Davis Road ,Sitka,AK,99518</v>
      </c>
    </row>
    <row r="349" spans="1:2" x14ac:dyDescent="0.25">
      <c r="A349" s="127" t="s">
        <v>493</v>
      </c>
      <c r="B349" s="104" t="str">
        <f t="shared" si="5"/>
        <v xml:space="preserve">Joe's Backcountry ,316 Davis Road ,Sitka,AK,99518,907-562-2453  </v>
      </c>
    </row>
    <row r="350" spans="1:2" x14ac:dyDescent="0.25">
      <c r="A350" s="127" t="s">
        <v>494</v>
      </c>
      <c r="B350" s="104" t="str">
        <f t="shared" si="5"/>
        <v xml:space="preserve">316 Davis Road ,Sitka,AK,99518,907-562-2453  ,John's Alaskan Tackle </v>
      </c>
    </row>
    <row r="351" spans="1:2" x14ac:dyDescent="0.25">
      <c r="A351" s="127" t="s">
        <v>356</v>
      </c>
      <c r="B351" s="104" t="str">
        <f t="shared" si="5"/>
        <v>Sitka,AK,99518,907-562-2453  ,John's Alaskan Tackle ,3200 Mi Rich Highway</v>
      </c>
    </row>
    <row r="352" spans="1:2" x14ac:dyDescent="0.25">
      <c r="A352" s="127" t="s">
        <v>316</v>
      </c>
      <c r="B352" s="104" t="str">
        <f t="shared" si="5"/>
        <v>AK,99518,907-562-2453  ,John's Alaskan Tackle ,3200 Mi Rich Highway,Fairbanks</v>
      </c>
    </row>
    <row r="353" spans="1:2" x14ac:dyDescent="0.25">
      <c r="A353" s="127">
        <v>99518</v>
      </c>
      <c r="B353" s="104" t="str">
        <f t="shared" si="5"/>
        <v>99518,907-562-2453  ,John's Alaskan Tackle ,3200 Mi Rich Highway,Fairbanks,AK</v>
      </c>
    </row>
    <row r="354" spans="1:2" x14ac:dyDescent="0.25">
      <c r="A354" s="127" t="s">
        <v>495</v>
      </c>
      <c r="B354" s="104" t="str">
        <f t="shared" si="5"/>
        <v>907-562-2453  ,John's Alaskan Tackle ,3200 Mi Rich Highway,Fairbanks,AK,99669</v>
      </c>
    </row>
    <row r="355" spans="1:2" x14ac:dyDescent="0.25">
      <c r="A355" s="127" t="s">
        <v>496</v>
      </c>
      <c r="B355" s="104" t="str">
        <f t="shared" si="5"/>
        <v xml:space="preserve">John's Alaskan Tackle ,3200 Mi Rich Highway,Fairbanks,AK,99669,907-262-5377  </v>
      </c>
    </row>
    <row r="356" spans="1:2" x14ac:dyDescent="0.25">
      <c r="A356" s="127" t="s">
        <v>497</v>
      </c>
      <c r="B356" s="104" t="str">
        <f t="shared" si="5"/>
        <v xml:space="preserve">3200 Mi Rich Highway,Fairbanks,AK,99669,907-262-5377  ,Junket Junction </v>
      </c>
    </row>
    <row r="357" spans="1:2" x14ac:dyDescent="0.25">
      <c r="A357" s="127" t="s">
        <v>391</v>
      </c>
      <c r="B357" s="104" t="str">
        <f t="shared" si="5"/>
        <v xml:space="preserve">Fairbanks,AK,99669,907-262-5377  ,Junket Junction ,2920 Main Street </v>
      </c>
    </row>
    <row r="358" spans="1:2" x14ac:dyDescent="0.25">
      <c r="A358" s="127" t="s">
        <v>316</v>
      </c>
      <c r="B358" s="104" t="str">
        <f t="shared" si="5"/>
        <v>AK,99669,907-262-5377  ,Junket Junction ,2920 Main Street ,Fairbanks</v>
      </c>
    </row>
    <row r="359" spans="1:2" x14ac:dyDescent="0.25">
      <c r="A359" s="127">
        <v>99669</v>
      </c>
      <c r="B359" s="104" t="str">
        <f t="shared" si="5"/>
        <v>99669,907-262-5377  ,Junket Junction ,2920 Main Street ,Fairbanks,AK</v>
      </c>
    </row>
    <row r="360" spans="1:2" x14ac:dyDescent="0.25">
      <c r="A360" s="127" t="s">
        <v>498</v>
      </c>
      <c r="B360" s="104" t="str">
        <f t="shared" si="5"/>
        <v>907-262-5377  ,Junket Junction ,2920 Main Street ,Fairbanks,AK,99501</v>
      </c>
    </row>
    <row r="361" spans="1:2" x14ac:dyDescent="0.25">
      <c r="A361" s="127" t="s">
        <v>499</v>
      </c>
      <c r="B361" s="104" t="str">
        <f t="shared" si="5"/>
        <v xml:space="preserve">Junket Junction ,2920 Main Street ,Fairbanks,AK,99501,907-562-5242  </v>
      </c>
    </row>
    <row r="362" spans="1:2" x14ac:dyDescent="0.25">
      <c r="A362" s="127" t="s">
        <v>500</v>
      </c>
      <c r="B362" s="104" t="str">
        <f t="shared" si="5"/>
        <v xml:space="preserve">2920 Main Street ,Fairbanks,AK,99501,907-562-5242  ,Look River Guides </v>
      </c>
    </row>
    <row r="363" spans="1:2" x14ac:dyDescent="0.25">
      <c r="A363" s="127" t="s">
        <v>391</v>
      </c>
      <c r="B363" s="104" t="str">
        <f t="shared" si="5"/>
        <v>Fairbanks,AK,99501,907-562-5242  ,Look River Guides , West 27th Avenue</v>
      </c>
    </row>
    <row r="364" spans="1:2" x14ac:dyDescent="0.25">
      <c r="A364" s="127" t="s">
        <v>316</v>
      </c>
      <c r="B364" s="104" t="str">
        <f t="shared" si="5"/>
        <v>AK,99501,907-562-5242  ,Look River Guides , West 27th Avenue,Anchorage</v>
      </c>
    </row>
    <row r="365" spans="1:2" x14ac:dyDescent="0.25">
      <c r="A365" s="127">
        <v>99501</v>
      </c>
      <c r="B365" s="104" t="str">
        <f t="shared" si="5"/>
        <v>99501,907-562-5242  ,Look River Guides , West 27th Avenue,Anchorage,AK</v>
      </c>
    </row>
    <row r="366" spans="1:2" x14ac:dyDescent="0.25">
      <c r="A366" s="127" t="s">
        <v>501</v>
      </c>
      <c r="B366" s="104" t="str">
        <f t="shared" si="5"/>
        <v>907-562-5242  ,Look River Guides , West 27th Avenue,Anchorage,AK,99743</v>
      </c>
    </row>
    <row r="367" spans="1:2" x14ac:dyDescent="0.25">
      <c r="A367" s="127" t="s">
        <v>502</v>
      </c>
      <c r="B367" s="104" t="str">
        <f t="shared" si="5"/>
        <v xml:space="preserve">Look River Guides , West 27th Avenue,Anchorage,AK,99743,907-683-8184  </v>
      </c>
    </row>
    <row r="368" spans="1:2" x14ac:dyDescent="0.25">
      <c r="A368" s="127" t="s">
        <v>407</v>
      </c>
      <c r="B368" s="104" t="str">
        <f t="shared" si="5"/>
        <v xml:space="preserve"> West 27th Avenue,Anchorage,AK,99743,907-683-8184  ,Millie's Sporting Goods </v>
      </c>
    </row>
    <row r="369" spans="1:2" x14ac:dyDescent="0.25">
      <c r="A369" s="127" t="s">
        <v>363</v>
      </c>
      <c r="B369" s="104" t="str">
        <f t="shared" si="5"/>
        <v xml:space="preserve">Anchorage,AK,99743,907-683-8184  ,Millie's Sporting Goods ,3500 Muldoon Road </v>
      </c>
    </row>
    <row r="370" spans="1:2" x14ac:dyDescent="0.25">
      <c r="A370" s="127" t="s">
        <v>316</v>
      </c>
      <c r="B370" s="104" t="str">
        <f t="shared" si="5"/>
        <v>AK,99743,907-683-8184  ,Millie's Sporting Goods ,3500 Muldoon Road ,Fairbanks</v>
      </c>
    </row>
    <row r="371" spans="1:2" x14ac:dyDescent="0.25">
      <c r="A371" s="127">
        <v>99743</v>
      </c>
      <c r="B371" s="104" t="str">
        <f t="shared" si="5"/>
        <v>99743,907-683-8184  ,Millie's Sporting Goods ,3500 Muldoon Road ,Fairbanks,AK</v>
      </c>
    </row>
    <row r="372" spans="1:2" x14ac:dyDescent="0.25">
      <c r="A372" s="127" t="s">
        <v>503</v>
      </c>
      <c r="B372" s="104" t="str">
        <f t="shared" si="5"/>
        <v>907-683-8184  ,Millie's Sporting Goods ,3500 Muldoon Road ,Fairbanks,AK,99835</v>
      </c>
    </row>
    <row r="373" spans="1:2" x14ac:dyDescent="0.25">
      <c r="A373" s="127" t="s">
        <v>504</v>
      </c>
      <c r="B373" s="104" t="str">
        <f t="shared" si="5"/>
        <v xml:space="preserve">Millie's Sporting Goods ,3500 Muldoon Road ,Fairbanks,AK,99835,907-747-5678  </v>
      </c>
    </row>
    <row r="374" spans="1:2" x14ac:dyDescent="0.25">
      <c r="A374" s="127" t="s">
        <v>505</v>
      </c>
      <c r="B374" s="104" t="str">
        <f t="shared" si="5"/>
        <v>3500 Muldoon Road ,Fairbanks,AK,99835,907-747-5678  ,Mountain Gear Shop</v>
      </c>
    </row>
    <row r="375" spans="1:2" x14ac:dyDescent="0.25">
      <c r="A375" s="127" t="s">
        <v>391</v>
      </c>
      <c r="B375" s="104" t="str">
        <f t="shared" si="5"/>
        <v>Fairbanks,AK,99835,907-747-5678  ,Mountain Gear Shop,3627 Old Steese Highway</v>
      </c>
    </row>
    <row r="376" spans="1:2" x14ac:dyDescent="0.25">
      <c r="A376" s="127" t="s">
        <v>316</v>
      </c>
      <c r="B376" s="104" t="str">
        <f t="shared" si="5"/>
        <v>AK,99835,907-747-5678  ,Mountain Gear Shop,3627 Old Steese Highway,Fairbanks</v>
      </c>
    </row>
    <row r="377" spans="1:2" x14ac:dyDescent="0.25">
      <c r="A377" s="127">
        <v>99835</v>
      </c>
      <c r="B377" s="104" t="str">
        <f t="shared" si="5"/>
        <v>99835,907-747-5678  ,Mountain Gear Shop,3627 Old Steese Highway,Fairbanks,AK</v>
      </c>
    </row>
    <row r="378" spans="1:2" x14ac:dyDescent="0.25">
      <c r="A378" s="127" t="s">
        <v>506</v>
      </c>
      <c r="B378" s="104" t="str">
        <f t="shared" si="5"/>
        <v>907-747-5678  ,Mountain Gear Shop,3627 Old Steese Highway,Fairbanks,AK,99801</v>
      </c>
    </row>
    <row r="379" spans="1:2" x14ac:dyDescent="0.25">
      <c r="A379" s="127" t="s">
        <v>507</v>
      </c>
      <c r="B379" s="104" t="str">
        <f t="shared" si="5"/>
        <v xml:space="preserve">Mountain Gear Shop,3627 Old Steese Highway,Fairbanks,AK,99801,907-780-5823  </v>
      </c>
    </row>
    <row r="380" spans="1:2" x14ac:dyDescent="0.25">
      <c r="A380" s="127" t="s">
        <v>508</v>
      </c>
      <c r="B380" s="104" t="str">
        <f t="shared" si="5"/>
        <v>3627 Old Steese Highway,Fairbanks,AK,99801,907-780-5823  ,Mountain View Outfitters</v>
      </c>
    </row>
    <row r="381" spans="1:2" x14ac:dyDescent="0.25">
      <c r="A381" s="127" t="s">
        <v>391</v>
      </c>
      <c r="B381" s="104" t="str">
        <f t="shared" si="5"/>
        <v>Fairbanks,AK,99801,907-780-5823  ,Mountain View Outfitters,3639 Old Seward Highway</v>
      </c>
    </row>
    <row r="382" spans="1:2" x14ac:dyDescent="0.25">
      <c r="A382" s="127" t="s">
        <v>316</v>
      </c>
      <c r="B382" s="104" t="str">
        <f t="shared" si="5"/>
        <v>AK,99801,907-780-5823  ,Mountain View Outfitters,3639 Old Seward Highway,Eagle River</v>
      </c>
    </row>
    <row r="383" spans="1:2" x14ac:dyDescent="0.25">
      <c r="A383" s="127">
        <v>99801</v>
      </c>
      <c r="B383" s="104" t="str">
        <f t="shared" si="5"/>
        <v>99801,907-780-5823  ,Mountain View Outfitters,3639 Old Seward Highway,Eagle River,AK</v>
      </c>
    </row>
    <row r="384" spans="1:2" x14ac:dyDescent="0.25">
      <c r="A384" s="127" t="s">
        <v>509</v>
      </c>
      <c r="B384" s="104" t="str">
        <f t="shared" si="5"/>
        <v>907-780-5823  ,Mountain View Outfitters,3639 Old Seward Highway,Eagle River,AK,99503</v>
      </c>
    </row>
    <row r="385" spans="1:2" x14ac:dyDescent="0.25">
      <c r="A385" s="127" t="s">
        <v>510</v>
      </c>
      <c r="B385" s="104" t="str">
        <f t="shared" si="5"/>
        <v xml:space="preserve">Mountain View Outfitters,3639 Old Seward Highway,Eagle River,AK,99503,907-563-5860  </v>
      </c>
    </row>
    <row r="386" spans="1:2" x14ac:dyDescent="0.25">
      <c r="A386" s="127" t="s">
        <v>511</v>
      </c>
      <c r="B386" s="104" t="str">
        <f t="shared" si="5"/>
        <v xml:space="preserve">3639 Old Seward Highway,Eagle River,AK,99503,907-563-5860  ,Nell's Variety Store </v>
      </c>
    </row>
    <row r="387" spans="1:2" x14ac:dyDescent="0.25">
      <c r="A387" s="127" t="s">
        <v>512</v>
      </c>
      <c r="B387" s="104" t="str">
        <f t="shared" si="5"/>
        <v xml:space="preserve">Eagle River,AK,99503,907-563-5860  ,Nell's Variety Store ,3857 Omalley Road </v>
      </c>
    </row>
    <row r="388" spans="1:2" x14ac:dyDescent="0.25">
      <c r="A388" s="127" t="s">
        <v>316</v>
      </c>
      <c r="B388" s="104" t="str">
        <f t="shared" si="5"/>
        <v>AK,99503,907-563-5860  ,Nell's Variety Store ,3857 Omalley Road ,Dillingham</v>
      </c>
    </row>
    <row r="389" spans="1:2" x14ac:dyDescent="0.25">
      <c r="A389" s="127">
        <v>99503</v>
      </c>
      <c r="B389" s="104" t="str">
        <f t="shared" si="5"/>
        <v>99503,907-563-5860  ,Nell's Variety Store ,3857 Omalley Road ,Dillingham,AK</v>
      </c>
    </row>
    <row r="390" spans="1:2" x14ac:dyDescent="0.25">
      <c r="A390" s="127" t="s">
        <v>513</v>
      </c>
      <c r="B390" s="104" t="str">
        <f t="shared" si="5"/>
        <v>907-563-5860  ,Nell's Variety Store ,3857 Omalley Road ,Dillingham,AK,99576</v>
      </c>
    </row>
    <row r="391" spans="1:2" x14ac:dyDescent="0.25">
      <c r="A391" s="127" t="s">
        <v>514</v>
      </c>
      <c r="B391" s="104" t="str">
        <f t="shared" si="5"/>
        <v xml:space="preserve">Nell's Variety Store ,3857 Omalley Road ,Dillingham,AK,99576,907-842-6117  </v>
      </c>
    </row>
    <row r="392" spans="1:2" x14ac:dyDescent="0.25">
      <c r="A392" s="127" t="s">
        <v>515</v>
      </c>
      <c r="B392" s="104" t="str">
        <f t="shared" ref="B392:B455" si="6" xml:space="preserve"> _xlfn.TEXTJOIN( ",", FALSE, A392:A397 )</f>
        <v xml:space="preserve">3857 Omalley Road ,Dillingham,AK,99576,907-842-6117  ,Nestermann's </v>
      </c>
    </row>
    <row r="393" spans="1:2" x14ac:dyDescent="0.25">
      <c r="A393" s="127" t="s">
        <v>516</v>
      </c>
      <c r="B393" s="104" t="str">
        <f t="shared" si="6"/>
        <v xml:space="preserve">Dillingham,AK,99576,907-842-6117  ,Nestermann's ,3857 Parks Hy </v>
      </c>
    </row>
    <row r="394" spans="1:2" x14ac:dyDescent="0.25">
      <c r="A394" s="127" t="s">
        <v>316</v>
      </c>
      <c r="B394" s="104" t="str">
        <f t="shared" si="6"/>
        <v>AK,99576,907-842-6117  ,Nestermann's ,3857 Parks Hy ,Delta Junction</v>
      </c>
    </row>
    <row r="395" spans="1:2" x14ac:dyDescent="0.25">
      <c r="A395" s="127">
        <v>99576</v>
      </c>
      <c r="B395" s="104" t="str">
        <f t="shared" si="6"/>
        <v>99576,907-842-6117  ,Nestermann's ,3857 Parks Hy ,Delta Junction,AK</v>
      </c>
    </row>
    <row r="396" spans="1:2" x14ac:dyDescent="0.25">
      <c r="A396" s="127" t="s">
        <v>517</v>
      </c>
      <c r="B396" s="104" t="str">
        <f t="shared" si="6"/>
        <v>907-842-6117  ,Nestermann's ,3857 Parks Hy ,Delta Junction,AK,99507</v>
      </c>
    </row>
    <row r="397" spans="1:2" x14ac:dyDescent="0.25">
      <c r="A397" s="127" t="s">
        <v>518</v>
      </c>
      <c r="B397" s="104" t="str">
        <f t="shared" si="6"/>
        <v xml:space="preserve">Nestermann's ,3857 Parks Hy ,Delta Junction,AK,99507,907-344-6249  </v>
      </c>
    </row>
    <row r="398" spans="1:2" x14ac:dyDescent="0.25">
      <c r="A398" s="127" t="s">
        <v>519</v>
      </c>
      <c r="B398" s="104" t="str">
        <f t="shared" si="6"/>
        <v>3857 Parks Hy ,Delta Junction,AK,99507,907-344-6249  ,North Pole Sports</v>
      </c>
    </row>
    <row r="399" spans="1:2" x14ac:dyDescent="0.25">
      <c r="A399" s="127" t="s">
        <v>520</v>
      </c>
      <c r="B399" s="104" t="str">
        <f t="shared" si="6"/>
        <v>Delta Junction,AK,99507,907-344-6249  ,North Pole Sports,3858 Pond Reef Road</v>
      </c>
    </row>
    <row r="400" spans="1:2" x14ac:dyDescent="0.25">
      <c r="A400" s="127" t="s">
        <v>316</v>
      </c>
      <c r="B400" s="104" t="str">
        <f t="shared" si="6"/>
        <v>AK,99507,907-344-6249  ,North Pole Sports,3858 Pond Reef Road,Anchorage</v>
      </c>
    </row>
    <row r="401" spans="1:2" x14ac:dyDescent="0.25">
      <c r="A401" s="127">
        <v>99507</v>
      </c>
      <c r="B401" s="104" t="str">
        <f t="shared" si="6"/>
        <v>99507,907-344-6249  ,North Pole Sports,3858 Pond Reef Road,Anchorage,AK</v>
      </c>
    </row>
    <row r="402" spans="1:2" x14ac:dyDescent="0.25">
      <c r="A402" s="127" t="s">
        <v>521</v>
      </c>
      <c r="B402" s="104" t="str">
        <f t="shared" si="6"/>
        <v>907-344-6249  ,North Pole Sports,3858 Pond Reef Road,Anchorage,AK,99705</v>
      </c>
    </row>
    <row r="403" spans="1:2" x14ac:dyDescent="0.25">
      <c r="A403" s="127" t="s">
        <v>522</v>
      </c>
      <c r="B403" s="104" t="str">
        <f t="shared" si="6"/>
        <v xml:space="preserve">North Pole Sports,3858 Pond Reef Road,Anchorage,AK,99705,907-490-6444  </v>
      </c>
    </row>
    <row r="404" spans="1:2" x14ac:dyDescent="0.25">
      <c r="A404" s="127" t="s">
        <v>523</v>
      </c>
      <c r="B404" s="104" t="str">
        <f t="shared" si="6"/>
        <v xml:space="preserve">3858 Pond Reef Road,Anchorage,AK,99705,907-490-6444  ,Northerner Sport Shop </v>
      </c>
    </row>
    <row r="405" spans="1:2" x14ac:dyDescent="0.25">
      <c r="A405" s="127" t="s">
        <v>363</v>
      </c>
      <c r="B405" s="104" t="str">
        <f t="shared" si="6"/>
        <v>Anchorage,AK,99705,907-490-6444  ,Northerner Sport Shop , West 4th Avenue</v>
      </c>
    </row>
    <row r="406" spans="1:2" x14ac:dyDescent="0.25">
      <c r="A406" s="127" t="s">
        <v>316</v>
      </c>
      <c r="B406" s="104" t="str">
        <f t="shared" si="6"/>
        <v>AK,99705,907-490-6444  ,Northerner Sport Shop , West 4th Avenue,Anchorage</v>
      </c>
    </row>
    <row r="407" spans="1:2" x14ac:dyDescent="0.25">
      <c r="A407" s="127">
        <v>99705</v>
      </c>
      <c r="B407" s="104" t="str">
        <f t="shared" si="6"/>
        <v>99705,907-490-6444  ,Northerner Sport Shop , West 4th Avenue,Anchorage,AK</v>
      </c>
    </row>
    <row r="408" spans="1:2" x14ac:dyDescent="0.25">
      <c r="A408" s="127" t="s">
        <v>524</v>
      </c>
      <c r="B408" s="104" t="str">
        <f t="shared" si="6"/>
        <v>907-490-6444  ,Northerner Sport Shop , West 4th Avenue,Anchorage,AK,99503</v>
      </c>
    </row>
    <row r="409" spans="1:2" x14ac:dyDescent="0.25">
      <c r="A409" s="127" t="s">
        <v>525</v>
      </c>
      <c r="B409" s="104" t="str">
        <f t="shared" si="6"/>
        <v xml:space="preserve">Northerner Sport Shop , West 4th Avenue,Anchorage,AK,99503,907-272-7555  </v>
      </c>
    </row>
    <row r="410" spans="1:2" x14ac:dyDescent="0.25">
      <c r="A410" s="127" t="s">
        <v>526</v>
      </c>
      <c r="B410" s="104" t="str">
        <f t="shared" si="6"/>
        <v xml:space="preserve"> West 4th Avenue,Anchorage,AK,99503,907-272-7555  ,Northland Billiards </v>
      </c>
    </row>
    <row r="411" spans="1:2" x14ac:dyDescent="0.25">
      <c r="A411" s="127" t="s">
        <v>363</v>
      </c>
      <c r="B411" s="104" t="str">
        <f t="shared" si="6"/>
        <v xml:space="preserve">Anchorage,AK,99503,907-272-7555  ,Northland Billiards ,3857 Parks Hy </v>
      </c>
    </row>
    <row r="412" spans="1:2" x14ac:dyDescent="0.25">
      <c r="A412" s="127" t="s">
        <v>316</v>
      </c>
      <c r="B412" s="104" t="str">
        <f t="shared" si="6"/>
        <v>AK,99503,907-272-7555  ,Northland Billiards ,3857 Parks Hy ,Bethel</v>
      </c>
    </row>
    <row r="413" spans="1:2" x14ac:dyDescent="0.25">
      <c r="A413" s="127">
        <v>99503</v>
      </c>
      <c r="B413" s="104" t="str">
        <f t="shared" si="6"/>
        <v>99503,907-272-7555  ,Northland Billiards ,3857 Parks Hy ,Bethel,AK</v>
      </c>
    </row>
    <row r="414" spans="1:2" x14ac:dyDescent="0.25">
      <c r="A414" s="127" t="s">
        <v>527</v>
      </c>
      <c r="B414" s="104" t="str">
        <f t="shared" si="6"/>
        <v>907-272-7555  ,Northland Billiards ,3857 Parks Hy ,Bethel,AK,99516</v>
      </c>
    </row>
    <row r="415" spans="1:2" x14ac:dyDescent="0.25">
      <c r="A415" s="127" t="s">
        <v>528</v>
      </c>
      <c r="B415" s="104" t="str">
        <f t="shared" si="6"/>
        <v xml:space="preserve">Northland Billiards ,3857 Parks Hy ,Bethel,AK,99516,907-345-6292  </v>
      </c>
    </row>
    <row r="416" spans="1:2" x14ac:dyDescent="0.25">
      <c r="A416" s="127" t="s">
        <v>519</v>
      </c>
      <c r="B416" s="104" t="str">
        <f t="shared" si="6"/>
        <v xml:space="preserve">3857 Parks Hy ,Bethel,AK,99516,907-345-6292  ,Northern Alaskan Outfitter </v>
      </c>
    </row>
    <row r="417" spans="1:2" x14ac:dyDescent="0.25">
      <c r="A417" s="127" t="s">
        <v>529</v>
      </c>
      <c r="B417" s="104" t="str">
        <f t="shared" si="6"/>
        <v xml:space="preserve">Bethel,AK,99516,907-345-6292  ,Northern Alaskan Outfitter ,4001 Portage Street </v>
      </c>
    </row>
    <row r="418" spans="1:2" x14ac:dyDescent="0.25">
      <c r="A418" s="127" t="s">
        <v>316</v>
      </c>
      <c r="B418" s="104" t="str">
        <f t="shared" si="6"/>
        <v>AK,99516,907-345-6292  ,Northern Alaskan Outfitter ,4001 Portage Street ,Anchorage</v>
      </c>
    </row>
    <row r="419" spans="1:2" x14ac:dyDescent="0.25">
      <c r="A419" s="127">
        <v>99516</v>
      </c>
      <c r="B419" s="104" t="str">
        <f t="shared" si="6"/>
        <v>99516,907-345-6292  ,Northern Alaskan Outfitter ,4001 Portage Street ,Anchorage,AK</v>
      </c>
    </row>
    <row r="420" spans="1:2" x14ac:dyDescent="0.25">
      <c r="A420" s="127" t="s">
        <v>530</v>
      </c>
      <c r="B420" s="104" t="str">
        <f t="shared" si="6"/>
        <v>907-345-6292  ,Northern Alaskan Outfitter ,4001 Portage Street ,Anchorage,AK,99801</v>
      </c>
    </row>
    <row r="421" spans="1:2" x14ac:dyDescent="0.25">
      <c r="A421" s="127" t="s">
        <v>531</v>
      </c>
      <c r="B421" s="104" t="str">
        <f t="shared" si="6"/>
        <v xml:space="preserve">Northern Alaskan Outfitter ,4001 Portage Street ,Anchorage,AK,99801,907-789-6480  </v>
      </c>
    </row>
    <row r="422" spans="1:2" x14ac:dyDescent="0.25">
      <c r="A422" s="127" t="s">
        <v>532</v>
      </c>
      <c r="B422" s="104" t="str">
        <f t="shared" si="6"/>
        <v xml:space="preserve">4001 Portage Street ,Anchorage,AK,99801,907-789-6480  ,Out in the Boondock Outfitters </v>
      </c>
    </row>
    <row r="423" spans="1:2" x14ac:dyDescent="0.25">
      <c r="A423" s="127" t="s">
        <v>363</v>
      </c>
      <c r="B423" s="104" t="str">
        <f t="shared" si="6"/>
        <v xml:space="preserve">Anchorage,AK,99801,907-789-6480  ,Out in the Boondock Outfitters ,726 Fairview Avenue </v>
      </c>
    </row>
    <row r="424" spans="1:2" x14ac:dyDescent="0.25">
      <c r="A424" s="127" t="s">
        <v>316</v>
      </c>
      <c r="B424" s="104" t="str">
        <f t="shared" si="6"/>
        <v>AK,99801,907-789-6480  ,Out in the Boondock Outfitters ,726 Fairview Avenue ,Ketchikan</v>
      </c>
    </row>
    <row r="425" spans="1:2" x14ac:dyDescent="0.25">
      <c r="A425" s="127">
        <v>99801</v>
      </c>
      <c r="B425" s="104" t="str">
        <f t="shared" si="6"/>
        <v>99801,907-789-6480  ,Out in the Boondock Outfitters ,726 Fairview Avenue ,Ketchikan,AK</v>
      </c>
    </row>
    <row r="426" spans="1:2" x14ac:dyDescent="0.25">
      <c r="A426" s="127" t="s">
        <v>533</v>
      </c>
      <c r="B426" s="104" t="str">
        <f t="shared" si="6"/>
        <v>907-789-6480  ,Out in the Boondock Outfitters ,726 Fairview Avenue ,Ketchikan,AK,99577</v>
      </c>
    </row>
    <row r="427" spans="1:2" x14ac:dyDescent="0.25">
      <c r="A427" s="127" t="s">
        <v>534</v>
      </c>
      <c r="B427" s="104" t="str">
        <f t="shared" si="6"/>
        <v xml:space="preserve">Out in the Boondock Outfitters ,726 Fairview Avenue ,Ketchikan,AK,99577,907-694-3686  </v>
      </c>
    </row>
    <row r="428" spans="1:2" x14ac:dyDescent="0.25">
      <c r="A428" s="127" t="s">
        <v>535</v>
      </c>
      <c r="B428" s="104" t="str">
        <f t="shared" si="6"/>
        <v xml:space="preserve">726 Fairview Avenue ,Ketchikan,AK,99577,907-694-3686  ,Outside Passage </v>
      </c>
    </row>
    <row r="429" spans="1:2" x14ac:dyDescent="0.25">
      <c r="A429" s="127" t="s">
        <v>404</v>
      </c>
      <c r="B429" s="104" t="str">
        <f t="shared" si="6"/>
        <v>Ketchikan,AK,99577,907-694-3686  ,Outside Passage ,2636 Lower Mill Road</v>
      </c>
    </row>
    <row r="430" spans="1:2" x14ac:dyDescent="0.25">
      <c r="A430" s="127" t="s">
        <v>316</v>
      </c>
      <c r="B430" s="104" t="str">
        <f t="shared" si="6"/>
        <v>AK,99577,907-694-3686  ,Outside Passage ,2636 Lower Mill Road,Fairbanks</v>
      </c>
    </row>
    <row r="431" spans="1:2" x14ac:dyDescent="0.25">
      <c r="A431" s="127">
        <v>99577</v>
      </c>
      <c r="B431" s="104" t="str">
        <f t="shared" si="6"/>
        <v>99577,907-694-3686  ,Outside Passage ,2636 Lower Mill Road,Fairbanks,AK</v>
      </c>
    </row>
    <row r="432" spans="1:2" x14ac:dyDescent="0.25">
      <c r="A432" s="127" t="s">
        <v>536</v>
      </c>
      <c r="B432" s="104" t="str">
        <f t="shared" si="6"/>
        <v>907-694-3686  ,Outside Passage ,2636 Lower Mill Road,Fairbanks,AK,99901</v>
      </c>
    </row>
    <row r="433" spans="1:2" x14ac:dyDescent="0.25">
      <c r="A433" s="127" t="s">
        <v>537</v>
      </c>
      <c r="B433" s="104" t="str">
        <f t="shared" si="6"/>
        <v xml:space="preserve">Outside Passage ,2636 Lower Mill Road,Fairbanks,AK,99901,907-225-5101  </v>
      </c>
    </row>
    <row r="434" spans="1:2" x14ac:dyDescent="0.25">
      <c r="A434" s="127" t="s">
        <v>538</v>
      </c>
      <c r="B434" s="104" t="str">
        <f t="shared" si="6"/>
        <v xml:space="preserve">2636 Lower Mill Road,Fairbanks,AK,99901,907-225-5101  ,Pacific Supply Corporation of Alaska LLC </v>
      </c>
    </row>
    <row r="435" spans="1:2" x14ac:dyDescent="0.25">
      <c r="A435" s="127" t="s">
        <v>391</v>
      </c>
      <c r="B435" s="104" t="str">
        <f t="shared" si="6"/>
        <v>Fairbanks,AK,99901,907-225-5101  ,Pacific Supply Corporation of Alaska LLC ,3833 Old Seward Highway</v>
      </c>
    </row>
    <row r="436" spans="1:2" x14ac:dyDescent="0.25">
      <c r="A436" s="127" t="s">
        <v>316</v>
      </c>
      <c r="B436" s="104" t="str">
        <f t="shared" si="6"/>
        <v>AK,99901,907-225-5101  ,Pacific Supply Corporation of Alaska LLC ,3833 Old Seward Highway,Eagle River</v>
      </c>
    </row>
    <row r="437" spans="1:2" x14ac:dyDescent="0.25">
      <c r="A437" s="127">
        <v>99901</v>
      </c>
      <c r="B437" s="104" t="str">
        <f t="shared" si="6"/>
        <v>99901,907-225-5101  ,Pacific Supply Corporation of Alaska LLC ,3833 Old Seward Highway,Eagle River,AK</v>
      </c>
    </row>
    <row r="438" spans="1:2" x14ac:dyDescent="0.25">
      <c r="A438" s="127" t="s">
        <v>539</v>
      </c>
      <c r="B438" s="104" t="str">
        <f t="shared" si="6"/>
        <v>907-225-5101  ,Pacific Supply Corporation of Alaska LLC ,3833 Old Seward Highway,Eagle River,AK,99835</v>
      </c>
    </row>
    <row r="439" spans="1:2" x14ac:dyDescent="0.25">
      <c r="A439" s="127" t="s">
        <v>540</v>
      </c>
      <c r="B439" s="104" t="str">
        <f t="shared" si="6"/>
        <v xml:space="preserve">Pacific Supply Corporation of Alaska LLC ,3833 Old Seward Highway,Eagle River,AK,99835,907-747-5972  </v>
      </c>
    </row>
    <row r="440" spans="1:2" x14ac:dyDescent="0.25">
      <c r="A440" s="127" t="s">
        <v>541</v>
      </c>
      <c r="B440" s="104" t="str">
        <f t="shared" si="6"/>
        <v xml:space="preserve">3833 Old Seward Highway,Eagle River,AK,99835,907-747-5972  ,Pacific Supply of Alaska </v>
      </c>
    </row>
    <row r="441" spans="1:2" x14ac:dyDescent="0.25">
      <c r="A441" s="127" t="s">
        <v>512</v>
      </c>
      <c r="B441" s="104" t="str">
        <f t="shared" si="6"/>
        <v xml:space="preserve">Eagle River,AK,99835,907-747-5972  ,Pacific Supply of Alaska ,3838 Olympic Circle </v>
      </c>
    </row>
    <row r="442" spans="1:2" x14ac:dyDescent="0.25">
      <c r="A442" s="127" t="s">
        <v>316</v>
      </c>
      <c r="B442" s="104" t="str">
        <f t="shared" si="6"/>
        <v>AK,99835,907-747-5972  ,Pacific Supply of Alaska ,3838 Olympic Circle ,Dillingham</v>
      </c>
    </row>
    <row r="443" spans="1:2" x14ac:dyDescent="0.25">
      <c r="A443" s="127">
        <v>99835</v>
      </c>
      <c r="B443" s="104" t="str">
        <f t="shared" si="6"/>
        <v>99835,907-747-5972  ,Pacific Supply of Alaska ,3838 Olympic Circle ,Dillingham,AK</v>
      </c>
    </row>
    <row r="444" spans="1:2" x14ac:dyDescent="0.25">
      <c r="A444" s="127" t="s">
        <v>542</v>
      </c>
      <c r="B444" s="104" t="str">
        <f t="shared" si="6"/>
        <v>907-747-5972  ,Pacific Supply of Alaska ,3838 Olympic Circle ,Dillingham,AK,99901</v>
      </c>
    </row>
    <row r="445" spans="1:2" x14ac:dyDescent="0.25">
      <c r="A445" s="127" t="s">
        <v>543</v>
      </c>
      <c r="B445" s="104" t="str">
        <f t="shared" si="6"/>
        <v xml:space="preserve">Pacific Supply of Alaska ,3838 Olympic Circle ,Dillingham,AK,99901,907-225-6002  </v>
      </c>
    </row>
    <row r="446" spans="1:2" x14ac:dyDescent="0.25">
      <c r="A446" s="127" t="s">
        <v>544</v>
      </c>
      <c r="B446" s="104" t="str">
        <f t="shared" si="6"/>
        <v xml:space="preserve">3838 Olympic Circle ,Dillingham,AK,99901,907-225-6002  ,Palmer's Hardware </v>
      </c>
    </row>
    <row r="447" spans="1:2" x14ac:dyDescent="0.25">
      <c r="A447" s="127" t="s">
        <v>516</v>
      </c>
      <c r="B447" s="104" t="str">
        <f t="shared" si="6"/>
        <v>Dillingham,AK,99901,907-225-6002  ,Palmer's Hardware ,  Alyeska Highway</v>
      </c>
    </row>
    <row r="448" spans="1:2" x14ac:dyDescent="0.25">
      <c r="A448" s="127" t="s">
        <v>316</v>
      </c>
      <c r="B448" s="104" t="str">
        <f t="shared" si="6"/>
        <v>AK,99901,907-225-6002  ,Palmer's Hardware ,  Alyeska Highway,Anchorage</v>
      </c>
    </row>
    <row r="449" spans="1:2" x14ac:dyDescent="0.25">
      <c r="A449" s="127">
        <v>99901</v>
      </c>
      <c r="B449" s="104" t="str">
        <f t="shared" si="6"/>
        <v>99901,907-225-6002  ,Palmer's Hardware ,  Alyeska Highway,Anchorage,AK</v>
      </c>
    </row>
    <row r="450" spans="1:2" x14ac:dyDescent="0.25">
      <c r="A450" s="127" t="s">
        <v>545</v>
      </c>
      <c r="B450" s="104" t="str">
        <f t="shared" si="6"/>
        <v>907-225-6002  ,Palmer's Hardware ,  Alyeska Highway,Anchorage,AK,99603</v>
      </c>
    </row>
    <row r="451" spans="1:2" x14ac:dyDescent="0.25">
      <c r="A451" s="127" t="s">
        <v>546</v>
      </c>
      <c r="B451" s="104" t="str">
        <f t="shared" si="6"/>
        <v xml:space="preserve">Palmer's Hardware ,  Alyeska Highway,Anchorage,AK,99603,907-235-8594  </v>
      </c>
    </row>
    <row r="452" spans="1:2" x14ac:dyDescent="0.25">
      <c r="A452" s="127" t="s">
        <v>547</v>
      </c>
      <c r="B452" s="104" t="str">
        <f t="shared" si="6"/>
        <v xml:space="preserve">  Alyeska Highway,Anchorage,AK,99603,907-235-8594  ,Paul's Tackle Shop </v>
      </c>
    </row>
    <row r="453" spans="1:2" x14ac:dyDescent="0.25">
      <c r="A453" s="127" t="s">
        <v>363</v>
      </c>
      <c r="B453" s="104" t="str">
        <f t="shared" si="6"/>
        <v>Anchorage,AK,99603,907-235-8594  ,Paul's Tackle Shop ,2633 Long Run Drive</v>
      </c>
    </row>
    <row r="454" spans="1:2" x14ac:dyDescent="0.25">
      <c r="A454" s="127" t="s">
        <v>316</v>
      </c>
      <c r="B454" s="104" t="str">
        <f t="shared" si="6"/>
        <v>AK,99603,907-235-8594  ,Paul's Tackle Shop ,2633 Long Run Drive,Fairbanks</v>
      </c>
    </row>
    <row r="455" spans="1:2" x14ac:dyDescent="0.25">
      <c r="A455" s="127">
        <v>99603</v>
      </c>
      <c r="B455" s="104" t="str">
        <f t="shared" si="6"/>
        <v>99603,907-235-8594  ,Paul's Tackle Shop ,2633 Long Run Drive,Fairbanks,AK</v>
      </c>
    </row>
    <row r="456" spans="1:2" x14ac:dyDescent="0.25">
      <c r="A456" s="127" t="s">
        <v>548</v>
      </c>
      <c r="B456" s="104" t="str">
        <f t="shared" ref="B456:B519" si="7" xml:space="preserve"> _xlfn.TEXTJOIN( ",", FALSE, A456:A461 )</f>
        <v>907-235-8594  ,Paul's Tackle Shop ,2633 Long Run Drive,Fairbanks,AK,99576</v>
      </c>
    </row>
    <row r="457" spans="1:2" x14ac:dyDescent="0.25">
      <c r="A457" s="127" t="s">
        <v>549</v>
      </c>
      <c r="B457" s="104" t="str">
        <f t="shared" si="7"/>
        <v xml:space="preserve">Paul's Tackle Shop ,2633 Long Run Drive,Fairbanks,AK,99576,907-842-5101  </v>
      </c>
    </row>
    <row r="458" spans="1:2" x14ac:dyDescent="0.25">
      <c r="A458" s="127" t="s">
        <v>550</v>
      </c>
      <c r="B458" s="104" t="str">
        <f t="shared" si="7"/>
        <v xml:space="preserve">2633 Long Run Drive,Fairbanks,AK,99576,907-842-5101  ,Phil's Ski Rental </v>
      </c>
    </row>
    <row r="459" spans="1:2" x14ac:dyDescent="0.25">
      <c r="A459" s="127" t="s">
        <v>391</v>
      </c>
      <c r="B459" s="104" t="str">
        <f t="shared" si="7"/>
        <v xml:space="preserve">Fairbanks,AK,99576,907-842-5101  ,Phil's Ski Rental ,7900 Spenard Road </v>
      </c>
    </row>
    <row r="460" spans="1:2" x14ac:dyDescent="0.25">
      <c r="A460" s="127" t="s">
        <v>316</v>
      </c>
      <c r="B460" s="104" t="str">
        <f t="shared" si="7"/>
        <v>AK,99576,907-842-5101  ,Phil's Ski Rental ,7900 Spenard Road ,Anchorage</v>
      </c>
    </row>
    <row r="461" spans="1:2" x14ac:dyDescent="0.25">
      <c r="A461" s="127">
        <v>99576</v>
      </c>
      <c r="B461" s="104" t="str">
        <f t="shared" si="7"/>
        <v>99576,907-842-5101  ,Phil's Ski Rental ,7900 Spenard Road ,Anchorage,AK</v>
      </c>
    </row>
    <row r="462" spans="1:2" x14ac:dyDescent="0.25">
      <c r="A462" s="127" t="s">
        <v>551</v>
      </c>
      <c r="B462" s="104" t="str">
        <f t="shared" si="7"/>
        <v>907-842-5101  ,Phil's Ski Rental ,7900 Spenard Road ,Anchorage,AK,99686</v>
      </c>
    </row>
    <row r="463" spans="1:2" x14ac:dyDescent="0.25">
      <c r="A463" s="127" t="s">
        <v>552</v>
      </c>
      <c r="B463" s="104" t="str">
        <f t="shared" si="7"/>
        <v xml:space="preserve">Phil's Ski Rental ,7900 Spenard Road ,Anchorage,AK,99686,907-835-6970  </v>
      </c>
    </row>
    <row r="464" spans="1:2" x14ac:dyDescent="0.25">
      <c r="A464" s="127" t="s">
        <v>553</v>
      </c>
      <c r="B464" s="104" t="str">
        <f t="shared" si="7"/>
        <v xml:space="preserve">7900 Spenard Road ,Anchorage,AK,99686,907-835-6970  ,Play It Over Sports </v>
      </c>
    </row>
    <row r="465" spans="1:2" x14ac:dyDescent="0.25">
      <c r="A465" s="127" t="s">
        <v>363</v>
      </c>
      <c r="B465" s="104" t="str">
        <f t="shared" si="7"/>
        <v xml:space="preserve">Anchorage,AK,99686,907-835-6970  ,Play It Over Sports ,7900 Spenard Road </v>
      </c>
    </row>
    <row r="466" spans="1:2" x14ac:dyDescent="0.25">
      <c r="A466" s="127" t="s">
        <v>316</v>
      </c>
      <c r="B466" s="104" t="str">
        <f t="shared" si="7"/>
        <v>AK,99686,907-835-6970  ,Play It Over Sports ,7900 Spenard Road ,Anchorage</v>
      </c>
    </row>
    <row r="467" spans="1:2" x14ac:dyDescent="0.25">
      <c r="A467" s="127">
        <v>99686</v>
      </c>
      <c r="B467" s="104" t="str">
        <f t="shared" si="7"/>
        <v>99686,907-835-6970  ,Play It Over Sports ,7900 Spenard Road ,Anchorage,AK</v>
      </c>
    </row>
    <row r="468" spans="1:2" x14ac:dyDescent="0.25">
      <c r="A468" s="127" t="s">
        <v>554</v>
      </c>
      <c r="B468" s="104" t="str">
        <f t="shared" si="7"/>
        <v>907-835-6970  ,Play It Over Sports ,7900 Spenard Road ,Anchorage,AK,99503</v>
      </c>
    </row>
    <row r="469" spans="1:2" x14ac:dyDescent="0.25">
      <c r="A469" s="127" t="s">
        <v>555</v>
      </c>
      <c r="B469" s="104" t="str">
        <f t="shared" si="7"/>
        <v xml:space="preserve">Play It Over Sports ,7900 Spenard Road ,Anchorage,AK,99503,907-278-7057  </v>
      </c>
    </row>
    <row r="470" spans="1:2" x14ac:dyDescent="0.25">
      <c r="A470" s="127" t="s">
        <v>553</v>
      </c>
      <c r="B470" s="104" t="str">
        <f t="shared" si="7"/>
        <v>7900 Spenard Road ,Anchorage,AK,99503,907-278-7057  ,Queens Sports</v>
      </c>
    </row>
    <row r="471" spans="1:2" x14ac:dyDescent="0.25">
      <c r="A471" s="127" t="s">
        <v>363</v>
      </c>
      <c r="B471" s="104" t="str">
        <f t="shared" si="7"/>
        <v>Anchorage,AK,99503,907-278-7057  ,Queens Sports,3203 Mill Bay Road</v>
      </c>
    </row>
    <row r="472" spans="1:2" x14ac:dyDescent="0.25">
      <c r="A472" s="127" t="s">
        <v>316</v>
      </c>
      <c r="B472" s="104" t="str">
        <f t="shared" si="7"/>
        <v>AK,99503,907-278-7057  ,Queens Sports,3203 Mill Bay Road,Fairbanks</v>
      </c>
    </row>
    <row r="473" spans="1:2" x14ac:dyDescent="0.25">
      <c r="A473" s="127">
        <v>99503</v>
      </c>
      <c r="B473" s="104" t="str">
        <f t="shared" si="7"/>
        <v>99503,907-278-7057  ,Queens Sports,3203 Mill Bay Road,Fairbanks,AK</v>
      </c>
    </row>
    <row r="474" spans="1:2" x14ac:dyDescent="0.25">
      <c r="A474" s="127" t="s">
        <v>556</v>
      </c>
      <c r="B474" s="104" t="str">
        <f t="shared" si="7"/>
        <v>907-278-7057  ,Queens Sports,3203 Mill Bay Road,Fairbanks,AK,99705</v>
      </c>
    </row>
    <row r="475" spans="1:2" x14ac:dyDescent="0.25">
      <c r="A475" s="127" t="s">
        <v>557</v>
      </c>
      <c r="B475" s="104" t="str">
        <f t="shared" si="7"/>
        <v xml:space="preserve">Queens Sports,3203 Mill Bay Road,Fairbanks,AK,99705,907-488-5558  </v>
      </c>
    </row>
    <row r="476" spans="1:2" x14ac:dyDescent="0.25">
      <c r="A476" s="127" t="s">
        <v>558</v>
      </c>
      <c r="B476" s="104" t="str">
        <f t="shared" si="7"/>
        <v xml:space="preserve">3203 Mill Bay Road,Fairbanks,AK,99705,907-488-5558  ,Raven Sports </v>
      </c>
    </row>
    <row r="477" spans="1:2" x14ac:dyDescent="0.25">
      <c r="A477" s="127" t="s">
        <v>391</v>
      </c>
      <c r="B477" s="104" t="str">
        <f t="shared" si="7"/>
        <v>Fairbanks,AK,99705,907-488-5558  ,Raven Sports , Upper Omalley Road</v>
      </c>
    </row>
    <row r="478" spans="1:2" x14ac:dyDescent="0.25">
      <c r="A478" s="127" t="s">
        <v>316</v>
      </c>
      <c r="B478" s="104" t="str">
        <f t="shared" si="7"/>
        <v>AK,99705,907-488-5558  ,Raven Sports , Upper Omalley Road,Anchorage</v>
      </c>
    </row>
    <row r="479" spans="1:2" x14ac:dyDescent="0.25">
      <c r="A479" s="127">
        <v>99705</v>
      </c>
      <c r="B479" s="104" t="str">
        <f t="shared" si="7"/>
        <v>99705,907-488-5558  ,Raven Sports , Upper Omalley Road,Anchorage,AK</v>
      </c>
    </row>
    <row r="480" spans="1:2" x14ac:dyDescent="0.25">
      <c r="A480" s="127" t="s">
        <v>559</v>
      </c>
      <c r="B480" s="104" t="str">
        <f t="shared" si="7"/>
        <v>907-488-5558  ,Raven Sports , Upper Omalley Road,Anchorage,AK,99501</v>
      </c>
    </row>
    <row r="481" spans="1:2" x14ac:dyDescent="0.25">
      <c r="A481" s="127" t="s">
        <v>560</v>
      </c>
      <c r="B481" s="104" t="str">
        <f t="shared" si="7"/>
        <v xml:space="preserve">Raven Sports , Upper Omalley Road,Anchorage,AK,99501,907-274-7372  </v>
      </c>
    </row>
    <row r="482" spans="1:2" x14ac:dyDescent="0.25">
      <c r="A482" s="127" t="s">
        <v>561</v>
      </c>
      <c r="B482" s="104" t="str">
        <f t="shared" si="7"/>
        <v xml:space="preserve"> Upper Omalley Road,Anchorage,AK,99501,907-274-7372  ,Robert's Screenprinting &amp; Engraving </v>
      </c>
    </row>
    <row r="483" spans="1:2" x14ac:dyDescent="0.25">
      <c r="A483" s="127" t="s">
        <v>363</v>
      </c>
      <c r="B483" s="104" t="str">
        <f t="shared" si="7"/>
        <v xml:space="preserve">Anchorage,AK,99501,907-274-7372  ,Robert's Screenprinting &amp; Engraving ,3121 Mayflower Court </v>
      </c>
    </row>
    <row r="484" spans="1:2" x14ac:dyDescent="0.25">
      <c r="A484" s="127" t="s">
        <v>316</v>
      </c>
      <c r="B484" s="104" t="str">
        <f t="shared" si="7"/>
        <v>AK,99501,907-274-7372  ,Robert's Screenprinting &amp; Engraving ,3121 Mayflower Court ,Fairbanks</v>
      </c>
    </row>
    <row r="485" spans="1:2" x14ac:dyDescent="0.25">
      <c r="A485" s="127">
        <v>99501</v>
      </c>
      <c r="B485" s="104" t="str">
        <f t="shared" si="7"/>
        <v>99501,907-274-7372  ,Robert's Screenprinting &amp; Engraving ,3121 Mayflower Court ,Fairbanks,AK</v>
      </c>
    </row>
    <row r="486" spans="1:2" x14ac:dyDescent="0.25">
      <c r="A486" s="127" t="s">
        <v>562</v>
      </c>
      <c r="B486" s="104" t="str">
        <f t="shared" si="7"/>
        <v>907-274-7372  ,Robert's Screenprinting &amp; Engraving ,3121 Mayflower Court ,Fairbanks,AK,99901</v>
      </c>
    </row>
    <row r="487" spans="1:2" x14ac:dyDescent="0.25">
      <c r="A487" s="127" t="s">
        <v>563</v>
      </c>
      <c r="B487" s="104" t="str">
        <f t="shared" si="7"/>
        <v xml:space="preserve">Robert's Screenprinting &amp; Engraving ,3121 Mayflower Court ,Fairbanks,AK,99901,907-225-5261  </v>
      </c>
    </row>
    <row r="488" spans="1:2" x14ac:dyDescent="0.25">
      <c r="A488" s="127" t="s">
        <v>564</v>
      </c>
      <c r="B488" s="104" t="str">
        <f t="shared" si="7"/>
        <v xml:space="preserve">3121 Mayflower Court ,Fairbanks,AK,99901,907-225-5261  ,Sally's Fly Shop </v>
      </c>
    </row>
    <row r="489" spans="1:2" x14ac:dyDescent="0.25">
      <c r="A489" s="127" t="s">
        <v>391</v>
      </c>
      <c r="B489" s="104" t="str">
        <f t="shared" si="7"/>
        <v xml:space="preserve">Fairbanks,AK,99901,907-225-5261  ,Sally's Fly Shop ,1200 Geist Road </v>
      </c>
    </row>
    <row r="490" spans="1:2" x14ac:dyDescent="0.25">
      <c r="A490" s="127" t="s">
        <v>316</v>
      </c>
      <c r="B490" s="104" t="str">
        <f t="shared" si="7"/>
        <v>AK,99901,907-225-5261  ,Sally's Fly Shop ,1200 Geist Road ,Homer</v>
      </c>
    </row>
    <row r="491" spans="1:2" x14ac:dyDescent="0.25">
      <c r="A491" s="127">
        <v>99901</v>
      </c>
      <c r="B491" s="104" t="str">
        <f t="shared" si="7"/>
        <v>99901,907-225-5261  ,Sally's Fly Shop ,1200 Geist Road ,Homer,AK</v>
      </c>
    </row>
    <row r="492" spans="1:2" x14ac:dyDescent="0.25">
      <c r="A492" s="127" t="s">
        <v>565</v>
      </c>
      <c r="B492" s="104" t="str">
        <f t="shared" si="7"/>
        <v>907-225-5261  ,Sally's Fly Shop ,1200 Geist Road ,Homer,AK,99835</v>
      </c>
    </row>
    <row r="493" spans="1:2" x14ac:dyDescent="0.25">
      <c r="A493" s="127" t="s">
        <v>566</v>
      </c>
      <c r="B493" s="104" t="str">
        <f t="shared" si="7"/>
        <v xml:space="preserve">Sally's Fly Shop ,1200 Geist Road ,Homer,AK,99835,907-747-4439  </v>
      </c>
    </row>
    <row r="494" spans="1:2" x14ac:dyDescent="0.25">
      <c r="A494" s="127" t="s">
        <v>567</v>
      </c>
      <c r="B494" s="104" t="str">
        <f t="shared" si="7"/>
        <v xml:space="preserve">1200 Geist Road ,Homer,AK,99835,907-747-4439  ,Skier's Edge </v>
      </c>
    </row>
    <row r="495" spans="1:2" x14ac:dyDescent="0.25">
      <c r="A495" s="127" t="s">
        <v>458</v>
      </c>
      <c r="B495" s="104" t="str">
        <f t="shared" si="7"/>
        <v>Homer,AK,99835,907-747-4439  ,Skier's Edge ,5th Upper Omalley Road</v>
      </c>
    </row>
    <row r="496" spans="1:2" x14ac:dyDescent="0.25">
      <c r="A496" s="127" t="s">
        <v>316</v>
      </c>
      <c r="B496" s="104" t="str">
        <f t="shared" si="7"/>
        <v>AK,99835,907-747-4439  ,Skier's Edge ,5th Upper Omalley Road,Anchorage</v>
      </c>
    </row>
    <row r="497" spans="1:2" x14ac:dyDescent="0.25">
      <c r="A497" s="127">
        <v>99835</v>
      </c>
      <c r="B497" s="104" t="str">
        <f t="shared" si="7"/>
        <v>99835,907-747-4439  ,Skier's Edge ,5th Upper Omalley Road,Anchorage,AK</v>
      </c>
    </row>
    <row r="498" spans="1:2" x14ac:dyDescent="0.25">
      <c r="A498" s="127" t="s">
        <v>568</v>
      </c>
      <c r="B498" s="104" t="str">
        <f t="shared" si="7"/>
        <v>907-747-4439  ,Skier's Edge ,5th Upper Omalley Road,Anchorage,AK,99615</v>
      </c>
    </row>
    <row r="499" spans="1:2" x14ac:dyDescent="0.25">
      <c r="A499" s="127" t="s">
        <v>569</v>
      </c>
      <c r="B499" s="104" t="str">
        <f t="shared" si="7"/>
        <v xml:space="preserve">Skier's Edge ,5th Upper Omalley Road,Anchorage,AK,99615,907-486-7335  </v>
      </c>
    </row>
    <row r="500" spans="1:2" x14ac:dyDescent="0.25">
      <c r="A500" s="127" t="s">
        <v>570</v>
      </c>
      <c r="B500" s="104" t="str">
        <f t="shared" si="7"/>
        <v xml:space="preserve">5th Upper Omalley Road,Anchorage,AK,99615,907-486-7335  ,Snow Sports LLC </v>
      </c>
    </row>
    <row r="501" spans="1:2" x14ac:dyDescent="0.25">
      <c r="A501" s="127" t="s">
        <v>363</v>
      </c>
      <c r="B501" s="104" t="str">
        <f t="shared" si="7"/>
        <v>Anchorage,AK,99615,907-486-7335  ,Snow Sports LLC , West 6th Avenue</v>
      </c>
    </row>
    <row r="502" spans="1:2" x14ac:dyDescent="0.25">
      <c r="A502" s="127" t="s">
        <v>316</v>
      </c>
      <c r="B502" s="104" t="str">
        <f t="shared" si="7"/>
        <v>AK,99615,907-486-7335  ,Snow Sports LLC , West 6th Avenue,Anchorage</v>
      </c>
    </row>
    <row r="503" spans="1:2" x14ac:dyDescent="0.25">
      <c r="A503" s="127">
        <v>99615</v>
      </c>
      <c r="B503" s="104" t="str">
        <f t="shared" si="7"/>
        <v>99615,907-486-7335  ,Snow Sports LLC , West 6th Avenue,Anchorage,AK</v>
      </c>
    </row>
    <row r="504" spans="1:2" x14ac:dyDescent="0.25">
      <c r="A504" s="127" t="s">
        <v>571</v>
      </c>
      <c r="B504" s="104" t="str">
        <f t="shared" si="7"/>
        <v>907-486-7335  ,Snow Sports LLC , West 6th Avenue,Anchorage,AK,99503</v>
      </c>
    </row>
    <row r="505" spans="1:2" x14ac:dyDescent="0.25">
      <c r="A505" s="127" t="s">
        <v>572</v>
      </c>
      <c r="B505" s="104" t="str">
        <f t="shared" si="7"/>
        <v xml:space="preserve">Snow Sports LLC , West 6th Avenue,Anchorage,AK,99503,907-272-7755  </v>
      </c>
    </row>
    <row r="506" spans="1:2" x14ac:dyDescent="0.25">
      <c r="A506" s="127" t="s">
        <v>573</v>
      </c>
      <c r="B506" s="104" t="str">
        <f t="shared" si="7"/>
        <v xml:space="preserve"> West 6th Avenue,Anchorage,AK,99503,907-272-7755  ,Snowy Corner </v>
      </c>
    </row>
    <row r="507" spans="1:2" x14ac:dyDescent="0.25">
      <c r="A507" s="127" t="s">
        <v>363</v>
      </c>
      <c r="B507" s="104" t="str">
        <f t="shared" si="7"/>
        <v xml:space="preserve">Anchorage,AK,99503,907-272-7755  ,Snowy Corner ,Po Box 595 </v>
      </c>
    </row>
    <row r="508" spans="1:2" x14ac:dyDescent="0.25">
      <c r="A508" s="127" t="s">
        <v>316</v>
      </c>
      <c r="B508" s="104" t="str">
        <f t="shared" si="7"/>
        <v>AK,99503,907-272-7755  ,Snowy Corner ,Po Box 595 ,Anchorage</v>
      </c>
    </row>
    <row r="509" spans="1:2" x14ac:dyDescent="0.25">
      <c r="A509" s="127">
        <v>99503</v>
      </c>
      <c r="B509" s="104" t="str">
        <f t="shared" si="7"/>
        <v>99503,907-272-7755  ,Snowy Corner ,Po Box 595 ,Anchorage,AK</v>
      </c>
    </row>
    <row r="510" spans="1:2" x14ac:dyDescent="0.25">
      <c r="A510" s="127" t="s">
        <v>574</v>
      </c>
      <c r="B510" s="104" t="str">
        <f t="shared" si="7"/>
        <v>907-272-7755  ,Snowy Corner ,Po Box 595 ,Anchorage,AK,99676</v>
      </c>
    </row>
    <row r="511" spans="1:2" x14ac:dyDescent="0.25">
      <c r="A511" s="127" t="s">
        <v>575</v>
      </c>
      <c r="B511" s="104" t="str">
        <f t="shared" si="7"/>
        <v xml:space="preserve">Snowy Corner ,Po Box 595 ,Anchorage,AK,99676,907-733-9931  </v>
      </c>
    </row>
    <row r="512" spans="1:2" x14ac:dyDescent="0.25">
      <c r="A512" s="127" t="s">
        <v>576</v>
      </c>
      <c r="B512" s="104" t="str">
        <f t="shared" si="7"/>
        <v xml:space="preserve">Po Box 595 ,Anchorage,AK,99676,907-733-9931  ,Socket's Cycle </v>
      </c>
    </row>
    <row r="513" spans="1:2" x14ac:dyDescent="0.25">
      <c r="A513" s="127" t="s">
        <v>363</v>
      </c>
      <c r="B513" s="104" t="str">
        <f t="shared" si="7"/>
        <v>Anchorage,AK,99676,907-733-9931  ,Socket's Cycle , Ware House Drive</v>
      </c>
    </row>
    <row r="514" spans="1:2" x14ac:dyDescent="0.25">
      <c r="A514" s="127" t="s">
        <v>316</v>
      </c>
      <c r="B514" s="104" t="str">
        <f t="shared" si="7"/>
        <v>AK,99676,907-733-9931  ,Socket's Cycle , Ware House Drive,Anchorage</v>
      </c>
    </row>
    <row r="515" spans="1:2" x14ac:dyDescent="0.25">
      <c r="A515" s="127">
        <v>99676</v>
      </c>
      <c r="B515" s="104" t="str">
        <f t="shared" si="7"/>
        <v>99676,907-733-9931  ,Socket's Cycle , Ware House Drive,Anchorage,AK</v>
      </c>
    </row>
    <row r="516" spans="1:2" x14ac:dyDescent="0.25">
      <c r="A516" s="127" t="s">
        <v>577</v>
      </c>
      <c r="B516" s="104" t="str">
        <f t="shared" si="7"/>
        <v>907-733-9931  ,Socket's Cycle , Ware House Drive,Anchorage,AK,99827</v>
      </c>
    </row>
    <row r="517" spans="1:2" x14ac:dyDescent="0.25">
      <c r="A517" s="127" t="s">
        <v>578</v>
      </c>
      <c r="B517" s="104" t="str">
        <f t="shared" si="7"/>
        <v xml:space="preserve">Socket's Cycle , Ware House Drive,Anchorage,AK,99827,907-766-7492  </v>
      </c>
    </row>
    <row r="518" spans="1:2" x14ac:dyDescent="0.25">
      <c r="A518" s="127" t="s">
        <v>579</v>
      </c>
      <c r="B518" s="104" t="str">
        <f t="shared" si="7"/>
        <v xml:space="preserve"> Ware House Drive,Anchorage,AK,99827,907-766-7492  ,Southern Sports Authority </v>
      </c>
    </row>
    <row r="519" spans="1:2" x14ac:dyDescent="0.25">
      <c r="A519" s="127" t="s">
        <v>363</v>
      </c>
      <c r="B519" s="104" t="str">
        <f t="shared" si="7"/>
        <v>Anchorage,AK,99827,907-766-7492  ,Southern Sports Authority , West Parks Highway</v>
      </c>
    </row>
    <row r="520" spans="1:2" x14ac:dyDescent="0.25">
      <c r="A520" s="127" t="s">
        <v>316</v>
      </c>
      <c r="B520" s="104" t="str">
        <f t="shared" ref="B520:B583" si="8" xml:space="preserve"> _xlfn.TEXTJOIN( ",", FALSE, A520:A525 )</f>
        <v>AK,99827,907-766-7492  ,Southern Sports Authority , West Parks Highway,Anchorage</v>
      </c>
    </row>
    <row r="521" spans="1:2" x14ac:dyDescent="0.25">
      <c r="A521" s="127">
        <v>99827</v>
      </c>
      <c r="B521" s="104" t="str">
        <f t="shared" si="8"/>
        <v>99827,907-766-7492  ,Southern Sports Authority , West Parks Highway,Anchorage,AK</v>
      </c>
    </row>
    <row r="522" spans="1:2" x14ac:dyDescent="0.25">
      <c r="A522" s="127" t="s">
        <v>580</v>
      </c>
      <c r="B522" s="104" t="str">
        <f t="shared" si="8"/>
        <v>907-766-7492  ,Southern Sports Authority , West Parks Highway,Anchorage,AK,99515</v>
      </c>
    </row>
    <row r="523" spans="1:2" x14ac:dyDescent="0.25">
      <c r="A523" s="127" t="s">
        <v>581</v>
      </c>
      <c r="B523" s="104" t="str">
        <f t="shared" si="8"/>
        <v xml:space="preserve">Southern Sports Authority , West Parks Highway,Anchorage,AK,99515,907-349-7665  </v>
      </c>
    </row>
    <row r="524" spans="1:2" x14ac:dyDescent="0.25">
      <c r="A524" s="127" t="s">
        <v>582</v>
      </c>
      <c r="B524" s="104" t="str">
        <f t="shared" si="8"/>
        <v xml:space="preserve"> West Parks Highway,Anchorage,AK,99515,907-349-7665  ,Steve's Custom Fishing Rods </v>
      </c>
    </row>
    <row r="525" spans="1:2" x14ac:dyDescent="0.25">
      <c r="A525" s="127" t="s">
        <v>363</v>
      </c>
      <c r="B525" s="104" t="str">
        <f t="shared" si="8"/>
        <v xml:space="preserve">Anchorage,AK,99515,907-349-7665  ,Steve's Custom Fishing Rods ,1231 H Street </v>
      </c>
    </row>
    <row r="526" spans="1:2" x14ac:dyDescent="0.25">
      <c r="A526" s="127" t="s">
        <v>316</v>
      </c>
      <c r="B526" s="104" t="str">
        <f t="shared" si="8"/>
        <v>AK,99515,907-349-7665  ,Steve's Custom Fishing Rods ,1231 H Street ,Healy</v>
      </c>
    </row>
    <row r="527" spans="1:2" x14ac:dyDescent="0.25">
      <c r="A527" s="127">
        <v>99515</v>
      </c>
      <c r="B527" s="104" t="str">
        <f t="shared" si="8"/>
        <v>99515,907-349-7665  ,Steve's Custom Fishing Rods ,1231 H Street ,Healy,AK</v>
      </c>
    </row>
    <row r="528" spans="1:2" x14ac:dyDescent="0.25">
      <c r="A528" s="127" t="s">
        <v>583</v>
      </c>
      <c r="B528" s="104" t="str">
        <f t="shared" si="8"/>
        <v>907-349-7665  ,Steve's Custom Fishing Rods ,1231 H Street ,Healy,AK,99835</v>
      </c>
    </row>
    <row r="529" spans="1:2" x14ac:dyDescent="0.25">
      <c r="A529" s="127" t="s">
        <v>584</v>
      </c>
      <c r="B529" s="104" t="str">
        <f t="shared" si="8"/>
        <v xml:space="preserve">Steve's Custom Fishing Rods ,1231 H Street ,Healy,AK,99835,907-747-4653  </v>
      </c>
    </row>
    <row r="530" spans="1:2" x14ac:dyDescent="0.25">
      <c r="A530" s="127" t="s">
        <v>585</v>
      </c>
      <c r="B530" s="104" t="str">
        <f t="shared" si="8"/>
        <v xml:space="preserve">1231 H Street ,Healy,AK,99835,907-747-4653  ,Street Mercantile </v>
      </c>
    </row>
    <row r="531" spans="1:2" x14ac:dyDescent="0.25">
      <c r="A531" s="127" t="s">
        <v>586</v>
      </c>
      <c r="B531" s="104" t="str">
        <f t="shared" si="8"/>
        <v>Healy,AK,99835,907-747-4653  ,Street Mercantile ,3500 North Athena Circle</v>
      </c>
    </row>
    <row r="532" spans="1:2" x14ac:dyDescent="0.25">
      <c r="A532" s="127" t="s">
        <v>316</v>
      </c>
      <c r="B532" s="104" t="str">
        <f t="shared" si="8"/>
        <v>AK,99835,907-747-4653  ,Street Mercantile ,3500 North Athena Circle,Fairbanks</v>
      </c>
    </row>
    <row r="533" spans="1:2" x14ac:dyDescent="0.25">
      <c r="A533" s="127">
        <v>99835</v>
      </c>
      <c r="B533" s="104" t="str">
        <f t="shared" si="8"/>
        <v>99835,907-747-4653  ,Street Mercantile ,3500 North Athena Circle,Fairbanks,AK</v>
      </c>
    </row>
    <row r="534" spans="1:2" x14ac:dyDescent="0.25">
      <c r="A534" s="127" t="s">
        <v>587</v>
      </c>
      <c r="B534" s="104" t="str">
        <f t="shared" si="8"/>
        <v>907-747-4653  ,Street Mercantile ,3500 North Athena Circle,Fairbanks,AK,99603</v>
      </c>
    </row>
    <row r="535" spans="1:2" x14ac:dyDescent="0.25">
      <c r="A535" s="127" t="s">
        <v>588</v>
      </c>
      <c r="B535" s="104" t="str">
        <f t="shared" si="8"/>
        <v xml:space="preserve">Street Mercantile ,3500 North Athena Circle,Fairbanks,AK,99603,907-235-5790  </v>
      </c>
    </row>
    <row r="536" spans="1:2" x14ac:dyDescent="0.25">
      <c r="A536" s="127" t="s">
        <v>589</v>
      </c>
      <c r="B536" s="104" t="str">
        <f t="shared" si="8"/>
        <v xml:space="preserve">3500 North Athena Circle,Fairbanks,AK,99603,907-235-5790  ,Suburban Outfitters </v>
      </c>
    </row>
    <row r="537" spans="1:2" x14ac:dyDescent="0.25">
      <c r="A537" s="127" t="s">
        <v>391</v>
      </c>
      <c r="B537" s="104" t="str">
        <f t="shared" si="8"/>
        <v xml:space="preserve">Fairbanks,AK,99603,907-235-5790  ,Suburban Outfitters ,  Richardson </v>
      </c>
    </row>
    <row r="538" spans="1:2" x14ac:dyDescent="0.25">
      <c r="A538" s="127" t="s">
        <v>316</v>
      </c>
      <c r="B538" s="104" t="str">
        <f t="shared" si="8"/>
        <v>AK,99603,907-235-5790  ,Suburban Outfitters ,  Richardson ,Anchorage</v>
      </c>
    </row>
    <row r="539" spans="1:2" x14ac:dyDescent="0.25">
      <c r="A539" s="127">
        <v>99603</v>
      </c>
      <c r="B539" s="104" t="str">
        <f t="shared" si="8"/>
        <v>99603,907-235-5790  ,Suburban Outfitters ,  Richardson ,Anchorage,AK</v>
      </c>
    </row>
    <row r="540" spans="1:2" x14ac:dyDescent="0.25">
      <c r="A540" s="127" t="s">
        <v>590</v>
      </c>
      <c r="B540" s="104" t="str">
        <f t="shared" si="8"/>
        <v>907-235-5790  ,Suburban Outfitters ,  Richardson ,Anchorage,AK,99504</v>
      </c>
    </row>
    <row r="541" spans="1:2" x14ac:dyDescent="0.25">
      <c r="A541" s="127" t="s">
        <v>591</v>
      </c>
      <c r="B541" s="104" t="str">
        <f t="shared" si="8"/>
        <v xml:space="preserve">Suburban Outfitters ,  Richardson ,Anchorage,AK,99504,907-333-8600  </v>
      </c>
    </row>
    <row r="542" spans="1:2" x14ac:dyDescent="0.25">
      <c r="A542" s="127" t="s">
        <v>592</v>
      </c>
      <c r="B542" s="104" t="str">
        <f t="shared" si="8"/>
        <v xml:space="preserve">  Richardson ,Anchorage,AK,99504,907-333-8600  ,Sunshine Outfitters</v>
      </c>
    </row>
    <row r="543" spans="1:2" x14ac:dyDescent="0.25">
      <c r="A543" s="127" t="s">
        <v>363</v>
      </c>
      <c r="B543" s="104" t="str">
        <f t="shared" si="8"/>
        <v>Anchorage,AK,99504,907-333-8600  ,Sunshine Outfitters, West Northern Boulevard</v>
      </c>
    </row>
    <row r="544" spans="1:2" x14ac:dyDescent="0.25">
      <c r="A544" s="127" t="s">
        <v>316</v>
      </c>
      <c r="B544" s="104" t="str">
        <f t="shared" si="8"/>
        <v>AK,99504,907-333-8600  ,Sunshine Outfitters, West Northern Boulevard,Anchorage</v>
      </c>
    </row>
    <row r="545" spans="1:2" x14ac:dyDescent="0.25">
      <c r="A545" s="127">
        <v>99504</v>
      </c>
      <c r="B545" s="104" t="str">
        <f t="shared" si="8"/>
        <v>99504,907-333-8600  ,Sunshine Outfitters, West Northern Boulevard,Anchorage,AK</v>
      </c>
    </row>
    <row r="546" spans="1:2" x14ac:dyDescent="0.25">
      <c r="A546" s="127" t="s">
        <v>593</v>
      </c>
      <c r="B546" s="104" t="str">
        <f t="shared" si="8"/>
        <v>907-333-8600  ,Sunshine Outfitters, West Northern Boulevard,Anchorage,AK,99501</v>
      </c>
    </row>
    <row r="547" spans="1:2" x14ac:dyDescent="0.25">
      <c r="A547" s="127" t="s">
        <v>594</v>
      </c>
      <c r="B547" s="104" t="str">
        <f t="shared" si="8"/>
        <v xml:space="preserve">Sunshine Outfitters, West Northern Boulevard,Anchorage,AK,99501,907-929-7867  </v>
      </c>
    </row>
    <row r="548" spans="1:2" x14ac:dyDescent="0.25">
      <c r="A548" s="127" t="s">
        <v>595</v>
      </c>
      <c r="B548" s="104" t="str">
        <f t="shared" si="8"/>
        <v xml:space="preserve"> West Northern Boulevard,Anchorage,AK,99501,907-929-7867  ,The Outfitter </v>
      </c>
    </row>
    <row r="549" spans="1:2" x14ac:dyDescent="0.25">
      <c r="A549" s="127" t="s">
        <v>363</v>
      </c>
      <c r="B549" s="104" t="str">
        <f t="shared" si="8"/>
        <v>Anchorage,AK,99501,907-929-7867  ,The Outfitter ,4462 Sawmill Creek Road</v>
      </c>
    </row>
    <row r="550" spans="1:2" x14ac:dyDescent="0.25">
      <c r="A550" s="127" t="s">
        <v>316</v>
      </c>
      <c r="B550" s="104" t="str">
        <f t="shared" si="8"/>
        <v>AK,99501,907-929-7867  ,The Outfitter ,4462 Sawmill Creek Road,Anchorage</v>
      </c>
    </row>
    <row r="551" spans="1:2" x14ac:dyDescent="0.25">
      <c r="A551" s="127">
        <v>99501</v>
      </c>
      <c r="B551" s="104" t="str">
        <f t="shared" si="8"/>
        <v>99501,907-929-7867  ,The Outfitter ,4462 Sawmill Creek Road,Anchorage,AK</v>
      </c>
    </row>
    <row r="552" spans="1:2" x14ac:dyDescent="0.25">
      <c r="A552" s="127" t="s">
        <v>596</v>
      </c>
      <c r="B552" s="104" t="str">
        <f t="shared" si="8"/>
        <v>907-929-7867  ,The Outfitter ,4462 Sawmill Creek Road,Anchorage,AK,99901</v>
      </c>
    </row>
    <row r="553" spans="1:2" x14ac:dyDescent="0.25">
      <c r="A553" s="127" t="s">
        <v>597</v>
      </c>
      <c r="B553" s="104" t="str">
        <f t="shared" si="8"/>
        <v xml:space="preserve">The Outfitter ,4462 Sawmill Creek Road,Anchorage,AK,99901,907-225-6706  </v>
      </c>
    </row>
    <row r="554" spans="1:2" x14ac:dyDescent="0.25">
      <c r="A554" s="127" t="s">
        <v>598</v>
      </c>
      <c r="B554" s="104" t="str">
        <f t="shared" si="8"/>
        <v xml:space="preserve">4462 Sawmill Creek Road,Anchorage,AK,99901,907-225-6706  ,The Trading Company Furniture House </v>
      </c>
    </row>
    <row r="555" spans="1:2" x14ac:dyDescent="0.25">
      <c r="A555" s="127" t="s">
        <v>363</v>
      </c>
      <c r="B555" s="104" t="str">
        <f t="shared" si="8"/>
        <v>Anchorage,AK,99901,907-225-6706  ,The Trading Company Furniture House , West Northern Boulevard</v>
      </c>
    </row>
    <row r="556" spans="1:2" x14ac:dyDescent="0.25">
      <c r="A556" s="127" t="s">
        <v>316</v>
      </c>
      <c r="B556" s="104" t="str">
        <f t="shared" si="8"/>
        <v>AK,99901,907-225-6706  ,The Trading Company Furniture House , West Northern Boulevard,Anchorage</v>
      </c>
    </row>
    <row r="557" spans="1:2" x14ac:dyDescent="0.25">
      <c r="A557" s="127">
        <v>99901</v>
      </c>
      <c r="B557" s="104" t="str">
        <f t="shared" si="8"/>
        <v>99901,907-225-6706  ,The Trading Company Furniture House , West Northern Boulevard,Anchorage,AK</v>
      </c>
    </row>
    <row r="558" spans="1:2" x14ac:dyDescent="0.25">
      <c r="A558" s="127" t="s">
        <v>599</v>
      </c>
      <c r="B558" s="104" t="str">
        <f t="shared" si="8"/>
        <v>907-225-6706  ,The Trading Company Furniture House , West Northern Boulevard,Anchorage,AK,99901</v>
      </c>
    </row>
    <row r="559" spans="1:2" x14ac:dyDescent="0.25">
      <c r="A559" s="127" t="s">
        <v>600</v>
      </c>
      <c r="B559" s="104" t="str">
        <f t="shared" si="8"/>
        <v xml:space="preserve">The Trading Company Furniture House , West Northern Boulevard,Anchorage,AK,99901,907-225-8139  </v>
      </c>
    </row>
    <row r="560" spans="1:2" x14ac:dyDescent="0.25">
      <c r="A560" s="127" t="s">
        <v>595</v>
      </c>
      <c r="B560" s="104" t="str">
        <f t="shared" si="8"/>
        <v xml:space="preserve"> West Northern Boulevard,Anchorage,AK,99901,907-225-8139  ,The Windless Corner </v>
      </c>
    </row>
    <row r="561" spans="1:2" x14ac:dyDescent="0.25">
      <c r="A561" s="127" t="s">
        <v>363</v>
      </c>
      <c r="B561" s="104" t="str">
        <f t="shared" si="8"/>
        <v>Anchorage,AK,99901,907-225-8139  ,The Windless Corner , West Northern Boulevard</v>
      </c>
    </row>
    <row r="562" spans="1:2" x14ac:dyDescent="0.25">
      <c r="A562" s="127" t="s">
        <v>316</v>
      </c>
      <c r="B562" s="104" t="str">
        <f t="shared" si="8"/>
        <v>AK,99901,907-225-8139  ,The Windless Corner , West Northern Boulevard,Anchorage</v>
      </c>
    </row>
    <row r="563" spans="1:2" x14ac:dyDescent="0.25">
      <c r="A563" s="127">
        <v>99901</v>
      </c>
      <c r="B563" s="104" t="str">
        <f t="shared" si="8"/>
        <v>99901,907-225-8139  ,The Windless Corner , West Northern Boulevard,Anchorage,AK</v>
      </c>
    </row>
    <row r="564" spans="1:2" x14ac:dyDescent="0.25">
      <c r="A564" s="127" t="s">
        <v>601</v>
      </c>
      <c r="B564" s="104" t="str">
        <f t="shared" si="8"/>
        <v>907-225-8139  ,The Windless Corner , West Northern Boulevard,Anchorage,AK,99654</v>
      </c>
    </row>
    <row r="565" spans="1:2" x14ac:dyDescent="0.25">
      <c r="A565" s="127" t="s">
        <v>602</v>
      </c>
      <c r="B565" s="104" t="str">
        <f t="shared" si="8"/>
        <v xml:space="preserve">The Windless Corner , West Northern Boulevard,Anchorage,AK,99654,907-373-8030  </v>
      </c>
    </row>
    <row r="566" spans="1:2" x14ac:dyDescent="0.25">
      <c r="A566" s="127" t="s">
        <v>595</v>
      </c>
      <c r="B566" s="104" t="str">
        <f t="shared" si="8"/>
        <v xml:space="preserve"> West Northern Boulevard,Anchorage,AK,99654,907-373-8030  ,Travel of Alaska </v>
      </c>
    </row>
    <row r="567" spans="1:2" x14ac:dyDescent="0.25">
      <c r="A567" s="127" t="s">
        <v>363</v>
      </c>
      <c r="B567" s="104" t="str">
        <f t="shared" si="8"/>
        <v>Anchorage,AK,99654,907-373-8030  ,Travel of Alaska ,4301 River Loop Road</v>
      </c>
    </row>
    <row r="568" spans="1:2" x14ac:dyDescent="0.25">
      <c r="A568" s="127" t="s">
        <v>316</v>
      </c>
      <c r="B568" s="104" t="str">
        <f t="shared" si="8"/>
        <v>AK,99654,907-373-8030  ,Travel of Alaska ,4301 River Loop Road,Anchorage</v>
      </c>
    </row>
    <row r="569" spans="1:2" x14ac:dyDescent="0.25">
      <c r="A569" s="127">
        <v>99654</v>
      </c>
      <c r="B569" s="104" t="str">
        <f t="shared" si="8"/>
        <v>99654,907-373-8030  ,Travel of Alaska ,4301 River Loop Road,Anchorage,AK</v>
      </c>
    </row>
    <row r="570" spans="1:2" x14ac:dyDescent="0.25">
      <c r="A570" s="127" t="s">
        <v>603</v>
      </c>
      <c r="B570" s="104" t="str">
        <f t="shared" si="8"/>
        <v>907-373-8030  ,Travel of Alaska ,4301 River Loop Road,Anchorage,AK,99577</v>
      </c>
    </row>
    <row r="571" spans="1:2" x14ac:dyDescent="0.25">
      <c r="A571" s="127" t="s">
        <v>604</v>
      </c>
      <c r="B571" s="104" t="str">
        <f t="shared" si="8"/>
        <v xml:space="preserve">Travel of Alaska ,4301 River Loop Road,Anchorage,AK,99577,907-694-6664  </v>
      </c>
    </row>
    <row r="572" spans="1:2" x14ac:dyDescent="0.25">
      <c r="A572" s="127" t="s">
        <v>605</v>
      </c>
      <c r="B572" s="104" t="str">
        <f t="shared" si="8"/>
        <v xml:space="preserve">4301 River Loop Road,Anchorage,AK,99577,907-694-6664  ,Travers Realty </v>
      </c>
    </row>
    <row r="573" spans="1:2" x14ac:dyDescent="0.25">
      <c r="A573" s="127" t="s">
        <v>363</v>
      </c>
      <c r="B573" s="104" t="str">
        <f t="shared" si="8"/>
        <v xml:space="preserve">Anchorage,AK,99577,907-694-6664  ,Travers Realty , Yenlo Street </v>
      </c>
    </row>
    <row r="574" spans="1:2" x14ac:dyDescent="0.25">
      <c r="A574" s="127" t="s">
        <v>316</v>
      </c>
      <c r="B574" s="104" t="str">
        <f t="shared" si="8"/>
        <v>AK,99577,907-694-6664  ,Travers Realty , Yenlo Street ,Anchorage</v>
      </c>
    </row>
    <row r="575" spans="1:2" x14ac:dyDescent="0.25">
      <c r="A575" s="127">
        <v>99577</v>
      </c>
      <c r="B575" s="104" t="str">
        <f t="shared" si="8"/>
        <v>99577,907-694-6664  ,Travers Realty , Yenlo Street ,Anchorage,AK</v>
      </c>
    </row>
    <row r="576" spans="1:2" x14ac:dyDescent="0.25">
      <c r="A576" s="127" t="s">
        <v>606</v>
      </c>
      <c r="B576" s="104" t="str">
        <f t="shared" si="8"/>
        <v>907-694-6664  ,Travers Realty , Yenlo Street ,Anchorage,AK,99507</v>
      </c>
    </row>
    <row r="577" spans="1:2" x14ac:dyDescent="0.25">
      <c r="A577" s="127" t="s">
        <v>607</v>
      </c>
      <c r="B577" s="104" t="str">
        <f t="shared" si="8"/>
        <v xml:space="preserve">Travers Realty , Yenlo Street ,Anchorage,AK,99507,907-346-8438  </v>
      </c>
    </row>
    <row r="578" spans="1:2" x14ac:dyDescent="0.25">
      <c r="A578" s="127" t="s">
        <v>608</v>
      </c>
      <c r="B578" s="104" t="str">
        <f t="shared" si="8"/>
        <v xml:space="preserve"> Yenlo Street ,Anchorage,AK,99507,907-346-8438  ,Tundra View Sports </v>
      </c>
    </row>
    <row r="579" spans="1:2" x14ac:dyDescent="0.25">
      <c r="A579" s="127" t="s">
        <v>363</v>
      </c>
      <c r="B579" s="104" t="str">
        <f t="shared" si="8"/>
        <v>Anchorage,AK,99507,907-346-8438  ,Tundra View Sports ,1312 Indo Skate Park</v>
      </c>
    </row>
    <row r="580" spans="1:2" x14ac:dyDescent="0.25">
      <c r="A580" s="127" t="s">
        <v>316</v>
      </c>
      <c r="B580" s="104" t="str">
        <f t="shared" si="8"/>
        <v>AK,99507,907-346-8438  ,Tundra View Sports ,1312 Indo Skate Park,Fairbanks</v>
      </c>
    </row>
    <row r="581" spans="1:2" x14ac:dyDescent="0.25">
      <c r="A581" s="127">
        <v>99507</v>
      </c>
      <c r="B581" s="104" t="str">
        <f t="shared" si="8"/>
        <v>99507,907-346-8438  ,Tundra View Sports ,1312 Indo Skate Park,Fairbanks,AK</v>
      </c>
    </row>
    <row r="582" spans="1:2" x14ac:dyDescent="0.25">
      <c r="A582" s="127" t="s">
        <v>609</v>
      </c>
      <c r="B582" s="104" t="str">
        <f t="shared" si="8"/>
        <v>907-346-8438  ,Tundra View Sports ,1312 Indo Skate Park,Fairbanks,AK,99737</v>
      </c>
    </row>
    <row r="583" spans="1:2" x14ac:dyDescent="0.25">
      <c r="A583" s="127" t="s">
        <v>610</v>
      </c>
      <c r="B583" s="104" t="str">
        <f t="shared" si="8"/>
        <v xml:space="preserve">Tundra View Sports ,1312 Indo Skate Park,Fairbanks,AK,99737,907-895-4990  </v>
      </c>
    </row>
    <row r="584" spans="1:2" x14ac:dyDescent="0.25">
      <c r="A584" s="127" t="s">
        <v>611</v>
      </c>
      <c r="B584" s="104" t="str">
        <f t="shared" ref="B584:B612" si="9" xml:space="preserve"> _xlfn.TEXTJOIN( ",", FALSE, A584:A589 )</f>
        <v xml:space="preserve">1312 Indo Skate Park,Fairbanks,AK,99737,907-895-4990  ,Weller Fishing Inc </v>
      </c>
    </row>
    <row r="585" spans="1:2" x14ac:dyDescent="0.25">
      <c r="A585" s="127" t="s">
        <v>391</v>
      </c>
      <c r="B585" s="104" t="str">
        <f t="shared" si="9"/>
        <v xml:space="preserve">Fairbanks,AK,99737,907-895-4990  ,Weller Fishing Inc ,Po Box 491 </v>
      </c>
    </row>
    <row r="586" spans="1:2" x14ac:dyDescent="0.25">
      <c r="A586" s="127" t="s">
        <v>316</v>
      </c>
      <c r="B586" s="104" t="str">
        <f t="shared" si="9"/>
        <v>AK,99737,907-895-4990  ,Weller Fishing Inc ,Po Box 491 ,Anchorage</v>
      </c>
    </row>
    <row r="587" spans="1:2" x14ac:dyDescent="0.25">
      <c r="A587" s="127">
        <v>99737</v>
      </c>
      <c r="B587" s="104" t="str">
        <f t="shared" si="9"/>
        <v>99737,907-895-4990  ,Weller Fishing Inc ,Po Box 491 ,Anchorage,AK</v>
      </c>
    </row>
    <row r="588" spans="1:2" x14ac:dyDescent="0.25">
      <c r="A588" s="127" t="s">
        <v>612</v>
      </c>
      <c r="B588" s="104" t="str">
        <f t="shared" si="9"/>
        <v>907-895-4990  ,Weller Fishing Inc ,Po Box 491 ,Anchorage,AK,99835</v>
      </c>
    </row>
    <row r="589" spans="1:2" x14ac:dyDescent="0.25">
      <c r="A589" s="127" t="s">
        <v>613</v>
      </c>
      <c r="B589" s="104" t="str">
        <f t="shared" si="9"/>
        <v xml:space="preserve">Weller Fishing Inc ,Po Box 491 ,Anchorage,AK,99835,907-747-9800  </v>
      </c>
    </row>
    <row r="590" spans="1:2" x14ac:dyDescent="0.25">
      <c r="A590" s="127" t="s">
        <v>614</v>
      </c>
      <c r="B590" s="104" t="str">
        <f t="shared" si="9"/>
        <v xml:space="preserve">Po Box 491 ,Anchorage,AK,99835,907-747-9800  ,Wildman Designs </v>
      </c>
    </row>
    <row r="591" spans="1:2" x14ac:dyDescent="0.25">
      <c r="A591" s="127" t="s">
        <v>363</v>
      </c>
      <c r="B591" s="104" t="str">
        <f t="shared" si="9"/>
        <v xml:space="preserve">Anchorage,AK,99835,907-747-9800  ,Wildman Designs ,Po Box 254 </v>
      </c>
    </row>
    <row r="592" spans="1:2" x14ac:dyDescent="0.25">
      <c r="A592" s="127" t="s">
        <v>316</v>
      </c>
      <c r="B592" s="104" t="str">
        <f t="shared" si="9"/>
        <v>AK,99835,907-747-9800  ,Wildman Designs ,Po Box 254 ,Anchorage</v>
      </c>
    </row>
    <row r="593" spans="1:2" x14ac:dyDescent="0.25">
      <c r="A593" s="127">
        <v>99835</v>
      </c>
      <c r="B593" s="104" t="str">
        <f t="shared" si="9"/>
        <v>99835,907-747-9800  ,Wildman Designs ,Po Box 254 ,Anchorage,AK</v>
      </c>
    </row>
    <row r="594" spans="1:2" x14ac:dyDescent="0.25">
      <c r="A594" s="127" t="s">
        <v>615</v>
      </c>
      <c r="B594" s="104" t="str">
        <f t="shared" si="9"/>
        <v>907-747-9800  ,Wildman Designs ,Po Box 254 ,Anchorage,AK,99645</v>
      </c>
    </row>
    <row r="595" spans="1:2" x14ac:dyDescent="0.25">
      <c r="A595" s="127" t="s">
        <v>616</v>
      </c>
      <c r="B595" s="104" t="str">
        <f t="shared" si="9"/>
        <v xml:space="preserve">Wildman Designs ,Po Box 254 ,Anchorage,AK,99645,907-745-9919  </v>
      </c>
    </row>
    <row r="596" spans="1:2" x14ac:dyDescent="0.25">
      <c r="A596" s="127" t="s">
        <v>617</v>
      </c>
      <c r="B596" s="104" t="str">
        <f t="shared" si="9"/>
        <v xml:space="preserve">Po Box 254 ,Anchorage,AK,99645,907-745-9919  ,William Marine </v>
      </c>
    </row>
    <row r="597" spans="1:2" x14ac:dyDescent="0.25">
      <c r="A597" s="127" t="s">
        <v>363</v>
      </c>
      <c r="B597" s="104" t="str">
        <f t="shared" si="9"/>
        <v xml:space="preserve">Anchorage,AK,99645,907-745-9919  ,William Marine ,8745 Stedman Street </v>
      </c>
    </row>
    <row r="598" spans="1:2" x14ac:dyDescent="0.25">
      <c r="A598" s="127" t="s">
        <v>316</v>
      </c>
      <c r="B598" s="104" t="str">
        <f t="shared" si="9"/>
        <v>AK,99645,907-745-9919  ,William Marine ,8745 Stedman Street ,Anchorage</v>
      </c>
    </row>
    <row r="599" spans="1:2" x14ac:dyDescent="0.25">
      <c r="A599" s="127">
        <v>99645</v>
      </c>
      <c r="B599" s="104" t="str">
        <f t="shared" si="9"/>
        <v>99645,907-745-9919  ,William Marine ,8745 Stedman Street ,Anchorage,AK</v>
      </c>
    </row>
    <row r="600" spans="1:2" x14ac:dyDescent="0.25">
      <c r="A600" s="127" t="s">
        <v>618</v>
      </c>
      <c r="B600" s="104" t="str">
        <f t="shared" si="9"/>
        <v>907-745-9919  ,William Marine ,8745 Stedman Street ,Anchorage,AK,99686</v>
      </c>
    </row>
    <row r="601" spans="1:2" x14ac:dyDescent="0.25">
      <c r="A601" s="127" t="s">
        <v>619</v>
      </c>
      <c r="B601" s="104" t="str">
        <f t="shared" si="9"/>
        <v xml:space="preserve">William Marine ,8745 Stedman Street ,Anchorage,AK,99686,907-835-7222  </v>
      </c>
    </row>
    <row r="602" spans="1:2" x14ac:dyDescent="0.25">
      <c r="A602" s="127" t="s">
        <v>620</v>
      </c>
      <c r="B602" s="104" t="str">
        <f t="shared" si="9"/>
        <v xml:space="preserve">8745 Stedman Street ,Anchorage,AK,99686,907-835-7222  ,Your Fishin Hole </v>
      </c>
    </row>
    <row r="603" spans="1:2" x14ac:dyDescent="0.25">
      <c r="A603" s="127" t="s">
        <v>363</v>
      </c>
      <c r="B603" s="104" t="str">
        <f t="shared" si="9"/>
        <v xml:space="preserve">Anchorage,AK,99686,907-835-7222  ,Your Fishin Hole ,1050 Galena Road </v>
      </c>
    </row>
    <row r="604" spans="1:2" x14ac:dyDescent="0.25">
      <c r="A604" s="127" t="s">
        <v>316</v>
      </c>
      <c r="B604" s="104" t="str">
        <f t="shared" si="9"/>
        <v>AK,99686,907-835-7222  ,Your Fishin Hole ,1050 Galena Road ,Juneau</v>
      </c>
    </row>
    <row r="605" spans="1:2" x14ac:dyDescent="0.25">
      <c r="A605" s="127">
        <v>99686</v>
      </c>
      <c r="B605" s="104" t="str">
        <f t="shared" si="9"/>
        <v>99686,907-835-7222  ,Your Fishin Hole ,1050 Galena Road ,Juneau,AK</v>
      </c>
    </row>
    <row r="606" spans="1:2" x14ac:dyDescent="0.25">
      <c r="A606" s="127" t="s">
        <v>621</v>
      </c>
      <c r="B606" s="104" t="str">
        <f t="shared" si="9"/>
        <v>907-835-7222  ,Your Fishin Hole ,1050 Galena Road ,Juneau,AK,99669</v>
      </c>
    </row>
    <row r="607" spans="1:2" x14ac:dyDescent="0.25">
      <c r="A607" s="127" t="s">
        <v>622</v>
      </c>
      <c r="B607" s="104" t="str">
        <f t="shared" si="9"/>
        <v xml:space="preserve">Your Fishin Hole ,1050 Galena Road ,Juneau,AK,99669,907-262-4438  </v>
      </c>
    </row>
    <row r="608" spans="1:2" x14ac:dyDescent="0.25">
      <c r="A608" s="127" t="s">
        <v>623</v>
      </c>
      <c r="B608" s="104" t="str">
        <f t="shared" si="9"/>
        <v>1050 Galena Road ,Juneau,AK,99669,907-262-4438  ,</v>
      </c>
    </row>
    <row r="609" spans="1:2" x14ac:dyDescent="0.25">
      <c r="A609" s="127" t="s">
        <v>451</v>
      </c>
      <c r="B609" s="104" t="str">
        <f t="shared" si="9"/>
        <v>Juneau,AK,99669,907-262-4438  ,,</v>
      </c>
    </row>
    <row r="610" spans="1:2" x14ac:dyDescent="0.25">
      <c r="A610" s="127" t="s">
        <v>316</v>
      </c>
      <c r="B610" s="104" t="str">
        <f t="shared" si="9"/>
        <v>AK,99669,907-262-4438  ,,,</v>
      </c>
    </row>
    <row r="611" spans="1:2" x14ac:dyDescent="0.25">
      <c r="A611" s="127">
        <v>99669</v>
      </c>
      <c r="B611" s="104" t="str">
        <f t="shared" si="9"/>
        <v>99669,907-262-4438  ,,,,</v>
      </c>
    </row>
    <row r="612" spans="1:2" x14ac:dyDescent="0.25">
      <c r="A612" s="127" t="s">
        <v>624</v>
      </c>
      <c r="B612" s="104" t="str">
        <f t="shared" si="9"/>
        <v>907-262-4438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D810C-3E88-4A03-B76A-61EE5AB77BE9}">
  <sheetPr codeName="Sheet49"/>
  <dimension ref="A1:C612"/>
  <sheetViews>
    <sheetView zoomScale="130" zoomScaleNormal="130" workbookViewId="0">
      <pane ySplit="6" topLeftCell="A7" activePane="bottomLeft" state="frozen"/>
      <selection activeCell="A2" sqref="A2:XFD2"/>
      <selection pane="bottomLeft" activeCell="A2" sqref="A2:XFD2"/>
    </sheetView>
  </sheetViews>
  <sheetFormatPr defaultColWidth="9.140625" defaultRowHeight="15" x14ac:dyDescent="0.25"/>
  <cols>
    <col min="1" max="1" width="37.140625" style="127" bestFit="1" customWidth="1"/>
    <col min="2" max="2" width="36.7109375" style="256" bestFit="1" customWidth="1"/>
    <col min="3" max="3" width="87.7109375" style="104" customWidth="1"/>
    <col min="4" max="16384" width="9.140625" style="102"/>
  </cols>
  <sheetData>
    <row r="1" spans="1:3" s="253" customFormat="1" ht="18" x14ac:dyDescent="0.25">
      <c r="A1" s="251" t="s">
        <v>698</v>
      </c>
      <c r="B1" s="251"/>
      <c r="C1" s="252"/>
    </row>
    <row r="2" spans="1:3" s="195" customFormat="1" ht="12.75" hidden="1" x14ac:dyDescent="0.2">
      <c r="A2" s="193"/>
      <c r="B2" s="193"/>
      <c r="C2" s="194"/>
    </row>
    <row r="3" spans="1:3" s="280" customFormat="1" ht="12.75" collapsed="1" x14ac:dyDescent="0.2">
      <c r="A3" s="269" t="str">
        <f>IF(A2="","",IF(Disable_Video_Hyperlinks,A2,HYPERLINK(Video_website&amp;A2,A2)))</f>
        <v/>
      </c>
      <c r="B3" s="282"/>
      <c r="C3" s="279"/>
    </row>
    <row r="4" spans="1:3" s="195" customFormat="1" ht="12.75" x14ac:dyDescent="0.2">
      <c r="A4" s="271" t="str">
        <f>IF(B2="","",B2)</f>
        <v/>
      </c>
      <c r="B4" s="255"/>
      <c r="C4" s="194"/>
    </row>
    <row r="5" spans="1:3" x14ac:dyDescent="0.25">
      <c r="A5" s="257"/>
      <c r="B5" s="258"/>
      <c r="C5" s="257"/>
    </row>
    <row r="6" spans="1:3" x14ac:dyDescent="0.25">
      <c r="A6" s="257" t="s">
        <v>784</v>
      </c>
      <c r="B6" s="258" t="s">
        <v>783</v>
      </c>
      <c r="C6" s="257" t="s">
        <v>782</v>
      </c>
    </row>
    <row r="7" spans="1:3" x14ac:dyDescent="0.25">
      <c r="A7" s="127" t="s">
        <v>313</v>
      </c>
      <c r="B7" s="256" t="str">
        <f xml:space="preserve"> TRIM( A7 )</f>
        <v>65 Degrees</v>
      </c>
      <c r="C7" s="104" t="str">
        <f xml:space="preserve"> _xlfn.TEXTJOIN( ",", FALSE, B7:B12 )</f>
        <v>65 Degrees,2 2nd Avenue,Wrangell,AK,99615,907-486-0233</v>
      </c>
    </row>
    <row r="8" spans="1:3" x14ac:dyDescent="0.25">
      <c r="A8" s="127" t="s">
        <v>780</v>
      </c>
      <c r="B8" s="256" t="str">
        <f t="shared" ref="B8:B71" si="0" xml:space="preserve"> TRIM( A8 )</f>
        <v>2 2nd Avenue</v>
      </c>
      <c r="C8" s="104" t="str">
        <f t="shared" ref="C8:C71" si="1" xml:space="preserve"> _xlfn.TEXTJOIN( ",", FALSE, B8:B13 )</f>
        <v>2 2nd Avenue,Wrangell,AK,99615,907-486-0233,AA Billiards Sales &amp; Service</v>
      </c>
    </row>
    <row r="9" spans="1:3" x14ac:dyDescent="0.25">
      <c r="A9" s="127" t="s">
        <v>315</v>
      </c>
      <c r="B9" s="256" t="str">
        <f t="shared" si="0"/>
        <v>Wrangell</v>
      </c>
      <c r="C9" s="104" t="str">
        <f t="shared" si="1"/>
        <v>Wrangell,AK,99615,907-486-0233,AA Billiards Sales &amp; Service,24 2nd Avenue</v>
      </c>
    </row>
    <row r="10" spans="1:3" x14ac:dyDescent="0.25">
      <c r="A10" s="127" t="s">
        <v>316</v>
      </c>
      <c r="B10" s="256" t="str">
        <f t="shared" si="0"/>
        <v>AK</v>
      </c>
      <c r="C10" s="104" t="str">
        <f t="shared" si="1"/>
        <v>AK,99615,907-486-0233,AA Billiards Sales &amp; Service,24 2nd Avenue,Wasilla</v>
      </c>
    </row>
    <row r="11" spans="1:3" x14ac:dyDescent="0.25">
      <c r="A11" s="127">
        <v>99615</v>
      </c>
      <c r="B11" s="256" t="str">
        <f t="shared" si="0"/>
        <v>99615</v>
      </c>
      <c r="C11" s="104" t="str">
        <f t="shared" si="1"/>
        <v>99615,907-486-0233,AA Billiards Sales &amp; Service,24 2nd Avenue,Wasilla,AK</v>
      </c>
    </row>
    <row r="12" spans="1:3" x14ac:dyDescent="0.25">
      <c r="A12" s="127" t="s">
        <v>317</v>
      </c>
      <c r="B12" s="256" t="str">
        <f t="shared" si="0"/>
        <v>907-486-0233</v>
      </c>
      <c r="C12" s="104" t="str">
        <f t="shared" si="1"/>
        <v>907-486-0233,AA Billiards Sales &amp; Service,24 2nd Avenue,Wasilla,AK,99501</v>
      </c>
    </row>
    <row r="13" spans="1:3" x14ac:dyDescent="0.25">
      <c r="A13" s="127" t="s">
        <v>318</v>
      </c>
      <c r="B13" s="256" t="str">
        <f t="shared" si="0"/>
        <v>AA Billiards Sales &amp; Service</v>
      </c>
      <c r="C13" s="104" t="str">
        <f t="shared" si="1"/>
        <v>AA Billiards Sales &amp; Service,24 2nd Avenue,Wasilla,AK,99501,907-278-0901</v>
      </c>
    </row>
    <row r="14" spans="1:3" x14ac:dyDescent="0.25">
      <c r="A14" s="127" t="s">
        <v>319</v>
      </c>
      <c r="B14" s="256" t="str">
        <f t="shared" si="0"/>
        <v>24 2nd Avenue</v>
      </c>
      <c r="C14" s="104" t="str">
        <f t="shared" si="1"/>
        <v>24 2nd Avenue,Wasilla,AK,99501,907-278-0901,Alaska Fly Outfitter</v>
      </c>
    </row>
    <row r="15" spans="1:3" x14ac:dyDescent="0.25">
      <c r="A15" s="127" t="s">
        <v>320</v>
      </c>
      <c r="B15" s="256" t="str">
        <f t="shared" si="0"/>
        <v>Wasilla</v>
      </c>
      <c r="C15" s="104" t="str">
        <f t="shared" si="1"/>
        <v>Wasilla,AK,99501,907-278-0901,Alaska Fly Outfitter,99 3rd Avenue</v>
      </c>
    </row>
    <row r="16" spans="1:3" x14ac:dyDescent="0.25">
      <c r="A16" s="127" t="s">
        <v>316</v>
      </c>
      <c r="B16" s="256" t="str">
        <f t="shared" si="0"/>
        <v>AK</v>
      </c>
      <c r="C16" s="104" t="str">
        <f t="shared" si="1"/>
        <v>AK,99501,907-278-0901,Alaska Fly Outfitter,99 3rd Avenue,Wasilla</v>
      </c>
    </row>
    <row r="17" spans="1:3" x14ac:dyDescent="0.25">
      <c r="A17" s="127">
        <v>99501</v>
      </c>
      <c r="B17" s="256" t="str">
        <f t="shared" si="0"/>
        <v>99501</v>
      </c>
      <c r="C17" s="104" t="str">
        <f t="shared" si="1"/>
        <v>99501,907-278-0901,Alaska Fly Outfitter,99 3rd Avenue,Wasilla,AK</v>
      </c>
    </row>
    <row r="18" spans="1:3" x14ac:dyDescent="0.25">
      <c r="A18" s="127" t="s">
        <v>321</v>
      </c>
      <c r="B18" s="256" t="str">
        <f t="shared" si="0"/>
        <v>907-278-0901</v>
      </c>
      <c r="C18" s="104" t="str">
        <f t="shared" si="1"/>
        <v>907-278-0901,Alaska Fly Outfitter,99 3rd Avenue,Wasilla,AK,99709</v>
      </c>
    </row>
    <row r="19" spans="1:3" x14ac:dyDescent="0.25">
      <c r="A19" s="127" t="s">
        <v>322</v>
      </c>
      <c r="B19" s="256" t="str">
        <f t="shared" si="0"/>
        <v>Alaska Fly Outfitter</v>
      </c>
      <c r="C19" s="104" t="str">
        <f t="shared" si="1"/>
        <v>Alaska Fly Outfitter,99 3rd Avenue,Wasilla,AK,99709,907-455-1006</v>
      </c>
    </row>
    <row r="20" spans="1:3" x14ac:dyDescent="0.25">
      <c r="A20" s="127" t="s">
        <v>323</v>
      </c>
      <c r="B20" s="256" t="str">
        <f t="shared" si="0"/>
        <v>99 3rd Avenue</v>
      </c>
      <c r="C20" s="104" t="str">
        <f t="shared" si="1"/>
        <v>99 3rd Avenue,Wasilla,AK,99709,907-455-1006,Alaska Hiking</v>
      </c>
    </row>
    <row r="21" spans="1:3" x14ac:dyDescent="0.25">
      <c r="A21" s="127" t="s">
        <v>320</v>
      </c>
      <c r="B21" s="256" t="str">
        <f t="shared" si="0"/>
        <v>Wasilla</v>
      </c>
      <c r="C21" s="104" t="str">
        <f t="shared" si="1"/>
        <v>Wasilla,AK,99709,907-455-1006,Alaska Hiking,101 Airport Way</v>
      </c>
    </row>
    <row r="22" spans="1:3" x14ac:dyDescent="0.25">
      <c r="A22" s="127" t="s">
        <v>316</v>
      </c>
      <c r="B22" s="256" t="str">
        <f t="shared" si="0"/>
        <v>AK</v>
      </c>
      <c r="C22" s="104" t="str">
        <f t="shared" si="1"/>
        <v>AK,99709,907-455-1006,Alaska Hiking,101 Airport Way,Wasilla</v>
      </c>
    </row>
    <row r="23" spans="1:3" x14ac:dyDescent="0.25">
      <c r="A23" s="127">
        <v>99709</v>
      </c>
      <c r="B23" s="256" t="str">
        <f t="shared" si="0"/>
        <v>99709</v>
      </c>
      <c r="C23" s="104" t="str">
        <f t="shared" si="1"/>
        <v>99709,907-455-1006,Alaska Hiking,101 Airport Way,Wasilla,AK</v>
      </c>
    </row>
    <row r="24" spans="1:3" x14ac:dyDescent="0.25">
      <c r="A24" s="127" t="s">
        <v>324</v>
      </c>
      <c r="B24" s="256" t="str">
        <f t="shared" si="0"/>
        <v>907-455-1006</v>
      </c>
      <c r="C24" s="104" t="str">
        <f t="shared" si="1"/>
        <v>907-455-1006,Alaska Hiking,101 Airport Way,Wasilla,AK,99503</v>
      </c>
    </row>
    <row r="25" spans="1:3" x14ac:dyDescent="0.25">
      <c r="A25" s="127" t="s">
        <v>325</v>
      </c>
      <c r="B25" s="256" t="str">
        <f t="shared" si="0"/>
        <v>Alaska Hiking</v>
      </c>
      <c r="C25" s="104" t="str">
        <f t="shared" si="1"/>
        <v>Alaska Hiking,101 Airport Way,Wasilla,AK,99503,907-272-1466</v>
      </c>
    </row>
    <row r="26" spans="1:3" x14ac:dyDescent="0.25">
      <c r="A26" s="127" t="s">
        <v>326</v>
      </c>
      <c r="B26" s="256" t="str">
        <f t="shared" si="0"/>
        <v>101 Airport Way</v>
      </c>
      <c r="C26" s="104" t="str">
        <f t="shared" si="1"/>
        <v>101 Airport Way,Wasilla,AK,99503,907-272-1466,Alaska Mountaineering Supply</v>
      </c>
    </row>
    <row r="27" spans="1:3" x14ac:dyDescent="0.25">
      <c r="A27" s="127" t="s">
        <v>320</v>
      </c>
      <c r="B27" s="256" t="str">
        <f t="shared" si="0"/>
        <v>Wasilla</v>
      </c>
      <c r="C27" s="104" t="str">
        <f t="shared" si="1"/>
        <v>Wasilla,AK,99503,907-272-1466,Alaska Mountaineering Supply,104 Arctic Boulevard</v>
      </c>
    </row>
    <row r="28" spans="1:3" x14ac:dyDescent="0.25">
      <c r="A28" s="127" t="s">
        <v>316</v>
      </c>
      <c r="B28" s="256" t="str">
        <f t="shared" si="0"/>
        <v>AK</v>
      </c>
      <c r="C28" s="104" t="str">
        <f t="shared" si="1"/>
        <v>AK,99503,907-272-1466,Alaska Mountaineering Supply,104 Arctic Boulevard,Valdez</v>
      </c>
    </row>
    <row r="29" spans="1:3" x14ac:dyDescent="0.25">
      <c r="A29" s="127">
        <v>99503</v>
      </c>
      <c r="B29" s="256" t="str">
        <f t="shared" si="0"/>
        <v>99503</v>
      </c>
      <c r="C29" s="104" t="str">
        <f t="shared" si="1"/>
        <v>99503,907-272-1466,Alaska Mountaineering Supply,104 Arctic Boulevard,Valdez,AK</v>
      </c>
    </row>
    <row r="30" spans="1:3" x14ac:dyDescent="0.25">
      <c r="A30" s="127" t="s">
        <v>327</v>
      </c>
      <c r="B30" s="256" t="str">
        <f t="shared" si="0"/>
        <v>907-272-1466</v>
      </c>
      <c r="C30" s="104" t="str">
        <f t="shared" si="1"/>
        <v>907-272-1466,Alaska Mountaineering Supply,104 Arctic Boulevard,Valdez,AK,99507</v>
      </c>
    </row>
    <row r="31" spans="1:3" x14ac:dyDescent="0.25">
      <c r="A31" s="127" t="s">
        <v>328</v>
      </c>
      <c r="B31" s="256" t="str">
        <f t="shared" si="0"/>
        <v>Alaska Mountaineering Supply</v>
      </c>
      <c r="C31" s="104" t="str">
        <f t="shared" si="1"/>
        <v>Alaska Mountaineering Supply,104 Arctic Boulevard,Valdez,AK,99507,907-770-1542</v>
      </c>
    </row>
    <row r="32" spans="1:3" x14ac:dyDescent="0.25">
      <c r="A32" s="127" t="s">
        <v>329</v>
      </c>
      <c r="B32" s="256" t="str">
        <f t="shared" si="0"/>
        <v>104 Arctic Boulevard</v>
      </c>
      <c r="C32" s="104" t="str">
        <f t="shared" si="1"/>
        <v>104 Arctic Boulevard,Valdez,AK,99507,907-770-1542,Alaska Outfitting Rentals</v>
      </c>
    </row>
    <row r="33" spans="1:3" x14ac:dyDescent="0.25">
      <c r="A33" s="127" t="s">
        <v>330</v>
      </c>
      <c r="B33" s="256" t="str">
        <f t="shared" si="0"/>
        <v>Valdez</v>
      </c>
      <c r="C33" s="104" t="str">
        <f t="shared" si="1"/>
        <v>Valdez,AK,99507,907-770-1542,Alaska Outfitting Rentals,117 Arctic Boulevard</v>
      </c>
    </row>
    <row r="34" spans="1:3" x14ac:dyDescent="0.25">
      <c r="A34" s="127" t="s">
        <v>316</v>
      </c>
      <c r="B34" s="256" t="str">
        <f t="shared" si="0"/>
        <v>AK</v>
      </c>
      <c r="C34" s="104" t="str">
        <f t="shared" si="1"/>
        <v>AK,99507,907-770-1542,Alaska Outfitting Rentals,117 Arctic Boulevard,Valdez</v>
      </c>
    </row>
    <row r="35" spans="1:3" x14ac:dyDescent="0.25">
      <c r="A35" s="127">
        <v>99507</v>
      </c>
      <c r="B35" s="256" t="str">
        <f t="shared" si="0"/>
        <v>99507</v>
      </c>
      <c r="C35" s="104" t="str">
        <f t="shared" si="1"/>
        <v>99507,907-770-1542,Alaska Outfitting Rentals,117 Arctic Boulevard,Valdez,AK</v>
      </c>
    </row>
    <row r="36" spans="1:3" x14ac:dyDescent="0.25">
      <c r="A36" s="127" t="s">
        <v>331</v>
      </c>
      <c r="B36" s="256" t="str">
        <f t="shared" si="0"/>
        <v>907-770-1542</v>
      </c>
      <c r="C36" s="104" t="str">
        <f t="shared" si="1"/>
        <v>907-770-1542,Alaska Outfitting Rentals,117 Arctic Boulevard,Valdez,AK,99901</v>
      </c>
    </row>
    <row r="37" spans="1:3" x14ac:dyDescent="0.25">
      <c r="A37" s="127" t="s">
        <v>332</v>
      </c>
      <c r="B37" s="256" t="str">
        <f t="shared" si="0"/>
        <v>Alaska Outfitting Rentals</v>
      </c>
      <c r="C37" s="104" t="str">
        <f t="shared" si="1"/>
        <v>Alaska Outfitting Rentals,117 Arctic Boulevard,Valdez,AK,99901,907-225-1600</v>
      </c>
    </row>
    <row r="38" spans="1:3" x14ac:dyDescent="0.25">
      <c r="A38" s="127" t="s">
        <v>333</v>
      </c>
      <c r="B38" s="256" t="str">
        <f t="shared" si="0"/>
        <v>117 Arctic Boulevard</v>
      </c>
      <c r="C38" s="104" t="str">
        <f t="shared" si="1"/>
        <v>117 Arctic Boulevard,Valdez,AK,99901,907-225-1600,Alaska SportMart</v>
      </c>
    </row>
    <row r="39" spans="1:3" x14ac:dyDescent="0.25">
      <c r="A39" s="127" t="s">
        <v>330</v>
      </c>
      <c r="B39" s="256" t="str">
        <f t="shared" si="0"/>
        <v>Valdez</v>
      </c>
      <c r="C39" s="104" t="str">
        <f t="shared" si="1"/>
        <v>Valdez,AK,99901,907-225-1600,Alaska SportMart,101 6th Avenue</v>
      </c>
    </row>
    <row r="40" spans="1:3" x14ac:dyDescent="0.25">
      <c r="A40" s="127" t="s">
        <v>316</v>
      </c>
      <c r="B40" s="256" t="str">
        <f t="shared" si="0"/>
        <v>AK</v>
      </c>
      <c r="C40" s="104" t="str">
        <f t="shared" si="1"/>
        <v>AK,99901,907-225-1600,Alaska SportMart,101 6th Avenue,Wasilla</v>
      </c>
    </row>
    <row r="41" spans="1:3" x14ac:dyDescent="0.25">
      <c r="A41" s="127">
        <v>99901</v>
      </c>
      <c r="B41" s="256" t="str">
        <f t="shared" si="0"/>
        <v>99901</v>
      </c>
      <c r="C41" s="104" t="str">
        <f t="shared" si="1"/>
        <v>99901,907-225-1600,Alaska SportMart,101 6th Avenue,Wasilla,AK</v>
      </c>
    </row>
    <row r="42" spans="1:3" x14ac:dyDescent="0.25">
      <c r="A42" s="127" t="s">
        <v>334</v>
      </c>
      <c r="B42" s="256" t="str">
        <f t="shared" si="0"/>
        <v>907-225-1600</v>
      </c>
      <c r="C42" s="104" t="str">
        <f t="shared" si="1"/>
        <v>907-225-1600,Alaska SportMart,101 6th Avenue,Wasilla,AK,99507</v>
      </c>
    </row>
    <row r="43" spans="1:3" x14ac:dyDescent="0.25">
      <c r="A43" s="127" t="s">
        <v>335</v>
      </c>
      <c r="B43" s="256" t="str">
        <f t="shared" si="0"/>
        <v>Alaska SportMart</v>
      </c>
      <c r="C43" s="104" t="str">
        <f t="shared" si="1"/>
        <v>Alaska SportMart,101 6th Avenue,Wasilla,AK,99507,907-346-1244</v>
      </c>
    </row>
    <row r="44" spans="1:3" x14ac:dyDescent="0.25">
      <c r="A44" s="127" t="s">
        <v>336</v>
      </c>
      <c r="B44" s="256" t="str">
        <f t="shared" si="0"/>
        <v>101 6th Avenue</v>
      </c>
      <c r="C44" s="104" t="str">
        <f t="shared" si="1"/>
        <v>101 6th Avenue,Wasilla,AK,99507,907-346-1244,Alaskan Experience Inc</v>
      </c>
    </row>
    <row r="45" spans="1:3" x14ac:dyDescent="0.25">
      <c r="A45" s="127" t="s">
        <v>320</v>
      </c>
      <c r="B45" s="256" t="str">
        <f t="shared" si="0"/>
        <v>Wasilla</v>
      </c>
      <c r="C45" s="104" t="str">
        <f t="shared" si="1"/>
        <v>Wasilla,AK,99507,907-346-1244,Alaskan Experience Inc,139 Arena Avenue</v>
      </c>
    </row>
    <row r="46" spans="1:3" x14ac:dyDescent="0.25">
      <c r="A46" s="127" t="s">
        <v>316</v>
      </c>
      <c r="B46" s="256" t="str">
        <f t="shared" si="0"/>
        <v>AK</v>
      </c>
      <c r="C46" s="104" t="str">
        <f t="shared" si="1"/>
        <v>AK,99507,907-346-1244,Alaskan Experience Inc,139 Arena Avenue,Valdez</v>
      </c>
    </row>
    <row r="47" spans="1:3" x14ac:dyDescent="0.25">
      <c r="A47" s="127">
        <v>99507</v>
      </c>
      <c r="B47" s="256" t="str">
        <f t="shared" si="0"/>
        <v>99507</v>
      </c>
      <c r="C47" s="104" t="str">
        <f t="shared" si="1"/>
        <v>99507,907-346-1244,Alaskan Experience Inc,139 Arena Avenue,Valdez,AK</v>
      </c>
    </row>
    <row r="48" spans="1:3" x14ac:dyDescent="0.25">
      <c r="A48" s="127" t="s">
        <v>337</v>
      </c>
      <c r="B48" s="256" t="str">
        <f t="shared" si="0"/>
        <v>907-346-1244</v>
      </c>
      <c r="C48" s="104" t="str">
        <f t="shared" si="1"/>
        <v>907-346-1244,Alaskan Experience Inc,139 Arena Avenue,Valdez,AK,99901</v>
      </c>
    </row>
    <row r="49" spans="1:3" x14ac:dyDescent="0.25">
      <c r="A49" s="127" t="s">
        <v>338</v>
      </c>
      <c r="B49" s="256" t="str">
        <f t="shared" si="0"/>
        <v>Alaskan Experience Inc</v>
      </c>
      <c r="C49" s="104" t="str">
        <f t="shared" si="1"/>
        <v>Alaskan Experience Inc,139 Arena Avenue,Valdez,AK,99901,907-225-1750</v>
      </c>
    </row>
    <row r="50" spans="1:3" x14ac:dyDescent="0.25">
      <c r="A50" s="127" t="s">
        <v>339</v>
      </c>
      <c r="B50" s="256" t="str">
        <f t="shared" si="0"/>
        <v>139 Arena Avenue</v>
      </c>
      <c r="C50" s="104" t="str">
        <f t="shared" si="1"/>
        <v>139 Arena Avenue,Valdez,AK,99901,907-225-1750,Alaskan Outfitters</v>
      </c>
    </row>
    <row r="51" spans="1:3" x14ac:dyDescent="0.25">
      <c r="A51" s="127" t="s">
        <v>330</v>
      </c>
      <c r="B51" s="256" t="str">
        <f t="shared" si="0"/>
        <v>Valdez</v>
      </c>
      <c r="C51" s="104" t="str">
        <f t="shared" si="1"/>
        <v>Valdez,AK,99901,907-225-1750,Alaskan Outfitters,171 Avenue Mall</v>
      </c>
    </row>
    <row r="52" spans="1:3" x14ac:dyDescent="0.25">
      <c r="A52" s="127" t="s">
        <v>316</v>
      </c>
      <c r="B52" s="256" t="str">
        <f t="shared" si="0"/>
        <v>AK</v>
      </c>
      <c r="C52" s="104" t="str">
        <f t="shared" si="1"/>
        <v>AK,99901,907-225-1750,Alaskan Outfitters,171 Avenue Mall,Valdez</v>
      </c>
    </row>
    <row r="53" spans="1:3" x14ac:dyDescent="0.25">
      <c r="A53" s="127">
        <v>99901</v>
      </c>
      <c r="B53" s="256" t="str">
        <f t="shared" si="0"/>
        <v>99901</v>
      </c>
      <c r="C53" s="104" t="str">
        <f t="shared" si="1"/>
        <v>99901,907-225-1750,Alaskan Outfitters,171 Avenue Mall,Valdez,AK</v>
      </c>
    </row>
    <row r="54" spans="1:3" x14ac:dyDescent="0.25">
      <c r="A54" s="127" t="s">
        <v>340</v>
      </c>
      <c r="B54" s="256" t="str">
        <f t="shared" si="0"/>
        <v>907-225-1750</v>
      </c>
      <c r="C54" s="104" t="str">
        <f t="shared" si="1"/>
        <v>907-225-1750,Alaskan Outfitters,171 Avenue Mall,Valdez,AK,99701</v>
      </c>
    </row>
    <row r="55" spans="1:3" x14ac:dyDescent="0.25">
      <c r="A55" s="127" t="s">
        <v>341</v>
      </c>
      <c r="B55" s="256" t="str">
        <f t="shared" si="0"/>
        <v>Alaskan Outfitters</v>
      </c>
      <c r="C55" s="104" t="str">
        <f t="shared" si="1"/>
        <v>Alaskan Outfitters,171 Avenue Mall,Valdez,AK,99701,907-452-1811</v>
      </c>
    </row>
    <row r="56" spans="1:3" x14ac:dyDescent="0.25">
      <c r="A56" s="127" t="s">
        <v>342</v>
      </c>
      <c r="B56" s="256" t="str">
        <f t="shared" si="0"/>
        <v>171 Avenue Mall</v>
      </c>
      <c r="C56" s="104" t="str">
        <f t="shared" si="1"/>
        <v>171 Avenue Mall,Valdez,AK,99701,907-452-1811,Anglerman's Inc</v>
      </c>
    </row>
    <row r="57" spans="1:3" x14ac:dyDescent="0.25">
      <c r="A57" s="127" t="s">
        <v>330</v>
      </c>
      <c r="B57" s="256" t="str">
        <f t="shared" si="0"/>
        <v>Valdez</v>
      </c>
      <c r="C57" s="104" t="str">
        <f t="shared" si="1"/>
        <v>Valdez,AK,99701,907-452-1811,Anglerman's Inc,239 Business Boulevard</v>
      </c>
    </row>
    <row r="58" spans="1:3" x14ac:dyDescent="0.25">
      <c r="A58" s="127" t="s">
        <v>316</v>
      </c>
      <c r="B58" s="256" t="str">
        <f t="shared" si="0"/>
        <v>AK</v>
      </c>
      <c r="C58" s="104" t="str">
        <f t="shared" si="1"/>
        <v>AK,99701,907-452-1811,Anglerman's Inc,239 Business Boulevard,Soldotna</v>
      </c>
    </row>
    <row r="59" spans="1:3" x14ac:dyDescent="0.25">
      <c r="A59" s="127">
        <v>99701</v>
      </c>
      <c r="B59" s="256" t="str">
        <f t="shared" si="0"/>
        <v>99701</v>
      </c>
      <c r="C59" s="104" t="str">
        <f t="shared" si="1"/>
        <v>99701,907-452-1811,Anglerman's Inc,239 Business Boulevard,Soldotna,AK</v>
      </c>
    </row>
    <row r="60" spans="1:3" x14ac:dyDescent="0.25">
      <c r="A60" s="127" t="s">
        <v>343</v>
      </c>
      <c r="B60" s="256" t="str">
        <f t="shared" si="0"/>
        <v>907-452-1811</v>
      </c>
      <c r="C60" s="104" t="str">
        <f t="shared" si="1"/>
        <v>907-452-1811,Anglerman's Inc,239 Business Boulevard,Soldotna,AK,99929</v>
      </c>
    </row>
    <row r="61" spans="1:3" x14ac:dyDescent="0.25">
      <c r="A61" s="127" t="s">
        <v>344</v>
      </c>
      <c r="B61" s="256" t="str">
        <f t="shared" si="0"/>
        <v>Anglerman's Inc</v>
      </c>
      <c r="C61" s="104" t="str">
        <f t="shared" si="1"/>
        <v>Anglerman's Inc,239 Business Boulevard,Soldotna,AK,99929,907-874-2229</v>
      </c>
    </row>
    <row r="62" spans="1:3" x14ac:dyDescent="0.25">
      <c r="A62" s="127" t="s">
        <v>345</v>
      </c>
      <c r="B62" s="256" t="str">
        <f t="shared" si="0"/>
        <v>239 Business Boulevard</v>
      </c>
      <c r="C62" s="104" t="str">
        <f t="shared" si="1"/>
        <v>239 Business Boulevard,Soldotna,AK,99929,907-874-2229,Anvil Outfitters</v>
      </c>
    </row>
    <row r="63" spans="1:3" x14ac:dyDescent="0.25">
      <c r="A63" s="127" t="s">
        <v>346</v>
      </c>
      <c r="B63" s="256" t="str">
        <f t="shared" si="0"/>
        <v>Soldotna</v>
      </c>
      <c r="C63" s="104" t="str">
        <f t="shared" si="1"/>
        <v>Soldotna,AK,99929,907-874-2229,Anvil Outfitters,250 College Road</v>
      </c>
    </row>
    <row r="64" spans="1:3" x14ac:dyDescent="0.25">
      <c r="A64" s="127" t="s">
        <v>316</v>
      </c>
      <c r="B64" s="256" t="str">
        <f t="shared" si="0"/>
        <v>AK</v>
      </c>
      <c r="C64" s="104" t="str">
        <f t="shared" si="1"/>
        <v>AK,99929,907-874-2229,Anvil Outfitters,250 College Road,Soldotna</v>
      </c>
    </row>
    <row r="65" spans="1:3" x14ac:dyDescent="0.25">
      <c r="A65" s="127">
        <v>99929</v>
      </c>
      <c r="B65" s="256" t="str">
        <f t="shared" si="0"/>
        <v>99929</v>
      </c>
      <c r="C65" s="104" t="str">
        <f t="shared" si="1"/>
        <v>99929,907-874-2229,Anvil Outfitters,250 College Road,Soldotna,AK</v>
      </c>
    </row>
    <row r="66" spans="1:3" x14ac:dyDescent="0.25">
      <c r="A66" s="127" t="s">
        <v>347</v>
      </c>
      <c r="B66" s="256" t="str">
        <f t="shared" si="0"/>
        <v>907-874-2229</v>
      </c>
      <c r="C66" s="104" t="str">
        <f t="shared" si="1"/>
        <v>907-874-2229,Anvil Outfitters,250 College Road,Soldotna,AK,99559</v>
      </c>
    </row>
    <row r="67" spans="1:3" x14ac:dyDescent="0.25">
      <c r="A67" s="127" t="s">
        <v>348</v>
      </c>
      <c r="B67" s="256" t="str">
        <f t="shared" si="0"/>
        <v>Anvil Outfitters</v>
      </c>
      <c r="C67" s="104" t="str">
        <f t="shared" si="1"/>
        <v>Anvil Outfitters,250 College Road,Soldotna,AK,99559,907-543-2290</v>
      </c>
    </row>
    <row r="68" spans="1:3" x14ac:dyDescent="0.25">
      <c r="A68" s="127" t="s">
        <v>349</v>
      </c>
      <c r="B68" s="256" t="str">
        <f t="shared" si="0"/>
        <v>250 College Road</v>
      </c>
      <c r="C68" s="104" t="str">
        <f t="shared" si="1"/>
        <v>250 College Road,Soldotna,AK,99559,907-543-2290,Apoc Design Inc</v>
      </c>
    </row>
    <row r="69" spans="1:3" x14ac:dyDescent="0.25">
      <c r="A69" s="127" t="s">
        <v>346</v>
      </c>
      <c r="B69" s="256" t="str">
        <f t="shared" si="0"/>
        <v>Soldotna</v>
      </c>
      <c r="C69" s="104" t="str">
        <f t="shared" si="1"/>
        <v>Soldotna,AK,99559,907-543-2290,Apoc Design Inc,261 College Road</v>
      </c>
    </row>
    <row r="70" spans="1:3" x14ac:dyDescent="0.25">
      <c r="A70" s="127" t="s">
        <v>316</v>
      </c>
      <c r="B70" s="256" t="str">
        <f t="shared" si="0"/>
        <v>AK</v>
      </c>
      <c r="C70" s="104" t="str">
        <f t="shared" si="1"/>
        <v>AK,99559,907-543-2290,Apoc Design Inc,261 College Road,Soldotna</v>
      </c>
    </row>
    <row r="71" spans="1:3" x14ac:dyDescent="0.25">
      <c r="A71" s="127">
        <v>99559</v>
      </c>
      <c r="B71" s="256" t="str">
        <f t="shared" si="0"/>
        <v>99559</v>
      </c>
      <c r="C71" s="104" t="str">
        <f t="shared" si="1"/>
        <v>99559,907-543-2290,Apoc Design Inc,261 College Road,Soldotna,AK</v>
      </c>
    </row>
    <row r="72" spans="1:3" x14ac:dyDescent="0.25">
      <c r="A72" s="127" t="s">
        <v>350</v>
      </c>
      <c r="B72" s="256" t="str">
        <f t="shared" ref="B72:B135" si="2" xml:space="preserve"> TRIM( A72 )</f>
        <v>907-543-2290</v>
      </c>
      <c r="C72" s="104" t="str">
        <f t="shared" ref="C72:C135" si="3" xml:space="preserve"> _xlfn.TEXTJOIN( ",", FALSE, B72:B77 )</f>
        <v>907-543-2290,Apoc Design Inc,261 College Road,Soldotna,AK,99701</v>
      </c>
    </row>
    <row r="73" spans="1:3" x14ac:dyDescent="0.25">
      <c r="A73" s="127" t="s">
        <v>351</v>
      </c>
      <c r="B73" s="256" t="str">
        <f t="shared" si="2"/>
        <v>Apoc Design Inc</v>
      </c>
      <c r="C73" s="104" t="str">
        <f t="shared" si="3"/>
        <v>Apoc Design Inc,261 College Road,Soldotna,AK,99701,907-451-2300</v>
      </c>
    </row>
    <row r="74" spans="1:3" x14ac:dyDescent="0.25">
      <c r="A74" s="127" t="s">
        <v>352</v>
      </c>
      <c r="B74" s="256" t="str">
        <f t="shared" si="2"/>
        <v>261 College Road</v>
      </c>
      <c r="C74" s="104" t="str">
        <f t="shared" si="3"/>
        <v>261 College Road,Soldotna,AK,99701,907-451-2300,Arctic Outfitters</v>
      </c>
    </row>
    <row r="75" spans="1:3" x14ac:dyDescent="0.25">
      <c r="A75" s="127" t="s">
        <v>346</v>
      </c>
      <c r="B75" s="256" t="str">
        <f t="shared" si="2"/>
        <v>Soldotna</v>
      </c>
      <c r="C75" s="104" t="str">
        <f t="shared" si="3"/>
        <v>Soldotna,AK,99701,907-451-2300,Arctic Outfitters,301 Curlew Way</v>
      </c>
    </row>
    <row r="76" spans="1:3" x14ac:dyDescent="0.25">
      <c r="A76" s="127" t="s">
        <v>316</v>
      </c>
      <c r="B76" s="256" t="str">
        <f t="shared" si="2"/>
        <v>AK</v>
      </c>
      <c r="C76" s="104" t="str">
        <f t="shared" si="3"/>
        <v>AK,99701,907-451-2300,Arctic Outfitters,301 Curlew Way,Sitka</v>
      </c>
    </row>
    <row r="77" spans="1:3" x14ac:dyDescent="0.25">
      <c r="A77" s="127">
        <v>99701</v>
      </c>
      <c r="B77" s="256" t="str">
        <f t="shared" si="2"/>
        <v>99701</v>
      </c>
      <c r="C77" s="104" t="str">
        <f t="shared" si="3"/>
        <v>99701,907-451-2300,Arctic Outfitters,301 Curlew Way,Sitka,AK</v>
      </c>
    </row>
    <row r="78" spans="1:3" x14ac:dyDescent="0.25">
      <c r="A78" s="127" t="s">
        <v>353</v>
      </c>
      <c r="B78" s="256" t="str">
        <f t="shared" si="2"/>
        <v>907-451-2300</v>
      </c>
      <c r="C78" s="104" t="str">
        <f t="shared" si="3"/>
        <v>907-451-2300,Arctic Outfitters,301 Curlew Way,Sitka,AK,99501</v>
      </c>
    </row>
    <row r="79" spans="1:3" x14ac:dyDescent="0.25">
      <c r="A79" s="127" t="s">
        <v>354</v>
      </c>
      <c r="B79" s="256" t="str">
        <f t="shared" si="2"/>
        <v>Arctic Outfitters</v>
      </c>
      <c r="C79" s="104" t="str">
        <f t="shared" si="3"/>
        <v>Arctic Outfitters,301 Curlew Way,Sitka,AK,99501,907-279-2401</v>
      </c>
    </row>
    <row r="80" spans="1:3" x14ac:dyDescent="0.25">
      <c r="A80" s="127" t="s">
        <v>355</v>
      </c>
      <c r="B80" s="256" t="str">
        <f t="shared" si="2"/>
        <v>301 Curlew Way</v>
      </c>
      <c r="C80" s="104" t="str">
        <f t="shared" si="3"/>
        <v>301 Curlew Way,Sitka,AK,99501,907-279-2401,Arctic Sports Outfitters</v>
      </c>
    </row>
    <row r="81" spans="1:3" x14ac:dyDescent="0.25">
      <c r="A81" s="127" t="s">
        <v>356</v>
      </c>
      <c r="B81" s="256" t="str">
        <f t="shared" si="2"/>
        <v>Sitka</v>
      </c>
      <c r="C81" s="104" t="str">
        <f t="shared" si="3"/>
        <v>Sitka,AK,99501,907-279-2401,Arctic Sports Outfitters,308 Davis Road</v>
      </c>
    </row>
    <row r="82" spans="1:3" x14ac:dyDescent="0.25">
      <c r="A82" s="127" t="s">
        <v>316</v>
      </c>
      <c r="B82" s="256" t="str">
        <f t="shared" si="2"/>
        <v>AK</v>
      </c>
      <c r="C82" s="104" t="str">
        <f t="shared" si="3"/>
        <v>AK,99501,907-279-2401,Arctic Sports Outfitters,308 Davis Road,Sitka</v>
      </c>
    </row>
    <row r="83" spans="1:3" x14ac:dyDescent="0.25">
      <c r="A83" s="127">
        <v>99501</v>
      </c>
      <c r="B83" s="256" t="str">
        <f t="shared" si="2"/>
        <v>99501</v>
      </c>
      <c r="C83" s="104" t="str">
        <f t="shared" si="3"/>
        <v>99501,907-279-2401,Arctic Sports Outfitters,308 Davis Road,Sitka,AK</v>
      </c>
    </row>
    <row r="84" spans="1:3" x14ac:dyDescent="0.25">
      <c r="A84" s="127" t="s">
        <v>357</v>
      </c>
      <c r="B84" s="256" t="str">
        <f t="shared" si="2"/>
        <v>907-279-2401</v>
      </c>
      <c r="C84" s="104" t="str">
        <f t="shared" si="3"/>
        <v>907-279-2401,Arctic Sports Outfitters,308 Davis Road,Sitka,AK,99709</v>
      </c>
    </row>
    <row r="85" spans="1:3" x14ac:dyDescent="0.25">
      <c r="A85" s="127" t="s">
        <v>358</v>
      </c>
      <c r="B85" s="256" t="str">
        <f t="shared" si="2"/>
        <v>Arctic Sports Outfitters</v>
      </c>
      <c r="C85" s="104" t="str">
        <f t="shared" si="3"/>
        <v>Arctic Sports Outfitters,308 Davis Road,Sitka,AK,99709,907-452-2453</v>
      </c>
    </row>
    <row r="86" spans="1:3" x14ac:dyDescent="0.25">
      <c r="A86" s="127" t="s">
        <v>359</v>
      </c>
      <c r="B86" s="256" t="str">
        <f t="shared" si="2"/>
        <v>308 Davis Road</v>
      </c>
      <c r="C86" s="104" t="str">
        <f t="shared" si="3"/>
        <v>308 Davis Road,Sitka,AK,99709,907-452-2453,Arnold Golf Course</v>
      </c>
    </row>
    <row r="87" spans="1:3" x14ac:dyDescent="0.25">
      <c r="A87" s="127" t="s">
        <v>356</v>
      </c>
      <c r="B87" s="256" t="str">
        <f t="shared" si="2"/>
        <v>Sitka</v>
      </c>
      <c r="C87" s="104" t="str">
        <f t="shared" si="3"/>
        <v>Sitka,AK,99709,907-452-2453,Arnold Golf Course,5901 Sharon Drive</v>
      </c>
    </row>
    <row r="88" spans="1:3" x14ac:dyDescent="0.25">
      <c r="A88" s="127" t="s">
        <v>316</v>
      </c>
      <c r="B88" s="256" t="str">
        <f t="shared" si="2"/>
        <v>AK</v>
      </c>
      <c r="C88" s="104" t="str">
        <f t="shared" si="3"/>
        <v>AK,99709,907-452-2453,Arnold Golf Course,5901 Sharon Drive,Anchorage</v>
      </c>
    </row>
    <row r="89" spans="1:3" x14ac:dyDescent="0.25">
      <c r="A89" s="127">
        <v>99709</v>
      </c>
      <c r="B89" s="256" t="str">
        <f t="shared" si="2"/>
        <v>99709</v>
      </c>
      <c r="C89" s="104" t="str">
        <f t="shared" si="3"/>
        <v>99709,907-452-2453,Arnold Golf Course,5901 Sharon Drive,Anchorage,AK</v>
      </c>
    </row>
    <row r="90" spans="1:3" x14ac:dyDescent="0.25">
      <c r="A90" s="127" t="s">
        <v>360</v>
      </c>
      <c r="B90" s="256" t="str">
        <f t="shared" si="2"/>
        <v>907-452-2453</v>
      </c>
      <c r="C90" s="104" t="str">
        <f t="shared" si="3"/>
        <v>907-452-2453,Arnold Golf Course,5901 Sharon Drive,Anchorage,AK,99645</v>
      </c>
    </row>
    <row r="91" spans="1:3" x14ac:dyDescent="0.25">
      <c r="A91" s="127" t="s">
        <v>361</v>
      </c>
      <c r="B91" s="256" t="str">
        <f t="shared" si="2"/>
        <v>Arnold Golf Course</v>
      </c>
      <c r="C91" s="104" t="str">
        <f t="shared" si="3"/>
        <v>Arnold Golf Course,5901 Sharon Drive,Anchorage,AK,99645,907-745-6706</v>
      </c>
    </row>
    <row r="92" spans="1:3" x14ac:dyDescent="0.25">
      <c r="A92" s="127" t="s">
        <v>362</v>
      </c>
      <c r="B92" s="256" t="str">
        <f t="shared" si="2"/>
        <v>5901 Sharon Drive</v>
      </c>
      <c r="C92" s="104" t="str">
        <f t="shared" si="3"/>
        <v>5901 Sharon Drive,Anchorage,AK,99645,907-745-6706,Backcountry Outfitter</v>
      </c>
    </row>
    <row r="93" spans="1:3" x14ac:dyDescent="0.25">
      <c r="A93" s="127" t="s">
        <v>363</v>
      </c>
      <c r="B93" s="256" t="str">
        <f t="shared" si="2"/>
        <v>Anchorage</v>
      </c>
      <c r="C93" s="104" t="str">
        <f t="shared" si="3"/>
        <v>Anchorage,AK,99645,907-745-6706,Backcountry Outfitter,30 3rd Street</v>
      </c>
    </row>
    <row r="94" spans="1:3" x14ac:dyDescent="0.25">
      <c r="A94" s="127" t="s">
        <v>316</v>
      </c>
      <c r="B94" s="256" t="str">
        <f t="shared" si="2"/>
        <v>AK</v>
      </c>
      <c r="C94" s="104" t="str">
        <f t="shared" si="3"/>
        <v>AK,99645,907-745-6706,Backcountry Outfitter,30 3rd Street,Wasilla</v>
      </c>
    </row>
    <row r="95" spans="1:3" x14ac:dyDescent="0.25">
      <c r="A95" s="127">
        <v>99645</v>
      </c>
      <c r="B95" s="256" t="str">
        <f t="shared" si="2"/>
        <v>99645</v>
      </c>
      <c r="C95" s="104" t="str">
        <f t="shared" si="3"/>
        <v>99645,907-745-6706,Backcountry Outfitter,30 3rd Street,Wasilla,AK</v>
      </c>
    </row>
    <row r="96" spans="1:3" x14ac:dyDescent="0.25">
      <c r="A96" s="127" t="s">
        <v>364</v>
      </c>
      <c r="B96" s="256" t="str">
        <f t="shared" si="2"/>
        <v>907-745-6706</v>
      </c>
      <c r="C96" s="104" t="str">
        <f t="shared" si="3"/>
        <v>907-745-6706,Backcountry Outfitter,30 3rd Street,Wasilla,AK,99827</v>
      </c>
    </row>
    <row r="97" spans="1:3" x14ac:dyDescent="0.25">
      <c r="A97" s="127" t="s">
        <v>365</v>
      </c>
      <c r="B97" s="256" t="str">
        <f t="shared" si="2"/>
        <v>Backcountry Outfitter</v>
      </c>
      <c r="C97" s="104" t="str">
        <f t="shared" si="3"/>
        <v>Backcountry Outfitter,30 3rd Street,Wasilla,AK,99827,907-766-0956</v>
      </c>
    </row>
    <row r="98" spans="1:3" x14ac:dyDescent="0.25">
      <c r="A98" s="127" t="s">
        <v>366</v>
      </c>
      <c r="B98" s="256" t="str">
        <f t="shared" si="2"/>
        <v>30 3rd Street</v>
      </c>
      <c r="C98" s="104" t="str">
        <f t="shared" si="3"/>
        <v>30 3rd Street,Wasilla,AK,99827,907-766-0956,Bad Weather Sports</v>
      </c>
    </row>
    <row r="99" spans="1:3" x14ac:dyDescent="0.25">
      <c r="A99" s="127" t="s">
        <v>320</v>
      </c>
      <c r="B99" s="256" t="str">
        <f t="shared" si="2"/>
        <v>Wasilla</v>
      </c>
      <c r="C99" s="104" t="str">
        <f t="shared" si="3"/>
        <v>Wasilla,AK,99827,907-766-0956,Bad Weather Sports,201 B Street</v>
      </c>
    </row>
    <row r="100" spans="1:3" x14ac:dyDescent="0.25">
      <c r="A100" s="127" t="s">
        <v>316</v>
      </c>
      <c r="B100" s="256" t="str">
        <f t="shared" si="2"/>
        <v>AK</v>
      </c>
      <c r="C100" s="104" t="str">
        <f t="shared" si="3"/>
        <v>AK,99827,907-766-0956,Bad Weather Sports,201 B Street,Talkeetna</v>
      </c>
    </row>
    <row r="101" spans="1:3" x14ac:dyDescent="0.25">
      <c r="A101" s="127">
        <v>99827</v>
      </c>
      <c r="B101" s="256" t="str">
        <f t="shared" si="2"/>
        <v>99827</v>
      </c>
      <c r="C101" s="104" t="str">
        <f t="shared" si="3"/>
        <v>99827,907-766-0956,Bad Weather Sports,201 B Street,Talkeetna,AK</v>
      </c>
    </row>
    <row r="102" spans="1:3" x14ac:dyDescent="0.25">
      <c r="A102" s="127" t="s">
        <v>367</v>
      </c>
      <c r="B102" s="256" t="str">
        <f t="shared" si="2"/>
        <v>907-766-0956</v>
      </c>
      <c r="C102" s="104" t="str">
        <f t="shared" si="3"/>
        <v>907-766-0956,Bad Weather Sports,201 B Street,Talkeetna,AK,99709</v>
      </c>
    </row>
    <row r="103" spans="1:3" x14ac:dyDescent="0.25">
      <c r="A103" s="127" t="s">
        <v>368</v>
      </c>
      <c r="B103" s="256" t="str">
        <f t="shared" si="2"/>
        <v>Bad Weather Sports</v>
      </c>
      <c r="C103" s="104" t="str">
        <f t="shared" si="3"/>
        <v>Bad Weather Sports,201 B Street,Talkeetna,AK,99709,907-474-2019</v>
      </c>
    </row>
    <row r="104" spans="1:3" x14ac:dyDescent="0.25">
      <c r="A104" s="127" t="s">
        <v>369</v>
      </c>
      <c r="B104" s="256" t="str">
        <f t="shared" si="2"/>
        <v>201 B Street</v>
      </c>
      <c r="C104" s="104" t="str">
        <f t="shared" si="3"/>
        <v>201 B Street,Talkeetna,AK,99709,907-474-2019,Bad Weather Sports</v>
      </c>
    </row>
    <row r="105" spans="1:3" x14ac:dyDescent="0.25">
      <c r="A105" s="127" t="s">
        <v>370</v>
      </c>
      <c r="B105" s="256" t="str">
        <f t="shared" si="2"/>
        <v>Talkeetna</v>
      </c>
      <c r="C105" s="104" t="str">
        <f t="shared" si="3"/>
        <v>Talkeetna,AK,99709,907-474-2019,Bad Weather Sports,213 Badger Road</v>
      </c>
    </row>
    <row r="106" spans="1:3" x14ac:dyDescent="0.25">
      <c r="A106" s="127" t="s">
        <v>316</v>
      </c>
      <c r="B106" s="256" t="str">
        <f t="shared" si="2"/>
        <v>AK</v>
      </c>
      <c r="C106" s="104" t="str">
        <f t="shared" si="3"/>
        <v>AK,99709,907-474-2019,Bad Weather Sports,213 Badger Road,Soldotna</v>
      </c>
    </row>
    <row r="107" spans="1:3" x14ac:dyDescent="0.25">
      <c r="A107" s="127">
        <v>99709</v>
      </c>
      <c r="B107" s="256" t="str">
        <f t="shared" si="2"/>
        <v>99709</v>
      </c>
      <c r="C107" s="104" t="str">
        <f t="shared" si="3"/>
        <v>99709,907-474-2019,Bad Weather Sports,213 Badger Road,Soldotna,AK</v>
      </c>
    </row>
    <row r="108" spans="1:3" x14ac:dyDescent="0.25">
      <c r="A108" s="127" t="s">
        <v>371</v>
      </c>
      <c r="B108" s="256" t="str">
        <f t="shared" si="2"/>
        <v>907-474-2019</v>
      </c>
      <c r="C108" s="104" t="str">
        <f t="shared" si="3"/>
        <v>907-474-2019,Bad Weather Sports,213 Badger Road,Soldotna,AK,99701</v>
      </c>
    </row>
    <row r="109" spans="1:3" x14ac:dyDescent="0.25">
      <c r="A109" s="127" t="s">
        <v>368</v>
      </c>
      <c r="B109" s="256" t="str">
        <f t="shared" si="2"/>
        <v>Bad Weather Sports</v>
      </c>
      <c r="C109" s="104" t="str">
        <f t="shared" si="3"/>
        <v>Bad Weather Sports,213 Badger Road,Soldotna,AK,99701,907-474-2019</v>
      </c>
    </row>
    <row r="110" spans="1:3" x14ac:dyDescent="0.25">
      <c r="A110" s="127" t="s">
        <v>372</v>
      </c>
      <c r="B110" s="256" t="str">
        <f t="shared" si="2"/>
        <v>213 Badger Road</v>
      </c>
      <c r="C110" s="104" t="str">
        <f t="shared" si="3"/>
        <v>213 Badger Road,Soldotna,AK,99701,907-474-2019,Barnie's Sports</v>
      </c>
    </row>
    <row r="111" spans="1:3" x14ac:dyDescent="0.25">
      <c r="A111" s="127" t="s">
        <v>346</v>
      </c>
      <c r="B111" s="256" t="str">
        <f t="shared" si="2"/>
        <v>Soldotna</v>
      </c>
      <c r="C111" s="104" t="str">
        <f t="shared" si="3"/>
        <v>Soldotna,AK,99701,907-474-2019,Barnie's Sports,340 Dimond Centre</v>
      </c>
    </row>
    <row r="112" spans="1:3" x14ac:dyDescent="0.25">
      <c r="A112" s="127" t="s">
        <v>316</v>
      </c>
      <c r="B112" s="256" t="str">
        <f t="shared" si="2"/>
        <v>AK</v>
      </c>
      <c r="C112" s="104" t="str">
        <f t="shared" si="3"/>
        <v>AK,99701,907-474-2019,Barnie's Sports,340 Dimond Centre,Palmer</v>
      </c>
    </row>
    <row r="113" spans="1:3" x14ac:dyDescent="0.25">
      <c r="A113" s="127">
        <v>99701</v>
      </c>
      <c r="B113" s="256" t="str">
        <f t="shared" si="2"/>
        <v>99701</v>
      </c>
      <c r="C113" s="104" t="str">
        <f t="shared" si="3"/>
        <v>99701,907-474-2019,Barnie's Sports,340 Dimond Centre,Palmer,AK</v>
      </c>
    </row>
    <row r="114" spans="1:3" x14ac:dyDescent="0.25">
      <c r="A114" s="127" t="s">
        <v>371</v>
      </c>
      <c r="B114" s="256" t="str">
        <f t="shared" si="2"/>
        <v>907-474-2019</v>
      </c>
      <c r="C114" s="104" t="str">
        <f t="shared" si="3"/>
        <v>907-474-2019,Barnie's Sports,340 Dimond Centre,Palmer,AK,99503</v>
      </c>
    </row>
    <row r="115" spans="1:3" x14ac:dyDescent="0.25">
      <c r="A115" s="127" t="s">
        <v>373</v>
      </c>
      <c r="B115" s="256" t="str">
        <f t="shared" si="2"/>
        <v>Barnie's Sports</v>
      </c>
      <c r="C115" s="104" t="str">
        <f t="shared" si="3"/>
        <v>Barnie's Sports,340 Dimond Centre,Palmer,AK,99503,907-561-2494</v>
      </c>
    </row>
    <row r="116" spans="1:3" x14ac:dyDescent="0.25">
      <c r="A116" s="127" t="s">
        <v>374</v>
      </c>
      <c r="B116" s="256" t="str">
        <f t="shared" si="2"/>
        <v>340 Dimond Centre</v>
      </c>
      <c r="C116" s="104" t="str">
        <f t="shared" si="3"/>
        <v>340 Dimond Centre,Palmer,AK,99503,907-561-2494,Bear Country Outfitters</v>
      </c>
    </row>
    <row r="117" spans="1:3" x14ac:dyDescent="0.25">
      <c r="A117" s="127" t="s">
        <v>375</v>
      </c>
      <c r="B117" s="256" t="str">
        <f t="shared" si="2"/>
        <v>Palmer</v>
      </c>
      <c r="C117" s="104" t="str">
        <f t="shared" si="3"/>
        <v>Palmer,AK,99503,907-561-2494,Bear Country Outfitters,407 Dimond Centre</v>
      </c>
    </row>
    <row r="118" spans="1:3" x14ac:dyDescent="0.25">
      <c r="A118" s="127" t="s">
        <v>316</v>
      </c>
      <c r="B118" s="256" t="str">
        <f t="shared" si="2"/>
        <v>AK</v>
      </c>
      <c r="C118" s="104" t="str">
        <f t="shared" si="3"/>
        <v>AK,99503,907-561-2494,Bear Country Outfitters,407 Dimond Centre,Palmer</v>
      </c>
    </row>
    <row r="119" spans="1:3" x14ac:dyDescent="0.25">
      <c r="A119" s="127">
        <v>99503</v>
      </c>
      <c r="B119" s="256" t="str">
        <f t="shared" si="2"/>
        <v>99503</v>
      </c>
      <c r="C119" s="104" t="str">
        <f t="shared" si="3"/>
        <v>99503,907-561-2494,Bear Country Outfitters,407 Dimond Centre,Palmer,AK</v>
      </c>
    </row>
    <row r="120" spans="1:3" x14ac:dyDescent="0.25">
      <c r="A120" s="127" t="s">
        <v>376</v>
      </c>
      <c r="B120" s="256" t="str">
        <f t="shared" si="2"/>
        <v>907-561-2494</v>
      </c>
      <c r="C120" s="104" t="str">
        <f t="shared" si="3"/>
        <v>907-561-2494,Bear Country Outfitters,407 Dimond Centre,Palmer,AK,99615</v>
      </c>
    </row>
    <row r="121" spans="1:3" x14ac:dyDescent="0.25">
      <c r="A121" s="127" t="s">
        <v>377</v>
      </c>
      <c r="B121" s="256" t="str">
        <f t="shared" si="2"/>
        <v>Bear Country Outfitters</v>
      </c>
      <c r="C121" s="104" t="str">
        <f t="shared" si="3"/>
        <v>Bear Country Outfitters,407 Dimond Centre,Palmer,AK,99615,907-486-2811</v>
      </c>
    </row>
    <row r="122" spans="1:3" x14ac:dyDescent="0.25">
      <c r="A122" s="127" t="s">
        <v>378</v>
      </c>
      <c r="B122" s="256" t="str">
        <f t="shared" si="2"/>
        <v>407 Dimond Centre</v>
      </c>
      <c r="C122" s="104" t="str">
        <f t="shared" si="3"/>
        <v>407 Dimond Centre,Palmer,AK,99615,907-486-2811,Beaver Tail Sports</v>
      </c>
    </row>
    <row r="123" spans="1:3" x14ac:dyDescent="0.25">
      <c r="A123" s="127" t="s">
        <v>375</v>
      </c>
      <c r="B123" s="256" t="str">
        <f t="shared" si="2"/>
        <v>Palmer</v>
      </c>
      <c r="C123" s="104" t="str">
        <f t="shared" si="3"/>
        <v>Palmer,AK,99615,907-486-2811,Beaver Tail Sports,447 Dock Street</v>
      </c>
    </row>
    <row r="124" spans="1:3" x14ac:dyDescent="0.25">
      <c r="A124" s="127" t="s">
        <v>316</v>
      </c>
      <c r="B124" s="256" t="str">
        <f t="shared" si="2"/>
        <v>AK</v>
      </c>
      <c r="C124" s="104" t="str">
        <f t="shared" si="3"/>
        <v>AK,99615,907-486-2811,Beaver Tail Sports,447 Dock Street,North Pole</v>
      </c>
    </row>
    <row r="125" spans="1:3" x14ac:dyDescent="0.25">
      <c r="A125" s="127">
        <v>99615</v>
      </c>
      <c r="B125" s="256" t="str">
        <f t="shared" si="2"/>
        <v>99615</v>
      </c>
      <c r="C125" s="104" t="str">
        <f t="shared" si="3"/>
        <v>99615,907-486-2811,Beaver Tail Sports,447 Dock Street,North Pole,AK</v>
      </c>
    </row>
    <row r="126" spans="1:3" x14ac:dyDescent="0.25">
      <c r="A126" s="127" t="s">
        <v>379</v>
      </c>
      <c r="B126" s="256" t="str">
        <f t="shared" si="2"/>
        <v>907-486-2811</v>
      </c>
      <c r="C126" s="104" t="str">
        <f t="shared" si="3"/>
        <v>907-486-2811,Beaver Tail Sports,447 Dock Street,North Pole,AK,99709</v>
      </c>
    </row>
    <row r="127" spans="1:3" x14ac:dyDescent="0.25">
      <c r="A127" s="127" t="s">
        <v>380</v>
      </c>
      <c r="B127" s="256" t="str">
        <f t="shared" si="2"/>
        <v>Beaver Tail Sports</v>
      </c>
      <c r="C127" s="104" t="str">
        <f t="shared" si="3"/>
        <v>Beaver Tail Sports,447 Dock Street,North Pole,AK,99709,907-479-2869</v>
      </c>
    </row>
    <row r="128" spans="1:3" x14ac:dyDescent="0.25">
      <c r="A128" s="127" t="s">
        <v>381</v>
      </c>
      <c r="B128" s="256" t="str">
        <f t="shared" si="2"/>
        <v>447 Dock Street</v>
      </c>
      <c r="C128" s="104" t="str">
        <f t="shared" si="3"/>
        <v>447 Dock Street,North Pole,AK,99709,907-479-2869,Beaver Tail Sports</v>
      </c>
    </row>
    <row r="129" spans="1:3" x14ac:dyDescent="0.25">
      <c r="A129" s="127" t="s">
        <v>382</v>
      </c>
      <c r="B129" s="256" t="str">
        <f t="shared" si="2"/>
        <v>North Pole</v>
      </c>
      <c r="C129" s="104" t="str">
        <f t="shared" si="3"/>
        <v>North Pole,AK,99709,907-479-2869,Beaver Tail Sports,475 E. 68th Avenue</v>
      </c>
    </row>
    <row r="130" spans="1:3" x14ac:dyDescent="0.25">
      <c r="A130" s="127" t="s">
        <v>316</v>
      </c>
      <c r="B130" s="256" t="str">
        <f t="shared" si="2"/>
        <v>AK</v>
      </c>
      <c r="C130" s="104" t="str">
        <f t="shared" si="3"/>
        <v>AK,99709,907-479-2869,Beaver Tail Sports,475 E. 68th Avenue,North Pole</v>
      </c>
    </row>
    <row r="131" spans="1:3" x14ac:dyDescent="0.25">
      <c r="A131" s="127">
        <v>99709</v>
      </c>
      <c r="B131" s="256" t="str">
        <f t="shared" si="2"/>
        <v>99709</v>
      </c>
      <c r="C131" s="104" t="str">
        <f t="shared" si="3"/>
        <v>99709,907-479-2869,Beaver Tail Sports,475 E. 68th Avenue,North Pole,AK</v>
      </c>
    </row>
    <row r="132" spans="1:3" x14ac:dyDescent="0.25">
      <c r="A132" s="127" t="s">
        <v>383</v>
      </c>
      <c r="B132" s="256" t="str">
        <f t="shared" si="2"/>
        <v>907-479-2869</v>
      </c>
      <c r="C132" s="104" t="str">
        <f t="shared" si="3"/>
        <v>907-479-2869,Beaver Tail Sports,475 E. 68th Avenue,North Pole,AK,99686</v>
      </c>
    </row>
    <row r="133" spans="1:3" x14ac:dyDescent="0.25">
      <c r="A133" s="127" t="s">
        <v>380</v>
      </c>
      <c r="B133" s="256" t="str">
        <f t="shared" si="2"/>
        <v>Beaver Tail Sports</v>
      </c>
      <c r="C133" s="104" t="str">
        <f t="shared" si="3"/>
        <v>Beaver Tail Sports,475 E. 68th Avenue,North Pole,AK,99686,907-835-2876</v>
      </c>
    </row>
    <row r="134" spans="1:3" x14ac:dyDescent="0.25">
      <c r="A134" s="127" t="s">
        <v>384</v>
      </c>
      <c r="B134" s="256" t="str">
        <f t="shared" si="2"/>
        <v>475 E. 68th Avenue</v>
      </c>
      <c r="C134" s="104" t="str">
        <f t="shared" si="3"/>
        <v>475 E. 68th Avenue,North Pole,AK,99686,907-835-2876,Bernie's Bait Shop &amp; Supply</v>
      </c>
    </row>
    <row r="135" spans="1:3" x14ac:dyDescent="0.25">
      <c r="A135" s="127" t="s">
        <v>382</v>
      </c>
      <c r="B135" s="256" t="str">
        <f t="shared" si="2"/>
        <v>North Pole</v>
      </c>
      <c r="C135" s="104" t="str">
        <f t="shared" si="3"/>
        <v>North Pole,AK,99686,907-835-2876,Bernie's Bait Shop &amp; Supply,320 De Armoun Road</v>
      </c>
    </row>
    <row r="136" spans="1:3" x14ac:dyDescent="0.25">
      <c r="A136" s="127" t="s">
        <v>316</v>
      </c>
      <c r="B136" s="256" t="str">
        <f t="shared" ref="B136:B199" si="4" xml:space="preserve"> TRIM( A136 )</f>
        <v>AK</v>
      </c>
      <c r="C136" s="104" t="str">
        <f t="shared" ref="C136:C199" si="5" xml:space="preserve"> _xlfn.TEXTJOIN( ",", FALSE, B136:B141 )</f>
        <v>AK,99686,907-835-2876,Bernie's Bait Shop &amp; Supply,320 De Armoun Road,Sitka</v>
      </c>
    </row>
    <row r="137" spans="1:3" x14ac:dyDescent="0.25">
      <c r="A137" s="127">
        <v>99686</v>
      </c>
      <c r="B137" s="256" t="str">
        <f t="shared" si="4"/>
        <v>99686</v>
      </c>
      <c r="C137" s="104" t="str">
        <f t="shared" si="5"/>
        <v>99686,907-835-2876,Bernie's Bait Shop &amp; Supply,320 De Armoun Road,Sitka,AK</v>
      </c>
    </row>
    <row r="138" spans="1:3" x14ac:dyDescent="0.25">
      <c r="A138" s="127" t="s">
        <v>385</v>
      </c>
      <c r="B138" s="256" t="str">
        <f t="shared" si="4"/>
        <v>907-835-2876</v>
      </c>
      <c r="C138" s="104" t="str">
        <f t="shared" si="5"/>
        <v>907-835-2876,Bernie's Bait Shop &amp; Supply,320 De Armoun Road,Sitka,AK,99654</v>
      </c>
    </row>
    <row r="139" spans="1:3" x14ac:dyDescent="0.25">
      <c r="A139" s="127" t="s">
        <v>386</v>
      </c>
      <c r="B139" s="256" t="str">
        <f t="shared" si="4"/>
        <v>Bernie's Bait Shop &amp; Supply</v>
      </c>
      <c r="C139" s="104" t="str">
        <f t="shared" si="5"/>
        <v>Bernie's Bait Shop &amp; Supply,320 De Armoun Road,Sitka,AK,99654,907-357-2477</v>
      </c>
    </row>
    <row r="140" spans="1:3" x14ac:dyDescent="0.25">
      <c r="A140" s="127" t="s">
        <v>387</v>
      </c>
      <c r="B140" s="256" t="str">
        <f t="shared" si="4"/>
        <v>320 De Armoun Road</v>
      </c>
      <c r="C140" s="104" t="str">
        <f t="shared" si="5"/>
        <v>320 De Armoun Road,Sitka,AK,99654,907-357-2477,Big Frontier Diving</v>
      </c>
    </row>
    <row r="141" spans="1:3" x14ac:dyDescent="0.25">
      <c r="A141" s="127" t="s">
        <v>356</v>
      </c>
      <c r="B141" s="256" t="str">
        <f t="shared" si="4"/>
        <v>Sitka</v>
      </c>
      <c r="C141" s="104" t="str">
        <f t="shared" si="5"/>
        <v>Sitka,AK,99654,907-357-2477,Big Frontier Diving,3425 Mission Street</v>
      </c>
    </row>
    <row r="142" spans="1:3" x14ac:dyDescent="0.25">
      <c r="A142" s="127" t="s">
        <v>316</v>
      </c>
      <c r="B142" s="256" t="str">
        <f t="shared" si="4"/>
        <v>AK</v>
      </c>
      <c r="C142" s="104" t="str">
        <f t="shared" si="5"/>
        <v>AK,99654,907-357-2477,Big Frontier Diving,3425 Mission Street,Fairbanks</v>
      </c>
    </row>
    <row r="143" spans="1:3" x14ac:dyDescent="0.25">
      <c r="A143" s="127">
        <v>99654</v>
      </c>
      <c r="B143" s="256" t="str">
        <f t="shared" si="4"/>
        <v>99654</v>
      </c>
      <c r="C143" s="104" t="str">
        <f t="shared" si="5"/>
        <v>99654,907-357-2477,Big Frontier Diving,3425 Mission Street,Fairbanks,AK</v>
      </c>
    </row>
    <row r="144" spans="1:3" x14ac:dyDescent="0.25">
      <c r="A144" s="127" t="s">
        <v>388</v>
      </c>
      <c r="B144" s="256" t="str">
        <f t="shared" si="4"/>
        <v>907-357-2477</v>
      </c>
      <c r="C144" s="104" t="str">
        <f t="shared" si="5"/>
        <v>907-357-2477,Big Frontier Diving,3425 Mission Street,Fairbanks,AK,99503</v>
      </c>
    </row>
    <row r="145" spans="1:3" x14ac:dyDescent="0.25">
      <c r="A145" s="127" t="s">
        <v>389</v>
      </c>
      <c r="B145" s="256" t="str">
        <f t="shared" si="4"/>
        <v>Big Frontier Diving</v>
      </c>
      <c r="C145" s="104" t="str">
        <f t="shared" si="5"/>
        <v>Big Frontier Diving,3425 Mission Street,Fairbanks,AK,99503,907-222-5635</v>
      </c>
    </row>
    <row r="146" spans="1:3" x14ac:dyDescent="0.25">
      <c r="A146" s="127" t="s">
        <v>390</v>
      </c>
      <c r="B146" s="256" t="str">
        <f t="shared" si="4"/>
        <v>3425 Mission Street</v>
      </c>
      <c r="C146" s="104" t="str">
        <f t="shared" si="5"/>
        <v>3425 Mission Street,Fairbanks,AK,99503,907-222-5635,Big Frontier Diving</v>
      </c>
    </row>
    <row r="147" spans="1:3" x14ac:dyDescent="0.25">
      <c r="A147" s="127" t="s">
        <v>391</v>
      </c>
      <c r="B147" s="256" t="str">
        <f t="shared" si="4"/>
        <v>Fairbanks</v>
      </c>
      <c r="C147" s="104" t="str">
        <f t="shared" si="5"/>
        <v>Fairbanks,AK,99503,907-222-5635,Big Frontier Diving,3480 Mountainside Drive</v>
      </c>
    </row>
    <row r="148" spans="1:3" x14ac:dyDescent="0.25">
      <c r="A148" s="127" t="s">
        <v>316</v>
      </c>
      <c r="B148" s="256" t="str">
        <f t="shared" si="4"/>
        <v>AK</v>
      </c>
      <c r="C148" s="104" t="str">
        <f t="shared" si="5"/>
        <v>AK,99503,907-222-5635,Big Frontier Diving,3480 Mountainside Drive,Fairbanks</v>
      </c>
    </row>
    <row r="149" spans="1:3" x14ac:dyDescent="0.25">
      <c r="A149" s="127">
        <v>99503</v>
      </c>
      <c r="B149" s="256" t="str">
        <f t="shared" si="4"/>
        <v>99503</v>
      </c>
      <c r="C149" s="104" t="str">
        <f t="shared" si="5"/>
        <v>99503,907-222-5635,Big Frontier Diving,3480 Mountainside Drive,Fairbanks,AK</v>
      </c>
    </row>
    <row r="150" spans="1:3" x14ac:dyDescent="0.25">
      <c r="A150" s="127" t="s">
        <v>392</v>
      </c>
      <c r="B150" s="256" t="str">
        <f t="shared" si="4"/>
        <v>907-222-5635</v>
      </c>
      <c r="C150" s="104" t="str">
        <f t="shared" si="5"/>
        <v>907-222-5635,Big Frontier Diving,3480 Mountainside Drive,Fairbanks,AK,99503</v>
      </c>
    </row>
    <row r="151" spans="1:3" x14ac:dyDescent="0.25">
      <c r="A151" s="127" t="s">
        <v>389</v>
      </c>
      <c r="B151" s="256" t="str">
        <f t="shared" si="4"/>
        <v>Big Frontier Diving</v>
      </c>
      <c r="C151" s="104" t="str">
        <f t="shared" si="5"/>
        <v>Big Frontier Diving,3480 Mountainside Drive,Fairbanks,AK,99503,907-222-5660</v>
      </c>
    </row>
    <row r="152" spans="1:3" x14ac:dyDescent="0.25">
      <c r="A152" s="127" t="s">
        <v>393</v>
      </c>
      <c r="B152" s="256" t="str">
        <f t="shared" si="4"/>
        <v>3480 Mountainside Drive</v>
      </c>
      <c r="C152" s="104" t="str">
        <f t="shared" si="5"/>
        <v>3480 Mountainside Drive,Fairbanks,AK,99503,907-222-5660,Big Joe's</v>
      </c>
    </row>
    <row r="153" spans="1:3" x14ac:dyDescent="0.25">
      <c r="A153" s="127" t="s">
        <v>391</v>
      </c>
      <c r="B153" s="256" t="str">
        <f t="shared" si="4"/>
        <v>Fairbanks</v>
      </c>
      <c r="C153" s="104" t="str">
        <f t="shared" si="5"/>
        <v>Fairbanks,AK,99503,907-222-5660,Big Joe's,477 East Pioneer Avenue</v>
      </c>
    </row>
    <row r="154" spans="1:3" x14ac:dyDescent="0.25">
      <c r="A154" s="127" t="s">
        <v>316</v>
      </c>
      <c r="B154" s="256" t="str">
        <f t="shared" si="4"/>
        <v>AK</v>
      </c>
      <c r="C154" s="104" t="str">
        <f t="shared" si="5"/>
        <v>AK,99503,907-222-5660,Big Joe's,477 East Pioneer Avenue,Kodiak</v>
      </c>
    </row>
    <row r="155" spans="1:3" x14ac:dyDescent="0.25">
      <c r="A155" s="127">
        <v>99503</v>
      </c>
      <c r="B155" s="256" t="str">
        <f t="shared" si="4"/>
        <v>99503</v>
      </c>
      <c r="C155" s="104" t="str">
        <f t="shared" si="5"/>
        <v>99503,907-222-5660,Big Joe's,477 East Pioneer Avenue,Kodiak,AK</v>
      </c>
    </row>
    <row r="156" spans="1:3" x14ac:dyDescent="0.25">
      <c r="A156" s="127" t="s">
        <v>394</v>
      </c>
      <c r="B156" s="256" t="str">
        <f t="shared" si="4"/>
        <v>907-222-5660</v>
      </c>
      <c r="C156" s="104" t="str">
        <f t="shared" si="5"/>
        <v>907-222-5660,Big Joe's,477 East Pioneer Avenue,Kodiak,AK,99701</v>
      </c>
    </row>
    <row r="157" spans="1:3" x14ac:dyDescent="0.25">
      <c r="A157" s="127" t="s">
        <v>395</v>
      </c>
      <c r="B157" s="256" t="str">
        <f t="shared" si="4"/>
        <v>Big Joe's</v>
      </c>
      <c r="C157" s="104" t="str">
        <f t="shared" si="5"/>
        <v>Big Joe's,477 East Pioneer Avenue,Kodiak,AK,99701,907-456-2929</v>
      </c>
    </row>
    <row r="158" spans="1:3" x14ac:dyDescent="0.25">
      <c r="A158" s="127" t="s">
        <v>396</v>
      </c>
      <c r="B158" s="256" t="str">
        <f t="shared" si="4"/>
        <v>477 East Pioneer Avenue</v>
      </c>
      <c r="C158" s="104" t="str">
        <f t="shared" si="5"/>
        <v>477 East Pioneer Avenue,Kodiak,AK,99701,907-456-2929,Big Joe's Store</v>
      </c>
    </row>
    <row r="159" spans="1:3" x14ac:dyDescent="0.25">
      <c r="A159" s="127" t="s">
        <v>397</v>
      </c>
      <c r="B159" s="256" t="str">
        <f t="shared" si="4"/>
        <v>Kodiak</v>
      </c>
      <c r="C159" s="104" t="str">
        <f t="shared" si="5"/>
        <v>Kodiak,AK,99701,907-456-2929,Big Joe's Store,505 East Herning Avenue</v>
      </c>
    </row>
    <row r="160" spans="1:3" x14ac:dyDescent="0.25">
      <c r="A160" s="127" t="s">
        <v>316</v>
      </c>
      <c r="B160" s="256" t="str">
        <f t="shared" si="4"/>
        <v>AK</v>
      </c>
      <c r="C160" s="104" t="str">
        <f t="shared" si="5"/>
        <v>AK,99701,907-456-2929,Big Joe's Store,505 East Herning Avenue,Kodiak</v>
      </c>
    </row>
    <row r="161" spans="1:3" x14ac:dyDescent="0.25">
      <c r="A161" s="127">
        <v>99701</v>
      </c>
      <c r="B161" s="256" t="str">
        <f t="shared" si="4"/>
        <v>99701</v>
      </c>
      <c r="C161" s="104" t="str">
        <f t="shared" si="5"/>
        <v>99701,907-456-2929,Big Joe's Store,505 East Herning Avenue,Kodiak,AK</v>
      </c>
    </row>
    <row r="162" spans="1:3" x14ac:dyDescent="0.25">
      <c r="A162" s="127" t="s">
        <v>398</v>
      </c>
      <c r="B162" s="256" t="str">
        <f t="shared" si="4"/>
        <v>907-456-2929</v>
      </c>
      <c r="C162" s="104" t="str">
        <f t="shared" si="5"/>
        <v>907-456-2929,Big Joe's Store,505 East Herning Avenue,Kodiak,AK,99701</v>
      </c>
    </row>
    <row r="163" spans="1:3" x14ac:dyDescent="0.25">
      <c r="A163" s="127" t="s">
        <v>399</v>
      </c>
      <c r="B163" s="256" t="str">
        <f t="shared" si="4"/>
        <v>Big Joe's Store</v>
      </c>
      <c r="C163" s="104" t="str">
        <f t="shared" si="5"/>
        <v>Big Joe's Store,505 East Herning Avenue,Kodiak,AK,99701,907-452-3006</v>
      </c>
    </row>
    <row r="164" spans="1:3" x14ac:dyDescent="0.25">
      <c r="A164" s="127" t="s">
        <v>400</v>
      </c>
      <c r="B164" s="256" t="str">
        <f t="shared" si="4"/>
        <v>505 East Herning Avenue</v>
      </c>
      <c r="C164" s="104" t="str">
        <f t="shared" si="5"/>
        <v>505 East Herning Avenue,Kodiak,AK,99701,907-452-3006,Bill's Sporting Goods</v>
      </c>
    </row>
    <row r="165" spans="1:3" x14ac:dyDescent="0.25">
      <c r="A165" s="127" t="s">
        <v>397</v>
      </c>
      <c r="B165" s="256" t="str">
        <f t="shared" si="4"/>
        <v>Kodiak</v>
      </c>
      <c r="C165" s="104" t="str">
        <f t="shared" si="5"/>
        <v>Kodiak,AK,99701,907-452-3006,Bill's Sporting Goods,685 Fairview Avenue</v>
      </c>
    </row>
    <row r="166" spans="1:3" x14ac:dyDescent="0.25">
      <c r="A166" s="127" t="s">
        <v>316</v>
      </c>
      <c r="B166" s="256" t="str">
        <f t="shared" si="4"/>
        <v>AK</v>
      </c>
      <c r="C166" s="104" t="str">
        <f t="shared" si="5"/>
        <v>AK,99701,907-452-3006,Bill's Sporting Goods,685 Fairview Avenue,Ketchikan</v>
      </c>
    </row>
    <row r="167" spans="1:3" x14ac:dyDescent="0.25">
      <c r="A167" s="127">
        <v>99701</v>
      </c>
      <c r="B167" s="256" t="str">
        <f t="shared" si="4"/>
        <v>99701</v>
      </c>
      <c r="C167" s="104" t="str">
        <f t="shared" si="5"/>
        <v>99701,907-452-3006,Bill's Sporting Goods,685 Fairview Avenue,Ketchikan,AK</v>
      </c>
    </row>
    <row r="168" spans="1:3" x14ac:dyDescent="0.25">
      <c r="A168" s="127" t="s">
        <v>401</v>
      </c>
      <c r="B168" s="256" t="str">
        <f t="shared" si="4"/>
        <v>907-452-3006</v>
      </c>
      <c r="C168" s="104" t="str">
        <f t="shared" si="5"/>
        <v>907-452-3006,Bill's Sporting Goods,685 Fairview Avenue,Ketchikan,AK,99901</v>
      </c>
    </row>
    <row r="169" spans="1:3" x14ac:dyDescent="0.25">
      <c r="A169" s="127" t="s">
        <v>402</v>
      </c>
      <c r="B169" s="256" t="str">
        <f t="shared" si="4"/>
        <v>Bill's Sporting Goods</v>
      </c>
      <c r="C169" s="104" t="str">
        <f t="shared" si="5"/>
        <v>Bill's Sporting Goods,685 Fairview Avenue,Ketchikan,AK,99901,907-247-3640</v>
      </c>
    </row>
    <row r="170" spans="1:3" x14ac:dyDescent="0.25">
      <c r="A170" s="127" t="s">
        <v>403</v>
      </c>
      <c r="B170" s="256" t="str">
        <f t="shared" si="4"/>
        <v>685 Fairview Avenue</v>
      </c>
      <c r="C170" s="104" t="str">
        <f t="shared" si="5"/>
        <v>685 Fairview Avenue,Ketchikan,AK,99901,907-247-3640,Bill's Total Sports</v>
      </c>
    </row>
    <row r="171" spans="1:3" x14ac:dyDescent="0.25">
      <c r="A171" s="127" t="s">
        <v>404</v>
      </c>
      <c r="B171" s="256" t="str">
        <f t="shared" si="4"/>
        <v>Ketchikan</v>
      </c>
      <c r="C171" s="104" t="str">
        <f t="shared" si="5"/>
        <v>Ketchikan,AK,99901,907-247-3640,Bill's Total Sports,West 27th Avenue</v>
      </c>
    </row>
    <row r="172" spans="1:3" x14ac:dyDescent="0.25">
      <c r="A172" s="127" t="s">
        <v>316</v>
      </c>
      <c r="B172" s="256" t="str">
        <f t="shared" si="4"/>
        <v>AK</v>
      </c>
      <c r="C172" s="104" t="str">
        <f t="shared" si="5"/>
        <v>AK,99901,907-247-3640,Bill's Total Sports,West 27th Avenue,Anchorage</v>
      </c>
    </row>
    <row r="173" spans="1:3" x14ac:dyDescent="0.25">
      <c r="A173" s="127">
        <v>99901</v>
      </c>
      <c r="B173" s="256" t="str">
        <f t="shared" si="4"/>
        <v>99901</v>
      </c>
      <c r="C173" s="104" t="str">
        <f t="shared" si="5"/>
        <v>99901,907-247-3640,Bill's Total Sports,West 27th Avenue,Anchorage,AK</v>
      </c>
    </row>
    <row r="174" spans="1:3" x14ac:dyDescent="0.25">
      <c r="A174" s="127" t="s">
        <v>405</v>
      </c>
      <c r="B174" s="256" t="str">
        <f t="shared" si="4"/>
        <v>907-247-3640</v>
      </c>
      <c r="C174" s="104" t="str">
        <f t="shared" si="5"/>
        <v>907-247-3640,Bill's Total Sports,West 27th Avenue,Anchorage,AK,99518</v>
      </c>
    </row>
    <row r="175" spans="1:3" x14ac:dyDescent="0.25">
      <c r="A175" s="127" t="s">
        <v>406</v>
      </c>
      <c r="B175" s="256" t="str">
        <f t="shared" si="4"/>
        <v>Bill's Total Sports</v>
      </c>
      <c r="C175" s="104" t="str">
        <f t="shared" si="5"/>
        <v>Bill's Total Sports,West 27th Avenue,Anchorage,AK,99518,907-522-8288</v>
      </c>
    </row>
    <row r="176" spans="1:3" x14ac:dyDescent="0.25">
      <c r="A176" s="127" t="s">
        <v>407</v>
      </c>
      <c r="B176" s="256" t="str">
        <f t="shared" si="4"/>
        <v>West 27th Avenue</v>
      </c>
      <c r="C176" s="104" t="str">
        <f t="shared" si="5"/>
        <v>West 27th Avenue,Anchorage,AK,99518,907-522-8288,Blue Sports Marketing</v>
      </c>
    </row>
    <row r="177" spans="1:3" x14ac:dyDescent="0.25">
      <c r="A177" s="127" t="s">
        <v>363</v>
      </c>
      <c r="B177" s="256" t="str">
        <f t="shared" si="4"/>
        <v>Anchorage</v>
      </c>
      <c r="C177" s="104" t="str">
        <f t="shared" si="5"/>
        <v>Anchorage,AK,99518,907-522-8288,Blue Sports Marketing,9209 Tongass Avenue</v>
      </c>
    </row>
    <row r="178" spans="1:3" x14ac:dyDescent="0.25">
      <c r="A178" s="127" t="s">
        <v>316</v>
      </c>
      <c r="B178" s="256" t="str">
        <f t="shared" si="4"/>
        <v>AK</v>
      </c>
      <c r="C178" s="104" t="str">
        <f t="shared" si="5"/>
        <v>AK,99518,907-522-8288,Blue Sports Marketing,9209 Tongass Avenue,Anchorage</v>
      </c>
    </row>
    <row r="179" spans="1:3" x14ac:dyDescent="0.25">
      <c r="A179" s="127">
        <v>99518</v>
      </c>
      <c r="B179" s="256" t="str">
        <f t="shared" si="4"/>
        <v>99518</v>
      </c>
      <c r="C179" s="104" t="str">
        <f t="shared" si="5"/>
        <v>99518,907-522-8288,Blue Sports Marketing,9209 Tongass Avenue,Anchorage,AK</v>
      </c>
    </row>
    <row r="180" spans="1:3" x14ac:dyDescent="0.25">
      <c r="A180" s="127" t="s">
        <v>408</v>
      </c>
      <c r="B180" s="256" t="str">
        <f t="shared" si="4"/>
        <v>907-522-8288</v>
      </c>
      <c r="C180" s="104" t="str">
        <f t="shared" si="5"/>
        <v>907-522-8288,Blue Sports Marketing,9209 Tongass Avenue,Anchorage,AK,99501</v>
      </c>
    </row>
    <row r="181" spans="1:3" x14ac:dyDescent="0.25">
      <c r="A181" s="127" t="s">
        <v>409</v>
      </c>
      <c r="B181" s="256" t="str">
        <f t="shared" si="4"/>
        <v>Blue Sports Marketing</v>
      </c>
      <c r="C181" s="104" t="str">
        <f t="shared" si="5"/>
        <v>Blue Sports Marketing,9209 Tongass Avenue,Anchorage,AK,99501,907-279-7272</v>
      </c>
    </row>
    <row r="182" spans="1:3" x14ac:dyDescent="0.25">
      <c r="A182" s="127" t="s">
        <v>410</v>
      </c>
      <c r="B182" s="256" t="str">
        <f t="shared" si="4"/>
        <v>9209 Tongass Avenue</v>
      </c>
      <c r="C182" s="104" t="str">
        <f t="shared" si="5"/>
        <v>9209 Tongass Avenue,Anchorage,AK,99501,907-279-7272,Bob's Outfitters</v>
      </c>
    </row>
    <row r="183" spans="1:3" x14ac:dyDescent="0.25">
      <c r="A183" s="127" t="s">
        <v>363</v>
      </c>
      <c r="B183" s="256" t="str">
        <f t="shared" si="4"/>
        <v>Anchorage</v>
      </c>
      <c r="C183" s="104" t="str">
        <f t="shared" si="5"/>
        <v>Anchorage,AK,99501,907-279-7272,Bob's Outfitters,290 College Road</v>
      </c>
    </row>
    <row r="184" spans="1:3" x14ac:dyDescent="0.25">
      <c r="A184" s="127" t="s">
        <v>316</v>
      </c>
      <c r="B184" s="256" t="str">
        <f t="shared" si="4"/>
        <v>AK</v>
      </c>
      <c r="C184" s="104" t="str">
        <f t="shared" si="5"/>
        <v>AK,99501,907-279-7272,Bob's Outfitters,290 College Road,Sitka</v>
      </c>
    </row>
    <row r="185" spans="1:3" x14ac:dyDescent="0.25">
      <c r="A185" s="127">
        <v>99501</v>
      </c>
      <c r="B185" s="256" t="str">
        <f t="shared" si="4"/>
        <v>99501</v>
      </c>
      <c r="C185" s="104" t="str">
        <f t="shared" si="5"/>
        <v>99501,907-279-7272,Bob's Outfitters,290 College Road,Sitka,AK</v>
      </c>
    </row>
    <row r="186" spans="1:3" x14ac:dyDescent="0.25">
      <c r="A186" s="127" t="s">
        <v>411</v>
      </c>
      <c r="B186" s="256" t="str">
        <f t="shared" si="4"/>
        <v>907-279-7272</v>
      </c>
      <c r="C186" s="104" t="str">
        <f t="shared" si="5"/>
        <v>907-279-7272,Bob's Outfitters,290 College Road,Sitka,AK,99801</v>
      </c>
    </row>
    <row r="187" spans="1:3" x14ac:dyDescent="0.25">
      <c r="A187" s="127" t="s">
        <v>412</v>
      </c>
      <c r="B187" s="256" t="str">
        <f t="shared" si="4"/>
        <v>Bob's Outfitters</v>
      </c>
      <c r="C187" s="104" t="str">
        <f t="shared" si="5"/>
        <v>Bob's Outfitters,290 College Road,Sitka,AK,99801,907-789-2300</v>
      </c>
    </row>
    <row r="188" spans="1:3" x14ac:dyDescent="0.25">
      <c r="A188" s="127" t="s">
        <v>413</v>
      </c>
      <c r="B188" s="256" t="str">
        <f t="shared" si="4"/>
        <v>290 College Road</v>
      </c>
      <c r="C188" s="104" t="str">
        <f t="shared" si="5"/>
        <v>290 College Road,Sitka,AK,99801,907-789-2300,Broadline Snowboard</v>
      </c>
    </row>
    <row r="189" spans="1:3" x14ac:dyDescent="0.25">
      <c r="A189" s="127" t="s">
        <v>356</v>
      </c>
      <c r="B189" s="256" t="str">
        <f t="shared" si="4"/>
        <v>Sitka</v>
      </c>
      <c r="C189" s="104" t="str">
        <f t="shared" si="5"/>
        <v>Sitka,AK,99801,907-789-2300,Broadline Snowboard,507 East Benson Boulevard</v>
      </c>
    </row>
    <row r="190" spans="1:3" x14ac:dyDescent="0.25">
      <c r="A190" s="127" t="s">
        <v>316</v>
      </c>
      <c r="B190" s="256" t="str">
        <f t="shared" si="4"/>
        <v>AK</v>
      </c>
      <c r="C190" s="104" t="str">
        <f t="shared" si="5"/>
        <v>AK,99801,907-789-2300,Broadline Snowboard,507 East Benson Boulevard,Kodiak</v>
      </c>
    </row>
    <row r="191" spans="1:3" x14ac:dyDescent="0.25">
      <c r="A191" s="127">
        <v>99801</v>
      </c>
      <c r="B191" s="256" t="str">
        <f t="shared" si="4"/>
        <v>99801</v>
      </c>
      <c r="C191" s="104" t="str">
        <f t="shared" si="5"/>
        <v>99801,907-789-2300,Broadline Snowboard,507 East Benson Boulevard,Kodiak,AK</v>
      </c>
    </row>
    <row r="192" spans="1:3" x14ac:dyDescent="0.25">
      <c r="A192" s="127" t="s">
        <v>414</v>
      </c>
      <c r="B192" s="256" t="str">
        <f t="shared" si="4"/>
        <v>907-789-2300</v>
      </c>
      <c r="C192" s="104" t="str">
        <f t="shared" si="5"/>
        <v>907-789-2300,Broadline Snowboard,507 East Benson Boulevard,Kodiak,AK,99709</v>
      </c>
    </row>
    <row r="193" spans="1:3" x14ac:dyDescent="0.25">
      <c r="A193" s="127" t="s">
        <v>415</v>
      </c>
      <c r="B193" s="256" t="str">
        <f t="shared" si="4"/>
        <v>Broadline Snowboard</v>
      </c>
      <c r="C193" s="104" t="str">
        <f t="shared" si="5"/>
        <v>Broadline Snowboard,507 East Benson Boulevard,Kodiak,AK,99709,907-479-3007</v>
      </c>
    </row>
    <row r="194" spans="1:3" x14ac:dyDescent="0.25">
      <c r="A194" s="127" t="s">
        <v>416</v>
      </c>
      <c r="B194" s="256" t="str">
        <f t="shared" si="4"/>
        <v>507 East Benson Boulevard</v>
      </c>
      <c r="C194" s="104" t="str">
        <f t="shared" si="5"/>
        <v>507 East Benson Boulevard,Kodiak,AK,99709,907-479-3007,Broadline Snowboard</v>
      </c>
    </row>
    <row r="195" spans="1:3" x14ac:dyDescent="0.25">
      <c r="A195" s="127" t="s">
        <v>397</v>
      </c>
      <c r="B195" s="256" t="str">
        <f t="shared" si="4"/>
        <v>Kodiak</v>
      </c>
      <c r="C195" s="104" t="str">
        <f t="shared" si="5"/>
        <v>Kodiak,AK,99709,907-479-3007,Broadline Snowboard,507 East 15th Avenue</v>
      </c>
    </row>
    <row r="196" spans="1:3" x14ac:dyDescent="0.25">
      <c r="A196" s="127" t="s">
        <v>316</v>
      </c>
      <c r="B196" s="256" t="str">
        <f t="shared" si="4"/>
        <v>AK</v>
      </c>
      <c r="C196" s="104" t="str">
        <f t="shared" si="5"/>
        <v>AK,99709,907-479-3007,Broadline Snowboard,507 East 15th Avenue,Kodiak</v>
      </c>
    </row>
    <row r="197" spans="1:3" x14ac:dyDescent="0.25">
      <c r="A197" s="127">
        <v>99709</v>
      </c>
      <c r="B197" s="256" t="str">
        <f t="shared" si="4"/>
        <v>99709</v>
      </c>
      <c r="C197" s="104" t="str">
        <f t="shared" si="5"/>
        <v>99709,907-479-3007,Broadline Snowboard,507 East 15th Avenue,Kodiak,AK</v>
      </c>
    </row>
    <row r="198" spans="1:3" x14ac:dyDescent="0.25">
      <c r="A198" s="127" t="s">
        <v>417</v>
      </c>
      <c r="B198" s="256" t="str">
        <f t="shared" si="4"/>
        <v>907-479-3007</v>
      </c>
      <c r="C198" s="104" t="str">
        <f t="shared" si="5"/>
        <v>907-479-3007,Broadline Snowboard,507 East 15th Avenue,Kodiak,AK,99501</v>
      </c>
    </row>
    <row r="199" spans="1:3" x14ac:dyDescent="0.25">
      <c r="A199" s="127" t="s">
        <v>415</v>
      </c>
      <c r="B199" s="256" t="str">
        <f t="shared" si="4"/>
        <v>Broadline Snowboard</v>
      </c>
      <c r="C199" s="104" t="str">
        <f t="shared" si="5"/>
        <v>Broadline Snowboard,507 East 15th Avenue,Kodiak,AK,99501,907-349-3135</v>
      </c>
    </row>
    <row r="200" spans="1:3" x14ac:dyDescent="0.25">
      <c r="A200" s="127" t="s">
        <v>418</v>
      </c>
      <c r="B200" s="256" t="str">
        <f t="shared" ref="B200:B263" si="6" xml:space="preserve"> TRIM( A200 )</f>
        <v>507 East 15th Avenue</v>
      </c>
      <c r="C200" s="104" t="str">
        <f t="shared" ref="C200:C263" si="7" xml:space="preserve"> _xlfn.TEXTJOIN( ",", FALSE, B200:B205 )</f>
        <v>507 East 15th Avenue,Kodiak,AK,99501,907-349-3135,Broadline Snowboard - Business Office</v>
      </c>
    </row>
    <row r="201" spans="1:3" x14ac:dyDescent="0.25">
      <c r="A201" s="127" t="s">
        <v>397</v>
      </c>
      <c r="B201" s="256" t="str">
        <f t="shared" si="6"/>
        <v>Kodiak</v>
      </c>
      <c r="C201" s="104" t="str">
        <f t="shared" si="7"/>
        <v>Kodiak,AK,99501,907-349-3135,Broadline Snowboard - Business Office,524 East 5th Avenue</v>
      </c>
    </row>
    <row r="202" spans="1:3" x14ac:dyDescent="0.25">
      <c r="A202" s="127" t="s">
        <v>316</v>
      </c>
      <c r="B202" s="256" t="str">
        <f t="shared" si="6"/>
        <v>AK</v>
      </c>
      <c r="C202" s="104" t="str">
        <f t="shared" si="7"/>
        <v>AK,99501,907-349-3135,Broadline Snowboard - Business Office,524 East 5th Avenue,Ketchikan</v>
      </c>
    </row>
    <row r="203" spans="1:3" x14ac:dyDescent="0.25">
      <c r="A203" s="127">
        <v>99501</v>
      </c>
      <c r="B203" s="256" t="str">
        <f t="shared" si="6"/>
        <v>99501</v>
      </c>
      <c r="C203" s="104" t="str">
        <f t="shared" si="7"/>
        <v>99501,907-349-3135,Broadline Snowboard - Business Office,524 East 5th Avenue,Ketchikan,AK</v>
      </c>
    </row>
    <row r="204" spans="1:3" x14ac:dyDescent="0.25">
      <c r="A204" s="127" t="s">
        <v>419</v>
      </c>
      <c r="B204" s="256" t="str">
        <f t="shared" si="6"/>
        <v>907-349-3135</v>
      </c>
      <c r="C204" s="104" t="str">
        <f t="shared" si="7"/>
        <v>907-349-3135,Broadline Snowboard - Business Office,524 East 5th Avenue,Ketchikan,AK,99501</v>
      </c>
    </row>
    <row r="205" spans="1:3" x14ac:dyDescent="0.25">
      <c r="A205" s="127" t="s">
        <v>420</v>
      </c>
      <c r="B205" s="256" t="str">
        <f t="shared" si="6"/>
        <v>Broadline Snowboard - Business Office</v>
      </c>
      <c r="C205" s="104" t="str">
        <f t="shared" si="7"/>
        <v>Broadline Snowboard - Business Office,524 East 5th Avenue,Ketchikan,AK,99501,907-245-3171</v>
      </c>
    </row>
    <row r="206" spans="1:3" x14ac:dyDescent="0.25">
      <c r="A206" s="127" t="s">
        <v>421</v>
      </c>
      <c r="B206" s="256" t="str">
        <f t="shared" si="6"/>
        <v>524 East 5th Avenue</v>
      </c>
      <c r="C206" s="104" t="str">
        <f t="shared" si="7"/>
        <v>524 East 5th Avenue,Ketchikan,AK,99501,907-245-3171,Broadline Snowboard Shop</v>
      </c>
    </row>
    <row r="207" spans="1:3" x14ac:dyDescent="0.25">
      <c r="A207" s="127" t="s">
        <v>404</v>
      </c>
      <c r="B207" s="256" t="str">
        <f t="shared" si="6"/>
        <v>Ketchikan</v>
      </c>
      <c r="C207" s="104" t="str">
        <f t="shared" si="7"/>
        <v>Ketchikan,AK,99501,907-245-3171,Broadline Snowboard Shop,530 East Tudor Road</v>
      </c>
    </row>
    <row r="208" spans="1:3" x14ac:dyDescent="0.25">
      <c r="A208" s="127" t="s">
        <v>316</v>
      </c>
      <c r="B208" s="256" t="str">
        <f t="shared" si="6"/>
        <v>AK</v>
      </c>
      <c r="C208" s="104" t="str">
        <f t="shared" si="7"/>
        <v>AK,99501,907-245-3171,Broadline Snowboard Shop,530 East Tudor Road,Ketchikan</v>
      </c>
    </row>
    <row r="209" spans="1:3" x14ac:dyDescent="0.25">
      <c r="A209" s="127">
        <v>99501</v>
      </c>
      <c r="B209" s="256" t="str">
        <f t="shared" si="6"/>
        <v>99501</v>
      </c>
      <c r="C209" s="104" t="str">
        <f t="shared" si="7"/>
        <v>99501,907-245-3171,Broadline Snowboard Shop,530 East Tudor Road,Ketchikan,AK</v>
      </c>
    </row>
    <row r="210" spans="1:3" x14ac:dyDescent="0.25">
      <c r="A210" s="127" t="s">
        <v>422</v>
      </c>
      <c r="B210" s="256" t="str">
        <f t="shared" si="6"/>
        <v>907-245-3171</v>
      </c>
      <c r="C210" s="104" t="str">
        <f t="shared" si="7"/>
        <v>907-245-3171,Broadline Snowboard Shop,530 East Tudor Road,Ketchikan,AK,99501</v>
      </c>
    </row>
    <row r="211" spans="1:3" x14ac:dyDescent="0.25">
      <c r="A211" s="127" t="s">
        <v>423</v>
      </c>
      <c r="B211" s="256" t="str">
        <f t="shared" si="6"/>
        <v>Broadline Snowboard Shop</v>
      </c>
      <c r="C211" s="104" t="str">
        <f t="shared" si="7"/>
        <v>Broadline Snowboard Shop,530 East Tudor Road,Ketchikan,AK,99501,907-245-3184</v>
      </c>
    </row>
    <row r="212" spans="1:3" x14ac:dyDescent="0.25">
      <c r="A212" s="127" t="s">
        <v>424</v>
      </c>
      <c r="B212" s="256" t="str">
        <f t="shared" si="6"/>
        <v>530 East Tudor Road</v>
      </c>
      <c r="C212" s="104" t="str">
        <f t="shared" si="7"/>
        <v>530 East Tudor Road,Ketchikan,AK,99501,907-245-3184,Broadline Snowboard Shop</v>
      </c>
    </row>
    <row r="213" spans="1:3" x14ac:dyDescent="0.25">
      <c r="A213" s="127" t="s">
        <v>404</v>
      </c>
      <c r="B213" s="256" t="str">
        <f t="shared" si="6"/>
        <v>Ketchikan</v>
      </c>
      <c r="C213" s="104" t="str">
        <f t="shared" si="7"/>
        <v>Ketchikan,AK,99501,907-245-3184,Broadline Snowboard Shop,570 East Tudor Road</v>
      </c>
    </row>
    <row r="214" spans="1:3" x14ac:dyDescent="0.25">
      <c r="A214" s="127" t="s">
        <v>316</v>
      </c>
      <c r="B214" s="256" t="str">
        <f t="shared" si="6"/>
        <v>AK</v>
      </c>
      <c r="C214" s="104" t="str">
        <f t="shared" si="7"/>
        <v>AK,99501,907-245-3184,Broadline Snowboard Shop,570 East Tudor Road,Ketchikan</v>
      </c>
    </row>
    <row r="215" spans="1:3" x14ac:dyDescent="0.25">
      <c r="A215" s="127">
        <v>99501</v>
      </c>
      <c r="B215" s="256" t="str">
        <f t="shared" si="6"/>
        <v>99501</v>
      </c>
      <c r="C215" s="104" t="str">
        <f t="shared" si="7"/>
        <v>99501,907-245-3184,Broadline Snowboard Shop,570 East Tudor Road,Ketchikan,AK</v>
      </c>
    </row>
    <row r="216" spans="1:3" x14ac:dyDescent="0.25">
      <c r="A216" s="127" t="s">
        <v>425</v>
      </c>
      <c r="B216" s="256" t="str">
        <f t="shared" si="6"/>
        <v>907-245-3184</v>
      </c>
      <c r="C216" s="104" t="str">
        <f t="shared" si="7"/>
        <v>907-245-3184,Broadline Snowboard Shop,570 East Tudor Road,Ketchikan,AK,99501</v>
      </c>
    </row>
    <row r="217" spans="1:3" x14ac:dyDescent="0.25">
      <c r="A217" s="127" t="s">
        <v>423</v>
      </c>
      <c r="B217" s="256" t="str">
        <f t="shared" si="6"/>
        <v>Broadline Snowboard Shop</v>
      </c>
      <c r="C217" s="104" t="str">
        <f t="shared" si="7"/>
        <v>Broadline Snowboard Shop,570 East Tudor Road,Ketchikan,AK,99501,907-245-3199</v>
      </c>
    </row>
    <row r="218" spans="1:3" x14ac:dyDescent="0.25">
      <c r="A218" s="127" t="s">
        <v>426</v>
      </c>
      <c r="B218" s="256" t="str">
        <f t="shared" si="6"/>
        <v>570 East Tudor Road</v>
      </c>
      <c r="C218" s="104" t="str">
        <f t="shared" si="7"/>
        <v>570 East Tudor Road,Ketchikan,AK,99501,907-245-3199,Broadline Snowboard Shop</v>
      </c>
    </row>
    <row r="219" spans="1:3" x14ac:dyDescent="0.25">
      <c r="A219" s="127" t="s">
        <v>404</v>
      </c>
      <c r="B219" s="256" t="str">
        <f t="shared" si="6"/>
        <v>Ketchikan</v>
      </c>
      <c r="C219" s="104" t="str">
        <f t="shared" si="7"/>
        <v>Ketchikan,AK,99501,907-245-3199,Broadline Snowboard Shop,660 East Rezanof Drive</v>
      </c>
    </row>
    <row r="220" spans="1:3" x14ac:dyDescent="0.25">
      <c r="A220" s="127" t="s">
        <v>316</v>
      </c>
      <c r="B220" s="256" t="str">
        <f t="shared" si="6"/>
        <v>AK</v>
      </c>
      <c r="C220" s="104" t="str">
        <f t="shared" si="7"/>
        <v>AK,99501,907-245-3199,Broadline Snowboard Shop,660 East Rezanof Drive,Ketchikan</v>
      </c>
    </row>
    <row r="221" spans="1:3" x14ac:dyDescent="0.25">
      <c r="A221" s="127">
        <v>99501</v>
      </c>
      <c r="B221" s="256" t="str">
        <f t="shared" si="6"/>
        <v>99501</v>
      </c>
      <c r="C221" s="104" t="str">
        <f t="shared" si="7"/>
        <v>99501,907-245-3199,Broadline Snowboard Shop,660 East Rezanof Drive,Ketchikan,AK</v>
      </c>
    </row>
    <row r="222" spans="1:3" x14ac:dyDescent="0.25">
      <c r="A222" s="127" t="s">
        <v>427</v>
      </c>
      <c r="B222" s="256" t="str">
        <f t="shared" si="6"/>
        <v>907-245-3199</v>
      </c>
      <c r="C222" s="104" t="str">
        <f t="shared" si="7"/>
        <v>907-245-3199,Broadline Snowboard Shop,660 East Rezanof Drive,Ketchikan,AK,99701</v>
      </c>
    </row>
    <row r="223" spans="1:3" x14ac:dyDescent="0.25">
      <c r="A223" s="127" t="s">
        <v>423</v>
      </c>
      <c r="B223" s="256" t="str">
        <f t="shared" si="6"/>
        <v>Broadline Snowboard Shop</v>
      </c>
      <c r="C223" s="104" t="str">
        <f t="shared" si="7"/>
        <v>Broadline Snowboard Shop,660 East Rezanof Drive,Ketchikan,AK,99701,907-479-3458</v>
      </c>
    </row>
    <row r="224" spans="1:3" x14ac:dyDescent="0.25">
      <c r="A224" s="127" t="s">
        <v>428</v>
      </c>
      <c r="B224" s="256" t="str">
        <f t="shared" si="6"/>
        <v>660 East Rezanof Drive</v>
      </c>
      <c r="C224" s="104" t="str">
        <f t="shared" si="7"/>
        <v>660 East Rezanof Drive,Ketchikan,AK,99701,907-479-3458,Broken Board Snowboard Specialists</v>
      </c>
    </row>
    <row r="225" spans="1:3" x14ac:dyDescent="0.25">
      <c r="A225" s="127" t="s">
        <v>404</v>
      </c>
      <c r="B225" s="256" t="str">
        <f t="shared" si="6"/>
        <v>Ketchikan</v>
      </c>
      <c r="C225" s="104" t="str">
        <f t="shared" si="7"/>
        <v>Ketchikan,AK,99701,907-479-3458,Broken Board Snowboard Specialists,800 Fairview Avenue</v>
      </c>
    </row>
    <row r="226" spans="1:3" x14ac:dyDescent="0.25">
      <c r="A226" s="127" t="s">
        <v>316</v>
      </c>
      <c r="B226" s="256" t="str">
        <f t="shared" si="6"/>
        <v>AK</v>
      </c>
      <c r="C226" s="104" t="str">
        <f t="shared" si="7"/>
        <v>AK,99701,907-479-3458,Broken Board Snowboard Specialists,800 Fairview Avenue,Ketchikan</v>
      </c>
    </row>
    <row r="227" spans="1:3" x14ac:dyDescent="0.25">
      <c r="A227" s="127">
        <v>99701</v>
      </c>
      <c r="B227" s="256" t="str">
        <f t="shared" si="6"/>
        <v>99701</v>
      </c>
      <c r="C227" s="104" t="str">
        <f t="shared" si="7"/>
        <v>99701,907-479-3458,Broken Board Snowboard Specialists,800 Fairview Avenue,Ketchikan,AK</v>
      </c>
    </row>
    <row r="228" spans="1:3" x14ac:dyDescent="0.25">
      <c r="A228" s="127" t="s">
        <v>429</v>
      </c>
      <c r="B228" s="256" t="str">
        <f t="shared" si="6"/>
        <v>907-479-3458</v>
      </c>
      <c r="C228" s="104" t="str">
        <f t="shared" si="7"/>
        <v>907-479-3458,Broken Board Snowboard Specialists,800 Fairview Avenue,Ketchikan,AK,99654</v>
      </c>
    </row>
    <row r="229" spans="1:3" x14ac:dyDescent="0.25">
      <c r="A229" s="127" t="s">
        <v>430</v>
      </c>
      <c r="B229" s="256" t="str">
        <f t="shared" si="6"/>
        <v>Broken Board Snowboard Specialists</v>
      </c>
      <c r="C229" s="104" t="str">
        <f t="shared" si="7"/>
        <v>Broken Board Snowboard Specialists,800 Fairview Avenue,Ketchikan,AK,99654,907-357-3900</v>
      </c>
    </row>
    <row r="230" spans="1:3" x14ac:dyDescent="0.25">
      <c r="A230" s="127" t="s">
        <v>431</v>
      </c>
      <c r="B230" s="256" t="str">
        <f t="shared" si="6"/>
        <v>800 Fairview Avenue</v>
      </c>
      <c r="C230" s="104" t="str">
        <f t="shared" si="7"/>
        <v>800 Fairview Avenue,Ketchikan,AK,99654,907-357-3900,Central Hardware</v>
      </c>
    </row>
    <row r="231" spans="1:3" x14ac:dyDescent="0.25">
      <c r="A231" s="127" t="s">
        <v>404</v>
      </c>
      <c r="B231" s="256" t="str">
        <f t="shared" si="6"/>
        <v>Ketchikan</v>
      </c>
      <c r="C231" s="104" t="str">
        <f t="shared" si="7"/>
        <v>Ketchikan,AK,99654,907-357-3900,Central Hardware,Water Street</v>
      </c>
    </row>
    <row r="232" spans="1:3" x14ac:dyDescent="0.25">
      <c r="A232" s="127" t="s">
        <v>316</v>
      </c>
      <c r="B232" s="256" t="str">
        <f t="shared" si="6"/>
        <v>AK</v>
      </c>
      <c r="C232" s="104" t="str">
        <f t="shared" si="7"/>
        <v>AK,99654,907-357-3900,Central Hardware,Water Street,Anchorage</v>
      </c>
    </row>
    <row r="233" spans="1:3" x14ac:dyDescent="0.25">
      <c r="A233" s="127">
        <v>99654</v>
      </c>
      <c r="B233" s="256" t="str">
        <f t="shared" si="6"/>
        <v>99654</v>
      </c>
      <c r="C233" s="104" t="str">
        <f t="shared" si="7"/>
        <v>99654,907-357-3900,Central Hardware,Water Street,Anchorage,AK</v>
      </c>
    </row>
    <row r="234" spans="1:3" x14ac:dyDescent="0.25">
      <c r="A234" s="127" t="s">
        <v>432</v>
      </c>
      <c r="B234" s="256" t="str">
        <f t="shared" si="6"/>
        <v>907-357-3900</v>
      </c>
      <c r="C234" s="104" t="str">
        <f t="shared" si="7"/>
        <v>907-357-3900,Central Hardware,Water Street,Anchorage,AK,99686</v>
      </c>
    </row>
    <row r="235" spans="1:3" x14ac:dyDescent="0.25">
      <c r="A235" s="127" t="s">
        <v>433</v>
      </c>
      <c r="B235" s="256" t="str">
        <f t="shared" si="6"/>
        <v>Central Hardware</v>
      </c>
      <c r="C235" s="104" t="str">
        <f t="shared" si="7"/>
        <v>Central Hardware,Water Street,Anchorage,AK,99686,907-835-7529</v>
      </c>
    </row>
    <row r="236" spans="1:3" x14ac:dyDescent="0.25">
      <c r="A236" s="127" t="s">
        <v>434</v>
      </c>
      <c r="B236" s="256" t="str">
        <f t="shared" si="6"/>
        <v>Water Street</v>
      </c>
      <c r="C236" s="104" t="str">
        <f t="shared" si="7"/>
        <v>Water Street,Anchorage,AK,99686,907-835-7529,Central Hardware &amp; Sporting Goods</v>
      </c>
    </row>
    <row r="237" spans="1:3" x14ac:dyDescent="0.25">
      <c r="A237" s="127" t="s">
        <v>363</v>
      </c>
      <c r="B237" s="256" t="str">
        <f t="shared" si="6"/>
        <v>Anchorage</v>
      </c>
      <c r="C237" s="104" t="str">
        <f t="shared" si="7"/>
        <v>Anchorage,AK,99686,907-835-7529,Central Hardware &amp; Sporting Goods,44793 Univ Centre</v>
      </c>
    </row>
    <row r="238" spans="1:3" x14ac:dyDescent="0.25">
      <c r="A238" s="127" t="s">
        <v>316</v>
      </c>
      <c r="B238" s="256" t="str">
        <f t="shared" si="6"/>
        <v>AK</v>
      </c>
      <c r="C238" s="104" t="str">
        <f t="shared" si="7"/>
        <v>AK,99686,907-835-7529,Central Hardware &amp; Sporting Goods,44793 Univ Centre,Anchorage</v>
      </c>
    </row>
    <row r="239" spans="1:3" x14ac:dyDescent="0.25">
      <c r="A239" s="127">
        <v>99686</v>
      </c>
      <c r="B239" s="256" t="str">
        <f t="shared" si="6"/>
        <v>99686</v>
      </c>
      <c r="C239" s="104" t="str">
        <f t="shared" si="7"/>
        <v>99686,907-835-7529,Central Hardware &amp; Sporting Goods,44793 Univ Centre,Anchorage,AK</v>
      </c>
    </row>
    <row r="240" spans="1:3" x14ac:dyDescent="0.25">
      <c r="A240" s="127" t="s">
        <v>435</v>
      </c>
      <c r="B240" s="256" t="str">
        <f t="shared" si="6"/>
        <v>907-835-7529</v>
      </c>
      <c r="C240" s="104" t="str">
        <f t="shared" si="7"/>
        <v>907-835-7529,Central Hardware &amp; Sporting Goods,44793 Univ Centre,Anchorage,AK,99701</v>
      </c>
    </row>
    <row r="241" spans="1:3" x14ac:dyDescent="0.25">
      <c r="A241" s="127" t="s">
        <v>436</v>
      </c>
      <c r="B241" s="256" t="str">
        <f t="shared" si="6"/>
        <v>Central Hardware &amp; Sporting Goods</v>
      </c>
      <c r="C241" s="104" t="str">
        <f t="shared" si="7"/>
        <v>Central Hardware &amp; Sporting Goods,44793 Univ Centre,Anchorage,AK,99701,907-452-7335</v>
      </c>
    </row>
    <row r="242" spans="1:3" x14ac:dyDescent="0.25">
      <c r="A242" s="127" t="s">
        <v>437</v>
      </c>
      <c r="B242" s="256" t="str">
        <f t="shared" si="6"/>
        <v>44793 Univ Centre</v>
      </c>
      <c r="C242" s="104" t="str">
        <f t="shared" si="7"/>
        <v>44793 Univ Centre,Anchorage,AK,99701,907-452-7335,Chino Sports</v>
      </c>
    </row>
    <row r="243" spans="1:3" x14ac:dyDescent="0.25">
      <c r="A243" s="127" t="s">
        <v>363</v>
      </c>
      <c r="B243" s="256" t="str">
        <f t="shared" si="6"/>
        <v>Anchorage</v>
      </c>
      <c r="C243" s="104" t="str">
        <f t="shared" si="7"/>
        <v>Anchorage,AK,99701,907-452-7335,Chino Sports,824 Fairway Circle</v>
      </c>
    </row>
    <row r="244" spans="1:3" x14ac:dyDescent="0.25">
      <c r="A244" s="127" t="s">
        <v>316</v>
      </c>
      <c r="B244" s="256" t="str">
        <f t="shared" si="6"/>
        <v>AK</v>
      </c>
      <c r="C244" s="104" t="str">
        <f t="shared" si="7"/>
        <v>AK,99701,907-452-7335,Chino Sports,824 Fairway Circle,Ketchikan</v>
      </c>
    </row>
    <row r="245" spans="1:3" x14ac:dyDescent="0.25">
      <c r="A245" s="127">
        <v>99701</v>
      </c>
      <c r="B245" s="256" t="str">
        <f t="shared" si="6"/>
        <v>99701</v>
      </c>
      <c r="C245" s="104" t="str">
        <f t="shared" si="7"/>
        <v>99701,907-452-7335,Chino Sports,824 Fairway Circle,Ketchikan,AK</v>
      </c>
    </row>
    <row r="246" spans="1:3" x14ac:dyDescent="0.25">
      <c r="A246" s="127" t="s">
        <v>438</v>
      </c>
      <c r="B246" s="256" t="str">
        <f t="shared" si="6"/>
        <v>907-452-7335</v>
      </c>
      <c r="C246" s="104" t="str">
        <f t="shared" si="7"/>
        <v>907-452-7335,Chino Sports,824 Fairway Circle,Ketchikan,AK,99654</v>
      </c>
    </row>
    <row r="247" spans="1:3" x14ac:dyDescent="0.25">
      <c r="A247" s="127" t="s">
        <v>439</v>
      </c>
      <c r="B247" s="256" t="str">
        <f t="shared" si="6"/>
        <v>Chino Sports</v>
      </c>
      <c r="C247" s="104" t="str">
        <f t="shared" si="7"/>
        <v>Chino Sports,824 Fairway Circle,Ketchikan,AK,99654,907-376-3936</v>
      </c>
    </row>
    <row r="248" spans="1:3" x14ac:dyDescent="0.25">
      <c r="A248" s="127" t="s">
        <v>440</v>
      </c>
      <c r="B248" s="256" t="str">
        <f t="shared" si="6"/>
        <v>824 Fairway Circle</v>
      </c>
      <c r="C248" s="104" t="str">
        <f t="shared" si="7"/>
        <v>824 Fairway Circle,Ketchikan,AK,99654,907-376-3936,Cordwood Ski &amp; Cyclery</v>
      </c>
    </row>
    <row r="249" spans="1:3" x14ac:dyDescent="0.25">
      <c r="A249" s="127" t="s">
        <v>404</v>
      </c>
      <c r="B249" s="256" t="str">
        <f t="shared" si="6"/>
        <v>Ketchikan</v>
      </c>
      <c r="C249" s="104" t="str">
        <f t="shared" si="7"/>
        <v>Ketchikan,AK,99654,907-376-3936,Cordwood Ski &amp; Cyclery,1239 Harbor Drive</v>
      </c>
    </row>
    <row r="250" spans="1:3" x14ac:dyDescent="0.25">
      <c r="A250" s="127" t="s">
        <v>316</v>
      </c>
      <c r="B250" s="256" t="str">
        <f t="shared" si="6"/>
        <v>AK</v>
      </c>
      <c r="C250" s="104" t="str">
        <f t="shared" si="7"/>
        <v>AK,99654,907-376-3936,Cordwood Ski &amp; Cyclery,1239 Harbor Drive,Haines</v>
      </c>
    </row>
    <row r="251" spans="1:3" x14ac:dyDescent="0.25">
      <c r="A251" s="127">
        <v>99654</v>
      </c>
      <c r="B251" s="256" t="str">
        <f t="shared" si="6"/>
        <v>99654</v>
      </c>
      <c r="C251" s="104" t="str">
        <f t="shared" si="7"/>
        <v>99654,907-376-3936,Cordwood Ski &amp; Cyclery,1239 Harbor Drive,Haines,AK</v>
      </c>
    </row>
    <row r="252" spans="1:3" x14ac:dyDescent="0.25">
      <c r="A252" s="127" t="s">
        <v>441</v>
      </c>
      <c r="B252" s="256" t="str">
        <f t="shared" si="6"/>
        <v>907-376-3936</v>
      </c>
      <c r="C252" s="104" t="str">
        <f t="shared" si="7"/>
        <v>907-376-3936,Cordwood Ski &amp; Cyclery,1239 Harbor Drive,Haines,AK,99587</v>
      </c>
    </row>
    <row r="253" spans="1:3" x14ac:dyDescent="0.25">
      <c r="A253" s="127" t="s">
        <v>442</v>
      </c>
      <c r="B253" s="256" t="str">
        <f t="shared" si="6"/>
        <v>Cordwood Ski &amp; Cyclery</v>
      </c>
      <c r="C253" s="104" t="str">
        <f t="shared" si="7"/>
        <v>Cordwood Ski &amp; Cyclery,1239 Harbor Drive,Haines,AK,99587,907-783-4684</v>
      </c>
    </row>
    <row r="254" spans="1:3" x14ac:dyDescent="0.25">
      <c r="A254" s="127" t="s">
        <v>443</v>
      </c>
      <c r="B254" s="256" t="str">
        <f t="shared" si="6"/>
        <v>1239 Harbor Drive</v>
      </c>
      <c r="C254" s="104" t="str">
        <f t="shared" si="7"/>
        <v>1239 Harbor Drive,Haines,AK,99587,907-783-4684,Cyan Sporting Goods</v>
      </c>
    </row>
    <row r="255" spans="1:3" x14ac:dyDescent="0.25">
      <c r="A255" s="127" t="s">
        <v>444</v>
      </c>
      <c r="B255" s="256" t="str">
        <f t="shared" si="6"/>
        <v>Haines</v>
      </c>
      <c r="C255" s="104" t="str">
        <f t="shared" si="7"/>
        <v>Haines,AK,99587,907-783-4684,Cyan Sporting Goods,906 Front Street</v>
      </c>
    </row>
    <row r="256" spans="1:3" x14ac:dyDescent="0.25">
      <c r="A256" s="127" t="s">
        <v>316</v>
      </c>
      <c r="B256" s="256" t="str">
        <f t="shared" si="6"/>
        <v>AK</v>
      </c>
      <c r="C256" s="104" t="str">
        <f t="shared" si="7"/>
        <v>AK,99587,907-783-4684,Cyan Sporting Goods,906 Front Street,Ketchikan</v>
      </c>
    </row>
    <row r="257" spans="1:3" x14ac:dyDescent="0.25">
      <c r="A257" s="127">
        <v>99587</v>
      </c>
      <c r="B257" s="256" t="str">
        <f t="shared" si="6"/>
        <v>99587</v>
      </c>
      <c r="C257" s="104" t="str">
        <f t="shared" si="7"/>
        <v>99587,907-783-4684,Cyan Sporting Goods,906 Front Street,Ketchikan,AK</v>
      </c>
    </row>
    <row r="258" spans="1:3" x14ac:dyDescent="0.25">
      <c r="A258" s="127" t="s">
        <v>445</v>
      </c>
      <c r="B258" s="256" t="str">
        <f t="shared" si="6"/>
        <v>907-783-4684</v>
      </c>
      <c r="C258" s="104" t="str">
        <f t="shared" si="7"/>
        <v>907-783-4684,Cyan Sporting Goods,906 Front Street,Ketchikan,AK,99615</v>
      </c>
    </row>
    <row r="259" spans="1:3" x14ac:dyDescent="0.25">
      <c r="A259" s="127" t="s">
        <v>446</v>
      </c>
      <c r="B259" s="256" t="str">
        <f t="shared" si="6"/>
        <v>Cyan Sporting Goods</v>
      </c>
      <c r="C259" s="104" t="str">
        <f t="shared" si="7"/>
        <v>Cyan Sporting Goods,906 Front Street,Ketchikan,AK,99615,907-486-4210</v>
      </c>
    </row>
    <row r="260" spans="1:3" x14ac:dyDescent="0.25">
      <c r="A260" s="127" t="s">
        <v>447</v>
      </c>
      <c r="B260" s="256" t="str">
        <f t="shared" si="6"/>
        <v>906 Front Street</v>
      </c>
      <c r="C260" s="104" t="str">
        <f t="shared" si="7"/>
        <v>906 Front Street,Ketchikan,AK,99615,907-486-4210,Experienced Charters</v>
      </c>
    </row>
    <row r="261" spans="1:3" x14ac:dyDescent="0.25">
      <c r="A261" s="127" t="s">
        <v>404</v>
      </c>
      <c r="B261" s="256" t="str">
        <f t="shared" si="6"/>
        <v>Ketchikan</v>
      </c>
      <c r="C261" s="104" t="str">
        <f t="shared" si="7"/>
        <v>Ketchikan,AK,99615,907-486-4210,Experienced Charters,1040 Galena Road</v>
      </c>
    </row>
    <row r="262" spans="1:3" x14ac:dyDescent="0.25">
      <c r="A262" s="127" t="s">
        <v>316</v>
      </c>
      <c r="B262" s="256" t="str">
        <f t="shared" si="6"/>
        <v>AK</v>
      </c>
      <c r="C262" s="104" t="str">
        <f t="shared" si="7"/>
        <v>AK,99615,907-486-4210,Experienced Charters,1040 Galena Road,Juneau</v>
      </c>
    </row>
    <row r="263" spans="1:3" x14ac:dyDescent="0.25">
      <c r="A263" s="127">
        <v>99615</v>
      </c>
      <c r="B263" s="256" t="str">
        <f t="shared" si="6"/>
        <v>99615</v>
      </c>
      <c r="C263" s="104" t="str">
        <f t="shared" si="7"/>
        <v>99615,907-486-4210,Experienced Charters,1040 Galena Road,Juneau,AK</v>
      </c>
    </row>
    <row r="264" spans="1:3" x14ac:dyDescent="0.25">
      <c r="A264" s="127" t="s">
        <v>448</v>
      </c>
      <c r="B264" s="256" t="str">
        <f t="shared" ref="B264:B327" si="8" xml:space="preserve"> TRIM( A264 )</f>
        <v>907-486-4210</v>
      </c>
      <c r="C264" s="104" t="str">
        <f t="shared" ref="C264:C327" si="9" xml:space="preserve"> _xlfn.TEXTJOIN( ",", FALSE, B264:B269 )</f>
        <v>907-486-4210,Experienced Charters,1040 Galena Road,Juneau,AK,99901</v>
      </c>
    </row>
    <row r="265" spans="1:3" x14ac:dyDescent="0.25">
      <c r="A265" s="127" t="s">
        <v>449</v>
      </c>
      <c r="B265" s="256" t="str">
        <f t="shared" si="8"/>
        <v>Experienced Charters</v>
      </c>
      <c r="C265" s="104" t="str">
        <f t="shared" si="9"/>
        <v>Experienced Charters,1040 Galena Road,Juneau,AK,99901,907-225-4389</v>
      </c>
    </row>
    <row r="266" spans="1:3" x14ac:dyDescent="0.25">
      <c r="A266" s="127" t="s">
        <v>450</v>
      </c>
      <c r="B266" s="256" t="str">
        <f t="shared" si="8"/>
        <v>1040 Galena Road</v>
      </c>
      <c r="C266" s="104" t="str">
        <f t="shared" si="9"/>
        <v>1040 Galena Road,Juneau,AK,99901,907-225-4389,Fifth Avenue Outfitters</v>
      </c>
    </row>
    <row r="267" spans="1:3" x14ac:dyDescent="0.25">
      <c r="A267" s="127" t="s">
        <v>451</v>
      </c>
      <c r="B267" s="256" t="str">
        <f t="shared" si="8"/>
        <v>Juneau</v>
      </c>
      <c r="C267" s="104" t="str">
        <f t="shared" si="9"/>
        <v>Juneau,AK,99901,907-225-4389,Fifth Avenue Outfitters,300A University Avenue South</v>
      </c>
    </row>
    <row r="268" spans="1:3" x14ac:dyDescent="0.25">
      <c r="A268" s="127" t="s">
        <v>316</v>
      </c>
      <c r="B268" s="256" t="str">
        <f t="shared" si="8"/>
        <v>AK</v>
      </c>
      <c r="C268" s="104" t="str">
        <f t="shared" si="9"/>
        <v>AK,99901,907-225-4389,Fifth Avenue Outfitters,300A University Avenue South,Anchorage</v>
      </c>
    </row>
    <row r="269" spans="1:3" x14ac:dyDescent="0.25">
      <c r="A269" s="127">
        <v>99901</v>
      </c>
      <c r="B269" s="256" t="str">
        <f t="shared" si="8"/>
        <v>99901</v>
      </c>
      <c r="C269" s="104" t="str">
        <f t="shared" si="9"/>
        <v>99901,907-225-4389,Fifth Avenue Outfitters,300A University Avenue South,Anchorage,AK</v>
      </c>
    </row>
    <row r="270" spans="1:3" x14ac:dyDescent="0.25">
      <c r="A270" s="127" t="s">
        <v>452</v>
      </c>
      <c r="B270" s="256" t="str">
        <f t="shared" si="8"/>
        <v>907-225-4389</v>
      </c>
      <c r="C270" s="104" t="str">
        <f t="shared" si="9"/>
        <v>907-225-4389,Fifth Avenue Outfitters,300A University Avenue South,Anchorage,AK,99501</v>
      </c>
    </row>
    <row r="271" spans="1:3" x14ac:dyDescent="0.25">
      <c r="A271" s="127" t="s">
        <v>453</v>
      </c>
      <c r="B271" s="256" t="str">
        <f t="shared" si="8"/>
        <v>Fifth Avenue Outfitters</v>
      </c>
      <c r="C271" s="104" t="str">
        <f t="shared" si="9"/>
        <v>Fifth Avenue Outfitters,300A University Avenue South,Anchorage,AK,99501,907-276-7335</v>
      </c>
    </row>
    <row r="272" spans="1:3" x14ac:dyDescent="0.25">
      <c r="A272" s="127" t="s">
        <v>454</v>
      </c>
      <c r="B272" s="256" t="str">
        <f t="shared" si="8"/>
        <v>300A University Avenue South</v>
      </c>
      <c r="C272" s="104" t="str">
        <f t="shared" si="9"/>
        <v>300A University Avenue South,Anchorage,AK,99501,907-276-7335,G I Janes</v>
      </c>
    </row>
    <row r="273" spans="1:3" x14ac:dyDescent="0.25">
      <c r="A273" s="127" t="s">
        <v>363</v>
      </c>
      <c r="B273" s="256" t="str">
        <f t="shared" si="8"/>
        <v>Anchorage</v>
      </c>
      <c r="C273" s="104" t="str">
        <f t="shared" si="9"/>
        <v>Anchorage,AK,99501,907-276-7335,G I Janes,1231 Glacier Highway</v>
      </c>
    </row>
    <row r="274" spans="1:3" x14ac:dyDescent="0.25">
      <c r="A274" s="127" t="s">
        <v>316</v>
      </c>
      <c r="B274" s="256" t="str">
        <f t="shared" si="8"/>
        <v>AK</v>
      </c>
      <c r="C274" s="104" t="str">
        <f t="shared" si="9"/>
        <v>AK,99501,907-276-7335,G I Janes,1231 Glacier Highway,Homer</v>
      </c>
    </row>
    <row r="275" spans="1:3" x14ac:dyDescent="0.25">
      <c r="A275" s="127">
        <v>99501</v>
      </c>
      <c r="B275" s="256" t="str">
        <f t="shared" si="8"/>
        <v>99501</v>
      </c>
      <c r="C275" s="104" t="str">
        <f t="shared" si="9"/>
        <v>99501,907-276-7335,G I Janes,1231 Glacier Highway,Homer,AK</v>
      </c>
    </row>
    <row r="276" spans="1:3" x14ac:dyDescent="0.25">
      <c r="A276" s="127" t="s">
        <v>455</v>
      </c>
      <c r="B276" s="256" t="str">
        <f t="shared" si="8"/>
        <v>907-276-7335</v>
      </c>
      <c r="C276" s="104" t="str">
        <f t="shared" si="9"/>
        <v>907-276-7335,G I Janes,1231 Glacier Highway,Homer,AK,99654</v>
      </c>
    </row>
    <row r="277" spans="1:3" x14ac:dyDescent="0.25">
      <c r="A277" s="127" t="s">
        <v>456</v>
      </c>
      <c r="B277" s="256" t="str">
        <f t="shared" si="8"/>
        <v>G I Janes</v>
      </c>
      <c r="C277" s="104" t="str">
        <f t="shared" si="9"/>
        <v>G I Janes,1231 Glacier Highway,Homer,AK,99654,907-357-4439</v>
      </c>
    </row>
    <row r="278" spans="1:3" x14ac:dyDescent="0.25">
      <c r="A278" s="127" t="s">
        <v>457</v>
      </c>
      <c r="B278" s="256" t="str">
        <f t="shared" si="8"/>
        <v>1231 Glacier Highway</v>
      </c>
      <c r="C278" s="104" t="str">
        <f t="shared" si="9"/>
        <v>1231 Glacier Highway,Homer,AK,99654,907-357-4439,Glenn Ski &amp; Sports</v>
      </c>
    </row>
    <row r="279" spans="1:3" x14ac:dyDescent="0.25">
      <c r="A279" s="127" t="s">
        <v>458</v>
      </c>
      <c r="B279" s="256" t="str">
        <f t="shared" si="8"/>
        <v>Homer</v>
      </c>
      <c r="C279" s="104" t="str">
        <f t="shared" si="9"/>
        <v>Homer,AK,99654,907-357-4439,Glenn Ski &amp; Sports,6330 South Cushman Street</v>
      </c>
    </row>
    <row r="280" spans="1:3" x14ac:dyDescent="0.25">
      <c r="A280" s="127" t="s">
        <v>316</v>
      </c>
      <c r="B280" s="256" t="str">
        <f t="shared" si="8"/>
        <v>AK</v>
      </c>
      <c r="C280" s="104" t="str">
        <f t="shared" si="9"/>
        <v>AK,99654,907-357-4439,Glenn Ski &amp; Sports,6330 South Cushman Street,Anchorage</v>
      </c>
    </row>
    <row r="281" spans="1:3" x14ac:dyDescent="0.25">
      <c r="A281" s="127">
        <v>99654</v>
      </c>
      <c r="B281" s="256" t="str">
        <f t="shared" si="8"/>
        <v>99654</v>
      </c>
      <c r="C281" s="104" t="str">
        <f t="shared" si="9"/>
        <v>99654,907-357-4439,Glenn Ski &amp; Sports,6330 South Cushman Street,Anchorage,AK</v>
      </c>
    </row>
    <row r="282" spans="1:3" x14ac:dyDescent="0.25">
      <c r="A282" s="127" t="s">
        <v>459</v>
      </c>
      <c r="B282" s="256" t="str">
        <f t="shared" si="8"/>
        <v>907-357-4439</v>
      </c>
      <c r="C282" s="104" t="str">
        <f t="shared" si="9"/>
        <v>907-357-4439,Glenn Ski &amp; Sports,6330 South Cushman Street,Anchorage,AK,99507</v>
      </c>
    </row>
    <row r="283" spans="1:3" x14ac:dyDescent="0.25">
      <c r="A283" s="127" t="s">
        <v>460</v>
      </c>
      <c r="B283" s="256" t="str">
        <f t="shared" si="8"/>
        <v>Glenn Ski &amp; Sports</v>
      </c>
      <c r="C283" s="104" t="str">
        <f t="shared" si="9"/>
        <v>Glenn Ski &amp; Sports,6330 South Cushman Street,Anchorage,AK,99507,907-349-6881</v>
      </c>
    </row>
    <row r="284" spans="1:3" x14ac:dyDescent="0.25">
      <c r="A284" s="127" t="s">
        <v>461</v>
      </c>
      <c r="B284" s="256" t="str">
        <f t="shared" si="8"/>
        <v>6330 South Cushman Street</v>
      </c>
      <c r="C284" s="104" t="str">
        <f t="shared" si="9"/>
        <v>6330 South Cushman Street,Anchorage,AK,99507,907-349-6881,Go North Center</v>
      </c>
    </row>
    <row r="285" spans="1:3" x14ac:dyDescent="0.25">
      <c r="A285" s="127" t="s">
        <v>363</v>
      </c>
      <c r="B285" s="256" t="str">
        <f t="shared" si="8"/>
        <v>Anchorage</v>
      </c>
      <c r="C285" s="104" t="str">
        <f t="shared" si="9"/>
        <v>Anchorage,AK,99507,907-349-6881,Go North Center,6239 South Colony Way</v>
      </c>
    </row>
    <row r="286" spans="1:3" x14ac:dyDescent="0.25">
      <c r="A286" s="127" t="s">
        <v>316</v>
      </c>
      <c r="B286" s="256" t="str">
        <f t="shared" si="8"/>
        <v>AK</v>
      </c>
      <c r="C286" s="104" t="str">
        <f t="shared" si="9"/>
        <v>AK,99507,907-349-6881,Go North Center,6239 South Colony Way,Anchorage</v>
      </c>
    </row>
    <row r="287" spans="1:3" x14ac:dyDescent="0.25">
      <c r="A287" s="127">
        <v>99507</v>
      </c>
      <c r="B287" s="256" t="str">
        <f t="shared" si="8"/>
        <v>99507</v>
      </c>
      <c r="C287" s="104" t="str">
        <f t="shared" si="9"/>
        <v>99507,907-349-6881,Go North Center,6239 South Colony Way,Anchorage,AK</v>
      </c>
    </row>
    <row r="288" spans="1:3" x14ac:dyDescent="0.25">
      <c r="A288" s="127" t="s">
        <v>462</v>
      </c>
      <c r="B288" s="256" t="str">
        <f t="shared" si="8"/>
        <v>907-349-6881</v>
      </c>
      <c r="C288" s="104" t="str">
        <f t="shared" si="9"/>
        <v>907-349-6881,Go North Center,6239 South Colony Way,Anchorage,AK,99709</v>
      </c>
    </row>
    <row r="289" spans="1:3" x14ac:dyDescent="0.25">
      <c r="A289" s="127" t="s">
        <v>463</v>
      </c>
      <c r="B289" s="256" t="str">
        <f t="shared" si="8"/>
        <v>Go North Center</v>
      </c>
      <c r="C289" s="104" t="str">
        <f t="shared" si="9"/>
        <v>Go North Center,6239 South Colony Way,Anchorage,AK,99709,907-479-6870</v>
      </c>
    </row>
    <row r="290" spans="1:3" x14ac:dyDescent="0.25">
      <c r="A290" s="127" t="s">
        <v>464</v>
      </c>
      <c r="B290" s="256" t="str">
        <f t="shared" si="8"/>
        <v>6239 South Colony Way</v>
      </c>
      <c r="C290" s="104" t="str">
        <f t="shared" si="9"/>
        <v>6239 South Colony Way,Anchorage,AK,99709,907-479-6870,Go North to Alaska Outfitters</v>
      </c>
    </row>
    <row r="291" spans="1:3" x14ac:dyDescent="0.25">
      <c r="A291" s="127" t="s">
        <v>363</v>
      </c>
      <c r="B291" s="256" t="str">
        <f t="shared" si="8"/>
        <v>Anchorage</v>
      </c>
      <c r="C291" s="104" t="str">
        <f t="shared" si="9"/>
        <v>Anchorage,AK,99709,907-479-6870,Go North to Alaska Outfitters,1239 Harbor Drive</v>
      </c>
    </row>
    <row r="292" spans="1:3" x14ac:dyDescent="0.25">
      <c r="A292" s="127" t="s">
        <v>316</v>
      </c>
      <c r="B292" s="256" t="str">
        <f t="shared" si="8"/>
        <v>AK</v>
      </c>
      <c r="C292" s="104" t="str">
        <f t="shared" si="9"/>
        <v>AK,99709,907-479-6870,Go North to Alaska Outfitters,1239 Harbor Drive,Haines</v>
      </c>
    </row>
    <row r="293" spans="1:3" x14ac:dyDescent="0.25">
      <c r="A293" s="127">
        <v>99709</v>
      </c>
      <c r="B293" s="256" t="str">
        <f t="shared" si="8"/>
        <v>99709</v>
      </c>
      <c r="C293" s="104" t="str">
        <f t="shared" si="9"/>
        <v>99709,907-479-6870,Go North to Alaska Outfitters,1239 Harbor Drive,Haines,AK</v>
      </c>
    </row>
    <row r="294" spans="1:3" x14ac:dyDescent="0.25">
      <c r="A294" s="127" t="s">
        <v>465</v>
      </c>
      <c r="B294" s="256" t="str">
        <f t="shared" si="8"/>
        <v>907-479-6870</v>
      </c>
      <c r="C294" s="104" t="str">
        <f t="shared" si="9"/>
        <v>907-479-6870,Go North to Alaska Outfitters,1239 Harbor Drive,Haines,AK,99709</v>
      </c>
    </row>
    <row r="295" spans="1:3" x14ac:dyDescent="0.25">
      <c r="A295" s="127" t="s">
        <v>466</v>
      </c>
      <c r="B295" s="256" t="str">
        <f t="shared" si="8"/>
        <v>Go North to Alaska Outfitters</v>
      </c>
      <c r="C295" s="104" t="str">
        <f t="shared" si="9"/>
        <v>Go North to Alaska Outfitters,1239 Harbor Drive,Haines,AK,99709,907-479-4727</v>
      </c>
    </row>
    <row r="296" spans="1:3" x14ac:dyDescent="0.25">
      <c r="A296" s="127" t="s">
        <v>443</v>
      </c>
      <c r="B296" s="256" t="str">
        <f t="shared" si="8"/>
        <v>1239 Harbor Drive</v>
      </c>
      <c r="C296" s="104" t="str">
        <f t="shared" si="9"/>
        <v>1239 Harbor Drive,Haines,AK,99709,907-479-4727,Golf Shop</v>
      </c>
    </row>
    <row r="297" spans="1:3" x14ac:dyDescent="0.25">
      <c r="A297" s="127" t="s">
        <v>444</v>
      </c>
      <c r="B297" s="256" t="str">
        <f t="shared" si="8"/>
        <v>Haines</v>
      </c>
      <c r="C297" s="104" t="str">
        <f t="shared" si="9"/>
        <v>Haines,AK,99709,907-479-4727,Golf Shop,1307 Indo Skate Park</v>
      </c>
    </row>
    <row r="298" spans="1:3" x14ac:dyDescent="0.25">
      <c r="A298" s="127" t="s">
        <v>316</v>
      </c>
      <c r="B298" s="256" t="str">
        <f t="shared" si="8"/>
        <v>AK</v>
      </c>
      <c r="C298" s="104" t="str">
        <f t="shared" si="9"/>
        <v>AK,99709,907-479-4727,Golf Shop,1307 Indo Skate Park,Girdwood</v>
      </c>
    </row>
    <row r="299" spans="1:3" x14ac:dyDescent="0.25">
      <c r="A299" s="127">
        <v>99709</v>
      </c>
      <c r="B299" s="256" t="str">
        <f t="shared" si="8"/>
        <v>99709</v>
      </c>
      <c r="C299" s="104" t="str">
        <f t="shared" si="9"/>
        <v>99709,907-479-4727,Golf Shop,1307 Indo Skate Park,Girdwood,AK</v>
      </c>
    </row>
    <row r="300" spans="1:3" x14ac:dyDescent="0.25">
      <c r="A300" s="127" t="s">
        <v>467</v>
      </c>
      <c r="B300" s="256" t="str">
        <f t="shared" si="8"/>
        <v>907-479-4727</v>
      </c>
      <c r="C300" s="104" t="str">
        <f t="shared" si="9"/>
        <v>907-479-4727,Golf Shop,1307 Indo Skate Park,Girdwood,AK,99669</v>
      </c>
    </row>
    <row r="301" spans="1:3" x14ac:dyDescent="0.25">
      <c r="A301" s="127" t="s">
        <v>468</v>
      </c>
      <c r="B301" s="256" t="str">
        <f t="shared" si="8"/>
        <v>Golf Shop</v>
      </c>
      <c r="C301" s="104" t="str">
        <f t="shared" si="9"/>
        <v>Golf Shop,1307 Indo Skate Park,Girdwood,AK,99669,907-262-4774</v>
      </c>
    </row>
    <row r="302" spans="1:3" x14ac:dyDescent="0.25">
      <c r="A302" s="127" t="s">
        <v>469</v>
      </c>
      <c r="B302" s="256" t="str">
        <f t="shared" si="8"/>
        <v>1307 Indo Skate Park</v>
      </c>
      <c r="C302" s="104" t="str">
        <f t="shared" si="9"/>
        <v>1307 Indo Skate Park,Girdwood,AK,99669,907-262-4774,Great Ice Flow Sports</v>
      </c>
    </row>
    <row r="303" spans="1:3" x14ac:dyDescent="0.25">
      <c r="A303" s="127" t="s">
        <v>470</v>
      </c>
      <c r="B303" s="256" t="str">
        <f t="shared" si="8"/>
        <v>Girdwood</v>
      </c>
      <c r="C303" s="104" t="str">
        <f t="shared" si="9"/>
        <v>Girdwood,AK,99669,907-262-4774,Great Ice Flow Sports,1512 Kalakaket Street</v>
      </c>
    </row>
    <row r="304" spans="1:3" x14ac:dyDescent="0.25">
      <c r="A304" s="127" t="s">
        <v>316</v>
      </c>
      <c r="B304" s="256" t="str">
        <f t="shared" si="8"/>
        <v>AK</v>
      </c>
      <c r="C304" s="104" t="str">
        <f t="shared" si="9"/>
        <v>AK,99669,907-262-4774,Great Ice Flow Sports,1512 Kalakaket Street,Fairbanks</v>
      </c>
    </row>
    <row r="305" spans="1:3" x14ac:dyDescent="0.25">
      <c r="A305" s="127">
        <v>99669</v>
      </c>
      <c r="B305" s="256" t="str">
        <f t="shared" si="8"/>
        <v>99669</v>
      </c>
      <c r="C305" s="104" t="str">
        <f t="shared" si="9"/>
        <v>99669,907-262-4774,Great Ice Flow Sports,1512 Kalakaket Street,Fairbanks,AK</v>
      </c>
    </row>
    <row r="306" spans="1:3" x14ac:dyDescent="0.25">
      <c r="A306" s="127" t="s">
        <v>471</v>
      </c>
      <c r="B306" s="256" t="str">
        <f t="shared" si="8"/>
        <v>907-262-4774</v>
      </c>
      <c r="C306" s="104" t="str">
        <f t="shared" si="9"/>
        <v>907-262-4774,Great Ice Flow Sports,1512 Kalakaket Street,Fairbanks,AK,99701</v>
      </c>
    </row>
    <row r="307" spans="1:3" x14ac:dyDescent="0.25">
      <c r="A307" s="127" t="s">
        <v>472</v>
      </c>
      <c r="B307" s="256" t="str">
        <f t="shared" si="8"/>
        <v>Great Ice Flow Sports</v>
      </c>
      <c r="C307" s="104" t="str">
        <f t="shared" si="9"/>
        <v>Great Ice Flow Sports,1512 Kalakaket Street,Fairbanks,AK,99701,907-479-5011</v>
      </c>
    </row>
    <row r="308" spans="1:3" x14ac:dyDescent="0.25">
      <c r="A308" s="127" t="s">
        <v>473</v>
      </c>
      <c r="B308" s="256" t="str">
        <f t="shared" si="8"/>
        <v>1512 Kalakaket Street</v>
      </c>
      <c r="C308" s="104" t="str">
        <f t="shared" si="9"/>
        <v>1512 Kalakaket Street,Fairbanks,AK,99701,907-479-5011,Great Northern Fish Inc</v>
      </c>
    </row>
    <row r="309" spans="1:3" x14ac:dyDescent="0.25">
      <c r="A309" s="127" t="s">
        <v>391</v>
      </c>
      <c r="B309" s="256" t="str">
        <f t="shared" si="8"/>
        <v>Fairbanks</v>
      </c>
      <c r="C309" s="104" t="str">
        <f t="shared" si="9"/>
        <v>Fairbanks,AK,99701,907-479-5011,Great Northern Fish Inc,1520 Katlian Street</v>
      </c>
    </row>
    <row r="310" spans="1:3" x14ac:dyDescent="0.25">
      <c r="A310" s="127" t="s">
        <v>316</v>
      </c>
      <c r="B310" s="256" t="str">
        <f t="shared" si="8"/>
        <v>AK</v>
      </c>
      <c r="C310" s="104" t="str">
        <f t="shared" si="9"/>
        <v>AK,99701,907-479-5011,Great Northern Fish Inc,1520 Katlian Street,Fairbanks</v>
      </c>
    </row>
    <row r="311" spans="1:3" x14ac:dyDescent="0.25">
      <c r="A311" s="127">
        <v>99701</v>
      </c>
      <c r="B311" s="256" t="str">
        <f t="shared" si="8"/>
        <v>99701</v>
      </c>
      <c r="C311" s="104" t="str">
        <f t="shared" si="9"/>
        <v>99701,907-479-5011,Great Northern Fish Inc,1520 Katlian Street,Fairbanks,AK</v>
      </c>
    </row>
    <row r="312" spans="1:3" x14ac:dyDescent="0.25">
      <c r="A312" s="127" t="s">
        <v>474</v>
      </c>
      <c r="B312" s="256" t="str">
        <f t="shared" si="8"/>
        <v>907-479-5011</v>
      </c>
      <c r="C312" s="104" t="str">
        <f t="shared" si="9"/>
        <v>907-479-5011,Great Northern Fish Inc,1520 Katlian Street,Fairbanks,AK,99507</v>
      </c>
    </row>
    <row r="313" spans="1:3" x14ac:dyDescent="0.25">
      <c r="A313" s="127" t="s">
        <v>475</v>
      </c>
      <c r="B313" s="256" t="str">
        <f t="shared" si="8"/>
        <v>Great Northern Fish Inc</v>
      </c>
      <c r="C313" s="104" t="str">
        <f t="shared" si="9"/>
        <v>Great Northern Fish Inc,1520 Katlian Street,Fairbanks,AK,99507,907-563-5070</v>
      </c>
    </row>
    <row r="314" spans="1:3" x14ac:dyDescent="0.25">
      <c r="A314" s="127" t="s">
        <v>476</v>
      </c>
      <c r="B314" s="256" t="str">
        <f t="shared" si="8"/>
        <v>1520 Katlian Street</v>
      </c>
      <c r="C314" s="104" t="str">
        <f t="shared" si="9"/>
        <v>1520 Katlian Street,Fairbanks,AK,99507,907-563-5070,Great Outdoor Clothing Company</v>
      </c>
    </row>
    <row r="315" spans="1:3" x14ac:dyDescent="0.25">
      <c r="A315" s="127" t="s">
        <v>391</v>
      </c>
      <c r="B315" s="256" t="str">
        <f t="shared" si="8"/>
        <v>Fairbanks</v>
      </c>
      <c r="C315" s="104" t="str">
        <f t="shared" si="9"/>
        <v>Fairbanks,AK,99507,907-563-5070,Great Outdoor Clothing Company,1875 Lake Street</v>
      </c>
    </row>
    <row r="316" spans="1:3" x14ac:dyDescent="0.25">
      <c r="A316" s="127" t="s">
        <v>316</v>
      </c>
      <c r="B316" s="256" t="str">
        <f t="shared" si="8"/>
        <v>AK</v>
      </c>
      <c r="C316" s="104" t="str">
        <f t="shared" si="9"/>
        <v>AK,99507,907-563-5070,Great Outdoor Clothing Company,1875 Lake Street,Fairbanks</v>
      </c>
    </row>
    <row r="317" spans="1:3" x14ac:dyDescent="0.25">
      <c r="A317" s="127">
        <v>99507</v>
      </c>
      <c r="B317" s="256" t="str">
        <f t="shared" si="8"/>
        <v>99507</v>
      </c>
      <c r="C317" s="104" t="str">
        <f t="shared" si="9"/>
        <v>99507,907-563-5070,Great Outdoor Clothing Company,1875 Lake Street,Fairbanks,AK</v>
      </c>
    </row>
    <row r="318" spans="1:3" x14ac:dyDescent="0.25">
      <c r="A318" s="127" t="s">
        <v>477</v>
      </c>
      <c r="B318" s="256" t="str">
        <f t="shared" si="8"/>
        <v>907-563-5070</v>
      </c>
      <c r="C318" s="104" t="str">
        <f t="shared" si="9"/>
        <v>907-563-5070,Great Outdoor Clothing Company,1875 Lake Street,Fairbanks,AK,99503</v>
      </c>
    </row>
    <row r="319" spans="1:3" x14ac:dyDescent="0.25">
      <c r="A319" s="127" t="s">
        <v>478</v>
      </c>
      <c r="B319" s="256" t="str">
        <f t="shared" si="8"/>
        <v>Great Outdoor Clothing Company</v>
      </c>
      <c r="C319" s="104" t="str">
        <f t="shared" si="9"/>
        <v>Great Outdoor Clothing Company,1875 Lake Street,Fairbanks,AK,99503,907-277-5070</v>
      </c>
    </row>
    <row r="320" spans="1:3" x14ac:dyDescent="0.25">
      <c r="A320" s="127" t="s">
        <v>479</v>
      </c>
      <c r="B320" s="256" t="str">
        <f t="shared" si="8"/>
        <v>1875 Lake Street</v>
      </c>
      <c r="C320" s="104" t="str">
        <f t="shared" si="9"/>
        <v>1875 Lake Street,Fairbanks,AK,99503,907-277-5070,Great Prospects Outfitter</v>
      </c>
    </row>
    <row r="321" spans="1:3" x14ac:dyDescent="0.25">
      <c r="A321" s="127" t="s">
        <v>391</v>
      </c>
      <c r="B321" s="256" t="str">
        <f t="shared" si="8"/>
        <v>Fairbanks</v>
      </c>
      <c r="C321" s="104" t="str">
        <f t="shared" si="9"/>
        <v>Fairbanks,AK,99503,907-277-5070,Great Prospects Outfitter,8931 Sterling Highway</v>
      </c>
    </row>
    <row r="322" spans="1:3" x14ac:dyDescent="0.25">
      <c r="A322" s="127" t="s">
        <v>316</v>
      </c>
      <c r="B322" s="256" t="str">
        <f t="shared" si="8"/>
        <v>AK</v>
      </c>
      <c r="C322" s="104" t="str">
        <f t="shared" si="9"/>
        <v>AK,99503,907-277-5070,Great Prospects Outfitter,8931 Sterling Highway,Anchorage</v>
      </c>
    </row>
    <row r="323" spans="1:3" x14ac:dyDescent="0.25">
      <c r="A323" s="127">
        <v>99503</v>
      </c>
      <c r="B323" s="256" t="str">
        <f t="shared" si="8"/>
        <v>99503</v>
      </c>
      <c r="C323" s="104" t="str">
        <f t="shared" si="9"/>
        <v>99503,907-277-5070,Great Prospects Outfitter,8931 Sterling Highway,Anchorage,AK</v>
      </c>
    </row>
    <row r="324" spans="1:3" x14ac:dyDescent="0.25">
      <c r="A324" s="127" t="s">
        <v>480</v>
      </c>
      <c r="B324" s="256" t="str">
        <f t="shared" si="8"/>
        <v>907-277-5070</v>
      </c>
      <c r="C324" s="104" t="str">
        <f t="shared" si="9"/>
        <v>907-277-5070,Great Prospects Outfitter,8931 Sterling Highway,Anchorage,AK,99701</v>
      </c>
    </row>
    <row r="325" spans="1:3" x14ac:dyDescent="0.25">
      <c r="A325" s="127" t="s">
        <v>481</v>
      </c>
      <c r="B325" s="256" t="str">
        <f t="shared" si="8"/>
        <v>Great Prospects Outfitter</v>
      </c>
      <c r="C325" s="104" t="str">
        <f t="shared" si="9"/>
        <v>Great Prospects Outfitter,8931 Sterling Highway,Anchorage,AK,99701,907-457-7272</v>
      </c>
    </row>
    <row r="326" spans="1:3" x14ac:dyDescent="0.25">
      <c r="A326" s="127" t="s">
        <v>482</v>
      </c>
      <c r="B326" s="256" t="str">
        <f t="shared" si="8"/>
        <v>8931 Sterling Highway</v>
      </c>
      <c r="C326" s="104" t="str">
        <f t="shared" si="9"/>
        <v>8931 Sterling Highway,Anchorage,AK,99701,907-457-7272,Green Line Sports</v>
      </c>
    </row>
    <row r="327" spans="1:3" x14ac:dyDescent="0.25">
      <c r="A327" s="127" t="s">
        <v>363</v>
      </c>
      <c r="B327" s="256" t="str">
        <f t="shared" si="8"/>
        <v>Anchorage</v>
      </c>
      <c r="C327" s="104" t="str">
        <f t="shared" si="9"/>
        <v>Anchorage,AK,99701,907-457-7272,Green Line Sports,11901 Univ Centre</v>
      </c>
    </row>
    <row r="328" spans="1:3" x14ac:dyDescent="0.25">
      <c r="A328" s="127" t="s">
        <v>316</v>
      </c>
      <c r="B328" s="256" t="str">
        <f t="shared" ref="B328:B391" si="10" xml:space="preserve"> TRIM( A328 )</f>
        <v>AK</v>
      </c>
      <c r="C328" s="104" t="str">
        <f t="shared" ref="C328:C391" si="11" xml:space="preserve"> _xlfn.TEXTJOIN( ",", FALSE, B328:B333 )</f>
        <v>AK,99701,907-457-7272,Green Line Sports,11901 Univ Centre,Anchorage</v>
      </c>
    </row>
    <row r="329" spans="1:3" x14ac:dyDescent="0.25">
      <c r="A329" s="127">
        <v>99701</v>
      </c>
      <c r="B329" s="256" t="str">
        <f t="shared" si="10"/>
        <v>99701</v>
      </c>
      <c r="C329" s="104" t="str">
        <f t="shared" si="11"/>
        <v>99701,907-457-7272,Green Line Sports,11901 Univ Centre,Anchorage,AK</v>
      </c>
    </row>
    <row r="330" spans="1:3" x14ac:dyDescent="0.25">
      <c r="A330" s="127" t="s">
        <v>483</v>
      </c>
      <c r="B330" s="256" t="str">
        <f t="shared" si="10"/>
        <v>907-457-7272</v>
      </c>
      <c r="C330" s="104" t="str">
        <f t="shared" si="11"/>
        <v>907-457-7272,Green Line Sports,11901 Univ Centre,Anchorage,AK,99669</v>
      </c>
    </row>
    <row r="331" spans="1:3" x14ac:dyDescent="0.25">
      <c r="A331" s="127" t="s">
        <v>484</v>
      </c>
      <c r="B331" s="256" t="str">
        <f t="shared" si="10"/>
        <v>Green Line Sports</v>
      </c>
      <c r="C331" s="104" t="str">
        <f t="shared" si="11"/>
        <v>Green Line Sports,11901 Univ Centre,Anchorage,AK,99669,907-262-7301</v>
      </c>
    </row>
    <row r="332" spans="1:3" x14ac:dyDescent="0.25">
      <c r="A332" s="127" t="s">
        <v>485</v>
      </c>
      <c r="B332" s="256" t="str">
        <f t="shared" si="10"/>
        <v>11901 Univ Centre</v>
      </c>
      <c r="C332" s="104" t="str">
        <f t="shared" si="11"/>
        <v>11901 Univ Centre,Anchorage,AK,99669,907-262-7301,Hansen's</v>
      </c>
    </row>
    <row r="333" spans="1:3" x14ac:dyDescent="0.25">
      <c r="A333" s="127" t="s">
        <v>363</v>
      </c>
      <c r="B333" s="256" t="str">
        <f t="shared" si="10"/>
        <v>Anchorage</v>
      </c>
      <c r="C333" s="104" t="str">
        <f t="shared" si="11"/>
        <v>Anchorage,AK,99669,907-262-7301,Hansen's,2324 Lepak Avenue</v>
      </c>
    </row>
    <row r="334" spans="1:3" x14ac:dyDescent="0.25">
      <c r="A334" s="127" t="s">
        <v>316</v>
      </c>
      <c r="B334" s="256" t="str">
        <f t="shared" si="10"/>
        <v>AK</v>
      </c>
      <c r="C334" s="104" t="str">
        <f t="shared" si="11"/>
        <v>AK,99669,907-262-7301,Hansen's,2324 Lepak Avenue,Fairbanks</v>
      </c>
    </row>
    <row r="335" spans="1:3" x14ac:dyDescent="0.25">
      <c r="A335" s="127">
        <v>99669</v>
      </c>
      <c r="B335" s="256" t="str">
        <f t="shared" si="10"/>
        <v>99669</v>
      </c>
      <c r="C335" s="104" t="str">
        <f t="shared" si="11"/>
        <v>99669,907-262-7301,Hansen's,2324 Lepak Avenue,Fairbanks,AK</v>
      </c>
    </row>
    <row r="336" spans="1:3" x14ac:dyDescent="0.25">
      <c r="A336" s="127" t="s">
        <v>486</v>
      </c>
      <c r="B336" s="256" t="str">
        <f t="shared" si="10"/>
        <v>907-262-7301</v>
      </c>
      <c r="C336" s="104" t="str">
        <f t="shared" si="11"/>
        <v>907-262-7301,Hansen's,2324 Lepak Avenue,Fairbanks,AK,99501</v>
      </c>
    </row>
    <row r="337" spans="1:3" x14ac:dyDescent="0.25">
      <c r="A337" s="127" t="s">
        <v>487</v>
      </c>
      <c r="B337" s="256" t="str">
        <f t="shared" si="10"/>
        <v>Hansen's</v>
      </c>
      <c r="C337" s="104" t="str">
        <f t="shared" si="11"/>
        <v>Hansen's,2324 Lepak Avenue,Fairbanks,AK,99501,907-279-5101</v>
      </c>
    </row>
    <row r="338" spans="1:3" x14ac:dyDescent="0.25">
      <c r="A338" s="127" t="s">
        <v>488</v>
      </c>
      <c r="B338" s="256" t="str">
        <f t="shared" si="10"/>
        <v>2324 Lepak Avenue</v>
      </c>
      <c r="C338" s="104" t="str">
        <f t="shared" si="11"/>
        <v>2324 Lepak Avenue,Fairbanks,AK,99501,907-279-5101,Jim's Athletic Supply</v>
      </c>
    </row>
    <row r="339" spans="1:3" x14ac:dyDescent="0.25">
      <c r="A339" s="127" t="s">
        <v>391</v>
      </c>
      <c r="B339" s="256" t="str">
        <f t="shared" si="10"/>
        <v>Fairbanks</v>
      </c>
      <c r="C339" s="104" t="str">
        <f t="shared" si="11"/>
        <v>Fairbanks,AK,99501,907-279-5101,Jim's Athletic Supply,927 Galena</v>
      </c>
    </row>
    <row r="340" spans="1:3" x14ac:dyDescent="0.25">
      <c r="A340" s="127" t="s">
        <v>316</v>
      </c>
      <c r="B340" s="256" t="str">
        <f t="shared" si="10"/>
        <v>AK</v>
      </c>
      <c r="C340" s="104" t="str">
        <f t="shared" si="11"/>
        <v>AK,99501,907-279-5101,Jim's Athletic Supply,927 Galena,Juneau</v>
      </c>
    </row>
    <row r="341" spans="1:3" x14ac:dyDescent="0.25">
      <c r="A341" s="127">
        <v>99501</v>
      </c>
      <c r="B341" s="256" t="str">
        <f t="shared" si="10"/>
        <v>99501</v>
      </c>
      <c r="C341" s="104" t="str">
        <f t="shared" si="11"/>
        <v>99501,907-279-5101,Jim's Athletic Supply,927 Galena,Juneau,AK</v>
      </c>
    </row>
    <row r="342" spans="1:3" x14ac:dyDescent="0.25">
      <c r="A342" s="127" t="s">
        <v>489</v>
      </c>
      <c r="B342" s="256" t="str">
        <f t="shared" si="10"/>
        <v>907-279-5101</v>
      </c>
      <c r="C342" s="104" t="str">
        <f t="shared" si="11"/>
        <v>907-279-5101,Jim's Athletic Supply,927 Galena,Juneau,AK,99503</v>
      </c>
    </row>
    <row r="343" spans="1:3" x14ac:dyDescent="0.25">
      <c r="A343" s="127" t="s">
        <v>490</v>
      </c>
      <c r="B343" s="256" t="str">
        <f t="shared" si="10"/>
        <v>Jim's Athletic Supply</v>
      </c>
      <c r="C343" s="104" t="str">
        <f t="shared" si="11"/>
        <v>Jim's Athletic Supply,927 Galena,Juneau,AK,99503,907-272-4287</v>
      </c>
    </row>
    <row r="344" spans="1:3" x14ac:dyDescent="0.25">
      <c r="A344" s="127" t="s">
        <v>491</v>
      </c>
      <c r="B344" s="256" t="str">
        <f t="shared" si="10"/>
        <v>927 Galena</v>
      </c>
      <c r="C344" s="104" t="str">
        <f t="shared" si="11"/>
        <v>927 Galena,Juneau,AK,99503,907-272-4287,Joe's Backcountry</v>
      </c>
    </row>
    <row r="345" spans="1:3" x14ac:dyDescent="0.25">
      <c r="A345" s="127" t="s">
        <v>451</v>
      </c>
      <c r="B345" s="256" t="str">
        <f t="shared" si="10"/>
        <v>Juneau</v>
      </c>
      <c r="C345" s="104" t="str">
        <f t="shared" si="11"/>
        <v>Juneau,AK,99503,907-272-4287,Joe's Backcountry,316 Davis Road</v>
      </c>
    </row>
    <row r="346" spans="1:3" x14ac:dyDescent="0.25">
      <c r="A346" s="127" t="s">
        <v>316</v>
      </c>
      <c r="B346" s="256" t="str">
        <f t="shared" si="10"/>
        <v>AK</v>
      </c>
      <c r="C346" s="104" t="str">
        <f t="shared" si="11"/>
        <v>AK,99503,907-272-4287,Joe's Backcountry,316 Davis Road,Sitka</v>
      </c>
    </row>
    <row r="347" spans="1:3" x14ac:dyDescent="0.25">
      <c r="A347" s="127">
        <v>99503</v>
      </c>
      <c r="B347" s="256" t="str">
        <f t="shared" si="10"/>
        <v>99503</v>
      </c>
      <c r="C347" s="104" t="str">
        <f t="shared" si="11"/>
        <v>99503,907-272-4287,Joe's Backcountry,316 Davis Road,Sitka,AK</v>
      </c>
    </row>
    <row r="348" spans="1:3" x14ac:dyDescent="0.25">
      <c r="A348" s="127" t="s">
        <v>492</v>
      </c>
      <c r="B348" s="256" t="str">
        <f t="shared" si="10"/>
        <v>907-272-4287</v>
      </c>
      <c r="C348" s="104" t="str">
        <f t="shared" si="11"/>
        <v>907-272-4287,Joe's Backcountry,316 Davis Road,Sitka,AK,99518</v>
      </c>
    </row>
    <row r="349" spans="1:3" x14ac:dyDescent="0.25">
      <c r="A349" s="127" t="s">
        <v>493</v>
      </c>
      <c r="B349" s="256" t="str">
        <f t="shared" si="10"/>
        <v>Joe's Backcountry</v>
      </c>
      <c r="C349" s="104" t="str">
        <f t="shared" si="11"/>
        <v>Joe's Backcountry,316 Davis Road,Sitka,AK,99518,907-562-2453</v>
      </c>
    </row>
    <row r="350" spans="1:3" x14ac:dyDescent="0.25">
      <c r="A350" s="127" t="s">
        <v>494</v>
      </c>
      <c r="B350" s="256" t="str">
        <f t="shared" si="10"/>
        <v>316 Davis Road</v>
      </c>
      <c r="C350" s="104" t="str">
        <f t="shared" si="11"/>
        <v>316 Davis Road,Sitka,AK,99518,907-562-2453,John's Alaskan Tackle</v>
      </c>
    </row>
    <row r="351" spans="1:3" x14ac:dyDescent="0.25">
      <c r="A351" s="127" t="s">
        <v>356</v>
      </c>
      <c r="B351" s="256" t="str">
        <f t="shared" si="10"/>
        <v>Sitka</v>
      </c>
      <c r="C351" s="104" t="str">
        <f t="shared" si="11"/>
        <v>Sitka,AK,99518,907-562-2453,John's Alaskan Tackle,3200 Mi Rich Highway</v>
      </c>
    </row>
    <row r="352" spans="1:3" x14ac:dyDescent="0.25">
      <c r="A352" s="127" t="s">
        <v>316</v>
      </c>
      <c r="B352" s="256" t="str">
        <f t="shared" si="10"/>
        <v>AK</v>
      </c>
      <c r="C352" s="104" t="str">
        <f t="shared" si="11"/>
        <v>AK,99518,907-562-2453,John's Alaskan Tackle,3200 Mi Rich Highway,Fairbanks</v>
      </c>
    </row>
    <row r="353" spans="1:3" x14ac:dyDescent="0.25">
      <c r="A353" s="127">
        <v>99518</v>
      </c>
      <c r="B353" s="256" t="str">
        <f t="shared" si="10"/>
        <v>99518</v>
      </c>
      <c r="C353" s="104" t="str">
        <f t="shared" si="11"/>
        <v>99518,907-562-2453,John's Alaskan Tackle,3200 Mi Rich Highway,Fairbanks,AK</v>
      </c>
    </row>
    <row r="354" spans="1:3" x14ac:dyDescent="0.25">
      <c r="A354" s="127" t="s">
        <v>495</v>
      </c>
      <c r="B354" s="256" t="str">
        <f t="shared" si="10"/>
        <v>907-562-2453</v>
      </c>
      <c r="C354" s="104" t="str">
        <f t="shared" si="11"/>
        <v>907-562-2453,John's Alaskan Tackle,3200 Mi Rich Highway,Fairbanks,AK,99669</v>
      </c>
    </row>
    <row r="355" spans="1:3" x14ac:dyDescent="0.25">
      <c r="A355" s="127" t="s">
        <v>496</v>
      </c>
      <c r="B355" s="256" t="str">
        <f t="shared" si="10"/>
        <v>John's Alaskan Tackle</v>
      </c>
      <c r="C355" s="104" t="str">
        <f t="shared" si="11"/>
        <v>John's Alaskan Tackle,3200 Mi Rich Highway,Fairbanks,AK,99669,907-262-5377</v>
      </c>
    </row>
    <row r="356" spans="1:3" x14ac:dyDescent="0.25">
      <c r="A356" s="127" t="s">
        <v>497</v>
      </c>
      <c r="B356" s="256" t="str">
        <f t="shared" si="10"/>
        <v>3200 Mi Rich Highway</v>
      </c>
      <c r="C356" s="104" t="str">
        <f t="shared" si="11"/>
        <v>3200 Mi Rich Highway,Fairbanks,AK,99669,907-262-5377,Junket Junction</v>
      </c>
    </row>
    <row r="357" spans="1:3" x14ac:dyDescent="0.25">
      <c r="A357" s="127" t="s">
        <v>391</v>
      </c>
      <c r="B357" s="256" t="str">
        <f t="shared" si="10"/>
        <v>Fairbanks</v>
      </c>
      <c r="C357" s="104" t="str">
        <f t="shared" si="11"/>
        <v>Fairbanks,AK,99669,907-262-5377,Junket Junction,2920 Main Street</v>
      </c>
    </row>
    <row r="358" spans="1:3" x14ac:dyDescent="0.25">
      <c r="A358" s="127" t="s">
        <v>316</v>
      </c>
      <c r="B358" s="256" t="str">
        <f t="shared" si="10"/>
        <v>AK</v>
      </c>
      <c r="C358" s="104" t="str">
        <f t="shared" si="11"/>
        <v>AK,99669,907-262-5377,Junket Junction,2920 Main Street,Fairbanks</v>
      </c>
    </row>
    <row r="359" spans="1:3" x14ac:dyDescent="0.25">
      <c r="A359" s="127">
        <v>99669</v>
      </c>
      <c r="B359" s="256" t="str">
        <f t="shared" si="10"/>
        <v>99669</v>
      </c>
      <c r="C359" s="104" t="str">
        <f t="shared" si="11"/>
        <v>99669,907-262-5377,Junket Junction,2920 Main Street,Fairbanks,AK</v>
      </c>
    </row>
    <row r="360" spans="1:3" x14ac:dyDescent="0.25">
      <c r="A360" s="127" t="s">
        <v>498</v>
      </c>
      <c r="B360" s="256" t="str">
        <f t="shared" si="10"/>
        <v>907-262-5377</v>
      </c>
      <c r="C360" s="104" t="str">
        <f t="shared" si="11"/>
        <v>907-262-5377,Junket Junction,2920 Main Street,Fairbanks,AK,99501</v>
      </c>
    </row>
    <row r="361" spans="1:3" x14ac:dyDescent="0.25">
      <c r="A361" s="127" t="s">
        <v>499</v>
      </c>
      <c r="B361" s="256" t="str">
        <f t="shared" si="10"/>
        <v>Junket Junction</v>
      </c>
      <c r="C361" s="104" t="str">
        <f t="shared" si="11"/>
        <v>Junket Junction,2920 Main Street,Fairbanks,AK,99501,907-562-5242</v>
      </c>
    </row>
    <row r="362" spans="1:3" x14ac:dyDescent="0.25">
      <c r="A362" s="127" t="s">
        <v>500</v>
      </c>
      <c r="B362" s="256" t="str">
        <f t="shared" si="10"/>
        <v>2920 Main Street</v>
      </c>
      <c r="C362" s="104" t="str">
        <f t="shared" si="11"/>
        <v>2920 Main Street,Fairbanks,AK,99501,907-562-5242,Look River Guides</v>
      </c>
    </row>
    <row r="363" spans="1:3" x14ac:dyDescent="0.25">
      <c r="A363" s="127" t="s">
        <v>391</v>
      </c>
      <c r="B363" s="256" t="str">
        <f t="shared" si="10"/>
        <v>Fairbanks</v>
      </c>
      <c r="C363" s="104" t="str">
        <f t="shared" si="11"/>
        <v>Fairbanks,AK,99501,907-562-5242,Look River Guides,West 27th Avenue</v>
      </c>
    </row>
    <row r="364" spans="1:3" x14ac:dyDescent="0.25">
      <c r="A364" s="127" t="s">
        <v>316</v>
      </c>
      <c r="B364" s="256" t="str">
        <f t="shared" si="10"/>
        <v>AK</v>
      </c>
      <c r="C364" s="104" t="str">
        <f t="shared" si="11"/>
        <v>AK,99501,907-562-5242,Look River Guides,West 27th Avenue,Anchorage</v>
      </c>
    </row>
    <row r="365" spans="1:3" x14ac:dyDescent="0.25">
      <c r="A365" s="127">
        <v>99501</v>
      </c>
      <c r="B365" s="256" t="str">
        <f t="shared" si="10"/>
        <v>99501</v>
      </c>
      <c r="C365" s="104" t="str">
        <f t="shared" si="11"/>
        <v>99501,907-562-5242,Look River Guides,West 27th Avenue,Anchorage,AK</v>
      </c>
    </row>
    <row r="366" spans="1:3" x14ac:dyDescent="0.25">
      <c r="A366" s="127" t="s">
        <v>501</v>
      </c>
      <c r="B366" s="256" t="str">
        <f t="shared" si="10"/>
        <v>907-562-5242</v>
      </c>
      <c r="C366" s="104" t="str">
        <f t="shared" si="11"/>
        <v>907-562-5242,Look River Guides,West 27th Avenue,Anchorage,AK,99743</v>
      </c>
    </row>
    <row r="367" spans="1:3" x14ac:dyDescent="0.25">
      <c r="A367" s="127" t="s">
        <v>502</v>
      </c>
      <c r="B367" s="256" t="str">
        <f t="shared" si="10"/>
        <v>Look River Guides</v>
      </c>
      <c r="C367" s="104" t="str">
        <f t="shared" si="11"/>
        <v>Look River Guides,West 27th Avenue,Anchorage,AK,99743,907-683-8184</v>
      </c>
    </row>
    <row r="368" spans="1:3" x14ac:dyDescent="0.25">
      <c r="A368" s="127" t="s">
        <v>407</v>
      </c>
      <c r="B368" s="256" t="str">
        <f t="shared" si="10"/>
        <v>West 27th Avenue</v>
      </c>
      <c r="C368" s="104" t="str">
        <f t="shared" si="11"/>
        <v>West 27th Avenue,Anchorage,AK,99743,907-683-8184,Millie's Sporting Goods</v>
      </c>
    </row>
    <row r="369" spans="1:3" x14ac:dyDescent="0.25">
      <c r="A369" s="127" t="s">
        <v>363</v>
      </c>
      <c r="B369" s="256" t="str">
        <f t="shared" si="10"/>
        <v>Anchorage</v>
      </c>
      <c r="C369" s="104" t="str">
        <f t="shared" si="11"/>
        <v>Anchorage,AK,99743,907-683-8184,Millie's Sporting Goods,3500 Muldoon Road</v>
      </c>
    </row>
    <row r="370" spans="1:3" x14ac:dyDescent="0.25">
      <c r="A370" s="127" t="s">
        <v>316</v>
      </c>
      <c r="B370" s="256" t="str">
        <f t="shared" si="10"/>
        <v>AK</v>
      </c>
      <c r="C370" s="104" t="str">
        <f t="shared" si="11"/>
        <v>AK,99743,907-683-8184,Millie's Sporting Goods,3500 Muldoon Road,Fairbanks</v>
      </c>
    </row>
    <row r="371" spans="1:3" x14ac:dyDescent="0.25">
      <c r="A371" s="127">
        <v>99743</v>
      </c>
      <c r="B371" s="256" t="str">
        <f t="shared" si="10"/>
        <v>99743</v>
      </c>
      <c r="C371" s="104" t="str">
        <f t="shared" si="11"/>
        <v>99743,907-683-8184,Millie's Sporting Goods,3500 Muldoon Road,Fairbanks,AK</v>
      </c>
    </row>
    <row r="372" spans="1:3" x14ac:dyDescent="0.25">
      <c r="A372" s="127" t="s">
        <v>503</v>
      </c>
      <c r="B372" s="256" t="str">
        <f t="shared" si="10"/>
        <v>907-683-8184</v>
      </c>
      <c r="C372" s="104" t="str">
        <f t="shared" si="11"/>
        <v>907-683-8184,Millie's Sporting Goods,3500 Muldoon Road,Fairbanks,AK,99835</v>
      </c>
    </row>
    <row r="373" spans="1:3" x14ac:dyDescent="0.25">
      <c r="A373" s="127" t="s">
        <v>504</v>
      </c>
      <c r="B373" s="256" t="str">
        <f t="shared" si="10"/>
        <v>Millie's Sporting Goods</v>
      </c>
      <c r="C373" s="104" t="str">
        <f t="shared" si="11"/>
        <v>Millie's Sporting Goods,3500 Muldoon Road,Fairbanks,AK,99835,907-747-5678</v>
      </c>
    </row>
    <row r="374" spans="1:3" x14ac:dyDescent="0.25">
      <c r="A374" s="127" t="s">
        <v>505</v>
      </c>
      <c r="B374" s="256" t="str">
        <f t="shared" si="10"/>
        <v>3500 Muldoon Road</v>
      </c>
      <c r="C374" s="104" t="str">
        <f t="shared" si="11"/>
        <v>3500 Muldoon Road,Fairbanks,AK,99835,907-747-5678,Mountain Gear Shop</v>
      </c>
    </row>
    <row r="375" spans="1:3" x14ac:dyDescent="0.25">
      <c r="A375" s="127" t="s">
        <v>391</v>
      </c>
      <c r="B375" s="256" t="str">
        <f t="shared" si="10"/>
        <v>Fairbanks</v>
      </c>
      <c r="C375" s="104" t="str">
        <f t="shared" si="11"/>
        <v>Fairbanks,AK,99835,907-747-5678,Mountain Gear Shop,3627 Old Steese Highway</v>
      </c>
    </row>
    <row r="376" spans="1:3" x14ac:dyDescent="0.25">
      <c r="A376" s="127" t="s">
        <v>316</v>
      </c>
      <c r="B376" s="256" t="str">
        <f t="shared" si="10"/>
        <v>AK</v>
      </c>
      <c r="C376" s="104" t="str">
        <f t="shared" si="11"/>
        <v>AK,99835,907-747-5678,Mountain Gear Shop,3627 Old Steese Highway,Fairbanks</v>
      </c>
    </row>
    <row r="377" spans="1:3" x14ac:dyDescent="0.25">
      <c r="A377" s="127">
        <v>99835</v>
      </c>
      <c r="B377" s="256" t="str">
        <f t="shared" si="10"/>
        <v>99835</v>
      </c>
      <c r="C377" s="104" t="str">
        <f t="shared" si="11"/>
        <v>99835,907-747-5678,Mountain Gear Shop,3627 Old Steese Highway,Fairbanks,AK</v>
      </c>
    </row>
    <row r="378" spans="1:3" x14ac:dyDescent="0.25">
      <c r="A378" s="127" t="s">
        <v>506</v>
      </c>
      <c r="B378" s="256" t="str">
        <f t="shared" si="10"/>
        <v>907-747-5678</v>
      </c>
      <c r="C378" s="104" t="str">
        <f t="shared" si="11"/>
        <v>907-747-5678,Mountain Gear Shop,3627 Old Steese Highway,Fairbanks,AK,99801</v>
      </c>
    </row>
    <row r="379" spans="1:3" x14ac:dyDescent="0.25">
      <c r="A379" s="127" t="s">
        <v>507</v>
      </c>
      <c r="B379" s="256" t="str">
        <f t="shared" si="10"/>
        <v>Mountain Gear Shop</v>
      </c>
      <c r="C379" s="104" t="str">
        <f t="shared" si="11"/>
        <v>Mountain Gear Shop,3627 Old Steese Highway,Fairbanks,AK,99801,907-780-5823</v>
      </c>
    </row>
    <row r="380" spans="1:3" x14ac:dyDescent="0.25">
      <c r="A380" s="127" t="s">
        <v>508</v>
      </c>
      <c r="B380" s="256" t="str">
        <f t="shared" si="10"/>
        <v>3627 Old Steese Highway</v>
      </c>
      <c r="C380" s="104" t="str">
        <f t="shared" si="11"/>
        <v>3627 Old Steese Highway,Fairbanks,AK,99801,907-780-5823,Mountain View Outfitters</v>
      </c>
    </row>
    <row r="381" spans="1:3" x14ac:dyDescent="0.25">
      <c r="A381" s="127" t="s">
        <v>391</v>
      </c>
      <c r="B381" s="256" t="str">
        <f t="shared" si="10"/>
        <v>Fairbanks</v>
      </c>
      <c r="C381" s="104" t="str">
        <f t="shared" si="11"/>
        <v>Fairbanks,AK,99801,907-780-5823,Mountain View Outfitters,3639 Old Seward Highway</v>
      </c>
    </row>
    <row r="382" spans="1:3" x14ac:dyDescent="0.25">
      <c r="A382" s="127" t="s">
        <v>316</v>
      </c>
      <c r="B382" s="256" t="str">
        <f t="shared" si="10"/>
        <v>AK</v>
      </c>
      <c r="C382" s="104" t="str">
        <f t="shared" si="11"/>
        <v>AK,99801,907-780-5823,Mountain View Outfitters,3639 Old Seward Highway,Eagle River</v>
      </c>
    </row>
    <row r="383" spans="1:3" x14ac:dyDescent="0.25">
      <c r="A383" s="127">
        <v>99801</v>
      </c>
      <c r="B383" s="256" t="str">
        <f t="shared" si="10"/>
        <v>99801</v>
      </c>
      <c r="C383" s="104" t="str">
        <f t="shared" si="11"/>
        <v>99801,907-780-5823,Mountain View Outfitters,3639 Old Seward Highway,Eagle River,AK</v>
      </c>
    </row>
    <row r="384" spans="1:3" x14ac:dyDescent="0.25">
      <c r="A384" s="127" t="s">
        <v>509</v>
      </c>
      <c r="B384" s="256" t="str">
        <f t="shared" si="10"/>
        <v>907-780-5823</v>
      </c>
      <c r="C384" s="104" t="str">
        <f t="shared" si="11"/>
        <v>907-780-5823,Mountain View Outfitters,3639 Old Seward Highway,Eagle River,AK,99503</v>
      </c>
    </row>
    <row r="385" spans="1:3" x14ac:dyDescent="0.25">
      <c r="A385" s="127" t="s">
        <v>510</v>
      </c>
      <c r="B385" s="256" t="str">
        <f t="shared" si="10"/>
        <v>Mountain View Outfitters</v>
      </c>
      <c r="C385" s="104" t="str">
        <f t="shared" si="11"/>
        <v>Mountain View Outfitters,3639 Old Seward Highway,Eagle River,AK,99503,907-563-5860</v>
      </c>
    </row>
    <row r="386" spans="1:3" x14ac:dyDescent="0.25">
      <c r="A386" s="127" t="s">
        <v>511</v>
      </c>
      <c r="B386" s="256" t="str">
        <f t="shared" si="10"/>
        <v>3639 Old Seward Highway</v>
      </c>
      <c r="C386" s="104" t="str">
        <f t="shared" si="11"/>
        <v>3639 Old Seward Highway,Eagle River,AK,99503,907-563-5860,Nell's Variety Store</v>
      </c>
    </row>
    <row r="387" spans="1:3" x14ac:dyDescent="0.25">
      <c r="A387" s="127" t="s">
        <v>512</v>
      </c>
      <c r="B387" s="256" t="str">
        <f t="shared" si="10"/>
        <v>Eagle River</v>
      </c>
      <c r="C387" s="104" t="str">
        <f t="shared" si="11"/>
        <v>Eagle River,AK,99503,907-563-5860,Nell's Variety Store,3857 Omalley Road</v>
      </c>
    </row>
    <row r="388" spans="1:3" x14ac:dyDescent="0.25">
      <c r="A388" s="127" t="s">
        <v>316</v>
      </c>
      <c r="B388" s="256" t="str">
        <f t="shared" si="10"/>
        <v>AK</v>
      </c>
      <c r="C388" s="104" t="str">
        <f t="shared" si="11"/>
        <v>AK,99503,907-563-5860,Nell's Variety Store,3857 Omalley Road,Dillingham</v>
      </c>
    </row>
    <row r="389" spans="1:3" x14ac:dyDescent="0.25">
      <c r="A389" s="127">
        <v>99503</v>
      </c>
      <c r="B389" s="256" t="str">
        <f t="shared" si="10"/>
        <v>99503</v>
      </c>
      <c r="C389" s="104" t="str">
        <f t="shared" si="11"/>
        <v>99503,907-563-5860,Nell's Variety Store,3857 Omalley Road,Dillingham,AK</v>
      </c>
    </row>
    <row r="390" spans="1:3" x14ac:dyDescent="0.25">
      <c r="A390" s="127" t="s">
        <v>513</v>
      </c>
      <c r="B390" s="256" t="str">
        <f t="shared" si="10"/>
        <v>907-563-5860</v>
      </c>
      <c r="C390" s="104" t="str">
        <f t="shared" si="11"/>
        <v>907-563-5860,Nell's Variety Store,3857 Omalley Road,Dillingham,AK,99576</v>
      </c>
    </row>
    <row r="391" spans="1:3" x14ac:dyDescent="0.25">
      <c r="A391" s="127" t="s">
        <v>514</v>
      </c>
      <c r="B391" s="256" t="str">
        <f t="shared" si="10"/>
        <v>Nell's Variety Store</v>
      </c>
      <c r="C391" s="104" t="str">
        <f t="shared" si="11"/>
        <v>Nell's Variety Store,3857 Omalley Road,Dillingham,AK,99576,907-842-6117</v>
      </c>
    </row>
    <row r="392" spans="1:3" x14ac:dyDescent="0.25">
      <c r="A392" s="127" t="s">
        <v>515</v>
      </c>
      <c r="B392" s="256" t="str">
        <f t="shared" ref="B392:B455" si="12" xml:space="preserve"> TRIM( A392 )</f>
        <v>3857 Omalley Road</v>
      </c>
      <c r="C392" s="104" t="str">
        <f t="shared" ref="C392:C455" si="13" xml:space="preserve"> _xlfn.TEXTJOIN( ",", FALSE, B392:B397 )</f>
        <v>3857 Omalley Road,Dillingham,AK,99576,907-842-6117,Nestermann's</v>
      </c>
    </row>
    <row r="393" spans="1:3" x14ac:dyDescent="0.25">
      <c r="A393" s="127" t="s">
        <v>516</v>
      </c>
      <c r="B393" s="256" t="str">
        <f t="shared" si="12"/>
        <v>Dillingham</v>
      </c>
      <c r="C393" s="104" t="str">
        <f t="shared" si="13"/>
        <v>Dillingham,AK,99576,907-842-6117,Nestermann's,3857 Parks Hy</v>
      </c>
    </row>
    <row r="394" spans="1:3" x14ac:dyDescent="0.25">
      <c r="A394" s="127" t="s">
        <v>316</v>
      </c>
      <c r="B394" s="256" t="str">
        <f t="shared" si="12"/>
        <v>AK</v>
      </c>
      <c r="C394" s="104" t="str">
        <f t="shared" si="13"/>
        <v>AK,99576,907-842-6117,Nestermann's,3857 Parks Hy,Delta Junction</v>
      </c>
    </row>
    <row r="395" spans="1:3" x14ac:dyDescent="0.25">
      <c r="A395" s="127">
        <v>99576</v>
      </c>
      <c r="B395" s="256" t="str">
        <f t="shared" si="12"/>
        <v>99576</v>
      </c>
      <c r="C395" s="104" t="str">
        <f t="shared" si="13"/>
        <v>99576,907-842-6117,Nestermann's,3857 Parks Hy,Delta Junction,AK</v>
      </c>
    </row>
    <row r="396" spans="1:3" x14ac:dyDescent="0.25">
      <c r="A396" s="127" t="s">
        <v>517</v>
      </c>
      <c r="B396" s="256" t="str">
        <f t="shared" si="12"/>
        <v>907-842-6117</v>
      </c>
      <c r="C396" s="104" t="str">
        <f t="shared" si="13"/>
        <v>907-842-6117,Nestermann's,3857 Parks Hy,Delta Junction,AK,99507</v>
      </c>
    </row>
    <row r="397" spans="1:3" x14ac:dyDescent="0.25">
      <c r="A397" s="127" t="s">
        <v>518</v>
      </c>
      <c r="B397" s="256" t="str">
        <f t="shared" si="12"/>
        <v>Nestermann's</v>
      </c>
      <c r="C397" s="104" t="str">
        <f t="shared" si="13"/>
        <v>Nestermann's,3857 Parks Hy,Delta Junction,AK,99507,907-344-6249</v>
      </c>
    </row>
    <row r="398" spans="1:3" x14ac:dyDescent="0.25">
      <c r="A398" s="127" t="s">
        <v>519</v>
      </c>
      <c r="B398" s="256" t="str">
        <f t="shared" si="12"/>
        <v>3857 Parks Hy</v>
      </c>
      <c r="C398" s="104" t="str">
        <f t="shared" si="13"/>
        <v>3857 Parks Hy,Delta Junction,AK,99507,907-344-6249,North Pole Sports</v>
      </c>
    </row>
    <row r="399" spans="1:3" x14ac:dyDescent="0.25">
      <c r="A399" s="127" t="s">
        <v>520</v>
      </c>
      <c r="B399" s="256" t="str">
        <f t="shared" si="12"/>
        <v>Delta Junction</v>
      </c>
      <c r="C399" s="104" t="str">
        <f t="shared" si="13"/>
        <v>Delta Junction,AK,99507,907-344-6249,North Pole Sports,3858 Pond Reef Road</v>
      </c>
    </row>
    <row r="400" spans="1:3" x14ac:dyDescent="0.25">
      <c r="A400" s="127" t="s">
        <v>316</v>
      </c>
      <c r="B400" s="256" t="str">
        <f t="shared" si="12"/>
        <v>AK</v>
      </c>
      <c r="C400" s="104" t="str">
        <f t="shared" si="13"/>
        <v>AK,99507,907-344-6249,North Pole Sports,3858 Pond Reef Road,Anchorage</v>
      </c>
    </row>
    <row r="401" spans="1:3" x14ac:dyDescent="0.25">
      <c r="A401" s="127">
        <v>99507</v>
      </c>
      <c r="B401" s="256" t="str">
        <f t="shared" si="12"/>
        <v>99507</v>
      </c>
      <c r="C401" s="104" t="str">
        <f t="shared" si="13"/>
        <v>99507,907-344-6249,North Pole Sports,3858 Pond Reef Road,Anchorage,AK</v>
      </c>
    </row>
    <row r="402" spans="1:3" x14ac:dyDescent="0.25">
      <c r="A402" s="127" t="s">
        <v>521</v>
      </c>
      <c r="B402" s="256" t="str">
        <f t="shared" si="12"/>
        <v>907-344-6249</v>
      </c>
      <c r="C402" s="104" t="str">
        <f t="shared" si="13"/>
        <v>907-344-6249,North Pole Sports,3858 Pond Reef Road,Anchorage,AK,99705</v>
      </c>
    </row>
    <row r="403" spans="1:3" x14ac:dyDescent="0.25">
      <c r="A403" s="127" t="s">
        <v>522</v>
      </c>
      <c r="B403" s="256" t="str">
        <f t="shared" si="12"/>
        <v>North Pole Sports</v>
      </c>
      <c r="C403" s="104" t="str">
        <f t="shared" si="13"/>
        <v>North Pole Sports,3858 Pond Reef Road,Anchorage,AK,99705,907-490-6444</v>
      </c>
    </row>
    <row r="404" spans="1:3" x14ac:dyDescent="0.25">
      <c r="A404" s="127" t="s">
        <v>523</v>
      </c>
      <c r="B404" s="256" t="str">
        <f t="shared" si="12"/>
        <v>3858 Pond Reef Road</v>
      </c>
      <c r="C404" s="104" t="str">
        <f t="shared" si="13"/>
        <v>3858 Pond Reef Road,Anchorage,AK,99705,907-490-6444,Northerner Sport Shop</v>
      </c>
    </row>
    <row r="405" spans="1:3" x14ac:dyDescent="0.25">
      <c r="A405" s="127" t="s">
        <v>363</v>
      </c>
      <c r="B405" s="256" t="str">
        <f t="shared" si="12"/>
        <v>Anchorage</v>
      </c>
      <c r="C405" s="104" t="str">
        <f t="shared" si="13"/>
        <v>Anchorage,AK,99705,907-490-6444,Northerner Sport Shop,West 4th Avenue</v>
      </c>
    </row>
    <row r="406" spans="1:3" x14ac:dyDescent="0.25">
      <c r="A406" s="127" t="s">
        <v>316</v>
      </c>
      <c r="B406" s="256" t="str">
        <f t="shared" si="12"/>
        <v>AK</v>
      </c>
      <c r="C406" s="104" t="str">
        <f t="shared" si="13"/>
        <v>AK,99705,907-490-6444,Northerner Sport Shop,West 4th Avenue,Anchorage</v>
      </c>
    </row>
    <row r="407" spans="1:3" x14ac:dyDescent="0.25">
      <c r="A407" s="127">
        <v>99705</v>
      </c>
      <c r="B407" s="256" t="str">
        <f t="shared" si="12"/>
        <v>99705</v>
      </c>
      <c r="C407" s="104" t="str">
        <f t="shared" si="13"/>
        <v>99705,907-490-6444,Northerner Sport Shop,West 4th Avenue,Anchorage,AK</v>
      </c>
    </row>
    <row r="408" spans="1:3" x14ac:dyDescent="0.25">
      <c r="A408" s="127" t="s">
        <v>524</v>
      </c>
      <c r="B408" s="256" t="str">
        <f t="shared" si="12"/>
        <v>907-490-6444</v>
      </c>
      <c r="C408" s="104" t="str">
        <f t="shared" si="13"/>
        <v>907-490-6444,Northerner Sport Shop,West 4th Avenue,Anchorage,AK,99503</v>
      </c>
    </row>
    <row r="409" spans="1:3" x14ac:dyDescent="0.25">
      <c r="A409" s="127" t="s">
        <v>525</v>
      </c>
      <c r="B409" s="256" t="str">
        <f t="shared" si="12"/>
        <v>Northerner Sport Shop</v>
      </c>
      <c r="C409" s="104" t="str">
        <f t="shared" si="13"/>
        <v>Northerner Sport Shop,West 4th Avenue,Anchorage,AK,99503,907-272-7555</v>
      </c>
    </row>
    <row r="410" spans="1:3" x14ac:dyDescent="0.25">
      <c r="A410" s="127" t="s">
        <v>526</v>
      </c>
      <c r="B410" s="256" t="str">
        <f t="shared" si="12"/>
        <v>West 4th Avenue</v>
      </c>
      <c r="C410" s="104" t="str">
        <f t="shared" si="13"/>
        <v>West 4th Avenue,Anchorage,AK,99503,907-272-7555,Northland Billiards</v>
      </c>
    </row>
    <row r="411" spans="1:3" x14ac:dyDescent="0.25">
      <c r="A411" s="127" t="s">
        <v>363</v>
      </c>
      <c r="B411" s="256" t="str">
        <f t="shared" si="12"/>
        <v>Anchorage</v>
      </c>
      <c r="C411" s="104" t="str">
        <f t="shared" si="13"/>
        <v>Anchorage,AK,99503,907-272-7555,Northland Billiards,3857 Parks Hy</v>
      </c>
    </row>
    <row r="412" spans="1:3" x14ac:dyDescent="0.25">
      <c r="A412" s="127" t="s">
        <v>316</v>
      </c>
      <c r="B412" s="256" t="str">
        <f t="shared" si="12"/>
        <v>AK</v>
      </c>
      <c r="C412" s="104" t="str">
        <f t="shared" si="13"/>
        <v>AK,99503,907-272-7555,Northland Billiards,3857 Parks Hy,Bethel</v>
      </c>
    </row>
    <row r="413" spans="1:3" x14ac:dyDescent="0.25">
      <c r="A413" s="127">
        <v>99503</v>
      </c>
      <c r="B413" s="256" t="str">
        <f t="shared" si="12"/>
        <v>99503</v>
      </c>
      <c r="C413" s="104" t="str">
        <f t="shared" si="13"/>
        <v>99503,907-272-7555,Northland Billiards,3857 Parks Hy,Bethel,AK</v>
      </c>
    </row>
    <row r="414" spans="1:3" x14ac:dyDescent="0.25">
      <c r="A414" s="127" t="s">
        <v>527</v>
      </c>
      <c r="B414" s="256" t="str">
        <f t="shared" si="12"/>
        <v>907-272-7555</v>
      </c>
      <c r="C414" s="104" t="str">
        <f t="shared" si="13"/>
        <v>907-272-7555,Northland Billiards,3857 Parks Hy,Bethel,AK,99516</v>
      </c>
    </row>
    <row r="415" spans="1:3" x14ac:dyDescent="0.25">
      <c r="A415" s="127" t="s">
        <v>528</v>
      </c>
      <c r="B415" s="256" t="str">
        <f t="shared" si="12"/>
        <v>Northland Billiards</v>
      </c>
      <c r="C415" s="104" t="str">
        <f t="shared" si="13"/>
        <v>Northland Billiards,3857 Parks Hy,Bethel,AK,99516,907-345-6292</v>
      </c>
    </row>
    <row r="416" spans="1:3" x14ac:dyDescent="0.25">
      <c r="A416" s="127" t="s">
        <v>519</v>
      </c>
      <c r="B416" s="256" t="str">
        <f t="shared" si="12"/>
        <v>3857 Parks Hy</v>
      </c>
      <c r="C416" s="104" t="str">
        <f t="shared" si="13"/>
        <v>3857 Parks Hy,Bethel,AK,99516,907-345-6292,Northern Alaskan Outfitter</v>
      </c>
    </row>
    <row r="417" spans="1:3" x14ac:dyDescent="0.25">
      <c r="A417" s="127" t="s">
        <v>529</v>
      </c>
      <c r="B417" s="256" t="str">
        <f t="shared" si="12"/>
        <v>Bethel</v>
      </c>
      <c r="C417" s="104" t="str">
        <f t="shared" si="13"/>
        <v>Bethel,AK,99516,907-345-6292,Northern Alaskan Outfitter,4001 Portage Street</v>
      </c>
    </row>
    <row r="418" spans="1:3" x14ac:dyDescent="0.25">
      <c r="A418" s="127" t="s">
        <v>316</v>
      </c>
      <c r="B418" s="256" t="str">
        <f t="shared" si="12"/>
        <v>AK</v>
      </c>
      <c r="C418" s="104" t="str">
        <f t="shared" si="13"/>
        <v>AK,99516,907-345-6292,Northern Alaskan Outfitter,4001 Portage Street,Anchorage</v>
      </c>
    </row>
    <row r="419" spans="1:3" x14ac:dyDescent="0.25">
      <c r="A419" s="127">
        <v>99516</v>
      </c>
      <c r="B419" s="256" t="str">
        <f t="shared" si="12"/>
        <v>99516</v>
      </c>
      <c r="C419" s="104" t="str">
        <f t="shared" si="13"/>
        <v>99516,907-345-6292,Northern Alaskan Outfitter,4001 Portage Street,Anchorage,AK</v>
      </c>
    </row>
    <row r="420" spans="1:3" x14ac:dyDescent="0.25">
      <c r="A420" s="127" t="s">
        <v>530</v>
      </c>
      <c r="B420" s="256" t="str">
        <f t="shared" si="12"/>
        <v>907-345-6292</v>
      </c>
      <c r="C420" s="104" t="str">
        <f t="shared" si="13"/>
        <v>907-345-6292,Northern Alaskan Outfitter,4001 Portage Street,Anchorage,AK,99801</v>
      </c>
    </row>
    <row r="421" spans="1:3" x14ac:dyDescent="0.25">
      <c r="A421" s="127" t="s">
        <v>531</v>
      </c>
      <c r="B421" s="256" t="str">
        <f t="shared" si="12"/>
        <v>Northern Alaskan Outfitter</v>
      </c>
      <c r="C421" s="104" t="str">
        <f t="shared" si="13"/>
        <v>Northern Alaskan Outfitter,4001 Portage Street,Anchorage,AK,99801,907-789-6480</v>
      </c>
    </row>
    <row r="422" spans="1:3" x14ac:dyDescent="0.25">
      <c r="A422" s="127" t="s">
        <v>532</v>
      </c>
      <c r="B422" s="256" t="str">
        <f t="shared" si="12"/>
        <v>4001 Portage Street</v>
      </c>
      <c r="C422" s="104" t="str">
        <f t="shared" si="13"/>
        <v>4001 Portage Street,Anchorage,AK,99801,907-789-6480,Out in the Boondock Outfitters</v>
      </c>
    </row>
    <row r="423" spans="1:3" x14ac:dyDescent="0.25">
      <c r="A423" s="127" t="s">
        <v>363</v>
      </c>
      <c r="B423" s="256" t="str">
        <f t="shared" si="12"/>
        <v>Anchorage</v>
      </c>
      <c r="C423" s="104" t="str">
        <f t="shared" si="13"/>
        <v>Anchorage,AK,99801,907-789-6480,Out in the Boondock Outfitters,726 Fairview Avenue</v>
      </c>
    </row>
    <row r="424" spans="1:3" x14ac:dyDescent="0.25">
      <c r="A424" s="127" t="s">
        <v>316</v>
      </c>
      <c r="B424" s="256" t="str">
        <f t="shared" si="12"/>
        <v>AK</v>
      </c>
      <c r="C424" s="104" t="str">
        <f t="shared" si="13"/>
        <v>AK,99801,907-789-6480,Out in the Boondock Outfitters,726 Fairview Avenue,Ketchikan</v>
      </c>
    </row>
    <row r="425" spans="1:3" x14ac:dyDescent="0.25">
      <c r="A425" s="127">
        <v>99801</v>
      </c>
      <c r="B425" s="256" t="str">
        <f t="shared" si="12"/>
        <v>99801</v>
      </c>
      <c r="C425" s="104" t="str">
        <f t="shared" si="13"/>
        <v>99801,907-789-6480,Out in the Boondock Outfitters,726 Fairview Avenue,Ketchikan,AK</v>
      </c>
    </row>
    <row r="426" spans="1:3" x14ac:dyDescent="0.25">
      <c r="A426" s="127" t="s">
        <v>533</v>
      </c>
      <c r="B426" s="256" t="str">
        <f t="shared" si="12"/>
        <v>907-789-6480</v>
      </c>
      <c r="C426" s="104" t="str">
        <f t="shared" si="13"/>
        <v>907-789-6480,Out in the Boondock Outfitters,726 Fairview Avenue,Ketchikan,AK,99577</v>
      </c>
    </row>
    <row r="427" spans="1:3" x14ac:dyDescent="0.25">
      <c r="A427" s="127" t="s">
        <v>534</v>
      </c>
      <c r="B427" s="256" t="str">
        <f t="shared" si="12"/>
        <v>Out in the Boondock Outfitters</v>
      </c>
      <c r="C427" s="104" t="str">
        <f t="shared" si="13"/>
        <v>Out in the Boondock Outfitters,726 Fairview Avenue,Ketchikan,AK,99577,907-694-3686</v>
      </c>
    </row>
    <row r="428" spans="1:3" x14ac:dyDescent="0.25">
      <c r="A428" s="127" t="s">
        <v>535</v>
      </c>
      <c r="B428" s="256" t="str">
        <f t="shared" si="12"/>
        <v>726 Fairview Avenue</v>
      </c>
      <c r="C428" s="104" t="str">
        <f t="shared" si="13"/>
        <v>726 Fairview Avenue,Ketchikan,AK,99577,907-694-3686,Outside Passage</v>
      </c>
    </row>
    <row r="429" spans="1:3" x14ac:dyDescent="0.25">
      <c r="A429" s="127" t="s">
        <v>404</v>
      </c>
      <c r="B429" s="256" t="str">
        <f t="shared" si="12"/>
        <v>Ketchikan</v>
      </c>
      <c r="C429" s="104" t="str">
        <f t="shared" si="13"/>
        <v>Ketchikan,AK,99577,907-694-3686,Outside Passage,2636 Lower Mill Road</v>
      </c>
    </row>
    <row r="430" spans="1:3" x14ac:dyDescent="0.25">
      <c r="A430" s="127" t="s">
        <v>316</v>
      </c>
      <c r="B430" s="256" t="str">
        <f t="shared" si="12"/>
        <v>AK</v>
      </c>
      <c r="C430" s="104" t="str">
        <f t="shared" si="13"/>
        <v>AK,99577,907-694-3686,Outside Passage,2636 Lower Mill Road,Fairbanks</v>
      </c>
    </row>
    <row r="431" spans="1:3" x14ac:dyDescent="0.25">
      <c r="A431" s="127">
        <v>99577</v>
      </c>
      <c r="B431" s="256" t="str">
        <f t="shared" si="12"/>
        <v>99577</v>
      </c>
      <c r="C431" s="104" t="str">
        <f t="shared" si="13"/>
        <v>99577,907-694-3686,Outside Passage,2636 Lower Mill Road,Fairbanks,AK</v>
      </c>
    </row>
    <row r="432" spans="1:3" x14ac:dyDescent="0.25">
      <c r="A432" s="127" t="s">
        <v>536</v>
      </c>
      <c r="B432" s="256" t="str">
        <f t="shared" si="12"/>
        <v>907-694-3686</v>
      </c>
      <c r="C432" s="104" t="str">
        <f t="shared" si="13"/>
        <v>907-694-3686,Outside Passage,2636 Lower Mill Road,Fairbanks,AK,99901</v>
      </c>
    </row>
    <row r="433" spans="1:3" x14ac:dyDescent="0.25">
      <c r="A433" s="127" t="s">
        <v>537</v>
      </c>
      <c r="B433" s="256" t="str">
        <f t="shared" si="12"/>
        <v>Outside Passage</v>
      </c>
      <c r="C433" s="104" t="str">
        <f t="shared" si="13"/>
        <v>Outside Passage,2636 Lower Mill Road,Fairbanks,AK,99901,907-225-5101</v>
      </c>
    </row>
    <row r="434" spans="1:3" x14ac:dyDescent="0.25">
      <c r="A434" s="127" t="s">
        <v>538</v>
      </c>
      <c r="B434" s="256" t="str">
        <f t="shared" si="12"/>
        <v>2636 Lower Mill Road</v>
      </c>
      <c r="C434" s="104" t="str">
        <f t="shared" si="13"/>
        <v>2636 Lower Mill Road,Fairbanks,AK,99901,907-225-5101,Pacific Supply Corporation of Alaska LLC</v>
      </c>
    </row>
    <row r="435" spans="1:3" x14ac:dyDescent="0.25">
      <c r="A435" s="127" t="s">
        <v>391</v>
      </c>
      <c r="B435" s="256" t="str">
        <f t="shared" si="12"/>
        <v>Fairbanks</v>
      </c>
      <c r="C435" s="104" t="str">
        <f t="shared" si="13"/>
        <v>Fairbanks,AK,99901,907-225-5101,Pacific Supply Corporation of Alaska LLC,3833 Old Seward Highway</v>
      </c>
    </row>
    <row r="436" spans="1:3" x14ac:dyDescent="0.25">
      <c r="A436" s="127" t="s">
        <v>316</v>
      </c>
      <c r="B436" s="256" t="str">
        <f t="shared" si="12"/>
        <v>AK</v>
      </c>
      <c r="C436" s="104" t="str">
        <f t="shared" si="13"/>
        <v>AK,99901,907-225-5101,Pacific Supply Corporation of Alaska LLC,3833 Old Seward Highway,Eagle River</v>
      </c>
    </row>
    <row r="437" spans="1:3" x14ac:dyDescent="0.25">
      <c r="A437" s="127">
        <v>99901</v>
      </c>
      <c r="B437" s="256" t="str">
        <f t="shared" si="12"/>
        <v>99901</v>
      </c>
      <c r="C437" s="104" t="str">
        <f t="shared" si="13"/>
        <v>99901,907-225-5101,Pacific Supply Corporation of Alaska LLC,3833 Old Seward Highway,Eagle River,AK</v>
      </c>
    </row>
    <row r="438" spans="1:3" x14ac:dyDescent="0.25">
      <c r="A438" s="127" t="s">
        <v>539</v>
      </c>
      <c r="B438" s="256" t="str">
        <f t="shared" si="12"/>
        <v>907-225-5101</v>
      </c>
      <c r="C438" s="104" t="str">
        <f t="shared" si="13"/>
        <v>907-225-5101,Pacific Supply Corporation of Alaska LLC,3833 Old Seward Highway,Eagle River,AK,99835</v>
      </c>
    </row>
    <row r="439" spans="1:3" x14ac:dyDescent="0.25">
      <c r="A439" s="127" t="s">
        <v>540</v>
      </c>
      <c r="B439" s="256" t="str">
        <f t="shared" si="12"/>
        <v>Pacific Supply Corporation of Alaska LLC</v>
      </c>
      <c r="C439" s="104" t="str">
        <f t="shared" si="13"/>
        <v>Pacific Supply Corporation of Alaska LLC,3833 Old Seward Highway,Eagle River,AK,99835,907-747-5972</v>
      </c>
    </row>
    <row r="440" spans="1:3" x14ac:dyDescent="0.25">
      <c r="A440" s="127" t="s">
        <v>541</v>
      </c>
      <c r="B440" s="256" t="str">
        <f t="shared" si="12"/>
        <v>3833 Old Seward Highway</v>
      </c>
      <c r="C440" s="104" t="str">
        <f t="shared" si="13"/>
        <v>3833 Old Seward Highway,Eagle River,AK,99835,907-747-5972,Pacific Supply of Alaska</v>
      </c>
    </row>
    <row r="441" spans="1:3" x14ac:dyDescent="0.25">
      <c r="A441" s="127" t="s">
        <v>512</v>
      </c>
      <c r="B441" s="256" t="str">
        <f t="shared" si="12"/>
        <v>Eagle River</v>
      </c>
      <c r="C441" s="104" t="str">
        <f t="shared" si="13"/>
        <v>Eagle River,AK,99835,907-747-5972,Pacific Supply of Alaska,3838 Olympic Circle</v>
      </c>
    </row>
    <row r="442" spans="1:3" x14ac:dyDescent="0.25">
      <c r="A442" s="127" t="s">
        <v>316</v>
      </c>
      <c r="B442" s="256" t="str">
        <f t="shared" si="12"/>
        <v>AK</v>
      </c>
      <c r="C442" s="104" t="str">
        <f t="shared" si="13"/>
        <v>AK,99835,907-747-5972,Pacific Supply of Alaska,3838 Olympic Circle,Dillingham</v>
      </c>
    </row>
    <row r="443" spans="1:3" x14ac:dyDescent="0.25">
      <c r="A443" s="127">
        <v>99835</v>
      </c>
      <c r="B443" s="256" t="str">
        <f t="shared" si="12"/>
        <v>99835</v>
      </c>
      <c r="C443" s="104" t="str">
        <f t="shared" si="13"/>
        <v>99835,907-747-5972,Pacific Supply of Alaska,3838 Olympic Circle,Dillingham,AK</v>
      </c>
    </row>
    <row r="444" spans="1:3" x14ac:dyDescent="0.25">
      <c r="A444" s="127" t="s">
        <v>542</v>
      </c>
      <c r="B444" s="256" t="str">
        <f t="shared" si="12"/>
        <v>907-747-5972</v>
      </c>
      <c r="C444" s="104" t="str">
        <f t="shared" si="13"/>
        <v>907-747-5972,Pacific Supply of Alaska,3838 Olympic Circle,Dillingham,AK,99901</v>
      </c>
    </row>
    <row r="445" spans="1:3" x14ac:dyDescent="0.25">
      <c r="A445" s="127" t="s">
        <v>543</v>
      </c>
      <c r="B445" s="256" t="str">
        <f t="shared" si="12"/>
        <v>Pacific Supply of Alaska</v>
      </c>
      <c r="C445" s="104" t="str">
        <f t="shared" si="13"/>
        <v>Pacific Supply of Alaska,3838 Olympic Circle,Dillingham,AK,99901,907-225-6002</v>
      </c>
    </row>
    <row r="446" spans="1:3" x14ac:dyDescent="0.25">
      <c r="A446" s="127" t="s">
        <v>544</v>
      </c>
      <c r="B446" s="256" t="str">
        <f t="shared" si="12"/>
        <v>3838 Olympic Circle</v>
      </c>
      <c r="C446" s="104" t="str">
        <f t="shared" si="13"/>
        <v>3838 Olympic Circle,Dillingham,AK,99901,907-225-6002,Palmer's Hardware</v>
      </c>
    </row>
    <row r="447" spans="1:3" x14ac:dyDescent="0.25">
      <c r="A447" s="127" t="s">
        <v>516</v>
      </c>
      <c r="B447" s="256" t="str">
        <f t="shared" si="12"/>
        <v>Dillingham</v>
      </c>
      <c r="C447" s="104" t="str">
        <f t="shared" si="13"/>
        <v>Dillingham,AK,99901,907-225-6002,Palmer's Hardware,Alyeska Highway</v>
      </c>
    </row>
    <row r="448" spans="1:3" x14ac:dyDescent="0.25">
      <c r="A448" s="127" t="s">
        <v>316</v>
      </c>
      <c r="B448" s="256" t="str">
        <f t="shared" si="12"/>
        <v>AK</v>
      </c>
      <c r="C448" s="104" t="str">
        <f t="shared" si="13"/>
        <v>AK,99901,907-225-6002,Palmer's Hardware,Alyeska Highway,Anchorage</v>
      </c>
    </row>
    <row r="449" spans="1:3" x14ac:dyDescent="0.25">
      <c r="A449" s="127">
        <v>99901</v>
      </c>
      <c r="B449" s="256" t="str">
        <f t="shared" si="12"/>
        <v>99901</v>
      </c>
      <c r="C449" s="104" t="str">
        <f t="shared" si="13"/>
        <v>99901,907-225-6002,Palmer's Hardware,Alyeska Highway,Anchorage,AK</v>
      </c>
    </row>
    <row r="450" spans="1:3" x14ac:dyDescent="0.25">
      <c r="A450" s="127" t="s">
        <v>545</v>
      </c>
      <c r="B450" s="256" t="str">
        <f t="shared" si="12"/>
        <v>907-225-6002</v>
      </c>
      <c r="C450" s="104" t="str">
        <f t="shared" si="13"/>
        <v>907-225-6002,Palmer's Hardware,Alyeska Highway,Anchorage,AK,99603</v>
      </c>
    </row>
    <row r="451" spans="1:3" x14ac:dyDescent="0.25">
      <c r="A451" s="127" t="s">
        <v>546</v>
      </c>
      <c r="B451" s="256" t="str">
        <f t="shared" si="12"/>
        <v>Palmer's Hardware</v>
      </c>
      <c r="C451" s="104" t="str">
        <f t="shared" si="13"/>
        <v>Palmer's Hardware,Alyeska Highway,Anchorage,AK,99603,907-235-8594</v>
      </c>
    </row>
    <row r="452" spans="1:3" x14ac:dyDescent="0.25">
      <c r="A452" s="127" t="s">
        <v>547</v>
      </c>
      <c r="B452" s="256" t="str">
        <f t="shared" si="12"/>
        <v>Alyeska Highway</v>
      </c>
      <c r="C452" s="104" t="str">
        <f t="shared" si="13"/>
        <v>Alyeska Highway,Anchorage,AK,99603,907-235-8594,Paul's Tackle Shop</v>
      </c>
    </row>
    <row r="453" spans="1:3" x14ac:dyDescent="0.25">
      <c r="A453" s="127" t="s">
        <v>363</v>
      </c>
      <c r="B453" s="256" t="str">
        <f t="shared" si="12"/>
        <v>Anchorage</v>
      </c>
      <c r="C453" s="104" t="str">
        <f t="shared" si="13"/>
        <v>Anchorage,AK,99603,907-235-8594,Paul's Tackle Shop,2633 Long Run Drive</v>
      </c>
    </row>
    <row r="454" spans="1:3" x14ac:dyDescent="0.25">
      <c r="A454" s="127" t="s">
        <v>316</v>
      </c>
      <c r="B454" s="256" t="str">
        <f t="shared" si="12"/>
        <v>AK</v>
      </c>
      <c r="C454" s="104" t="str">
        <f t="shared" si="13"/>
        <v>AK,99603,907-235-8594,Paul's Tackle Shop,2633 Long Run Drive,Fairbanks</v>
      </c>
    </row>
    <row r="455" spans="1:3" x14ac:dyDescent="0.25">
      <c r="A455" s="127">
        <v>99603</v>
      </c>
      <c r="B455" s="256" t="str">
        <f t="shared" si="12"/>
        <v>99603</v>
      </c>
      <c r="C455" s="104" t="str">
        <f t="shared" si="13"/>
        <v>99603,907-235-8594,Paul's Tackle Shop,2633 Long Run Drive,Fairbanks,AK</v>
      </c>
    </row>
    <row r="456" spans="1:3" x14ac:dyDescent="0.25">
      <c r="A456" s="127" t="s">
        <v>548</v>
      </c>
      <c r="B456" s="256" t="str">
        <f t="shared" ref="B456:B519" si="14" xml:space="preserve"> TRIM( A456 )</f>
        <v>907-235-8594</v>
      </c>
      <c r="C456" s="104" t="str">
        <f t="shared" ref="C456:C519" si="15" xml:space="preserve"> _xlfn.TEXTJOIN( ",", FALSE, B456:B461 )</f>
        <v>907-235-8594,Paul's Tackle Shop,2633 Long Run Drive,Fairbanks,AK,99576</v>
      </c>
    </row>
    <row r="457" spans="1:3" x14ac:dyDescent="0.25">
      <c r="A457" s="127" t="s">
        <v>549</v>
      </c>
      <c r="B457" s="256" t="str">
        <f t="shared" si="14"/>
        <v>Paul's Tackle Shop</v>
      </c>
      <c r="C457" s="104" t="str">
        <f t="shared" si="15"/>
        <v>Paul's Tackle Shop,2633 Long Run Drive,Fairbanks,AK,99576,907-842-5101</v>
      </c>
    </row>
    <row r="458" spans="1:3" x14ac:dyDescent="0.25">
      <c r="A458" s="127" t="s">
        <v>550</v>
      </c>
      <c r="B458" s="256" t="str">
        <f t="shared" si="14"/>
        <v>2633 Long Run Drive</v>
      </c>
      <c r="C458" s="104" t="str">
        <f t="shared" si="15"/>
        <v>2633 Long Run Drive,Fairbanks,AK,99576,907-842-5101,Phil's Ski Rental</v>
      </c>
    </row>
    <row r="459" spans="1:3" x14ac:dyDescent="0.25">
      <c r="A459" s="127" t="s">
        <v>391</v>
      </c>
      <c r="B459" s="256" t="str">
        <f t="shared" si="14"/>
        <v>Fairbanks</v>
      </c>
      <c r="C459" s="104" t="str">
        <f t="shared" si="15"/>
        <v>Fairbanks,AK,99576,907-842-5101,Phil's Ski Rental,7900 Spenard Road</v>
      </c>
    </row>
    <row r="460" spans="1:3" x14ac:dyDescent="0.25">
      <c r="A460" s="127" t="s">
        <v>316</v>
      </c>
      <c r="B460" s="256" t="str">
        <f t="shared" si="14"/>
        <v>AK</v>
      </c>
      <c r="C460" s="104" t="str">
        <f t="shared" si="15"/>
        <v>AK,99576,907-842-5101,Phil's Ski Rental,7900 Spenard Road,Anchorage</v>
      </c>
    </row>
    <row r="461" spans="1:3" x14ac:dyDescent="0.25">
      <c r="A461" s="127">
        <v>99576</v>
      </c>
      <c r="B461" s="256" t="str">
        <f t="shared" si="14"/>
        <v>99576</v>
      </c>
      <c r="C461" s="104" t="str">
        <f t="shared" si="15"/>
        <v>99576,907-842-5101,Phil's Ski Rental,7900 Spenard Road,Anchorage,AK</v>
      </c>
    </row>
    <row r="462" spans="1:3" x14ac:dyDescent="0.25">
      <c r="A462" s="127" t="s">
        <v>551</v>
      </c>
      <c r="B462" s="256" t="str">
        <f t="shared" si="14"/>
        <v>907-842-5101</v>
      </c>
      <c r="C462" s="104" t="str">
        <f t="shared" si="15"/>
        <v>907-842-5101,Phil's Ski Rental,7900 Spenard Road,Anchorage,AK,99686</v>
      </c>
    </row>
    <row r="463" spans="1:3" x14ac:dyDescent="0.25">
      <c r="A463" s="127" t="s">
        <v>552</v>
      </c>
      <c r="B463" s="256" t="str">
        <f t="shared" si="14"/>
        <v>Phil's Ski Rental</v>
      </c>
      <c r="C463" s="104" t="str">
        <f t="shared" si="15"/>
        <v>Phil's Ski Rental,7900 Spenard Road,Anchorage,AK,99686,907-835-6970</v>
      </c>
    </row>
    <row r="464" spans="1:3" x14ac:dyDescent="0.25">
      <c r="A464" s="127" t="s">
        <v>553</v>
      </c>
      <c r="B464" s="256" t="str">
        <f t="shared" si="14"/>
        <v>7900 Spenard Road</v>
      </c>
      <c r="C464" s="104" t="str">
        <f t="shared" si="15"/>
        <v>7900 Spenard Road,Anchorage,AK,99686,907-835-6970,Play It Over Sports</v>
      </c>
    </row>
    <row r="465" spans="1:3" x14ac:dyDescent="0.25">
      <c r="A465" s="127" t="s">
        <v>363</v>
      </c>
      <c r="B465" s="256" t="str">
        <f t="shared" si="14"/>
        <v>Anchorage</v>
      </c>
      <c r="C465" s="104" t="str">
        <f t="shared" si="15"/>
        <v>Anchorage,AK,99686,907-835-6970,Play It Over Sports,7900 Spenard Road</v>
      </c>
    </row>
    <row r="466" spans="1:3" x14ac:dyDescent="0.25">
      <c r="A466" s="127" t="s">
        <v>316</v>
      </c>
      <c r="B466" s="256" t="str">
        <f t="shared" si="14"/>
        <v>AK</v>
      </c>
      <c r="C466" s="104" t="str">
        <f t="shared" si="15"/>
        <v>AK,99686,907-835-6970,Play It Over Sports,7900 Spenard Road,Anchorage</v>
      </c>
    </row>
    <row r="467" spans="1:3" x14ac:dyDescent="0.25">
      <c r="A467" s="127">
        <v>99686</v>
      </c>
      <c r="B467" s="256" t="str">
        <f t="shared" si="14"/>
        <v>99686</v>
      </c>
      <c r="C467" s="104" t="str">
        <f t="shared" si="15"/>
        <v>99686,907-835-6970,Play It Over Sports,7900 Spenard Road,Anchorage,AK</v>
      </c>
    </row>
    <row r="468" spans="1:3" x14ac:dyDescent="0.25">
      <c r="A468" s="127" t="s">
        <v>554</v>
      </c>
      <c r="B468" s="256" t="str">
        <f t="shared" si="14"/>
        <v>907-835-6970</v>
      </c>
      <c r="C468" s="104" t="str">
        <f t="shared" si="15"/>
        <v>907-835-6970,Play It Over Sports,7900 Spenard Road,Anchorage,AK,99503</v>
      </c>
    </row>
    <row r="469" spans="1:3" x14ac:dyDescent="0.25">
      <c r="A469" s="127" t="s">
        <v>555</v>
      </c>
      <c r="B469" s="256" t="str">
        <f t="shared" si="14"/>
        <v>Play It Over Sports</v>
      </c>
      <c r="C469" s="104" t="str">
        <f t="shared" si="15"/>
        <v>Play It Over Sports,7900 Spenard Road,Anchorage,AK,99503,907-278-7057</v>
      </c>
    </row>
    <row r="470" spans="1:3" x14ac:dyDescent="0.25">
      <c r="A470" s="127" t="s">
        <v>553</v>
      </c>
      <c r="B470" s="256" t="str">
        <f t="shared" si="14"/>
        <v>7900 Spenard Road</v>
      </c>
      <c r="C470" s="104" t="str">
        <f t="shared" si="15"/>
        <v>7900 Spenard Road,Anchorage,AK,99503,907-278-7057,Queens Sports</v>
      </c>
    </row>
    <row r="471" spans="1:3" x14ac:dyDescent="0.25">
      <c r="A471" s="127" t="s">
        <v>363</v>
      </c>
      <c r="B471" s="256" t="str">
        <f t="shared" si="14"/>
        <v>Anchorage</v>
      </c>
      <c r="C471" s="104" t="str">
        <f t="shared" si="15"/>
        <v>Anchorage,AK,99503,907-278-7057,Queens Sports,3203 Mill Bay Road</v>
      </c>
    </row>
    <row r="472" spans="1:3" x14ac:dyDescent="0.25">
      <c r="A472" s="127" t="s">
        <v>316</v>
      </c>
      <c r="B472" s="256" t="str">
        <f t="shared" si="14"/>
        <v>AK</v>
      </c>
      <c r="C472" s="104" t="str">
        <f t="shared" si="15"/>
        <v>AK,99503,907-278-7057,Queens Sports,3203 Mill Bay Road,Fairbanks</v>
      </c>
    </row>
    <row r="473" spans="1:3" x14ac:dyDescent="0.25">
      <c r="A473" s="127">
        <v>99503</v>
      </c>
      <c r="B473" s="256" t="str">
        <f t="shared" si="14"/>
        <v>99503</v>
      </c>
      <c r="C473" s="104" t="str">
        <f t="shared" si="15"/>
        <v>99503,907-278-7057,Queens Sports,3203 Mill Bay Road,Fairbanks,AK</v>
      </c>
    </row>
    <row r="474" spans="1:3" x14ac:dyDescent="0.25">
      <c r="A474" s="127" t="s">
        <v>556</v>
      </c>
      <c r="B474" s="256" t="str">
        <f t="shared" si="14"/>
        <v>907-278-7057</v>
      </c>
      <c r="C474" s="104" t="str">
        <f t="shared" si="15"/>
        <v>907-278-7057,Queens Sports,3203 Mill Bay Road,Fairbanks,AK,99705</v>
      </c>
    </row>
    <row r="475" spans="1:3" x14ac:dyDescent="0.25">
      <c r="A475" s="127" t="s">
        <v>557</v>
      </c>
      <c r="B475" s="256" t="str">
        <f t="shared" si="14"/>
        <v>Queens Sports</v>
      </c>
      <c r="C475" s="104" t="str">
        <f t="shared" si="15"/>
        <v>Queens Sports,3203 Mill Bay Road,Fairbanks,AK,99705,907-488-5558</v>
      </c>
    </row>
    <row r="476" spans="1:3" x14ac:dyDescent="0.25">
      <c r="A476" s="127" t="s">
        <v>558</v>
      </c>
      <c r="B476" s="256" t="str">
        <f t="shared" si="14"/>
        <v>3203 Mill Bay Road</v>
      </c>
      <c r="C476" s="104" t="str">
        <f t="shared" si="15"/>
        <v>3203 Mill Bay Road,Fairbanks,AK,99705,907-488-5558,Raven Sports</v>
      </c>
    </row>
    <row r="477" spans="1:3" x14ac:dyDescent="0.25">
      <c r="A477" s="127" t="s">
        <v>391</v>
      </c>
      <c r="B477" s="256" t="str">
        <f t="shared" si="14"/>
        <v>Fairbanks</v>
      </c>
      <c r="C477" s="104" t="str">
        <f t="shared" si="15"/>
        <v>Fairbanks,AK,99705,907-488-5558,Raven Sports,Upper Omalley Road</v>
      </c>
    </row>
    <row r="478" spans="1:3" x14ac:dyDescent="0.25">
      <c r="A478" s="127" t="s">
        <v>316</v>
      </c>
      <c r="B478" s="256" t="str">
        <f t="shared" si="14"/>
        <v>AK</v>
      </c>
      <c r="C478" s="104" t="str">
        <f t="shared" si="15"/>
        <v>AK,99705,907-488-5558,Raven Sports,Upper Omalley Road,Anchorage</v>
      </c>
    </row>
    <row r="479" spans="1:3" x14ac:dyDescent="0.25">
      <c r="A479" s="127">
        <v>99705</v>
      </c>
      <c r="B479" s="256" t="str">
        <f t="shared" si="14"/>
        <v>99705</v>
      </c>
      <c r="C479" s="104" t="str">
        <f t="shared" si="15"/>
        <v>99705,907-488-5558,Raven Sports,Upper Omalley Road,Anchorage,AK</v>
      </c>
    </row>
    <row r="480" spans="1:3" x14ac:dyDescent="0.25">
      <c r="A480" s="127" t="s">
        <v>559</v>
      </c>
      <c r="B480" s="256" t="str">
        <f t="shared" si="14"/>
        <v>907-488-5558</v>
      </c>
      <c r="C480" s="104" t="str">
        <f t="shared" si="15"/>
        <v>907-488-5558,Raven Sports,Upper Omalley Road,Anchorage,AK,99501</v>
      </c>
    </row>
    <row r="481" spans="1:3" x14ac:dyDescent="0.25">
      <c r="A481" s="127" t="s">
        <v>560</v>
      </c>
      <c r="B481" s="256" t="str">
        <f t="shared" si="14"/>
        <v>Raven Sports</v>
      </c>
      <c r="C481" s="104" t="str">
        <f t="shared" si="15"/>
        <v>Raven Sports,Upper Omalley Road,Anchorage,AK,99501,907-274-7372</v>
      </c>
    </row>
    <row r="482" spans="1:3" x14ac:dyDescent="0.25">
      <c r="A482" s="127" t="s">
        <v>561</v>
      </c>
      <c r="B482" s="256" t="str">
        <f t="shared" si="14"/>
        <v>Upper Omalley Road</v>
      </c>
      <c r="C482" s="104" t="str">
        <f t="shared" si="15"/>
        <v>Upper Omalley Road,Anchorage,AK,99501,907-274-7372,Robert's Screenprinting &amp; Engraving</v>
      </c>
    </row>
    <row r="483" spans="1:3" x14ac:dyDescent="0.25">
      <c r="A483" s="127" t="s">
        <v>363</v>
      </c>
      <c r="B483" s="256" t="str">
        <f t="shared" si="14"/>
        <v>Anchorage</v>
      </c>
      <c r="C483" s="104" t="str">
        <f t="shared" si="15"/>
        <v>Anchorage,AK,99501,907-274-7372,Robert's Screenprinting &amp; Engraving,3121 Mayflower Court</v>
      </c>
    </row>
    <row r="484" spans="1:3" x14ac:dyDescent="0.25">
      <c r="A484" s="127" t="s">
        <v>316</v>
      </c>
      <c r="B484" s="256" t="str">
        <f t="shared" si="14"/>
        <v>AK</v>
      </c>
      <c r="C484" s="104" t="str">
        <f t="shared" si="15"/>
        <v>AK,99501,907-274-7372,Robert's Screenprinting &amp; Engraving,3121 Mayflower Court,Fairbanks</v>
      </c>
    </row>
    <row r="485" spans="1:3" x14ac:dyDescent="0.25">
      <c r="A485" s="127">
        <v>99501</v>
      </c>
      <c r="B485" s="256" t="str">
        <f t="shared" si="14"/>
        <v>99501</v>
      </c>
      <c r="C485" s="104" t="str">
        <f t="shared" si="15"/>
        <v>99501,907-274-7372,Robert's Screenprinting &amp; Engraving,3121 Mayflower Court,Fairbanks,AK</v>
      </c>
    </row>
    <row r="486" spans="1:3" x14ac:dyDescent="0.25">
      <c r="A486" s="127" t="s">
        <v>562</v>
      </c>
      <c r="B486" s="256" t="str">
        <f t="shared" si="14"/>
        <v>907-274-7372</v>
      </c>
      <c r="C486" s="104" t="str">
        <f t="shared" si="15"/>
        <v>907-274-7372,Robert's Screenprinting &amp; Engraving,3121 Mayflower Court,Fairbanks,AK,99901</v>
      </c>
    </row>
    <row r="487" spans="1:3" x14ac:dyDescent="0.25">
      <c r="A487" s="127" t="s">
        <v>563</v>
      </c>
      <c r="B487" s="256" t="str">
        <f t="shared" si="14"/>
        <v>Robert's Screenprinting &amp; Engraving</v>
      </c>
      <c r="C487" s="104" t="str">
        <f t="shared" si="15"/>
        <v>Robert's Screenprinting &amp; Engraving,3121 Mayflower Court,Fairbanks,AK,99901,907-225-5261</v>
      </c>
    </row>
    <row r="488" spans="1:3" x14ac:dyDescent="0.25">
      <c r="A488" s="127" t="s">
        <v>564</v>
      </c>
      <c r="B488" s="256" t="str">
        <f t="shared" si="14"/>
        <v>3121 Mayflower Court</v>
      </c>
      <c r="C488" s="104" t="str">
        <f t="shared" si="15"/>
        <v>3121 Mayflower Court,Fairbanks,AK,99901,907-225-5261,Sally's Fly Shop</v>
      </c>
    </row>
    <row r="489" spans="1:3" x14ac:dyDescent="0.25">
      <c r="A489" s="127" t="s">
        <v>391</v>
      </c>
      <c r="B489" s="256" t="str">
        <f t="shared" si="14"/>
        <v>Fairbanks</v>
      </c>
      <c r="C489" s="104" t="str">
        <f t="shared" si="15"/>
        <v>Fairbanks,AK,99901,907-225-5261,Sally's Fly Shop,1200 Geist Road</v>
      </c>
    </row>
    <row r="490" spans="1:3" x14ac:dyDescent="0.25">
      <c r="A490" s="127" t="s">
        <v>316</v>
      </c>
      <c r="B490" s="256" t="str">
        <f t="shared" si="14"/>
        <v>AK</v>
      </c>
      <c r="C490" s="104" t="str">
        <f t="shared" si="15"/>
        <v>AK,99901,907-225-5261,Sally's Fly Shop,1200 Geist Road,Homer</v>
      </c>
    </row>
    <row r="491" spans="1:3" x14ac:dyDescent="0.25">
      <c r="A491" s="127">
        <v>99901</v>
      </c>
      <c r="B491" s="256" t="str">
        <f t="shared" si="14"/>
        <v>99901</v>
      </c>
      <c r="C491" s="104" t="str">
        <f t="shared" si="15"/>
        <v>99901,907-225-5261,Sally's Fly Shop,1200 Geist Road,Homer,AK</v>
      </c>
    </row>
    <row r="492" spans="1:3" x14ac:dyDescent="0.25">
      <c r="A492" s="127" t="s">
        <v>565</v>
      </c>
      <c r="B492" s="256" t="str">
        <f t="shared" si="14"/>
        <v>907-225-5261</v>
      </c>
      <c r="C492" s="104" t="str">
        <f t="shared" si="15"/>
        <v>907-225-5261,Sally's Fly Shop,1200 Geist Road,Homer,AK,99835</v>
      </c>
    </row>
    <row r="493" spans="1:3" x14ac:dyDescent="0.25">
      <c r="A493" s="127" t="s">
        <v>566</v>
      </c>
      <c r="B493" s="256" t="str">
        <f t="shared" si="14"/>
        <v>Sally's Fly Shop</v>
      </c>
      <c r="C493" s="104" t="str">
        <f t="shared" si="15"/>
        <v>Sally's Fly Shop,1200 Geist Road,Homer,AK,99835,907-747-4439</v>
      </c>
    </row>
    <row r="494" spans="1:3" x14ac:dyDescent="0.25">
      <c r="A494" s="127" t="s">
        <v>567</v>
      </c>
      <c r="B494" s="256" t="str">
        <f t="shared" si="14"/>
        <v>1200 Geist Road</v>
      </c>
      <c r="C494" s="104" t="str">
        <f t="shared" si="15"/>
        <v>1200 Geist Road,Homer,AK,99835,907-747-4439,Skier's Edge</v>
      </c>
    </row>
    <row r="495" spans="1:3" x14ac:dyDescent="0.25">
      <c r="A495" s="127" t="s">
        <v>458</v>
      </c>
      <c r="B495" s="256" t="str">
        <f t="shared" si="14"/>
        <v>Homer</v>
      </c>
      <c r="C495" s="104" t="str">
        <f t="shared" si="15"/>
        <v>Homer,AK,99835,907-747-4439,Skier's Edge,5th Upper Omalley Road</v>
      </c>
    </row>
    <row r="496" spans="1:3" x14ac:dyDescent="0.25">
      <c r="A496" s="127" t="s">
        <v>316</v>
      </c>
      <c r="B496" s="256" t="str">
        <f t="shared" si="14"/>
        <v>AK</v>
      </c>
      <c r="C496" s="104" t="str">
        <f t="shared" si="15"/>
        <v>AK,99835,907-747-4439,Skier's Edge,5th Upper Omalley Road,Anchorage</v>
      </c>
    </row>
    <row r="497" spans="1:3" x14ac:dyDescent="0.25">
      <c r="A497" s="127">
        <v>99835</v>
      </c>
      <c r="B497" s="256" t="str">
        <f t="shared" si="14"/>
        <v>99835</v>
      </c>
      <c r="C497" s="104" t="str">
        <f t="shared" si="15"/>
        <v>99835,907-747-4439,Skier's Edge,5th Upper Omalley Road,Anchorage,AK</v>
      </c>
    </row>
    <row r="498" spans="1:3" x14ac:dyDescent="0.25">
      <c r="A498" s="127" t="s">
        <v>568</v>
      </c>
      <c r="B498" s="256" t="str">
        <f t="shared" si="14"/>
        <v>907-747-4439</v>
      </c>
      <c r="C498" s="104" t="str">
        <f t="shared" si="15"/>
        <v>907-747-4439,Skier's Edge,5th Upper Omalley Road,Anchorage,AK,99615</v>
      </c>
    </row>
    <row r="499" spans="1:3" x14ac:dyDescent="0.25">
      <c r="A499" s="127" t="s">
        <v>569</v>
      </c>
      <c r="B499" s="256" t="str">
        <f t="shared" si="14"/>
        <v>Skier's Edge</v>
      </c>
      <c r="C499" s="104" t="str">
        <f t="shared" si="15"/>
        <v>Skier's Edge,5th Upper Omalley Road,Anchorage,AK,99615,907-486-7335</v>
      </c>
    </row>
    <row r="500" spans="1:3" x14ac:dyDescent="0.25">
      <c r="A500" s="127" t="s">
        <v>570</v>
      </c>
      <c r="B500" s="256" t="str">
        <f t="shared" si="14"/>
        <v>5th Upper Omalley Road</v>
      </c>
      <c r="C500" s="104" t="str">
        <f t="shared" si="15"/>
        <v>5th Upper Omalley Road,Anchorage,AK,99615,907-486-7335,Snow Sports LLC</v>
      </c>
    </row>
    <row r="501" spans="1:3" x14ac:dyDescent="0.25">
      <c r="A501" s="127" t="s">
        <v>363</v>
      </c>
      <c r="B501" s="256" t="str">
        <f t="shared" si="14"/>
        <v>Anchorage</v>
      </c>
      <c r="C501" s="104" t="str">
        <f t="shared" si="15"/>
        <v>Anchorage,AK,99615,907-486-7335,Snow Sports LLC,West 6th Avenue</v>
      </c>
    </row>
    <row r="502" spans="1:3" x14ac:dyDescent="0.25">
      <c r="A502" s="127" t="s">
        <v>316</v>
      </c>
      <c r="B502" s="256" t="str">
        <f t="shared" si="14"/>
        <v>AK</v>
      </c>
      <c r="C502" s="104" t="str">
        <f t="shared" si="15"/>
        <v>AK,99615,907-486-7335,Snow Sports LLC,West 6th Avenue,Anchorage</v>
      </c>
    </row>
    <row r="503" spans="1:3" x14ac:dyDescent="0.25">
      <c r="A503" s="127">
        <v>99615</v>
      </c>
      <c r="B503" s="256" t="str">
        <f t="shared" si="14"/>
        <v>99615</v>
      </c>
      <c r="C503" s="104" t="str">
        <f t="shared" si="15"/>
        <v>99615,907-486-7335,Snow Sports LLC,West 6th Avenue,Anchorage,AK</v>
      </c>
    </row>
    <row r="504" spans="1:3" x14ac:dyDescent="0.25">
      <c r="A504" s="127" t="s">
        <v>571</v>
      </c>
      <c r="B504" s="256" t="str">
        <f t="shared" si="14"/>
        <v>907-486-7335</v>
      </c>
      <c r="C504" s="104" t="str">
        <f t="shared" si="15"/>
        <v>907-486-7335,Snow Sports LLC,West 6th Avenue,Anchorage,AK,99503</v>
      </c>
    </row>
    <row r="505" spans="1:3" x14ac:dyDescent="0.25">
      <c r="A505" s="127" t="s">
        <v>572</v>
      </c>
      <c r="B505" s="256" t="str">
        <f t="shared" si="14"/>
        <v>Snow Sports LLC</v>
      </c>
      <c r="C505" s="104" t="str">
        <f t="shared" si="15"/>
        <v>Snow Sports LLC,West 6th Avenue,Anchorage,AK,99503,907-272-7755</v>
      </c>
    </row>
    <row r="506" spans="1:3" x14ac:dyDescent="0.25">
      <c r="A506" s="127" t="s">
        <v>573</v>
      </c>
      <c r="B506" s="256" t="str">
        <f t="shared" si="14"/>
        <v>West 6th Avenue</v>
      </c>
      <c r="C506" s="104" t="str">
        <f t="shared" si="15"/>
        <v>West 6th Avenue,Anchorage,AK,99503,907-272-7755,Snowy Corner</v>
      </c>
    </row>
    <row r="507" spans="1:3" x14ac:dyDescent="0.25">
      <c r="A507" s="127" t="s">
        <v>363</v>
      </c>
      <c r="B507" s="256" t="str">
        <f t="shared" si="14"/>
        <v>Anchorage</v>
      </c>
      <c r="C507" s="104" t="str">
        <f t="shared" si="15"/>
        <v>Anchorage,AK,99503,907-272-7755,Snowy Corner,Po Box 595</v>
      </c>
    </row>
    <row r="508" spans="1:3" x14ac:dyDescent="0.25">
      <c r="A508" s="127" t="s">
        <v>316</v>
      </c>
      <c r="B508" s="256" t="str">
        <f t="shared" si="14"/>
        <v>AK</v>
      </c>
      <c r="C508" s="104" t="str">
        <f t="shared" si="15"/>
        <v>AK,99503,907-272-7755,Snowy Corner,Po Box 595,Anchorage</v>
      </c>
    </row>
    <row r="509" spans="1:3" x14ac:dyDescent="0.25">
      <c r="A509" s="127">
        <v>99503</v>
      </c>
      <c r="B509" s="256" t="str">
        <f t="shared" si="14"/>
        <v>99503</v>
      </c>
      <c r="C509" s="104" t="str">
        <f t="shared" si="15"/>
        <v>99503,907-272-7755,Snowy Corner,Po Box 595,Anchorage,AK</v>
      </c>
    </row>
    <row r="510" spans="1:3" x14ac:dyDescent="0.25">
      <c r="A510" s="127" t="s">
        <v>574</v>
      </c>
      <c r="B510" s="256" t="str">
        <f t="shared" si="14"/>
        <v>907-272-7755</v>
      </c>
      <c r="C510" s="104" t="str">
        <f t="shared" si="15"/>
        <v>907-272-7755,Snowy Corner,Po Box 595,Anchorage,AK,99676</v>
      </c>
    </row>
    <row r="511" spans="1:3" x14ac:dyDescent="0.25">
      <c r="A511" s="127" t="s">
        <v>575</v>
      </c>
      <c r="B511" s="256" t="str">
        <f t="shared" si="14"/>
        <v>Snowy Corner</v>
      </c>
      <c r="C511" s="104" t="str">
        <f t="shared" si="15"/>
        <v>Snowy Corner,Po Box 595,Anchorage,AK,99676,907-733-9931</v>
      </c>
    </row>
    <row r="512" spans="1:3" x14ac:dyDescent="0.25">
      <c r="A512" s="127" t="s">
        <v>576</v>
      </c>
      <c r="B512" s="256" t="str">
        <f t="shared" si="14"/>
        <v>Po Box 595</v>
      </c>
      <c r="C512" s="104" t="str">
        <f t="shared" si="15"/>
        <v>Po Box 595,Anchorage,AK,99676,907-733-9931,Socket's Cycle</v>
      </c>
    </row>
    <row r="513" spans="1:3" x14ac:dyDescent="0.25">
      <c r="A513" s="127" t="s">
        <v>363</v>
      </c>
      <c r="B513" s="256" t="str">
        <f t="shared" si="14"/>
        <v>Anchorage</v>
      </c>
      <c r="C513" s="104" t="str">
        <f t="shared" si="15"/>
        <v>Anchorage,AK,99676,907-733-9931,Socket's Cycle,Ware House Drive</v>
      </c>
    </row>
    <row r="514" spans="1:3" x14ac:dyDescent="0.25">
      <c r="A514" s="127" t="s">
        <v>316</v>
      </c>
      <c r="B514" s="256" t="str">
        <f t="shared" si="14"/>
        <v>AK</v>
      </c>
      <c r="C514" s="104" t="str">
        <f t="shared" si="15"/>
        <v>AK,99676,907-733-9931,Socket's Cycle,Ware House Drive,Anchorage</v>
      </c>
    </row>
    <row r="515" spans="1:3" x14ac:dyDescent="0.25">
      <c r="A515" s="127">
        <v>99676</v>
      </c>
      <c r="B515" s="256" t="str">
        <f t="shared" si="14"/>
        <v>99676</v>
      </c>
      <c r="C515" s="104" t="str">
        <f t="shared" si="15"/>
        <v>99676,907-733-9931,Socket's Cycle,Ware House Drive,Anchorage,AK</v>
      </c>
    </row>
    <row r="516" spans="1:3" x14ac:dyDescent="0.25">
      <c r="A516" s="127" t="s">
        <v>577</v>
      </c>
      <c r="B516" s="256" t="str">
        <f t="shared" si="14"/>
        <v>907-733-9931</v>
      </c>
      <c r="C516" s="104" t="str">
        <f t="shared" si="15"/>
        <v>907-733-9931,Socket's Cycle,Ware House Drive,Anchorage,AK,99827</v>
      </c>
    </row>
    <row r="517" spans="1:3" x14ac:dyDescent="0.25">
      <c r="A517" s="127" t="s">
        <v>578</v>
      </c>
      <c r="B517" s="256" t="str">
        <f t="shared" si="14"/>
        <v>Socket's Cycle</v>
      </c>
      <c r="C517" s="104" t="str">
        <f t="shared" si="15"/>
        <v>Socket's Cycle,Ware House Drive,Anchorage,AK,99827,907-766-7492</v>
      </c>
    </row>
    <row r="518" spans="1:3" x14ac:dyDescent="0.25">
      <c r="A518" s="127" t="s">
        <v>579</v>
      </c>
      <c r="B518" s="256" t="str">
        <f t="shared" si="14"/>
        <v>Ware House Drive</v>
      </c>
      <c r="C518" s="104" t="str">
        <f t="shared" si="15"/>
        <v>Ware House Drive,Anchorage,AK,99827,907-766-7492,Southern Sports Authority</v>
      </c>
    </row>
    <row r="519" spans="1:3" x14ac:dyDescent="0.25">
      <c r="A519" s="127" t="s">
        <v>363</v>
      </c>
      <c r="B519" s="256" t="str">
        <f t="shared" si="14"/>
        <v>Anchorage</v>
      </c>
      <c r="C519" s="104" t="str">
        <f t="shared" si="15"/>
        <v>Anchorage,AK,99827,907-766-7492,Southern Sports Authority,West Parks Highway</v>
      </c>
    </row>
    <row r="520" spans="1:3" x14ac:dyDescent="0.25">
      <c r="A520" s="127" t="s">
        <v>316</v>
      </c>
      <c r="B520" s="256" t="str">
        <f t="shared" ref="B520:B583" si="16" xml:space="preserve"> TRIM( A520 )</f>
        <v>AK</v>
      </c>
      <c r="C520" s="104" t="str">
        <f t="shared" ref="C520:C583" si="17" xml:space="preserve"> _xlfn.TEXTJOIN( ",", FALSE, B520:B525 )</f>
        <v>AK,99827,907-766-7492,Southern Sports Authority,West Parks Highway,Anchorage</v>
      </c>
    </row>
    <row r="521" spans="1:3" x14ac:dyDescent="0.25">
      <c r="A521" s="127">
        <v>99827</v>
      </c>
      <c r="B521" s="256" t="str">
        <f t="shared" si="16"/>
        <v>99827</v>
      </c>
      <c r="C521" s="104" t="str">
        <f t="shared" si="17"/>
        <v>99827,907-766-7492,Southern Sports Authority,West Parks Highway,Anchorage,AK</v>
      </c>
    </row>
    <row r="522" spans="1:3" x14ac:dyDescent="0.25">
      <c r="A522" s="127" t="s">
        <v>580</v>
      </c>
      <c r="B522" s="256" t="str">
        <f t="shared" si="16"/>
        <v>907-766-7492</v>
      </c>
      <c r="C522" s="104" t="str">
        <f t="shared" si="17"/>
        <v>907-766-7492,Southern Sports Authority,West Parks Highway,Anchorage,AK,99515</v>
      </c>
    </row>
    <row r="523" spans="1:3" x14ac:dyDescent="0.25">
      <c r="A523" s="127" t="s">
        <v>581</v>
      </c>
      <c r="B523" s="256" t="str">
        <f t="shared" si="16"/>
        <v>Southern Sports Authority</v>
      </c>
      <c r="C523" s="104" t="str">
        <f t="shared" si="17"/>
        <v>Southern Sports Authority,West Parks Highway,Anchorage,AK,99515,907-349-7665</v>
      </c>
    </row>
    <row r="524" spans="1:3" x14ac:dyDescent="0.25">
      <c r="A524" s="127" t="s">
        <v>582</v>
      </c>
      <c r="B524" s="256" t="str">
        <f t="shared" si="16"/>
        <v>West Parks Highway</v>
      </c>
      <c r="C524" s="104" t="str">
        <f t="shared" si="17"/>
        <v>West Parks Highway,Anchorage,AK,99515,907-349-7665,Steve's Custom Fishing Rods</v>
      </c>
    </row>
    <row r="525" spans="1:3" x14ac:dyDescent="0.25">
      <c r="A525" s="127" t="s">
        <v>363</v>
      </c>
      <c r="B525" s="256" t="str">
        <f t="shared" si="16"/>
        <v>Anchorage</v>
      </c>
      <c r="C525" s="104" t="str">
        <f t="shared" si="17"/>
        <v>Anchorage,AK,99515,907-349-7665,Steve's Custom Fishing Rods,1231 H Street</v>
      </c>
    </row>
    <row r="526" spans="1:3" x14ac:dyDescent="0.25">
      <c r="A526" s="127" t="s">
        <v>316</v>
      </c>
      <c r="B526" s="256" t="str">
        <f t="shared" si="16"/>
        <v>AK</v>
      </c>
      <c r="C526" s="104" t="str">
        <f t="shared" si="17"/>
        <v>AK,99515,907-349-7665,Steve's Custom Fishing Rods,1231 H Street,Healy</v>
      </c>
    </row>
    <row r="527" spans="1:3" x14ac:dyDescent="0.25">
      <c r="A527" s="127">
        <v>99515</v>
      </c>
      <c r="B527" s="256" t="str">
        <f t="shared" si="16"/>
        <v>99515</v>
      </c>
      <c r="C527" s="104" t="str">
        <f t="shared" si="17"/>
        <v>99515,907-349-7665,Steve's Custom Fishing Rods,1231 H Street,Healy,AK</v>
      </c>
    </row>
    <row r="528" spans="1:3" x14ac:dyDescent="0.25">
      <c r="A528" s="127" t="s">
        <v>583</v>
      </c>
      <c r="B528" s="256" t="str">
        <f t="shared" si="16"/>
        <v>907-349-7665</v>
      </c>
      <c r="C528" s="104" t="str">
        <f t="shared" si="17"/>
        <v>907-349-7665,Steve's Custom Fishing Rods,1231 H Street,Healy,AK,99835</v>
      </c>
    </row>
    <row r="529" spans="1:3" x14ac:dyDescent="0.25">
      <c r="A529" s="127" t="s">
        <v>584</v>
      </c>
      <c r="B529" s="256" t="str">
        <f t="shared" si="16"/>
        <v>Steve's Custom Fishing Rods</v>
      </c>
      <c r="C529" s="104" t="str">
        <f t="shared" si="17"/>
        <v>Steve's Custom Fishing Rods,1231 H Street,Healy,AK,99835,907-747-4653</v>
      </c>
    </row>
    <row r="530" spans="1:3" x14ac:dyDescent="0.25">
      <c r="A530" s="127" t="s">
        <v>585</v>
      </c>
      <c r="B530" s="256" t="str">
        <f t="shared" si="16"/>
        <v>1231 H Street</v>
      </c>
      <c r="C530" s="104" t="str">
        <f t="shared" si="17"/>
        <v>1231 H Street,Healy,AK,99835,907-747-4653,Street Mercantile</v>
      </c>
    </row>
    <row r="531" spans="1:3" x14ac:dyDescent="0.25">
      <c r="A531" s="127" t="s">
        <v>586</v>
      </c>
      <c r="B531" s="256" t="str">
        <f t="shared" si="16"/>
        <v>Healy</v>
      </c>
      <c r="C531" s="104" t="str">
        <f t="shared" si="17"/>
        <v>Healy,AK,99835,907-747-4653,Street Mercantile,3500 North Athena Circle</v>
      </c>
    </row>
    <row r="532" spans="1:3" x14ac:dyDescent="0.25">
      <c r="A532" s="127" t="s">
        <v>316</v>
      </c>
      <c r="B532" s="256" t="str">
        <f t="shared" si="16"/>
        <v>AK</v>
      </c>
      <c r="C532" s="104" t="str">
        <f t="shared" si="17"/>
        <v>AK,99835,907-747-4653,Street Mercantile,3500 North Athena Circle,Fairbanks</v>
      </c>
    </row>
    <row r="533" spans="1:3" x14ac:dyDescent="0.25">
      <c r="A533" s="127">
        <v>99835</v>
      </c>
      <c r="B533" s="256" t="str">
        <f t="shared" si="16"/>
        <v>99835</v>
      </c>
      <c r="C533" s="104" t="str">
        <f t="shared" si="17"/>
        <v>99835,907-747-4653,Street Mercantile,3500 North Athena Circle,Fairbanks,AK</v>
      </c>
    </row>
    <row r="534" spans="1:3" x14ac:dyDescent="0.25">
      <c r="A534" s="127" t="s">
        <v>587</v>
      </c>
      <c r="B534" s="256" t="str">
        <f t="shared" si="16"/>
        <v>907-747-4653</v>
      </c>
      <c r="C534" s="104" t="str">
        <f t="shared" si="17"/>
        <v>907-747-4653,Street Mercantile,3500 North Athena Circle,Fairbanks,AK,99603</v>
      </c>
    </row>
    <row r="535" spans="1:3" x14ac:dyDescent="0.25">
      <c r="A535" s="127" t="s">
        <v>588</v>
      </c>
      <c r="B535" s="256" t="str">
        <f t="shared" si="16"/>
        <v>Street Mercantile</v>
      </c>
      <c r="C535" s="104" t="str">
        <f t="shared" si="17"/>
        <v>Street Mercantile,3500 North Athena Circle,Fairbanks,AK,99603,907-235-5790</v>
      </c>
    </row>
    <row r="536" spans="1:3" x14ac:dyDescent="0.25">
      <c r="A536" s="127" t="s">
        <v>589</v>
      </c>
      <c r="B536" s="256" t="str">
        <f t="shared" si="16"/>
        <v>3500 North Athena Circle</v>
      </c>
      <c r="C536" s="104" t="str">
        <f t="shared" si="17"/>
        <v>3500 North Athena Circle,Fairbanks,AK,99603,907-235-5790,Suburban Outfitters</v>
      </c>
    </row>
    <row r="537" spans="1:3" x14ac:dyDescent="0.25">
      <c r="A537" s="127" t="s">
        <v>391</v>
      </c>
      <c r="B537" s="256" t="str">
        <f t="shared" si="16"/>
        <v>Fairbanks</v>
      </c>
      <c r="C537" s="104" t="str">
        <f t="shared" si="17"/>
        <v>Fairbanks,AK,99603,907-235-5790,Suburban Outfitters,Richardson</v>
      </c>
    </row>
    <row r="538" spans="1:3" x14ac:dyDescent="0.25">
      <c r="A538" s="127" t="s">
        <v>316</v>
      </c>
      <c r="B538" s="256" t="str">
        <f t="shared" si="16"/>
        <v>AK</v>
      </c>
      <c r="C538" s="104" t="str">
        <f t="shared" si="17"/>
        <v>AK,99603,907-235-5790,Suburban Outfitters,Richardson,Anchorage</v>
      </c>
    </row>
    <row r="539" spans="1:3" x14ac:dyDescent="0.25">
      <c r="A539" s="127">
        <v>99603</v>
      </c>
      <c r="B539" s="256" t="str">
        <f t="shared" si="16"/>
        <v>99603</v>
      </c>
      <c r="C539" s="104" t="str">
        <f t="shared" si="17"/>
        <v>99603,907-235-5790,Suburban Outfitters,Richardson,Anchorage,AK</v>
      </c>
    </row>
    <row r="540" spans="1:3" x14ac:dyDescent="0.25">
      <c r="A540" s="127" t="s">
        <v>590</v>
      </c>
      <c r="B540" s="256" t="str">
        <f t="shared" si="16"/>
        <v>907-235-5790</v>
      </c>
      <c r="C540" s="104" t="str">
        <f t="shared" si="17"/>
        <v>907-235-5790,Suburban Outfitters,Richardson,Anchorage,AK,99504</v>
      </c>
    </row>
    <row r="541" spans="1:3" x14ac:dyDescent="0.25">
      <c r="A541" s="127" t="s">
        <v>591</v>
      </c>
      <c r="B541" s="256" t="str">
        <f t="shared" si="16"/>
        <v>Suburban Outfitters</v>
      </c>
      <c r="C541" s="104" t="str">
        <f t="shared" si="17"/>
        <v>Suburban Outfitters,Richardson,Anchorage,AK,99504,907-333-8600</v>
      </c>
    </row>
    <row r="542" spans="1:3" x14ac:dyDescent="0.25">
      <c r="A542" s="127" t="s">
        <v>592</v>
      </c>
      <c r="B542" s="256" t="str">
        <f t="shared" si="16"/>
        <v>Richardson</v>
      </c>
      <c r="C542" s="104" t="str">
        <f t="shared" si="17"/>
        <v>Richardson,Anchorage,AK,99504,907-333-8600,Sunshine Outfitters</v>
      </c>
    </row>
    <row r="543" spans="1:3" x14ac:dyDescent="0.25">
      <c r="A543" s="127" t="s">
        <v>363</v>
      </c>
      <c r="B543" s="256" t="str">
        <f t="shared" si="16"/>
        <v>Anchorage</v>
      </c>
      <c r="C543" s="104" t="str">
        <f t="shared" si="17"/>
        <v>Anchorage,AK,99504,907-333-8600,Sunshine Outfitters,West Northern Boulevard</v>
      </c>
    </row>
    <row r="544" spans="1:3" x14ac:dyDescent="0.25">
      <c r="A544" s="127" t="s">
        <v>316</v>
      </c>
      <c r="B544" s="256" t="str">
        <f t="shared" si="16"/>
        <v>AK</v>
      </c>
      <c r="C544" s="104" t="str">
        <f t="shared" si="17"/>
        <v>AK,99504,907-333-8600,Sunshine Outfitters,West Northern Boulevard,Anchorage</v>
      </c>
    </row>
    <row r="545" spans="1:3" x14ac:dyDescent="0.25">
      <c r="A545" s="127">
        <v>99504</v>
      </c>
      <c r="B545" s="256" t="str">
        <f t="shared" si="16"/>
        <v>99504</v>
      </c>
      <c r="C545" s="104" t="str">
        <f t="shared" si="17"/>
        <v>99504,907-333-8600,Sunshine Outfitters,West Northern Boulevard,Anchorage,AK</v>
      </c>
    </row>
    <row r="546" spans="1:3" x14ac:dyDescent="0.25">
      <c r="A546" s="127" t="s">
        <v>593</v>
      </c>
      <c r="B546" s="256" t="str">
        <f t="shared" si="16"/>
        <v>907-333-8600</v>
      </c>
      <c r="C546" s="104" t="str">
        <f t="shared" si="17"/>
        <v>907-333-8600,Sunshine Outfitters,West Northern Boulevard,Anchorage,AK,99501</v>
      </c>
    </row>
    <row r="547" spans="1:3" x14ac:dyDescent="0.25">
      <c r="A547" s="127" t="s">
        <v>594</v>
      </c>
      <c r="B547" s="256" t="str">
        <f t="shared" si="16"/>
        <v>Sunshine Outfitters</v>
      </c>
      <c r="C547" s="104" t="str">
        <f t="shared" si="17"/>
        <v>Sunshine Outfitters,West Northern Boulevard,Anchorage,AK,99501,907-929-7867</v>
      </c>
    </row>
    <row r="548" spans="1:3" x14ac:dyDescent="0.25">
      <c r="A548" s="127" t="s">
        <v>595</v>
      </c>
      <c r="B548" s="256" t="str">
        <f t="shared" si="16"/>
        <v>West Northern Boulevard</v>
      </c>
      <c r="C548" s="104" t="str">
        <f t="shared" si="17"/>
        <v>West Northern Boulevard,Anchorage,AK,99501,907-929-7867,The Outfitter</v>
      </c>
    </row>
    <row r="549" spans="1:3" x14ac:dyDescent="0.25">
      <c r="A549" s="127" t="s">
        <v>363</v>
      </c>
      <c r="B549" s="256" t="str">
        <f t="shared" si="16"/>
        <v>Anchorage</v>
      </c>
      <c r="C549" s="104" t="str">
        <f t="shared" si="17"/>
        <v>Anchorage,AK,99501,907-929-7867,The Outfitter,4462 Sawmill Creek Road</v>
      </c>
    </row>
    <row r="550" spans="1:3" x14ac:dyDescent="0.25">
      <c r="A550" s="127" t="s">
        <v>316</v>
      </c>
      <c r="B550" s="256" t="str">
        <f t="shared" si="16"/>
        <v>AK</v>
      </c>
      <c r="C550" s="104" t="str">
        <f t="shared" si="17"/>
        <v>AK,99501,907-929-7867,The Outfitter,4462 Sawmill Creek Road,Anchorage</v>
      </c>
    </row>
    <row r="551" spans="1:3" x14ac:dyDescent="0.25">
      <c r="A551" s="127">
        <v>99501</v>
      </c>
      <c r="B551" s="256" t="str">
        <f t="shared" si="16"/>
        <v>99501</v>
      </c>
      <c r="C551" s="104" t="str">
        <f t="shared" si="17"/>
        <v>99501,907-929-7867,The Outfitter,4462 Sawmill Creek Road,Anchorage,AK</v>
      </c>
    </row>
    <row r="552" spans="1:3" x14ac:dyDescent="0.25">
      <c r="A552" s="127" t="s">
        <v>596</v>
      </c>
      <c r="B552" s="256" t="str">
        <f t="shared" si="16"/>
        <v>907-929-7867</v>
      </c>
      <c r="C552" s="104" t="str">
        <f t="shared" si="17"/>
        <v>907-929-7867,The Outfitter,4462 Sawmill Creek Road,Anchorage,AK,99901</v>
      </c>
    </row>
    <row r="553" spans="1:3" x14ac:dyDescent="0.25">
      <c r="A553" s="127" t="s">
        <v>597</v>
      </c>
      <c r="B553" s="256" t="str">
        <f t="shared" si="16"/>
        <v>The Outfitter</v>
      </c>
      <c r="C553" s="104" t="str">
        <f t="shared" si="17"/>
        <v>The Outfitter,4462 Sawmill Creek Road,Anchorage,AK,99901,907-225-6706</v>
      </c>
    </row>
    <row r="554" spans="1:3" x14ac:dyDescent="0.25">
      <c r="A554" s="127" t="s">
        <v>598</v>
      </c>
      <c r="B554" s="256" t="str">
        <f t="shared" si="16"/>
        <v>4462 Sawmill Creek Road</v>
      </c>
      <c r="C554" s="104" t="str">
        <f t="shared" si="17"/>
        <v>4462 Sawmill Creek Road,Anchorage,AK,99901,907-225-6706,The Trading Company Furniture House</v>
      </c>
    </row>
    <row r="555" spans="1:3" x14ac:dyDescent="0.25">
      <c r="A555" s="127" t="s">
        <v>363</v>
      </c>
      <c r="B555" s="256" t="str">
        <f t="shared" si="16"/>
        <v>Anchorage</v>
      </c>
      <c r="C555" s="104" t="str">
        <f t="shared" si="17"/>
        <v>Anchorage,AK,99901,907-225-6706,The Trading Company Furniture House,West Northern Boulevard</v>
      </c>
    </row>
    <row r="556" spans="1:3" x14ac:dyDescent="0.25">
      <c r="A556" s="127" t="s">
        <v>316</v>
      </c>
      <c r="B556" s="256" t="str">
        <f t="shared" si="16"/>
        <v>AK</v>
      </c>
      <c r="C556" s="104" t="str">
        <f t="shared" si="17"/>
        <v>AK,99901,907-225-6706,The Trading Company Furniture House,West Northern Boulevard,Anchorage</v>
      </c>
    </row>
    <row r="557" spans="1:3" x14ac:dyDescent="0.25">
      <c r="A557" s="127">
        <v>99901</v>
      </c>
      <c r="B557" s="256" t="str">
        <f t="shared" si="16"/>
        <v>99901</v>
      </c>
      <c r="C557" s="104" t="str">
        <f t="shared" si="17"/>
        <v>99901,907-225-6706,The Trading Company Furniture House,West Northern Boulevard,Anchorage,AK</v>
      </c>
    </row>
    <row r="558" spans="1:3" x14ac:dyDescent="0.25">
      <c r="A558" s="127" t="s">
        <v>599</v>
      </c>
      <c r="B558" s="256" t="str">
        <f t="shared" si="16"/>
        <v>907-225-6706</v>
      </c>
      <c r="C558" s="104" t="str">
        <f t="shared" si="17"/>
        <v>907-225-6706,The Trading Company Furniture House,West Northern Boulevard,Anchorage,AK,99901</v>
      </c>
    </row>
    <row r="559" spans="1:3" x14ac:dyDescent="0.25">
      <c r="A559" s="127" t="s">
        <v>600</v>
      </c>
      <c r="B559" s="256" t="str">
        <f t="shared" si="16"/>
        <v>The Trading Company Furniture House</v>
      </c>
      <c r="C559" s="104" t="str">
        <f t="shared" si="17"/>
        <v>The Trading Company Furniture House,West Northern Boulevard,Anchorage,AK,99901,907-225-8139</v>
      </c>
    </row>
    <row r="560" spans="1:3" x14ac:dyDescent="0.25">
      <c r="A560" s="127" t="s">
        <v>595</v>
      </c>
      <c r="B560" s="256" t="str">
        <f t="shared" si="16"/>
        <v>West Northern Boulevard</v>
      </c>
      <c r="C560" s="104" t="str">
        <f t="shared" si="17"/>
        <v>West Northern Boulevard,Anchorage,AK,99901,907-225-8139,The Windless Corner</v>
      </c>
    </row>
    <row r="561" spans="1:3" x14ac:dyDescent="0.25">
      <c r="A561" s="127" t="s">
        <v>363</v>
      </c>
      <c r="B561" s="256" t="str">
        <f t="shared" si="16"/>
        <v>Anchorage</v>
      </c>
      <c r="C561" s="104" t="str">
        <f t="shared" si="17"/>
        <v>Anchorage,AK,99901,907-225-8139,The Windless Corner,West Northern Boulevard</v>
      </c>
    </row>
    <row r="562" spans="1:3" x14ac:dyDescent="0.25">
      <c r="A562" s="127" t="s">
        <v>316</v>
      </c>
      <c r="B562" s="256" t="str">
        <f t="shared" si="16"/>
        <v>AK</v>
      </c>
      <c r="C562" s="104" t="str">
        <f t="shared" si="17"/>
        <v>AK,99901,907-225-8139,The Windless Corner,West Northern Boulevard,Anchorage</v>
      </c>
    </row>
    <row r="563" spans="1:3" x14ac:dyDescent="0.25">
      <c r="A563" s="127">
        <v>99901</v>
      </c>
      <c r="B563" s="256" t="str">
        <f t="shared" si="16"/>
        <v>99901</v>
      </c>
      <c r="C563" s="104" t="str">
        <f t="shared" si="17"/>
        <v>99901,907-225-8139,The Windless Corner,West Northern Boulevard,Anchorage,AK</v>
      </c>
    </row>
    <row r="564" spans="1:3" x14ac:dyDescent="0.25">
      <c r="A564" s="127" t="s">
        <v>601</v>
      </c>
      <c r="B564" s="256" t="str">
        <f t="shared" si="16"/>
        <v>907-225-8139</v>
      </c>
      <c r="C564" s="104" t="str">
        <f t="shared" si="17"/>
        <v>907-225-8139,The Windless Corner,West Northern Boulevard,Anchorage,AK,99654</v>
      </c>
    </row>
    <row r="565" spans="1:3" x14ac:dyDescent="0.25">
      <c r="A565" s="127" t="s">
        <v>602</v>
      </c>
      <c r="B565" s="256" t="str">
        <f t="shared" si="16"/>
        <v>The Windless Corner</v>
      </c>
      <c r="C565" s="104" t="str">
        <f t="shared" si="17"/>
        <v>The Windless Corner,West Northern Boulevard,Anchorage,AK,99654,907-373-8030</v>
      </c>
    </row>
    <row r="566" spans="1:3" x14ac:dyDescent="0.25">
      <c r="A566" s="127" t="s">
        <v>595</v>
      </c>
      <c r="B566" s="256" t="str">
        <f t="shared" si="16"/>
        <v>West Northern Boulevard</v>
      </c>
      <c r="C566" s="104" t="str">
        <f t="shared" si="17"/>
        <v>West Northern Boulevard,Anchorage,AK,99654,907-373-8030,Travel of Alaska</v>
      </c>
    </row>
    <row r="567" spans="1:3" x14ac:dyDescent="0.25">
      <c r="A567" s="127" t="s">
        <v>363</v>
      </c>
      <c r="B567" s="256" t="str">
        <f t="shared" si="16"/>
        <v>Anchorage</v>
      </c>
      <c r="C567" s="104" t="str">
        <f t="shared" si="17"/>
        <v>Anchorage,AK,99654,907-373-8030,Travel of Alaska,4301 River Loop Road</v>
      </c>
    </row>
    <row r="568" spans="1:3" x14ac:dyDescent="0.25">
      <c r="A568" s="127" t="s">
        <v>316</v>
      </c>
      <c r="B568" s="256" t="str">
        <f t="shared" si="16"/>
        <v>AK</v>
      </c>
      <c r="C568" s="104" t="str">
        <f t="shared" si="17"/>
        <v>AK,99654,907-373-8030,Travel of Alaska,4301 River Loop Road,Anchorage</v>
      </c>
    </row>
    <row r="569" spans="1:3" x14ac:dyDescent="0.25">
      <c r="A569" s="127">
        <v>99654</v>
      </c>
      <c r="B569" s="256" t="str">
        <f t="shared" si="16"/>
        <v>99654</v>
      </c>
      <c r="C569" s="104" t="str">
        <f t="shared" si="17"/>
        <v>99654,907-373-8030,Travel of Alaska,4301 River Loop Road,Anchorage,AK</v>
      </c>
    </row>
    <row r="570" spans="1:3" x14ac:dyDescent="0.25">
      <c r="A570" s="127" t="s">
        <v>603</v>
      </c>
      <c r="B570" s="256" t="str">
        <f t="shared" si="16"/>
        <v>907-373-8030</v>
      </c>
      <c r="C570" s="104" t="str">
        <f t="shared" si="17"/>
        <v>907-373-8030,Travel of Alaska,4301 River Loop Road,Anchorage,AK,99577</v>
      </c>
    </row>
    <row r="571" spans="1:3" x14ac:dyDescent="0.25">
      <c r="A571" s="127" t="s">
        <v>604</v>
      </c>
      <c r="B571" s="256" t="str">
        <f t="shared" si="16"/>
        <v>Travel of Alaska</v>
      </c>
      <c r="C571" s="104" t="str">
        <f t="shared" si="17"/>
        <v>Travel of Alaska,4301 River Loop Road,Anchorage,AK,99577,907-694-6664</v>
      </c>
    </row>
    <row r="572" spans="1:3" x14ac:dyDescent="0.25">
      <c r="A572" s="127" t="s">
        <v>605</v>
      </c>
      <c r="B572" s="256" t="str">
        <f t="shared" si="16"/>
        <v>4301 River Loop Road</v>
      </c>
      <c r="C572" s="104" t="str">
        <f t="shared" si="17"/>
        <v>4301 River Loop Road,Anchorage,AK,99577,907-694-6664,Travers Realty</v>
      </c>
    </row>
    <row r="573" spans="1:3" x14ac:dyDescent="0.25">
      <c r="A573" s="127" t="s">
        <v>363</v>
      </c>
      <c r="B573" s="256" t="str">
        <f t="shared" si="16"/>
        <v>Anchorage</v>
      </c>
      <c r="C573" s="104" t="str">
        <f t="shared" si="17"/>
        <v>Anchorage,AK,99577,907-694-6664,Travers Realty,Yenlo Street</v>
      </c>
    </row>
    <row r="574" spans="1:3" x14ac:dyDescent="0.25">
      <c r="A574" s="127" t="s">
        <v>316</v>
      </c>
      <c r="B574" s="256" t="str">
        <f t="shared" si="16"/>
        <v>AK</v>
      </c>
      <c r="C574" s="104" t="str">
        <f t="shared" si="17"/>
        <v>AK,99577,907-694-6664,Travers Realty,Yenlo Street,Anchorage</v>
      </c>
    </row>
    <row r="575" spans="1:3" x14ac:dyDescent="0.25">
      <c r="A575" s="127">
        <v>99577</v>
      </c>
      <c r="B575" s="256" t="str">
        <f t="shared" si="16"/>
        <v>99577</v>
      </c>
      <c r="C575" s="104" t="str">
        <f t="shared" si="17"/>
        <v>99577,907-694-6664,Travers Realty,Yenlo Street,Anchorage,AK</v>
      </c>
    </row>
    <row r="576" spans="1:3" x14ac:dyDescent="0.25">
      <c r="A576" s="127" t="s">
        <v>606</v>
      </c>
      <c r="B576" s="256" t="str">
        <f t="shared" si="16"/>
        <v>907-694-6664</v>
      </c>
      <c r="C576" s="104" t="str">
        <f t="shared" si="17"/>
        <v>907-694-6664,Travers Realty,Yenlo Street,Anchorage,AK,99507</v>
      </c>
    </row>
    <row r="577" spans="1:3" x14ac:dyDescent="0.25">
      <c r="A577" s="127" t="s">
        <v>607</v>
      </c>
      <c r="B577" s="256" t="str">
        <f t="shared" si="16"/>
        <v>Travers Realty</v>
      </c>
      <c r="C577" s="104" t="str">
        <f t="shared" si="17"/>
        <v>Travers Realty,Yenlo Street,Anchorage,AK,99507,907-346-8438</v>
      </c>
    </row>
    <row r="578" spans="1:3" x14ac:dyDescent="0.25">
      <c r="A578" s="127" t="s">
        <v>608</v>
      </c>
      <c r="B578" s="256" t="str">
        <f t="shared" si="16"/>
        <v>Yenlo Street</v>
      </c>
      <c r="C578" s="104" t="str">
        <f t="shared" si="17"/>
        <v>Yenlo Street,Anchorage,AK,99507,907-346-8438,Tundra View Sports</v>
      </c>
    </row>
    <row r="579" spans="1:3" x14ac:dyDescent="0.25">
      <c r="A579" s="127" t="s">
        <v>363</v>
      </c>
      <c r="B579" s="256" t="str">
        <f t="shared" si="16"/>
        <v>Anchorage</v>
      </c>
      <c r="C579" s="104" t="str">
        <f t="shared" si="17"/>
        <v>Anchorage,AK,99507,907-346-8438,Tundra View Sports,1312 Indo Skate Park</v>
      </c>
    </row>
    <row r="580" spans="1:3" x14ac:dyDescent="0.25">
      <c r="A580" s="127" t="s">
        <v>316</v>
      </c>
      <c r="B580" s="256" t="str">
        <f t="shared" si="16"/>
        <v>AK</v>
      </c>
      <c r="C580" s="104" t="str">
        <f t="shared" si="17"/>
        <v>AK,99507,907-346-8438,Tundra View Sports,1312 Indo Skate Park,Fairbanks</v>
      </c>
    </row>
    <row r="581" spans="1:3" x14ac:dyDescent="0.25">
      <c r="A581" s="127">
        <v>99507</v>
      </c>
      <c r="B581" s="256" t="str">
        <f t="shared" si="16"/>
        <v>99507</v>
      </c>
      <c r="C581" s="104" t="str">
        <f t="shared" si="17"/>
        <v>99507,907-346-8438,Tundra View Sports,1312 Indo Skate Park,Fairbanks,AK</v>
      </c>
    </row>
    <row r="582" spans="1:3" x14ac:dyDescent="0.25">
      <c r="A582" s="127" t="s">
        <v>609</v>
      </c>
      <c r="B582" s="256" t="str">
        <f t="shared" si="16"/>
        <v>907-346-8438</v>
      </c>
      <c r="C582" s="104" t="str">
        <f t="shared" si="17"/>
        <v>907-346-8438,Tundra View Sports,1312 Indo Skate Park,Fairbanks,AK,99737</v>
      </c>
    </row>
    <row r="583" spans="1:3" x14ac:dyDescent="0.25">
      <c r="A583" s="127" t="s">
        <v>610</v>
      </c>
      <c r="B583" s="256" t="str">
        <f t="shared" si="16"/>
        <v>Tundra View Sports</v>
      </c>
      <c r="C583" s="104" t="str">
        <f t="shared" si="17"/>
        <v>Tundra View Sports,1312 Indo Skate Park,Fairbanks,AK,99737,907-895-4990</v>
      </c>
    </row>
    <row r="584" spans="1:3" x14ac:dyDescent="0.25">
      <c r="A584" s="127" t="s">
        <v>611</v>
      </c>
      <c r="B584" s="256" t="str">
        <f t="shared" ref="B584:B612" si="18" xml:space="preserve"> TRIM( A584 )</f>
        <v>1312 Indo Skate Park</v>
      </c>
      <c r="C584" s="104" t="str">
        <f t="shared" ref="C584:C612" si="19" xml:space="preserve"> _xlfn.TEXTJOIN( ",", FALSE, B584:B589 )</f>
        <v>1312 Indo Skate Park,Fairbanks,AK,99737,907-895-4990,Weller Fishing Inc</v>
      </c>
    </row>
    <row r="585" spans="1:3" x14ac:dyDescent="0.25">
      <c r="A585" s="127" t="s">
        <v>391</v>
      </c>
      <c r="B585" s="256" t="str">
        <f t="shared" si="18"/>
        <v>Fairbanks</v>
      </c>
      <c r="C585" s="104" t="str">
        <f t="shared" si="19"/>
        <v>Fairbanks,AK,99737,907-895-4990,Weller Fishing Inc,Po Box 491</v>
      </c>
    </row>
    <row r="586" spans="1:3" x14ac:dyDescent="0.25">
      <c r="A586" s="127" t="s">
        <v>316</v>
      </c>
      <c r="B586" s="256" t="str">
        <f t="shared" si="18"/>
        <v>AK</v>
      </c>
      <c r="C586" s="104" t="str">
        <f t="shared" si="19"/>
        <v>AK,99737,907-895-4990,Weller Fishing Inc,Po Box 491,Anchorage</v>
      </c>
    </row>
    <row r="587" spans="1:3" x14ac:dyDescent="0.25">
      <c r="A587" s="127">
        <v>99737</v>
      </c>
      <c r="B587" s="256" t="str">
        <f t="shared" si="18"/>
        <v>99737</v>
      </c>
      <c r="C587" s="104" t="str">
        <f t="shared" si="19"/>
        <v>99737,907-895-4990,Weller Fishing Inc,Po Box 491,Anchorage,AK</v>
      </c>
    </row>
    <row r="588" spans="1:3" x14ac:dyDescent="0.25">
      <c r="A588" s="127" t="s">
        <v>612</v>
      </c>
      <c r="B588" s="256" t="str">
        <f t="shared" si="18"/>
        <v>907-895-4990</v>
      </c>
      <c r="C588" s="104" t="str">
        <f t="shared" si="19"/>
        <v>907-895-4990,Weller Fishing Inc,Po Box 491,Anchorage,AK,99835</v>
      </c>
    </row>
    <row r="589" spans="1:3" x14ac:dyDescent="0.25">
      <c r="A589" s="127" t="s">
        <v>613</v>
      </c>
      <c r="B589" s="256" t="str">
        <f t="shared" si="18"/>
        <v>Weller Fishing Inc</v>
      </c>
      <c r="C589" s="104" t="str">
        <f t="shared" si="19"/>
        <v>Weller Fishing Inc,Po Box 491,Anchorage,AK,99835,907-747-9800</v>
      </c>
    </row>
    <row r="590" spans="1:3" x14ac:dyDescent="0.25">
      <c r="A590" s="127" t="s">
        <v>614</v>
      </c>
      <c r="B590" s="256" t="str">
        <f t="shared" si="18"/>
        <v>Po Box 491</v>
      </c>
      <c r="C590" s="104" t="str">
        <f t="shared" si="19"/>
        <v>Po Box 491,Anchorage,AK,99835,907-747-9800,Wildman Designs</v>
      </c>
    </row>
    <row r="591" spans="1:3" x14ac:dyDescent="0.25">
      <c r="A591" s="127" t="s">
        <v>363</v>
      </c>
      <c r="B591" s="256" t="str">
        <f t="shared" si="18"/>
        <v>Anchorage</v>
      </c>
      <c r="C591" s="104" t="str">
        <f t="shared" si="19"/>
        <v>Anchorage,AK,99835,907-747-9800,Wildman Designs,Po Box 254</v>
      </c>
    </row>
    <row r="592" spans="1:3" x14ac:dyDescent="0.25">
      <c r="A592" s="127" t="s">
        <v>316</v>
      </c>
      <c r="B592" s="256" t="str">
        <f t="shared" si="18"/>
        <v>AK</v>
      </c>
      <c r="C592" s="104" t="str">
        <f t="shared" si="19"/>
        <v>AK,99835,907-747-9800,Wildman Designs,Po Box 254,Anchorage</v>
      </c>
    </row>
    <row r="593" spans="1:3" x14ac:dyDescent="0.25">
      <c r="A593" s="127">
        <v>99835</v>
      </c>
      <c r="B593" s="256" t="str">
        <f t="shared" si="18"/>
        <v>99835</v>
      </c>
      <c r="C593" s="104" t="str">
        <f t="shared" si="19"/>
        <v>99835,907-747-9800,Wildman Designs,Po Box 254,Anchorage,AK</v>
      </c>
    </row>
    <row r="594" spans="1:3" x14ac:dyDescent="0.25">
      <c r="A594" s="127" t="s">
        <v>615</v>
      </c>
      <c r="B594" s="256" t="str">
        <f t="shared" si="18"/>
        <v>907-747-9800</v>
      </c>
      <c r="C594" s="104" t="str">
        <f t="shared" si="19"/>
        <v>907-747-9800,Wildman Designs,Po Box 254,Anchorage,AK,99645</v>
      </c>
    </row>
    <row r="595" spans="1:3" x14ac:dyDescent="0.25">
      <c r="A595" s="127" t="s">
        <v>616</v>
      </c>
      <c r="B595" s="256" t="str">
        <f t="shared" si="18"/>
        <v>Wildman Designs</v>
      </c>
      <c r="C595" s="104" t="str">
        <f t="shared" si="19"/>
        <v>Wildman Designs,Po Box 254,Anchorage,AK,99645,907-745-9919</v>
      </c>
    </row>
    <row r="596" spans="1:3" x14ac:dyDescent="0.25">
      <c r="A596" s="127" t="s">
        <v>617</v>
      </c>
      <c r="B596" s="256" t="str">
        <f t="shared" si="18"/>
        <v>Po Box 254</v>
      </c>
      <c r="C596" s="104" t="str">
        <f t="shared" si="19"/>
        <v>Po Box 254,Anchorage,AK,99645,907-745-9919,William Marine</v>
      </c>
    </row>
    <row r="597" spans="1:3" x14ac:dyDescent="0.25">
      <c r="A597" s="127" t="s">
        <v>363</v>
      </c>
      <c r="B597" s="256" t="str">
        <f t="shared" si="18"/>
        <v>Anchorage</v>
      </c>
      <c r="C597" s="104" t="str">
        <f t="shared" si="19"/>
        <v>Anchorage,AK,99645,907-745-9919,William Marine,8745 Stedman Street</v>
      </c>
    </row>
    <row r="598" spans="1:3" x14ac:dyDescent="0.25">
      <c r="A598" s="127" t="s">
        <v>316</v>
      </c>
      <c r="B598" s="256" t="str">
        <f t="shared" si="18"/>
        <v>AK</v>
      </c>
      <c r="C598" s="104" t="str">
        <f t="shared" si="19"/>
        <v>AK,99645,907-745-9919,William Marine,8745 Stedman Street,Anchorage</v>
      </c>
    </row>
    <row r="599" spans="1:3" x14ac:dyDescent="0.25">
      <c r="A599" s="127">
        <v>99645</v>
      </c>
      <c r="B599" s="256" t="str">
        <f t="shared" si="18"/>
        <v>99645</v>
      </c>
      <c r="C599" s="104" t="str">
        <f t="shared" si="19"/>
        <v>99645,907-745-9919,William Marine,8745 Stedman Street,Anchorage,AK</v>
      </c>
    </row>
    <row r="600" spans="1:3" x14ac:dyDescent="0.25">
      <c r="A600" s="127" t="s">
        <v>618</v>
      </c>
      <c r="B600" s="256" t="str">
        <f t="shared" si="18"/>
        <v>907-745-9919</v>
      </c>
      <c r="C600" s="104" t="str">
        <f t="shared" si="19"/>
        <v>907-745-9919,William Marine,8745 Stedman Street,Anchorage,AK,99686</v>
      </c>
    </row>
    <row r="601" spans="1:3" x14ac:dyDescent="0.25">
      <c r="A601" s="127" t="s">
        <v>619</v>
      </c>
      <c r="B601" s="256" t="str">
        <f t="shared" si="18"/>
        <v>William Marine</v>
      </c>
      <c r="C601" s="104" t="str">
        <f t="shared" si="19"/>
        <v>William Marine,8745 Stedman Street,Anchorage,AK,99686,907-835-7222</v>
      </c>
    </row>
    <row r="602" spans="1:3" x14ac:dyDescent="0.25">
      <c r="A602" s="127" t="s">
        <v>620</v>
      </c>
      <c r="B602" s="256" t="str">
        <f t="shared" si="18"/>
        <v>8745 Stedman Street</v>
      </c>
      <c r="C602" s="104" t="str">
        <f t="shared" si="19"/>
        <v>8745 Stedman Street,Anchorage,AK,99686,907-835-7222,Your Fishin Hole</v>
      </c>
    </row>
    <row r="603" spans="1:3" x14ac:dyDescent="0.25">
      <c r="A603" s="127" t="s">
        <v>363</v>
      </c>
      <c r="B603" s="256" t="str">
        <f t="shared" si="18"/>
        <v>Anchorage</v>
      </c>
      <c r="C603" s="104" t="str">
        <f t="shared" si="19"/>
        <v>Anchorage,AK,99686,907-835-7222,Your Fishin Hole,1050 Galena Road</v>
      </c>
    </row>
    <row r="604" spans="1:3" x14ac:dyDescent="0.25">
      <c r="A604" s="127" t="s">
        <v>316</v>
      </c>
      <c r="B604" s="256" t="str">
        <f t="shared" si="18"/>
        <v>AK</v>
      </c>
      <c r="C604" s="104" t="str">
        <f t="shared" si="19"/>
        <v>AK,99686,907-835-7222,Your Fishin Hole,1050 Galena Road,Juneau</v>
      </c>
    </row>
    <row r="605" spans="1:3" x14ac:dyDescent="0.25">
      <c r="A605" s="127">
        <v>99686</v>
      </c>
      <c r="B605" s="256" t="str">
        <f t="shared" si="18"/>
        <v>99686</v>
      </c>
      <c r="C605" s="104" t="str">
        <f t="shared" si="19"/>
        <v>99686,907-835-7222,Your Fishin Hole,1050 Galena Road,Juneau,AK</v>
      </c>
    </row>
    <row r="606" spans="1:3" x14ac:dyDescent="0.25">
      <c r="A606" s="127" t="s">
        <v>621</v>
      </c>
      <c r="B606" s="256" t="str">
        <f t="shared" si="18"/>
        <v>907-835-7222</v>
      </c>
      <c r="C606" s="104" t="str">
        <f t="shared" si="19"/>
        <v>907-835-7222,Your Fishin Hole,1050 Galena Road,Juneau,AK,99669</v>
      </c>
    </row>
    <row r="607" spans="1:3" x14ac:dyDescent="0.25">
      <c r="A607" s="127" t="s">
        <v>622</v>
      </c>
      <c r="B607" s="256" t="str">
        <f t="shared" si="18"/>
        <v>Your Fishin Hole</v>
      </c>
      <c r="C607" s="104" t="str">
        <f t="shared" si="19"/>
        <v>Your Fishin Hole,1050 Galena Road,Juneau,AK,99669,907-262-4438</v>
      </c>
    </row>
    <row r="608" spans="1:3" x14ac:dyDescent="0.25">
      <c r="A608" s="127" t="s">
        <v>623</v>
      </c>
      <c r="B608" s="256" t="str">
        <f t="shared" si="18"/>
        <v>1050 Galena Road</v>
      </c>
      <c r="C608" s="104" t="str">
        <f t="shared" si="19"/>
        <v>1050 Galena Road,Juneau,AK,99669,907-262-4438,</v>
      </c>
    </row>
    <row r="609" spans="1:3" x14ac:dyDescent="0.25">
      <c r="A609" s="127" t="s">
        <v>451</v>
      </c>
      <c r="B609" s="256" t="str">
        <f t="shared" si="18"/>
        <v>Juneau</v>
      </c>
      <c r="C609" s="104" t="str">
        <f t="shared" si="19"/>
        <v>Juneau,AK,99669,907-262-4438,,</v>
      </c>
    </row>
    <row r="610" spans="1:3" x14ac:dyDescent="0.25">
      <c r="A610" s="127" t="s">
        <v>316</v>
      </c>
      <c r="B610" s="256" t="str">
        <f t="shared" si="18"/>
        <v>AK</v>
      </c>
      <c r="C610" s="104" t="str">
        <f t="shared" si="19"/>
        <v>AK,99669,907-262-4438,,,</v>
      </c>
    </row>
    <row r="611" spans="1:3" x14ac:dyDescent="0.25">
      <c r="A611" s="127">
        <v>99669</v>
      </c>
      <c r="B611" s="256" t="str">
        <f t="shared" si="18"/>
        <v>99669</v>
      </c>
      <c r="C611" s="104" t="str">
        <f t="shared" si="19"/>
        <v>99669,907-262-4438,,,,</v>
      </c>
    </row>
    <row r="612" spans="1:3" x14ac:dyDescent="0.25">
      <c r="A612" s="127" t="s">
        <v>624</v>
      </c>
      <c r="B612" s="256" t="str">
        <f t="shared" si="18"/>
        <v>907-262-4438</v>
      </c>
      <c r="C612" s="104" t="str">
        <f t="shared" si="19"/>
        <v>907-262-4438,,,,,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D404F-5EDA-4E8D-AAF2-A9DF31C2EA7D}">
  <sheetPr codeName="Sheet50"/>
  <dimension ref="A1:B612"/>
  <sheetViews>
    <sheetView zoomScale="130" zoomScaleNormal="130" workbookViewId="0">
      <pane ySplit="6" topLeftCell="A7" activePane="bottomLeft" state="frozen"/>
      <selection activeCell="A2" sqref="A2:XFD2"/>
      <selection pane="bottomLeft" activeCell="A2" sqref="A2:XFD2"/>
    </sheetView>
  </sheetViews>
  <sheetFormatPr defaultColWidth="9.140625" defaultRowHeight="15" x14ac:dyDescent="0.25"/>
  <cols>
    <col min="1" max="1" width="37.140625" style="127" bestFit="1" customWidth="1"/>
    <col min="2" max="2" width="87.7109375" style="104" customWidth="1"/>
    <col min="3" max="16384" width="9.140625" style="102"/>
  </cols>
  <sheetData>
    <row r="1" spans="1:2" s="253" customFormat="1" ht="18" x14ac:dyDescent="0.25">
      <c r="A1" s="251" t="s">
        <v>785</v>
      </c>
      <c r="B1" s="252"/>
    </row>
    <row r="2" spans="1:2" s="195" customFormat="1" ht="12.75" hidden="1" x14ac:dyDescent="0.2">
      <c r="A2" s="193"/>
      <c r="B2" s="194"/>
    </row>
    <row r="3" spans="1:2" s="280" customFormat="1" ht="12.75" collapsed="1" x14ac:dyDescent="0.2">
      <c r="A3" s="269" t="str">
        <f>IF(A2="","",IF(Disable_Video_Hyperlinks,A2,HYPERLINK(Video_website&amp;A2,A2)))</f>
        <v/>
      </c>
      <c r="B3" s="279"/>
    </row>
    <row r="4" spans="1:2" s="195" customFormat="1" ht="12.75" x14ac:dyDescent="0.2">
      <c r="A4" s="271" t="str">
        <f>IF(B2="","",B2)</f>
        <v/>
      </c>
      <c r="B4" s="194"/>
    </row>
    <row r="5" spans="1:2" x14ac:dyDescent="0.25">
      <c r="A5" s="257"/>
      <c r="B5" s="257"/>
    </row>
    <row r="6" spans="1:2" x14ac:dyDescent="0.25">
      <c r="A6" s="257" t="s">
        <v>784</v>
      </c>
      <c r="B6" s="257" t="s">
        <v>786</v>
      </c>
    </row>
    <row r="7" spans="1:2" x14ac:dyDescent="0.25">
      <c r="A7" s="127" t="s">
        <v>313</v>
      </c>
      <c r="B7" s="104" t="str" cm="1">
        <f t="array" ref="B7" xml:space="preserve"> _xlfn.TEXTJOIN( ",", FALSE, TRIM( A7:A12 ) )</f>
        <v>65 Degrees,2 2nd Avenue,Wrangell,AK,99615,907-486-0233</v>
      </c>
    </row>
    <row r="8" spans="1:2" x14ac:dyDescent="0.25">
      <c r="A8" s="127" t="s">
        <v>780</v>
      </c>
      <c r="B8" s="104" t="str" cm="1">
        <f t="array" ref="B8" xml:space="preserve"> _xlfn.TEXTJOIN( ",", FALSE, TRIM( A8:A13 ) )</f>
        <v>2 2nd Avenue,Wrangell,AK,99615,907-486-0233,AA Billiards Sales &amp; Service</v>
      </c>
    </row>
    <row r="9" spans="1:2" x14ac:dyDescent="0.25">
      <c r="A9" s="127" t="s">
        <v>315</v>
      </c>
      <c r="B9" s="104" t="str" cm="1">
        <f t="array" ref="B9" xml:space="preserve"> _xlfn.TEXTJOIN( ",", FALSE, TRIM( A9:A14 ) )</f>
        <v>Wrangell,AK,99615,907-486-0233,AA Billiards Sales &amp; Service,24 2nd Avenue</v>
      </c>
    </row>
    <row r="10" spans="1:2" x14ac:dyDescent="0.25">
      <c r="A10" s="127" t="s">
        <v>316</v>
      </c>
      <c r="B10" s="104" t="str" cm="1">
        <f t="array" ref="B10" xml:space="preserve"> _xlfn.TEXTJOIN( ",", FALSE, TRIM( A10:A15 ) )</f>
        <v>AK,99615,907-486-0233,AA Billiards Sales &amp; Service,24 2nd Avenue,Wasilla</v>
      </c>
    </row>
    <row r="11" spans="1:2" x14ac:dyDescent="0.25">
      <c r="A11" s="127">
        <v>99615</v>
      </c>
      <c r="B11" s="104" t="str" cm="1">
        <f t="array" ref="B11" xml:space="preserve"> _xlfn.TEXTJOIN( ",", FALSE, TRIM( A11:A16 ) )</f>
        <v>99615,907-486-0233,AA Billiards Sales &amp; Service,24 2nd Avenue,Wasilla,AK</v>
      </c>
    </row>
    <row r="12" spans="1:2" x14ac:dyDescent="0.25">
      <c r="A12" s="127" t="s">
        <v>317</v>
      </c>
      <c r="B12" s="104" t="str" cm="1">
        <f t="array" ref="B12" xml:space="preserve"> _xlfn.TEXTJOIN( ",", FALSE, TRIM( A12:A17 ) )</f>
        <v>907-486-0233,AA Billiards Sales &amp; Service,24 2nd Avenue,Wasilla,AK,99501</v>
      </c>
    </row>
    <row r="13" spans="1:2" x14ac:dyDescent="0.25">
      <c r="A13" s="127" t="s">
        <v>318</v>
      </c>
      <c r="B13" s="104" t="str" cm="1">
        <f t="array" ref="B13" xml:space="preserve"> _xlfn.TEXTJOIN( ",", FALSE, TRIM( A13:A18 ) )</f>
        <v>AA Billiards Sales &amp; Service,24 2nd Avenue,Wasilla,AK,99501,907-278-0901</v>
      </c>
    </row>
    <row r="14" spans="1:2" x14ac:dyDescent="0.25">
      <c r="A14" s="127" t="s">
        <v>319</v>
      </c>
      <c r="B14" s="104" t="str" cm="1">
        <f t="array" ref="B14" xml:space="preserve"> _xlfn.TEXTJOIN( ",", FALSE, TRIM( A14:A19 ) )</f>
        <v>24 2nd Avenue,Wasilla,AK,99501,907-278-0901,Alaska Fly Outfitter</v>
      </c>
    </row>
    <row r="15" spans="1:2" x14ac:dyDescent="0.25">
      <c r="A15" s="127" t="s">
        <v>320</v>
      </c>
      <c r="B15" s="104" t="str" cm="1">
        <f t="array" ref="B15" xml:space="preserve"> _xlfn.TEXTJOIN( ",", FALSE, TRIM( A15:A20 ) )</f>
        <v>Wasilla,AK,99501,907-278-0901,Alaska Fly Outfitter,99 3rd Avenue</v>
      </c>
    </row>
    <row r="16" spans="1:2" x14ac:dyDescent="0.25">
      <c r="A16" s="127" t="s">
        <v>316</v>
      </c>
      <c r="B16" s="104" t="str" cm="1">
        <f t="array" ref="B16" xml:space="preserve"> _xlfn.TEXTJOIN( ",", FALSE, TRIM( A16:A21 ) )</f>
        <v>AK,99501,907-278-0901,Alaska Fly Outfitter,99 3rd Avenue,Wasilla</v>
      </c>
    </row>
    <row r="17" spans="1:2" x14ac:dyDescent="0.25">
      <c r="A17" s="127">
        <v>99501</v>
      </c>
      <c r="B17" s="104" t="str" cm="1">
        <f t="array" ref="B17" xml:space="preserve"> _xlfn.TEXTJOIN( ",", FALSE, TRIM( A17:A22 ) )</f>
        <v>99501,907-278-0901,Alaska Fly Outfitter,99 3rd Avenue,Wasilla,AK</v>
      </c>
    </row>
    <row r="18" spans="1:2" x14ac:dyDescent="0.25">
      <c r="A18" s="127" t="s">
        <v>321</v>
      </c>
      <c r="B18" s="104" t="str" cm="1">
        <f t="array" ref="B18" xml:space="preserve"> _xlfn.TEXTJOIN( ",", FALSE, TRIM( A18:A23 ) )</f>
        <v>907-278-0901,Alaska Fly Outfitter,99 3rd Avenue,Wasilla,AK,99709</v>
      </c>
    </row>
    <row r="19" spans="1:2" x14ac:dyDescent="0.25">
      <c r="A19" s="127" t="s">
        <v>322</v>
      </c>
      <c r="B19" s="104" t="str" cm="1">
        <f t="array" ref="B19" xml:space="preserve"> _xlfn.TEXTJOIN( ",", FALSE, TRIM( A19:A24 ) )</f>
        <v>Alaska Fly Outfitter,99 3rd Avenue,Wasilla,AK,99709,907-455-1006</v>
      </c>
    </row>
    <row r="20" spans="1:2" x14ac:dyDescent="0.25">
      <c r="A20" s="127" t="s">
        <v>323</v>
      </c>
      <c r="B20" s="104" t="str" cm="1">
        <f t="array" ref="B20" xml:space="preserve"> _xlfn.TEXTJOIN( ",", FALSE, TRIM( A20:A25 ) )</f>
        <v>99 3rd Avenue,Wasilla,AK,99709,907-455-1006,Alaska Hiking</v>
      </c>
    </row>
    <row r="21" spans="1:2" x14ac:dyDescent="0.25">
      <c r="A21" s="127" t="s">
        <v>320</v>
      </c>
      <c r="B21" s="104" t="str" cm="1">
        <f t="array" ref="B21" xml:space="preserve"> _xlfn.TEXTJOIN( ",", FALSE, TRIM( A21:A26 ) )</f>
        <v>Wasilla,AK,99709,907-455-1006,Alaska Hiking,101 Airport Way</v>
      </c>
    </row>
    <row r="22" spans="1:2" x14ac:dyDescent="0.25">
      <c r="A22" s="127" t="s">
        <v>316</v>
      </c>
      <c r="B22" s="104" t="str" cm="1">
        <f t="array" ref="B22" xml:space="preserve"> _xlfn.TEXTJOIN( ",", FALSE, TRIM( A22:A27 ) )</f>
        <v>AK,99709,907-455-1006,Alaska Hiking,101 Airport Way,Wasilla</v>
      </c>
    </row>
    <row r="23" spans="1:2" x14ac:dyDescent="0.25">
      <c r="A23" s="127">
        <v>99709</v>
      </c>
      <c r="B23" s="104" t="str" cm="1">
        <f t="array" ref="B23" xml:space="preserve"> _xlfn.TEXTJOIN( ",", FALSE, TRIM( A23:A28 ) )</f>
        <v>99709,907-455-1006,Alaska Hiking,101 Airport Way,Wasilla,AK</v>
      </c>
    </row>
    <row r="24" spans="1:2" x14ac:dyDescent="0.25">
      <c r="A24" s="127" t="s">
        <v>324</v>
      </c>
      <c r="B24" s="104" t="str" cm="1">
        <f t="array" ref="B24" xml:space="preserve"> _xlfn.TEXTJOIN( ",", FALSE, TRIM( A24:A29 ) )</f>
        <v>907-455-1006,Alaska Hiking,101 Airport Way,Wasilla,AK,99503</v>
      </c>
    </row>
    <row r="25" spans="1:2" x14ac:dyDescent="0.25">
      <c r="A25" s="127" t="s">
        <v>325</v>
      </c>
      <c r="B25" s="104" t="str" cm="1">
        <f t="array" ref="B25" xml:space="preserve"> _xlfn.TEXTJOIN( ",", FALSE, TRIM( A25:A30 ) )</f>
        <v>Alaska Hiking,101 Airport Way,Wasilla,AK,99503,907-272-1466</v>
      </c>
    </row>
    <row r="26" spans="1:2" x14ac:dyDescent="0.25">
      <c r="A26" s="127" t="s">
        <v>326</v>
      </c>
      <c r="B26" s="104" t="str" cm="1">
        <f t="array" ref="B26" xml:space="preserve"> _xlfn.TEXTJOIN( ",", FALSE, TRIM( A26:A31 ) )</f>
        <v>101 Airport Way,Wasilla,AK,99503,907-272-1466,Alaska Mountaineering Supply</v>
      </c>
    </row>
    <row r="27" spans="1:2" x14ac:dyDescent="0.25">
      <c r="A27" s="127" t="s">
        <v>320</v>
      </c>
      <c r="B27" s="104" t="str" cm="1">
        <f t="array" ref="B27" xml:space="preserve"> _xlfn.TEXTJOIN( ",", FALSE, TRIM( A27:A32 ) )</f>
        <v>Wasilla,AK,99503,907-272-1466,Alaska Mountaineering Supply,104 Arctic Boulevard</v>
      </c>
    </row>
    <row r="28" spans="1:2" x14ac:dyDescent="0.25">
      <c r="A28" s="127" t="s">
        <v>316</v>
      </c>
      <c r="B28" s="104" t="str" cm="1">
        <f t="array" ref="B28" xml:space="preserve"> _xlfn.TEXTJOIN( ",", FALSE, TRIM( A28:A33 ) )</f>
        <v>AK,99503,907-272-1466,Alaska Mountaineering Supply,104 Arctic Boulevard,Valdez</v>
      </c>
    </row>
    <row r="29" spans="1:2" x14ac:dyDescent="0.25">
      <c r="A29" s="127">
        <v>99503</v>
      </c>
      <c r="B29" s="104" t="str" cm="1">
        <f t="array" ref="B29" xml:space="preserve"> _xlfn.TEXTJOIN( ",", FALSE, TRIM( A29:A34 ) )</f>
        <v>99503,907-272-1466,Alaska Mountaineering Supply,104 Arctic Boulevard,Valdez,AK</v>
      </c>
    </row>
    <row r="30" spans="1:2" x14ac:dyDescent="0.25">
      <c r="A30" s="127" t="s">
        <v>327</v>
      </c>
      <c r="B30" s="104" t="str" cm="1">
        <f t="array" ref="B30" xml:space="preserve"> _xlfn.TEXTJOIN( ",", FALSE, TRIM( A30:A35 ) )</f>
        <v>907-272-1466,Alaska Mountaineering Supply,104 Arctic Boulevard,Valdez,AK,99507</v>
      </c>
    </row>
    <row r="31" spans="1:2" x14ac:dyDescent="0.25">
      <c r="A31" s="127" t="s">
        <v>328</v>
      </c>
      <c r="B31" s="104" t="str" cm="1">
        <f t="array" ref="B31" xml:space="preserve"> _xlfn.TEXTJOIN( ",", FALSE, TRIM( A31:A36 ) )</f>
        <v>Alaska Mountaineering Supply,104 Arctic Boulevard,Valdez,AK,99507,907-770-1542</v>
      </c>
    </row>
    <row r="32" spans="1:2" x14ac:dyDescent="0.25">
      <c r="A32" s="127" t="s">
        <v>329</v>
      </c>
      <c r="B32" s="104" t="str" cm="1">
        <f t="array" ref="B32" xml:space="preserve"> _xlfn.TEXTJOIN( ",", FALSE, TRIM( A32:A37 ) )</f>
        <v>104 Arctic Boulevard,Valdez,AK,99507,907-770-1542,Alaska Outfitting Rentals</v>
      </c>
    </row>
    <row r="33" spans="1:2" x14ac:dyDescent="0.25">
      <c r="A33" s="127" t="s">
        <v>330</v>
      </c>
      <c r="B33" s="104" t="str" cm="1">
        <f t="array" ref="B33" xml:space="preserve"> _xlfn.TEXTJOIN( ",", FALSE, TRIM( A33:A38 ) )</f>
        <v>Valdez,AK,99507,907-770-1542,Alaska Outfitting Rentals,117 Arctic Boulevard</v>
      </c>
    </row>
    <row r="34" spans="1:2" x14ac:dyDescent="0.25">
      <c r="A34" s="127" t="s">
        <v>316</v>
      </c>
      <c r="B34" s="104" t="str" cm="1">
        <f t="array" ref="B34" xml:space="preserve"> _xlfn.TEXTJOIN( ",", FALSE, TRIM( A34:A39 ) )</f>
        <v>AK,99507,907-770-1542,Alaska Outfitting Rentals,117 Arctic Boulevard,Valdez</v>
      </c>
    </row>
    <row r="35" spans="1:2" x14ac:dyDescent="0.25">
      <c r="A35" s="127">
        <v>99507</v>
      </c>
      <c r="B35" s="104" t="str" cm="1">
        <f t="array" ref="B35" xml:space="preserve"> _xlfn.TEXTJOIN( ",", FALSE, TRIM( A35:A40 ) )</f>
        <v>99507,907-770-1542,Alaska Outfitting Rentals,117 Arctic Boulevard,Valdez,AK</v>
      </c>
    </row>
    <row r="36" spans="1:2" x14ac:dyDescent="0.25">
      <c r="A36" s="127" t="s">
        <v>331</v>
      </c>
      <c r="B36" s="104" t="str" cm="1">
        <f t="array" ref="B36" xml:space="preserve"> _xlfn.TEXTJOIN( ",", FALSE, TRIM( A36:A41 ) )</f>
        <v>907-770-1542,Alaska Outfitting Rentals,117 Arctic Boulevard,Valdez,AK,99901</v>
      </c>
    </row>
    <row r="37" spans="1:2" x14ac:dyDescent="0.25">
      <c r="A37" s="127" t="s">
        <v>332</v>
      </c>
      <c r="B37" s="104" t="str" cm="1">
        <f t="array" ref="B37" xml:space="preserve"> _xlfn.TEXTJOIN( ",", FALSE, TRIM( A37:A42 ) )</f>
        <v>Alaska Outfitting Rentals,117 Arctic Boulevard,Valdez,AK,99901,907-225-1600</v>
      </c>
    </row>
    <row r="38" spans="1:2" x14ac:dyDescent="0.25">
      <c r="A38" s="127" t="s">
        <v>333</v>
      </c>
      <c r="B38" s="104" t="str" cm="1">
        <f t="array" ref="B38" xml:space="preserve"> _xlfn.TEXTJOIN( ",", FALSE, TRIM( A38:A43 ) )</f>
        <v>117 Arctic Boulevard,Valdez,AK,99901,907-225-1600,Alaska SportMart</v>
      </c>
    </row>
    <row r="39" spans="1:2" x14ac:dyDescent="0.25">
      <c r="A39" s="127" t="s">
        <v>330</v>
      </c>
      <c r="B39" s="104" t="str" cm="1">
        <f t="array" ref="B39" xml:space="preserve"> _xlfn.TEXTJOIN( ",", FALSE, TRIM( A39:A44 ) )</f>
        <v>Valdez,AK,99901,907-225-1600,Alaska SportMart,101 6th Avenue</v>
      </c>
    </row>
    <row r="40" spans="1:2" x14ac:dyDescent="0.25">
      <c r="A40" s="127" t="s">
        <v>316</v>
      </c>
      <c r="B40" s="104" t="str" cm="1">
        <f t="array" ref="B40" xml:space="preserve"> _xlfn.TEXTJOIN( ",", FALSE, TRIM( A40:A45 ) )</f>
        <v>AK,99901,907-225-1600,Alaska SportMart,101 6th Avenue,Wasilla</v>
      </c>
    </row>
    <row r="41" spans="1:2" x14ac:dyDescent="0.25">
      <c r="A41" s="127">
        <v>99901</v>
      </c>
      <c r="B41" s="104" t="str" cm="1">
        <f t="array" ref="B41" xml:space="preserve"> _xlfn.TEXTJOIN( ",", FALSE, TRIM( A41:A46 ) )</f>
        <v>99901,907-225-1600,Alaska SportMart,101 6th Avenue,Wasilla,AK</v>
      </c>
    </row>
    <row r="42" spans="1:2" x14ac:dyDescent="0.25">
      <c r="A42" s="127" t="s">
        <v>334</v>
      </c>
      <c r="B42" s="104" t="str" cm="1">
        <f t="array" ref="B42" xml:space="preserve"> _xlfn.TEXTJOIN( ",", FALSE, TRIM( A42:A47 ) )</f>
        <v>907-225-1600,Alaska SportMart,101 6th Avenue,Wasilla,AK,99507</v>
      </c>
    </row>
    <row r="43" spans="1:2" x14ac:dyDescent="0.25">
      <c r="A43" s="127" t="s">
        <v>335</v>
      </c>
      <c r="B43" s="104" t="str" cm="1">
        <f t="array" ref="B43" xml:space="preserve"> _xlfn.TEXTJOIN( ",", FALSE, TRIM( A43:A48 ) )</f>
        <v>Alaska SportMart,101 6th Avenue,Wasilla,AK,99507,907-346-1244</v>
      </c>
    </row>
    <row r="44" spans="1:2" x14ac:dyDescent="0.25">
      <c r="A44" s="127" t="s">
        <v>336</v>
      </c>
      <c r="B44" s="104" t="str" cm="1">
        <f t="array" ref="B44" xml:space="preserve"> _xlfn.TEXTJOIN( ",", FALSE, TRIM( A44:A49 ) )</f>
        <v>101 6th Avenue,Wasilla,AK,99507,907-346-1244,Alaskan Experience Inc</v>
      </c>
    </row>
    <row r="45" spans="1:2" x14ac:dyDescent="0.25">
      <c r="A45" s="127" t="s">
        <v>320</v>
      </c>
      <c r="B45" s="104" t="str" cm="1">
        <f t="array" ref="B45" xml:space="preserve"> _xlfn.TEXTJOIN( ",", FALSE, TRIM( A45:A50 ) )</f>
        <v>Wasilla,AK,99507,907-346-1244,Alaskan Experience Inc,139 Arena Avenue</v>
      </c>
    </row>
    <row r="46" spans="1:2" x14ac:dyDescent="0.25">
      <c r="A46" s="127" t="s">
        <v>316</v>
      </c>
      <c r="B46" s="104" t="str" cm="1">
        <f t="array" ref="B46" xml:space="preserve"> _xlfn.TEXTJOIN( ",", FALSE, TRIM( A46:A51 ) )</f>
        <v>AK,99507,907-346-1244,Alaskan Experience Inc,139 Arena Avenue,Valdez</v>
      </c>
    </row>
    <row r="47" spans="1:2" x14ac:dyDescent="0.25">
      <c r="A47" s="127">
        <v>99507</v>
      </c>
      <c r="B47" s="104" t="str" cm="1">
        <f t="array" ref="B47" xml:space="preserve"> _xlfn.TEXTJOIN( ",", FALSE, TRIM( A47:A52 ) )</f>
        <v>99507,907-346-1244,Alaskan Experience Inc,139 Arena Avenue,Valdez,AK</v>
      </c>
    </row>
    <row r="48" spans="1:2" x14ac:dyDescent="0.25">
      <c r="A48" s="127" t="s">
        <v>337</v>
      </c>
      <c r="B48" s="104" t="str" cm="1">
        <f t="array" ref="B48" xml:space="preserve"> _xlfn.TEXTJOIN( ",", FALSE, TRIM( A48:A53 ) )</f>
        <v>907-346-1244,Alaskan Experience Inc,139 Arena Avenue,Valdez,AK,99901</v>
      </c>
    </row>
    <row r="49" spans="1:2" x14ac:dyDescent="0.25">
      <c r="A49" s="127" t="s">
        <v>338</v>
      </c>
      <c r="B49" s="104" t="str" cm="1">
        <f t="array" ref="B49" xml:space="preserve"> _xlfn.TEXTJOIN( ",", FALSE, TRIM( A49:A54 ) )</f>
        <v>Alaskan Experience Inc,139 Arena Avenue,Valdez,AK,99901,907-225-1750</v>
      </c>
    </row>
    <row r="50" spans="1:2" x14ac:dyDescent="0.25">
      <c r="A50" s="127" t="s">
        <v>339</v>
      </c>
      <c r="B50" s="104" t="str" cm="1">
        <f t="array" ref="B50" xml:space="preserve"> _xlfn.TEXTJOIN( ",", FALSE, TRIM( A50:A55 ) )</f>
        <v>139 Arena Avenue,Valdez,AK,99901,907-225-1750,Alaskan Outfitters</v>
      </c>
    </row>
    <row r="51" spans="1:2" x14ac:dyDescent="0.25">
      <c r="A51" s="127" t="s">
        <v>330</v>
      </c>
      <c r="B51" s="104" t="str" cm="1">
        <f t="array" ref="B51" xml:space="preserve"> _xlfn.TEXTJOIN( ",", FALSE, TRIM( A51:A56 ) )</f>
        <v>Valdez,AK,99901,907-225-1750,Alaskan Outfitters,171 Avenue Mall</v>
      </c>
    </row>
    <row r="52" spans="1:2" x14ac:dyDescent="0.25">
      <c r="A52" s="127" t="s">
        <v>316</v>
      </c>
      <c r="B52" s="104" t="str" cm="1">
        <f t="array" ref="B52" xml:space="preserve"> _xlfn.TEXTJOIN( ",", FALSE, TRIM( A52:A57 ) )</f>
        <v>AK,99901,907-225-1750,Alaskan Outfitters,171 Avenue Mall,Valdez</v>
      </c>
    </row>
    <row r="53" spans="1:2" x14ac:dyDescent="0.25">
      <c r="A53" s="127">
        <v>99901</v>
      </c>
      <c r="B53" s="104" t="str" cm="1">
        <f t="array" ref="B53" xml:space="preserve"> _xlfn.TEXTJOIN( ",", FALSE, TRIM( A53:A58 ) )</f>
        <v>99901,907-225-1750,Alaskan Outfitters,171 Avenue Mall,Valdez,AK</v>
      </c>
    </row>
    <row r="54" spans="1:2" x14ac:dyDescent="0.25">
      <c r="A54" s="127" t="s">
        <v>340</v>
      </c>
      <c r="B54" s="104" t="str" cm="1">
        <f t="array" ref="B54" xml:space="preserve"> _xlfn.TEXTJOIN( ",", FALSE, TRIM( A54:A59 ) )</f>
        <v>907-225-1750,Alaskan Outfitters,171 Avenue Mall,Valdez,AK,99701</v>
      </c>
    </row>
    <row r="55" spans="1:2" x14ac:dyDescent="0.25">
      <c r="A55" s="127" t="s">
        <v>341</v>
      </c>
      <c r="B55" s="104" t="str" cm="1">
        <f t="array" ref="B55" xml:space="preserve"> _xlfn.TEXTJOIN( ",", FALSE, TRIM( A55:A60 ) )</f>
        <v>Alaskan Outfitters,171 Avenue Mall,Valdez,AK,99701,907-452-1811</v>
      </c>
    </row>
    <row r="56" spans="1:2" x14ac:dyDescent="0.25">
      <c r="A56" s="127" t="s">
        <v>342</v>
      </c>
      <c r="B56" s="104" t="str" cm="1">
        <f t="array" ref="B56" xml:space="preserve"> _xlfn.TEXTJOIN( ",", FALSE, TRIM( A56:A61 ) )</f>
        <v>171 Avenue Mall,Valdez,AK,99701,907-452-1811,Anglerman's Inc</v>
      </c>
    </row>
    <row r="57" spans="1:2" x14ac:dyDescent="0.25">
      <c r="A57" s="127" t="s">
        <v>330</v>
      </c>
      <c r="B57" s="104" t="str" cm="1">
        <f t="array" ref="B57" xml:space="preserve"> _xlfn.TEXTJOIN( ",", FALSE, TRIM( A57:A62 ) )</f>
        <v>Valdez,AK,99701,907-452-1811,Anglerman's Inc,239 Business Boulevard</v>
      </c>
    </row>
    <row r="58" spans="1:2" x14ac:dyDescent="0.25">
      <c r="A58" s="127" t="s">
        <v>316</v>
      </c>
      <c r="B58" s="104" t="str" cm="1">
        <f t="array" ref="B58" xml:space="preserve"> _xlfn.TEXTJOIN( ",", FALSE, TRIM( A58:A63 ) )</f>
        <v>AK,99701,907-452-1811,Anglerman's Inc,239 Business Boulevard,Soldotna</v>
      </c>
    </row>
    <row r="59" spans="1:2" x14ac:dyDescent="0.25">
      <c r="A59" s="127">
        <v>99701</v>
      </c>
      <c r="B59" s="104" t="str" cm="1">
        <f t="array" ref="B59" xml:space="preserve"> _xlfn.TEXTJOIN( ",", FALSE, TRIM( A59:A64 ) )</f>
        <v>99701,907-452-1811,Anglerman's Inc,239 Business Boulevard,Soldotna,AK</v>
      </c>
    </row>
    <row r="60" spans="1:2" x14ac:dyDescent="0.25">
      <c r="A60" s="127" t="s">
        <v>343</v>
      </c>
      <c r="B60" s="104" t="str" cm="1">
        <f t="array" ref="B60" xml:space="preserve"> _xlfn.TEXTJOIN( ",", FALSE, TRIM( A60:A65 ) )</f>
        <v>907-452-1811,Anglerman's Inc,239 Business Boulevard,Soldotna,AK,99929</v>
      </c>
    </row>
    <row r="61" spans="1:2" x14ac:dyDescent="0.25">
      <c r="A61" s="127" t="s">
        <v>344</v>
      </c>
      <c r="B61" s="104" t="str" cm="1">
        <f t="array" ref="B61" xml:space="preserve"> _xlfn.TEXTJOIN( ",", FALSE, TRIM( A61:A66 ) )</f>
        <v>Anglerman's Inc,239 Business Boulevard,Soldotna,AK,99929,907-874-2229</v>
      </c>
    </row>
    <row r="62" spans="1:2" x14ac:dyDescent="0.25">
      <c r="A62" s="127" t="s">
        <v>345</v>
      </c>
      <c r="B62" s="104" t="str" cm="1">
        <f t="array" ref="B62" xml:space="preserve"> _xlfn.TEXTJOIN( ",", FALSE, TRIM( A62:A67 ) )</f>
        <v>239 Business Boulevard,Soldotna,AK,99929,907-874-2229,Anvil Outfitters</v>
      </c>
    </row>
    <row r="63" spans="1:2" x14ac:dyDescent="0.25">
      <c r="A63" s="127" t="s">
        <v>346</v>
      </c>
      <c r="B63" s="104" t="str" cm="1">
        <f t="array" ref="B63" xml:space="preserve"> _xlfn.TEXTJOIN( ",", FALSE, TRIM( A63:A68 ) )</f>
        <v>Soldotna,AK,99929,907-874-2229,Anvil Outfitters,250 College Road</v>
      </c>
    </row>
    <row r="64" spans="1:2" x14ac:dyDescent="0.25">
      <c r="A64" s="127" t="s">
        <v>316</v>
      </c>
      <c r="B64" s="104" t="str" cm="1">
        <f t="array" ref="B64" xml:space="preserve"> _xlfn.TEXTJOIN( ",", FALSE, TRIM( A64:A69 ) )</f>
        <v>AK,99929,907-874-2229,Anvil Outfitters,250 College Road,Soldotna</v>
      </c>
    </row>
    <row r="65" spans="1:2" x14ac:dyDescent="0.25">
      <c r="A65" s="127">
        <v>99929</v>
      </c>
      <c r="B65" s="104" t="str" cm="1">
        <f t="array" ref="B65" xml:space="preserve"> _xlfn.TEXTJOIN( ",", FALSE, TRIM( A65:A70 ) )</f>
        <v>99929,907-874-2229,Anvil Outfitters,250 College Road,Soldotna,AK</v>
      </c>
    </row>
    <row r="66" spans="1:2" x14ac:dyDescent="0.25">
      <c r="A66" s="127" t="s">
        <v>347</v>
      </c>
      <c r="B66" s="104" t="str" cm="1">
        <f t="array" ref="B66" xml:space="preserve"> _xlfn.TEXTJOIN( ",", FALSE, TRIM( A66:A71 ) )</f>
        <v>907-874-2229,Anvil Outfitters,250 College Road,Soldotna,AK,99559</v>
      </c>
    </row>
    <row r="67" spans="1:2" x14ac:dyDescent="0.25">
      <c r="A67" s="127" t="s">
        <v>348</v>
      </c>
      <c r="B67" s="104" t="str" cm="1">
        <f t="array" ref="B67" xml:space="preserve"> _xlfn.TEXTJOIN( ",", FALSE, TRIM( A67:A72 ) )</f>
        <v>Anvil Outfitters,250 College Road,Soldotna,AK,99559,907-543-2290</v>
      </c>
    </row>
    <row r="68" spans="1:2" x14ac:dyDescent="0.25">
      <c r="A68" s="127" t="s">
        <v>349</v>
      </c>
      <c r="B68" s="104" t="str" cm="1">
        <f t="array" ref="B68" xml:space="preserve"> _xlfn.TEXTJOIN( ",", FALSE, TRIM( A68:A73 ) )</f>
        <v>250 College Road,Soldotna,AK,99559,907-543-2290,Apoc Design Inc</v>
      </c>
    </row>
    <row r="69" spans="1:2" x14ac:dyDescent="0.25">
      <c r="A69" s="127" t="s">
        <v>346</v>
      </c>
      <c r="B69" s="104" t="str" cm="1">
        <f t="array" ref="B69" xml:space="preserve"> _xlfn.TEXTJOIN( ",", FALSE, TRIM( A69:A74 ) )</f>
        <v>Soldotna,AK,99559,907-543-2290,Apoc Design Inc,261 College Road</v>
      </c>
    </row>
    <row r="70" spans="1:2" x14ac:dyDescent="0.25">
      <c r="A70" s="127" t="s">
        <v>316</v>
      </c>
      <c r="B70" s="104" t="str" cm="1">
        <f t="array" ref="B70" xml:space="preserve"> _xlfn.TEXTJOIN( ",", FALSE, TRIM( A70:A75 ) )</f>
        <v>AK,99559,907-543-2290,Apoc Design Inc,261 College Road,Soldotna</v>
      </c>
    </row>
    <row r="71" spans="1:2" x14ac:dyDescent="0.25">
      <c r="A71" s="127">
        <v>99559</v>
      </c>
      <c r="B71" s="104" t="str" cm="1">
        <f t="array" ref="B71" xml:space="preserve"> _xlfn.TEXTJOIN( ",", FALSE, TRIM( A71:A76 ) )</f>
        <v>99559,907-543-2290,Apoc Design Inc,261 College Road,Soldotna,AK</v>
      </c>
    </row>
    <row r="72" spans="1:2" x14ac:dyDescent="0.25">
      <c r="A72" s="127" t="s">
        <v>350</v>
      </c>
      <c r="B72" s="104" t="str" cm="1">
        <f t="array" ref="B72" xml:space="preserve"> _xlfn.TEXTJOIN( ",", FALSE, TRIM( A72:A77 ) )</f>
        <v>907-543-2290,Apoc Design Inc,261 College Road,Soldotna,AK,99701</v>
      </c>
    </row>
    <row r="73" spans="1:2" x14ac:dyDescent="0.25">
      <c r="A73" s="127" t="s">
        <v>351</v>
      </c>
      <c r="B73" s="104" t="str" cm="1">
        <f t="array" ref="B73" xml:space="preserve"> _xlfn.TEXTJOIN( ",", FALSE, TRIM( A73:A78 ) )</f>
        <v>Apoc Design Inc,261 College Road,Soldotna,AK,99701,907-451-2300</v>
      </c>
    </row>
    <row r="74" spans="1:2" x14ac:dyDescent="0.25">
      <c r="A74" s="127" t="s">
        <v>352</v>
      </c>
      <c r="B74" s="104" t="str" cm="1">
        <f t="array" ref="B74" xml:space="preserve"> _xlfn.TEXTJOIN( ",", FALSE, TRIM( A74:A79 ) )</f>
        <v>261 College Road,Soldotna,AK,99701,907-451-2300,Arctic Outfitters</v>
      </c>
    </row>
    <row r="75" spans="1:2" x14ac:dyDescent="0.25">
      <c r="A75" s="127" t="s">
        <v>346</v>
      </c>
      <c r="B75" s="104" t="str" cm="1">
        <f t="array" ref="B75" xml:space="preserve"> _xlfn.TEXTJOIN( ",", FALSE, TRIM( A75:A80 ) )</f>
        <v>Soldotna,AK,99701,907-451-2300,Arctic Outfitters,301 Curlew Way</v>
      </c>
    </row>
    <row r="76" spans="1:2" x14ac:dyDescent="0.25">
      <c r="A76" s="127" t="s">
        <v>316</v>
      </c>
      <c r="B76" s="104" t="str" cm="1">
        <f t="array" ref="B76" xml:space="preserve"> _xlfn.TEXTJOIN( ",", FALSE, TRIM( A76:A81 ) )</f>
        <v>AK,99701,907-451-2300,Arctic Outfitters,301 Curlew Way,Sitka</v>
      </c>
    </row>
    <row r="77" spans="1:2" x14ac:dyDescent="0.25">
      <c r="A77" s="127">
        <v>99701</v>
      </c>
      <c r="B77" s="104" t="str" cm="1">
        <f t="array" ref="B77" xml:space="preserve"> _xlfn.TEXTJOIN( ",", FALSE, TRIM( A77:A82 ) )</f>
        <v>99701,907-451-2300,Arctic Outfitters,301 Curlew Way,Sitka,AK</v>
      </c>
    </row>
    <row r="78" spans="1:2" x14ac:dyDescent="0.25">
      <c r="A78" s="127" t="s">
        <v>353</v>
      </c>
      <c r="B78" s="104" t="str" cm="1">
        <f t="array" ref="B78" xml:space="preserve"> _xlfn.TEXTJOIN( ",", FALSE, TRIM( A78:A83 ) )</f>
        <v>907-451-2300,Arctic Outfitters,301 Curlew Way,Sitka,AK,99501</v>
      </c>
    </row>
    <row r="79" spans="1:2" x14ac:dyDescent="0.25">
      <c r="A79" s="127" t="s">
        <v>354</v>
      </c>
      <c r="B79" s="104" t="str" cm="1">
        <f t="array" ref="B79" xml:space="preserve"> _xlfn.TEXTJOIN( ",", FALSE, TRIM( A79:A84 ) )</f>
        <v>Arctic Outfitters,301 Curlew Way,Sitka,AK,99501,907-279-2401</v>
      </c>
    </row>
    <row r="80" spans="1:2" x14ac:dyDescent="0.25">
      <c r="A80" s="127" t="s">
        <v>355</v>
      </c>
      <c r="B80" s="104" t="str" cm="1">
        <f t="array" ref="B80" xml:space="preserve"> _xlfn.TEXTJOIN( ",", FALSE, TRIM( A80:A85 ) )</f>
        <v>301 Curlew Way,Sitka,AK,99501,907-279-2401,Arctic Sports Outfitters</v>
      </c>
    </row>
    <row r="81" spans="1:2" x14ac:dyDescent="0.25">
      <c r="A81" s="127" t="s">
        <v>356</v>
      </c>
      <c r="B81" s="104" t="str" cm="1">
        <f t="array" ref="B81" xml:space="preserve"> _xlfn.TEXTJOIN( ",", FALSE, TRIM( A81:A86 ) )</f>
        <v>Sitka,AK,99501,907-279-2401,Arctic Sports Outfitters,308 Davis Road</v>
      </c>
    </row>
    <row r="82" spans="1:2" x14ac:dyDescent="0.25">
      <c r="A82" s="127" t="s">
        <v>316</v>
      </c>
      <c r="B82" s="104" t="str" cm="1">
        <f t="array" ref="B82" xml:space="preserve"> _xlfn.TEXTJOIN( ",", FALSE, TRIM( A82:A87 ) )</f>
        <v>AK,99501,907-279-2401,Arctic Sports Outfitters,308 Davis Road,Sitka</v>
      </c>
    </row>
    <row r="83" spans="1:2" x14ac:dyDescent="0.25">
      <c r="A83" s="127">
        <v>99501</v>
      </c>
      <c r="B83" s="104" t="str" cm="1">
        <f t="array" ref="B83" xml:space="preserve"> _xlfn.TEXTJOIN( ",", FALSE, TRIM( A83:A88 ) )</f>
        <v>99501,907-279-2401,Arctic Sports Outfitters,308 Davis Road,Sitka,AK</v>
      </c>
    </row>
    <row r="84" spans="1:2" x14ac:dyDescent="0.25">
      <c r="A84" s="127" t="s">
        <v>357</v>
      </c>
      <c r="B84" s="104" t="str" cm="1">
        <f t="array" ref="B84" xml:space="preserve"> _xlfn.TEXTJOIN( ",", FALSE, TRIM( A84:A89 ) )</f>
        <v>907-279-2401,Arctic Sports Outfitters,308 Davis Road,Sitka,AK,99709</v>
      </c>
    </row>
    <row r="85" spans="1:2" x14ac:dyDescent="0.25">
      <c r="A85" s="127" t="s">
        <v>358</v>
      </c>
      <c r="B85" s="104" t="str" cm="1">
        <f t="array" ref="B85" xml:space="preserve"> _xlfn.TEXTJOIN( ",", FALSE, TRIM( A85:A90 ) )</f>
        <v>Arctic Sports Outfitters,308 Davis Road,Sitka,AK,99709,907-452-2453</v>
      </c>
    </row>
    <row r="86" spans="1:2" x14ac:dyDescent="0.25">
      <c r="A86" s="127" t="s">
        <v>359</v>
      </c>
      <c r="B86" s="104" t="str" cm="1">
        <f t="array" ref="B86" xml:space="preserve"> _xlfn.TEXTJOIN( ",", FALSE, TRIM( A86:A91 ) )</f>
        <v>308 Davis Road,Sitka,AK,99709,907-452-2453,Arnold Golf Course</v>
      </c>
    </row>
    <row r="87" spans="1:2" x14ac:dyDescent="0.25">
      <c r="A87" s="127" t="s">
        <v>356</v>
      </c>
      <c r="B87" s="104" t="str" cm="1">
        <f t="array" ref="B87" xml:space="preserve"> _xlfn.TEXTJOIN( ",", FALSE, TRIM( A87:A92 ) )</f>
        <v>Sitka,AK,99709,907-452-2453,Arnold Golf Course,5901 Sharon Drive</v>
      </c>
    </row>
    <row r="88" spans="1:2" x14ac:dyDescent="0.25">
      <c r="A88" s="127" t="s">
        <v>316</v>
      </c>
      <c r="B88" s="104" t="str" cm="1">
        <f t="array" ref="B88" xml:space="preserve"> _xlfn.TEXTJOIN( ",", FALSE, TRIM( A88:A93 ) )</f>
        <v>AK,99709,907-452-2453,Arnold Golf Course,5901 Sharon Drive,Anchorage</v>
      </c>
    </row>
    <row r="89" spans="1:2" x14ac:dyDescent="0.25">
      <c r="A89" s="127">
        <v>99709</v>
      </c>
      <c r="B89" s="104" t="str" cm="1">
        <f t="array" ref="B89" xml:space="preserve"> _xlfn.TEXTJOIN( ",", FALSE, TRIM( A89:A94 ) )</f>
        <v>99709,907-452-2453,Arnold Golf Course,5901 Sharon Drive,Anchorage,AK</v>
      </c>
    </row>
    <row r="90" spans="1:2" x14ac:dyDescent="0.25">
      <c r="A90" s="127" t="s">
        <v>360</v>
      </c>
      <c r="B90" s="104" t="str" cm="1">
        <f t="array" ref="B90" xml:space="preserve"> _xlfn.TEXTJOIN( ",", FALSE, TRIM( A90:A95 ) )</f>
        <v>907-452-2453,Arnold Golf Course,5901 Sharon Drive,Anchorage,AK,99645</v>
      </c>
    </row>
    <row r="91" spans="1:2" x14ac:dyDescent="0.25">
      <c r="A91" s="127" t="s">
        <v>361</v>
      </c>
      <c r="B91" s="104" t="str" cm="1">
        <f t="array" ref="B91" xml:space="preserve"> _xlfn.TEXTJOIN( ",", FALSE, TRIM( A91:A96 ) )</f>
        <v>Arnold Golf Course,5901 Sharon Drive,Anchorage,AK,99645,907-745-6706</v>
      </c>
    </row>
    <row r="92" spans="1:2" x14ac:dyDescent="0.25">
      <c r="A92" s="127" t="s">
        <v>362</v>
      </c>
      <c r="B92" s="104" t="str" cm="1">
        <f t="array" ref="B92" xml:space="preserve"> _xlfn.TEXTJOIN( ",", FALSE, TRIM( A92:A97 ) )</f>
        <v>5901 Sharon Drive,Anchorage,AK,99645,907-745-6706,Backcountry Outfitter</v>
      </c>
    </row>
    <row r="93" spans="1:2" x14ac:dyDescent="0.25">
      <c r="A93" s="127" t="s">
        <v>363</v>
      </c>
      <c r="B93" s="104" t="str" cm="1">
        <f t="array" ref="B93" xml:space="preserve"> _xlfn.TEXTJOIN( ",", FALSE, TRIM( A93:A98 ) )</f>
        <v>Anchorage,AK,99645,907-745-6706,Backcountry Outfitter,30 3rd Street</v>
      </c>
    </row>
    <row r="94" spans="1:2" x14ac:dyDescent="0.25">
      <c r="A94" s="127" t="s">
        <v>316</v>
      </c>
      <c r="B94" s="104" t="str" cm="1">
        <f t="array" ref="B94" xml:space="preserve"> _xlfn.TEXTJOIN( ",", FALSE, TRIM( A94:A99 ) )</f>
        <v>AK,99645,907-745-6706,Backcountry Outfitter,30 3rd Street,Wasilla</v>
      </c>
    </row>
    <row r="95" spans="1:2" x14ac:dyDescent="0.25">
      <c r="A95" s="127">
        <v>99645</v>
      </c>
      <c r="B95" s="104" t="str" cm="1">
        <f t="array" ref="B95" xml:space="preserve"> _xlfn.TEXTJOIN( ",", FALSE, TRIM( A95:A100 ) )</f>
        <v>99645,907-745-6706,Backcountry Outfitter,30 3rd Street,Wasilla,AK</v>
      </c>
    </row>
    <row r="96" spans="1:2" x14ac:dyDescent="0.25">
      <c r="A96" s="127" t="s">
        <v>364</v>
      </c>
      <c r="B96" s="104" t="str" cm="1">
        <f t="array" ref="B96" xml:space="preserve"> _xlfn.TEXTJOIN( ",", FALSE, TRIM( A96:A101 ) )</f>
        <v>907-745-6706,Backcountry Outfitter,30 3rd Street,Wasilla,AK,99827</v>
      </c>
    </row>
    <row r="97" spans="1:2" x14ac:dyDescent="0.25">
      <c r="A97" s="127" t="s">
        <v>365</v>
      </c>
      <c r="B97" s="104" t="str" cm="1">
        <f t="array" ref="B97" xml:space="preserve"> _xlfn.TEXTJOIN( ",", FALSE, TRIM( A97:A102 ) )</f>
        <v>Backcountry Outfitter,30 3rd Street,Wasilla,AK,99827,907-766-0956</v>
      </c>
    </row>
    <row r="98" spans="1:2" x14ac:dyDescent="0.25">
      <c r="A98" s="127" t="s">
        <v>366</v>
      </c>
      <c r="B98" s="104" t="str" cm="1">
        <f t="array" ref="B98" xml:space="preserve"> _xlfn.TEXTJOIN( ",", FALSE, TRIM( A98:A103 ) )</f>
        <v>30 3rd Street,Wasilla,AK,99827,907-766-0956,Bad Weather Sports</v>
      </c>
    </row>
    <row r="99" spans="1:2" x14ac:dyDescent="0.25">
      <c r="A99" s="127" t="s">
        <v>320</v>
      </c>
      <c r="B99" s="104" t="str" cm="1">
        <f t="array" ref="B99" xml:space="preserve"> _xlfn.TEXTJOIN( ",", FALSE, TRIM( A99:A104 ) )</f>
        <v>Wasilla,AK,99827,907-766-0956,Bad Weather Sports,201 B Street</v>
      </c>
    </row>
    <row r="100" spans="1:2" x14ac:dyDescent="0.25">
      <c r="A100" s="127" t="s">
        <v>316</v>
      </c>
      <c r="B100" s="104" t="str" cm="1">
        <f t="array" ref="B100" xml:space="preserve"> _xlfn.TEXTJOIN( ",", FALSE, TRIM( A100:A105 ) )</f>
        <v>AK,99827,907-766-0956,Bad Weather Sports,201 B Street,Talkeetna</v>
      </c>
    </row>
    <row r="101" spans="1:2" x14ac:dyDescent="0.25">
      <c r="A101" s="127">
        <v>99827</v>
      </c>
      <c r="B101" s="104" t="str" cm="1">
        <f t="array" ref="B101" xml:space="preserve"> _xlfn.TEXTJOIN( ",", FALSE, TRIM( A101:A106 ) )</f>
        <v>99827,907-766-0956,Bad Weather Sports,201 B Street,Talkeetna,AK</v>
      </c>
    </row>
    <row r="102" spans="1:2" x14ac:dyDescent="0.25">
      <c r="A102" s="127" t="s">
        <v>367</v>
      </c>
      <c r="B102" s="104" t="str" cm="1">
        <f t="array" ref="B102" xml:space="preserve"> _xlfn.TEXTJOIN( ",", FALSE, TRIM( A102:A107 ) )</f>
        <v>907-766-0956,Bad Weather Sports,201 B Street,Talkeetna,AK,99709</v>
      </c>
    </row>
    <row r="103" spans="1:2" x14ac:dyDescent="0.25">
      <c r="A103" s="127" t="s">
        <v>368</v>
      </c>
      <c r="B103" s="104" t="str" cm="1">
        <f t="array" ref="B103" xml:space="preserve"> _xlfn.TEXTJOIN( ",", FALSE, TRIM( A103:A108 ) )</f>
        <v>Bad Weather Sports,201 B Street,Talkeetna,AK,99709,907-474-2019</v>
      </c>
    </row>
    <row r="104" spans="1:2" x14ac:dyDescent="0.25">
      <c r="A104" s="127" t="s">
        <v>369</v>
      </c>
      <c r="B104" s="104" t="str" cm="1">
        <f t="array" ref="B104" xml:space="preserve"> _xlfn.TEXTJOIN( ",", FALSE, TRIM( A104:A109 ) )</f>
        <v>201 B Street,Talkeetna,AK,99709,907-474-2019,Bad Weather Sports</v>
      </c>
    </row>
    <row r="105" spans="1:2" x14ac:dyDescent="0.25">
      <c r="A105" s="127" t="s">
        <v>370</v>
      </c>
      <c r="B105" s="104" t="str" cm="1">
        <f t="array" ref="B105" xml:space="preserve"> _xlfn.TEXTJOIN( ",", FALSE, TRIM( A105:A110 ) )</f>
        <v>Talkeetna,AK,99709,907-474-2019,Bad Weather Sports,213 Badger Road</v>
      </c>
    </row>
    <row r="106" spans="1:2" x14ac:dyDescent="0.25">
      <c r="A106" s="127" t="s">
        <v>316</v>
      </c>
      <c r="B106" s="104" t="str" cm="1">
        <f t="array" ref="B106" xml:space="preserve"> _xlfn.TEXTJOIN( ",", FALSE, TRIM( A106:A111 ) )</f>
        <v>AK,99709,907-474-2019,Bad Weather Sports,213 Badger Road,Soldotna</v>
      </c>
    </row>
    <row r="107" spans="1:2" x14ac:dyDescent="0.25">
      <c r="A107" s="127">
        <v>99709</v>
      </c>
      <c r="B107" s="104" t="str" cm="1">
        <f t="array" ref="B107" xml:space="preserve"> _xlfn.TEXTJOIN( ",", FALSE, TRIM( A107:A112 ) )</f>
        <v>99709,907-474-2019,Bad Weather Sports,213 Badger Road,Soldotna,AK</v>
      </c>
    </row>
    <row r="108" spans="1:2" x14ac:dyDescent="0.25">
      <c r="A108" s="127" t="s">
        <v>371</v>
      </c>
      <c r="B108" s="104" t="str" cm="1">
        <f t="array" ref="B108" xml:space="preserve"> _xlfn.TEXTJOIN( ",", FALSE, TRIM( A108:A113 ) )</f>
        <v>907-474-2019,Bad Weather Sports,213 Badger Road,Soldotna,AK,99701</v>
      </c>
    </row>
    <row r="109" spans="1:2" x14ac:dyDescent="0.25">
      <c r="A109" s="127" t="s">
        <v>368</v>
      </c>
      <c r="B109" s="104" t="str" cm="1">
        <f t="array" ref="B109" xml:space="preserve"> _xlfn.TEXTJOIN( ",", FALSE, TRIM( A109:A114 ) )</f>
        <v>Bad Weather Sports,213 Badger Road,Soldotna,AK,99701,907-474-2019</v>
      </c>
    </row>
    <row r="110" spans="1:2" x14ac:dyDescent="0.25">
      <c r="A110" s="127" t="s">
        <v>372</v>
      </c>
      <c r="B110" s="104" t="str" cm="1">
        <f t="array" ref="B110" xml:space="preserve"> _xlfn.TEXTJOIN( ",", FALSE, TRIM( A110:A115 ) )</f>
        <v>213 Badger Road,Soldotna,AK,99701,907-474-2019,Barnie's Sports</v>
      </c>
    </row>
    <row r="111" spans="1:2" x14ac:dyDescent="0.25">
      <c r="A111" s="127" t="s">
        <v>346</v>
      </c>
      <c r="B111" s="104" t="str" cm="1">
        <f t="array" ref="B111" xml:space="preserve"> _xlfn.TEXTJOIN( ",", FALSE, TRIM( A111:A116 ) )</f>
        <v>Soldotna,AK,99701,907-474-2019,Barnie's Sports,340 Dimond Centre</v>
      </c>
    </row>
    <row r="112" spans="1:2" x14ac:dyDescent="0.25">
      <c r="A112" s="127" t="s">
        <v>316</v>
      </c>
      <c r="B112" s="104" t="str" cm="1">
        <f t="array" ref="B112" xml:space="preserve"> _xlfn.TEXTJOIN( ",", FALSE, TRIM( A112:A117 ) )</f>
        <v>AK,99701,907-474-2019,Barnie's Sports,340 Dimond Centre,Palmer</v>
      </c>
    </row>
    <row r="113" spans="1:2" x14ac:dyDescent="0.25">
      <c r="A113" s="127">
        <v>99701</v>
      </c>
      <c r="B113" s="104" t="str" cm="1">
        <f t="array" ref="B113" xml:space="preserve"> _xlfn.TEXTJOIN( ",", FALSE, TRIM( A113:A118 ) )</f>
        <v>99701,907-474-2019,Barnie's Sports,340 Dimond Centre,Palmer,AK</v>
      </c>
    </row>
    <row r="114" spans="1:2" x14ac:dyDescent="0.25">
      <c r="A114" s="127" t="s">
        <v>371</v>
      </c>
      <c r="B114" s="104" t="str" cm="1">
        <f t="array" ref="B114" xml:space="preserve"> _xlfn.TEXTJOIN( ",", FALSE, TRIM( A114:A119 ) )</f>
        <v>907-474-2019,Barnie's Sports,340 Dimond Centre,Palmer,AK,99503</v>
      </c>
    </row>
    <row r="115" spans="1:2" x14ac:dyDescent="0.25">
      <c r="A115" s="127" t="s">
        <v>373</v>
      </c>
      <c r="B115" s="104" t="str" cm="1">
        <f t="array" ref="B115" xml:space="preserve"> _xlfn.TEXTJOIN( ",", FALSE, TRIM( A115:A120 ) )</f>
        <v>Barnie's Sports,340 Dimond Centre,Palmer,AK,99503,907-561-2494</v>
      </c>
    </row>
    <row r="116" spans="1:2" x14ac:dyDescent="0.25">
      <c r="A116" s="127" t="s">
        <v>374</v>
      </c>
      <c r="B116" s="104" t="str" cm="1">
        <f t="array" ref="B116" xml:space="preserve"> _xlfn.TEXTJOIN( ",", FALSE, TRIM( A116:A121 ) )</f>
        <v>340 Dimond Centre,Palmer,AK,99503,907-561-2494,Bear Country Outfitters</v>
      </c>
    </row>
    <row r="117" spans="1:2" x14ac:dyDescent="0.25">
      <c r="A117" s="127" t="s">
        <v>375</v>
      </c>
      <c r="B117" s="104" t="str" cm="1">
        <f t="array" ref="B117" xml:space="preserve"> _xlfn.TEXTJOIN( ",", FALSE, TRIM( A117:A122 ) )</f>
        <v>Palmer,AK,99503,907-561-2494,Bear Country Outfitters,407 Dimond Centre</v>
      </c>
    </row>
    <row r="118" spans="1:2" x14ac:dyDescent="0.25">
      <c r="A118" s="127" t="s">
        <v>316</v>
      </c>
      <c r="B118" s="104" t="str" cm="1">
        <f t="array" ref="B118" xml:space="preserve"> _xlfn.TEXTJOIN( ",", FALSE, TRIM( A118:A123 ) )</f>
        <v>AK,99503,907-561-2494,Bear Country Outfitters,407 Dimond Centre,Palmer</v>
      </c>
    </row>
    <row r="119" spans="1:2" x14ac:dyDescent="0.25">
      <c r="A119" s="127">
        <v>99503</v>
      </c>
      <c r="B119" s="104" t="str" cm="1">
        <f t="array" ref="B119" xml:space="preserve"> _xlfn.TEXTJOIN( ",", FALSE, TRIM( A119:A124 ) )</f>
        <v>99503,907-561-2494,Bear Country Outfitters,407 Dimond Centre,Palmer,AK</v>
      </c>
    </row>
    <row r="120" spans="1:2" x14ac:dyDescent="0.25">
      <c r="A120" s="127" t="s">
        <v>376</v>
      </c>
      <c r="B120" s="104" t="str" cm="1">
        <f t="array" ref="B120" xml:space="preserve"> _xlfn.TEXTJOIN( ",", FALSE, TRIM( A120:A125 ) )</f>
        <v>907-561-2494,Bear Country Outfitters,407 Dimond Centre,Palmer,AK,99615</v>
      </c>
    </row>
    <row r="121" spans="1:2" x14ac:dyDescent="0.25">
      <c r="A121" s="127" t="s">
        <v>377</v>
      </c>
      <c r="B121" s="104" t="str" cm="1">
        <f t="array" ref="B121" xml:space="preserve"> _xlfn.TEXTJOIN( ",", FALSE, TRIM( A121:A126 ) )</f>
        <v>Bear Country Outfitters,407 Dimond Centre,Palmer,AK,99615,907-486-2811</v>
      </c>
    </row>
    <row r="122" spans="1:2" x14ac:dyDescent="0.25">
      <c r="A122" s="127" t="s">
        <v>378</v>
      </c>
      <c r="B122" s="104" t="str" cm="1">
        <f t="array" ref="B122" xml:space="preserve"> _xlfn.TEXTJOIN( ",", FALSE, TRIM( A122:A127 ) )</f>
        <v>407 Dimond Centre,Palmer,AK,99615,907-486-2811,Beaver Tail Sports</v>
      </c>
    </row>
    <row r="123" spans="1:2" x14ac:dyDescent="0.25">
      <c r="A123" s="127" t="s">
        <v>375</v>
      </c>
      <c r="B123" s="104" t="str" cm="1">
        <f t="array" ref="B123" xml:space="preserve"> _xlfn.TEXTJOIN( ",", FALSE, TRIM( A123:A128 ) )</f>
        <v>Palmer,AK,99615,907-486-2811,Beaver Tail Sports,447 Dock Street</v>
      </c>
    </row>
    <row r="124" spans="1:2" x14ac:dyDescent="0.25">
      <c r="A124" s="127" t="s">
        <v>316</v>
      </c>
      <c r="B124" s="104" t="str" cm="1">
        <f t="array" ref="B124" xml:space="preserve"> _xlfn.TEXTJOIN( ",", FALSE, TRIM( A124:A129 ) )</f>
        <v>AK,99615,907-486-2811,Beaver Tail Sports,447 Dock Street,North Pole</v>
      </c>
    </row>
    <row r="125" spans="1:2" x14ac:dyDescent="0.25">
      <c r="A125" s="127">
        <v>99615</v>
      </c>
      <c r="B125" s="104" t="str" cm="1">
        <f t="array" ref="B125" xml:space="preserve"> _xlfn.TEXTJOIN( ",", FALSE, TRIM( A125:A130 ) )</f>
        <v>99615,907-486-2811,Beaver Tail Sports,447 Dock Street,North Pole,AK</v>
      </c>
    </row>
    <row r="126" spans="1:2" x14ac:dyDescent="0.25">
      <c r="A126" s="127" t="s">
        <v>379</v>
      </c>
      <c r="B126" s="104" t="str" cm="1">
        <f t="array" ref="B126" xml:space="preserve"> _xlfn.TEXTJOIN( ",", FALSE, TRIM( A126:A131 ) )</f>
        <v>907-486-2811,Beaver Tail Sports,447 Dock Street,North Pole,AK,99709</v>
      </c>
    </row>
    <row r="127" spans="1:2" x14ac:dyDescent="0.25">
      <c r="A127" s="127" t="s">
        <v>380</v>
      </c>
      <c r="B127" s="104" t="str" cm="1">
        <f t="array" ref="B127" xml:space="preserve"> _xlfn.TEXTJOIN( ",", FALSE, TRIM( A127:A132 ) )</f>
        <v>Beaver Tail Sports,447 Dock Street,North Pole,AK,99709,907-479-2869</v>
      </c>
    </row>
    <row r="128" spans="1:2" x14ac:dyDescent="0.25">
      <c r="A128" s="127" t="s">
        <v>381</v>
      </c>
      <c r="B128" s="104" t="str" cm="1">
        <f t="array" ref="B128" xml:space="preserve"> _xlfn.TEXTJOIN( ",", FALSE, TRIM( A128:A133 ) )</f>
        <v>447 Dock Street,North Pole,AK,99709,907-479-2869,Beaver Tail Sports</v>
      </c>
    </row>
    <row r="129" spans="1:2" x14ac:dyDescent="0.25">
      <c r="A129" s="127" t="s">
        <v>382</v>
      </c>
      <c r="B129" s="104" t="str" cm="1">
        <f t="array" ref="B129" xml:space="preserve"> _xlfn.TEXTJOIN( ",", FALSE, TRIM( A129:A134 ) )</f>
        <v>North Pole,AK,99709,907-479-2869,Beaver Tail Sports,475 E. 68th Avenue</v>
      </c>
    </row>
    <row r="130" spans="1:2" x14ac:dyDescent="0.25">
      <c r="A130" s="127" t="s">
        <v>316</v>
      </c>
      <c r="B130" s="104" t="str" cm="1">
        <f t="array" ref="B130" xml:space="preserve"> _xlfn.TEXTJOIN( ",", FALSE, TRIM( A130:A135 ) )</f>
        <v>AK,99709,907-479-2869,Beaver Tail Sports,475 E. 68th Avenue,North Pole</v>
      </c>
    </row>
    <row r="131" spans="1:2" x14ac:dyDescent="0.25">
      <c r="A131" s="127">
        <v>99709</v>
      </c>
      <c r="B131" s="104" t="str" cm="1">
        <f t="array" ref="B131" xml:space="preserve"> _xlfn.TEXTJOIN( ",", FALSE, TRIM( A131:A136 ) )</f>
        <v>99709,907-479-2869,Beaver Tail Sports,475 E. 68th Avenue,North Pole,AK</v>
      </c>
    </row>
    <row r="132" spans="1:2" x14ac:dyDescent="0.25">
      <c r="A132" s="127" t="s">
        <v>383</v>
      </c>
      <c r="B132" s="104" t="str" cm="1">
        <f t="array" ref="B132" xml:space="preserve"> _xlfn.TEXTJOIN( ",", FALSE, TRIM( A132:A137 ) )</f>
        <v>907-479-2869,Beaver Tail Sports,475 E. 68th Avenue,North Pole,AK,99686</v>
      </c>
    </row>
    <row r="133" spans="1:2" x14ac:dyDescent="0.25">
      <c r="A133" s="127" t="s">
        <v>380</v>
      </c>
      <c r="B133" s="104" t="str" cm="1">
        <f t="array" ref="B133" xml:space="preserve"> _xlfn.TEXTJOIN( ",", FALSE, TRIM( A133:A138 ) )</f>
        <v>Beaver Tail Sports,475 E. 68th Avenue,North Pole,AK,99686,907-835-2876</v>
      </c>
    </row>
    <row r="134" spans="1:2" x14ac:dyDescent="0.25">
      <c r="A134" s="127" t="s">
        <v>384</v>
      </c>
      <c r="B134" s="104" t="str" cm="1">
        <f t="array" ref="B134" xml:space="preserve"> _xlfn.TEXTJOIN( ",", FALSE, TRIM( A134:A139 ) )</f>
        <v>475 E. 68th Avenue,North Pole,AK,99686,907-835-2876,Bernie's Bait Shop &amp; Supply</v>
      </c>
    </row>
    <row r="135" spans="1:2" x14ac:dyDescent="0.25">
      <c r="A135" s="127" t="s">
        <v>382</v>
      </c>
      <c r="B135" s="104" t="str" cm="1">
        <f t="array" ref="B135" xml:space="preserve"> _xlfn.TEXTJOIN( ",", FALSE, TRIM( A135:A140 ) )</f>
        <v>North Pole,AK,99686,907-835-2876,Bernie's Bait Shop &amp; Supply,320 De Armoun Road</v>
      </c>
    </row>
    <row r="136" spans="1:2" x14ac:dyDescent="0.25">
      <c r="A136" s="127" t="s">
        <v>316</v>
      </c>
      <c r="B136" s="104" t="str" cm="1">
        <f t="array" ref="B136" xml:space="preserve"> _xlfn.TEXTJOIN( ",", FALSE, TRIM( A136:A141 ) )</f>
        <v>AK,99686,907-835-2876,Bernie's Bait Shop &amp; Supply,320 De Armoun Road,Sitka</v>
      </c>
    </row>
    <row r="137" spans="1:2" x14ac:dyDescent="0.25">
      <c r="A137" s="127">
        <v>99686</v>
      </c>
      <c r="B137" s="104" t="str" cm="1">
        <f t="array" ref="B137" xml:space="preserve"> _xlfn.TEXTJOIN( ",", FALSE, TRIM( A137:A142 ) )</f>
        <v>99686,907-835-2876,Bernie's Bait Shop &amp; Supply,320 De Armoun Road,Sitka,AK</v>
      </c>
    </row>
    <row r="138" spans="1:2" x14ac:dyDescent="0.25">
      <c r="A138" s="127" t="s">
        <v>385</v>
      </c>
      <c r="B138" s="104" t="str" cm="1">
        <f t="array" ref="B138" xml:space="preserve"> _xlfn.TEXTJOIN( ",", FALSE, TRIM( A138:A143 ) )</f>
        <v>907-835-2876,Bernie's Bait Shop &amp; Supply,320 De Armoun Road,Sitka,AK,99654</v>
      </c>
    </row>
    <row r="139" spans="1:2" x14ac:dyDescent="0.25">
      <c r="A139" s="127" t="s">
        <v>386</v>
      </c>
      <c r="B139" s="104" t="str" cm="1">
        <f t="array" ref="B139" xml:space="preserve"> _xlfn.TEXTJOIN( ",", FALSE, TRIM( A139:A144 ) )</f>
        <v>Bernie's Bait Shop &amp; Supply,320 De Armoun Road,Sitka,AK,99654,907-357-2477</v>
      </c>
    </row>
    <row r="140" spans="1:2" x14ac:dyDescent="0.25">
      <c r="A140" s="127" t="s">
        <v>387</v>
      </c>
      <c r="B140" s="104" t="str" cm="1">
        <f t="array" ref="B140" xml:space="preserve"> _xlfn.TEXTJOIN( ",", FALSE, TRIM( A140:A145 ) )</f>
        <v>320 De Armoun Road,Sitka,AK,99654,907-357-2477,Big Frontier Diving</v>
      </c>
    </row>
    <row r="141" spans="1:2" x14ac:dyDescent="0.25">
      <c r="A141" s="127" t="s">
        <v>356</v>
      </c>
      <c r="B141" s="104" t="str" cm="1">
        <f t="array" ref="B141" xml:space="preserve"> _xlfn.TEXTJOIN( ",", FALSE, TRIM( A141:A146 ) )</f>
        <v>Sitka,AK,99654,907-357-2477,Big Frontier Diving,3425 Mission Street</v>
      </c>
    </row>
    <row r="142" spans="1:2" x14ac:dyDescent="0.25">
      <c r="A142" s="127" t="s">
        <v>316</v>
      </c>
      <c r="B142" s="104" t="str" cm="1">
        <f t="array" ref="B142" xml:space="preserve"> _xlfn.TEXTJOIN( ",", FALSE, TRIM( A142:A147 ) )</f>
        <v>AK,99654,907-357-2477,Big Frontier Diving,3425 Mission Street,Fairbanks</v>
      </c>
    </row>
    <row r="143" spans="1:2" x14ac:dyDescent="0.25">
      <c r="A143" s="127">
        <v>99654</v>
      </c>
      <c r="B143" s="104" t="str" cm="1">
        <f t="array" ref="B143" xml:space="preserve"> _xlfn.TEXTJOIN( ",", FALSE, TRIM( A143:A148 ) )</f>
        <v>99654,907-357-2477,Big Frontier Diving,3425 Mission Street,Fairbanks,AK</v>
      </c>
    </row>
    <row r="144" spans="1:2" x14ac:dyDescent="0.25">
      <c r="A144" s="127" t="s">
        <v>388</v>
      </c>
      <c r="B144" s="104" t="str" cm="1">
        <f t="array" ref="B144" xml:space="preserve"> _xlfn.TEXTJOIN( ",", FALSE, TRIM( A144:A149 ) )</f>
        <v>907-357-2477,Big Frontier Diving,3425 Mission Street,Fairbanks,AK,99503</v>
      </c>
    </row>
    <row r="145" spans="1:2" x14ac:dyDescent="0.25">
      <c r="A145" s="127" t="s">
        <v>389</v>
      </c>
      <c r="B145" s="104" t="str" cm="1">
        <f t="array" ref="B145" xml:space="preserve"> _xlfn.TEXTJOIN( ",", FALSE, TRIM( A145:A150 ) )</f>
        <v>Big Frontier Diving,3425 Mission Street,Fairbanks,AK,99503,907-222-5635</v>
      </c>
    </row>
    <row r="146" spans="1:2" x14ac:dyDescent="0.25">
      <c r="A146" s="127" t="s">
        <v>390</v>
      </c>
      <c r="B146" s="104" t="str" cm="1">
        <f t="array" ref="B146" xml:space="preserve"> _xlfn.TEXTJOIN( ",", FALSE, TRIM( A146:A151 ) )</f>
        <v>3425 Mission Street,Fairbanks,AK,99503,907-222-5635,Big Frontier Diving</v>
      </c>
    </row>
    <row r="147" spans="1:2" x14ac:dyDescent="0.25">
      <c r="A147" s="127" t="s">
        <v>391</v>
      </c>
      <c r="B147" s="104" t="str" cm="1">
        <f t="array" ref="B147" xml:space="preserve"> _xlfn.TEXTJOIN( ",", FALSE, TRIM( A147:A152 ) )</f>
        <v>Fairbanks,AK,99503,907-222-5635,Big Frontier Diving,3480 Mountainside Drive</v>
      </c>
    </row>
    <row r="148" spans="1:2" x14ac:dyDescent="0.25">
      <c r="A148" s="127" t="s">
        <v>316</v>
      </c>
      <c r="B148" s="104" t="str" cm="1">
        <f t="array" ref="B148" xml:space="preserve"> _xlfn.TEXTJOIN( ",", FALSE, TRIM( A148:A153 ) )</f>
        <v>AK,99503,907-222-5635,Big Frontier Diving,3480 Mountainside Drive,Fairbanks</v>
      </c>
    </row>
    <row r="149" spans="1:2" x14ac:dyDescent="0.25">
      <c r="A149" s="127">
        <v>99503</v>
      </c>
      <c r="B149" s="104" t="str" cm="1">
        <f t="array" ref="B149" xml:space="preserve"> _xlfn.TEXTJOIN( ",", FALSE, TRIM( A149:A154 ) )</f>
        <v>99503,907-222-5635,Big Frontier Diving,3480 Mountainside Drive,Fairbanks,AK</v>
      </c>
    </row>
    <row r="150" spans="1:2" x14ac:dyDescent="0.25">
      <c r="A150" s="127" t="s">
        <v>392</v>
      </c>
      <c r="B150" s="104" t="str" cm="1">
        <f t="array" ref="B150" xml:space="preserve"> _xlfn.TEXTJOIN( ",", FALSE, TRIM( A150:A155 ) )</f>
        <v>907-222-5635,Big Frontier Diving,3480 Mountainside Drive,Fairbanks,AK,99503</v>
      </c>
    </row>
    <row r="151" spans="1:2" x14ac:dyDescent="0.25">
      <c r="A151" s="127" t="s">
        <v>389</v>
      </c>
      <c r="B151" s="104" t="str" cm="1">
        <f t="array" ref="B151" xml:space="preserve"> _xlfn.TEXTJOIN( ",", FALSE, TRIM( A151:A156 ) )</f>
        <v>Big Frontier Diving,3480 Mountainside Drive,Fairbanks,AK,99503,907-222-5660</v>
      </c>
    </row>
    <row r="152" spans="1:2" x14ac:dyDescent="0.25">
      <c r="A152" s="127" t="s">
        <v>393</v>
      </c>
      <c r="B152" s="104" t="str" cm="1">
        <f t="array" ref="B152" xml:space="preserve"> _xlfn.TEXTJOIN( ",", FALSE, TRIM( A152:A157 ) )</f>
        <v>3480 Mountainside Drive,Fairbanks,AK,99503,907-222-5660,Big Joe's</v>
      </c>
    </row>
    <row r="153" spans="1:2" x14ac:dyDescent="0.25">
      <c r="A153" s="127" t="s">
        <v>391</v>
      </c>
      <c r="B153" s="104" t="str" cm="1">
        <f t="array" ref="B153" xml:space="preserve"> _xlfn.TEXTJOIN( ",", FALSE, TRIM( A153:A158 ) )</f>
        <v>Fairbanks,AK,99503,907-222-5660,Big Joe's,477 East Pioneer Avenue</v>
      </c>
    </row>
    <row r="154" spans="1:2" x14ac:dyDescent="0.25">
      <c r="A154" s="127" t="s">
        <v>316</v>
      </c>
      <c r="B154" s="104" t="str" cm="1">
        <f t="array" ref="B154" xml:space="preserve"> _xlfn.TEXTJOIN( ",", FALSE, TRIM( A154:A159 ) )</f>
        <v>AK,99503,907-222-5660,Big Joe's,477 East Pioneer Avenue,Kodiak</v>
      </c>
    </row>
    <row r="155" spans="1:2" x14ac:dyDescent="0.25">
      <c r="A155" s="127">
        <v>99503</v>
      </c>
      <c r="B155" s="104" t="str" cm="1">
        <f t="array" ref="B155" xml:space="preserve"> _xlfn.TEXTJOIN( ",", FALSE, TRIM( A155:A160 ) )</f>
        <v>99503,907-222-5660,Big Joe's,477 East Pioneer Avenue,Kodiak,AK</v>
      </c>
    </row>
    <row r="156" spans="1:2" x14ac:dyDescent="0.25">
      <c r="A156" s="127" t="s">
        <v>394</v>
      </c>
      <c r="B156" s="104" t="str" cm="1">
        <f t="array" ref="B156" xml:space="preserve"> _xlfn.TEXTJOIN( ",", FALSE, TRIM( A156:A161 ) )</f>
        <v>907-222-5660,Big Joe's,477 East Pioneer Avenue,Kodiak,AK,99701</v>
      </c>
    </row>
    <row r="157" spans="1:2" x14ac:dyDescent="0.25">
      <c r="A157" s="127" t="s">
        <v>395</v>
      </c>
      <c r="B157" s="104" t="str" cm="1">
        <f t="array" ref="B157" xml:space="preserve"> _xlfn.TEXTJOIN( ",", FALSE, TRIM( A157:A162 ) )</f>
        <v>Big Joe's,477 East Pioneer Avenue,Kodiak,AK,99701,907-456-2929</v>
      </c>
    </row>
    <row r="158" spans="1:2" x14ac:dyDescent="0.25">
      <c r="A158" s="127" t="s">
        <v>396</v>
      </c>
      <c r="B158" s="104" t="str" cm="1">
        <f t="array" ref="B158" xml:space="preserve"> _xlfn.TEXTJOIN( ",", FALSE, TRIM( A158:A163 ) )</f>
        <v>477 East Pioneer Avenue,Kodiak,AK,99701,907-456-2929,Big Joe's Store</v>
      </c>
    </row>
    <row r="159" spans="1:2" x14ac:dyDescent="0.25">
      <c r="A159" s="127" t="s">
        <v>397</v>
      </c>
      <c r="B159" s="104" t="str" cm="1">
        <f t="array" ref="B159" xml:space="preserve"> _xlfn.TEXTJOIN( ",", FALSE, TRIM( A159:A164 ) )</f>
        <v>Kodiak,AK,99701,907-456-2929,Big Joe's Store,505 East Herning Avenue</v>
      </c>
    </row>
    <row r="160" spans="1:2" x14ac:dyDescent="0.25">
      <c r="A160" s="127" t="s">
        <v>316</v>
      </c>
      <c r="B160" s="104" t="str" cm="1">
        <f t="array" ref="B160" xml:space="preserve"> _xlfn.TEXTJOIN( ",", FALSE, TRIM( A160:A165 ) )</f>
        <v>AK,99701,907-456-2929,Big Joe's Store,505 East Herning Avenue,Kodiak</v>
      </c>
    </row>
    <row r="161" spans="1:2" x14ac:dyDescent="0.25">
      <c r="A161" s="127">
        <v>99701</v>
      </c>
      <c r="B161" s="104" t="str" cm="1">
        <f t="array" ref="B161" xml:space="preserve"> _xlfn.TEXTJOIN( ",", FALSE, TRIM( A161:A166 ) )</f>
        <v>99701,907-456-2929,Big Joe's Store,505 East Herning Avenue,Kodiak,AK</v>
      </c>
    </row>
    <row r="162" spans="1:2" x14ac:dyDescent="0.25">
      <c r="A162" s="127" t="s">
        <v>398</v>
      </c>
      <c r="B162" s="104" t="str" cm="1">
        <f t="array" ref="B162" xml:space="preserve"> _xlfn.TEXTJOIN( ",", FALSE, TRIM( A162:A167 ) )</f>
        <v>907-456-2929,Big Joe's Store,505 East Herning Avenue,Kodiak,AK,99701</v>
      </c>
    </row>
    <row r="163" spans="1:2" x14ac:dyDescent="0.25">
      <c r="A163" s="127" t="s">
        <v>399</v>
      </c>
      <c r="B163" s="104" t="str" cm="1">
        <f t="array" ref="B163" xml:space="preserve"> _xlfn.TEXTJOIN( ",", FALSE, TRIM( A163:A168 ) )</f>
        <v>Big Joe's Store,505 East Herning Avenue,Kodiak,AK,99701,907-452-3006</v>
      </c>
    </row>
    <row r="164" spans="1:2" x14ac:dyDescent="0.25">
      <c r="A164" s="127" t="s">
        <v>400</v>
      </c>
      <c r="B164" s="104" t="str" cm="1">
        <f t="array" ref="B164" xml:space="preserve"> _xlfn.TEXTJOIN( ",", FALSE, TRIM( A164:A169 ) )</f>
        <v>505 East Herning Avenue,Kodiak,AK,99701,907-452-3006,Bill's Sporting Goods</v>
      </c>
    </row>
    <row r="165" spans="1:2" x14ac:dyDescent="0.25">
      <c r="A165" s="127" t="s">
        <v>397</v>
      </c>
      <c r="B165" s="104" t="str" cm="1">
        <f t="array" ref="B165" xml:space="preserve"> _xlfn.TEXTJOIN( ",", FALSE, TRIM( A165:A170 ) )</f>
        <v>Kodiak,AK,99701,907-452-3006,Bill's Sporting Goods,685 Fairview Avenue</v>
      </c>
    </row>
    <row r="166" spans="1:2" x14ac:dyDescent="0.25">
      <c r="A166" s="127" t="s">
        <v>316</v>
      </c>
      <c r="B166" s="104" t="str" cm="1">
        <f t="array" ref="B166" xml:space="preserve"> _xlfn.TEXTJOIN( ",", FALSE, TRIM( A166:A171 ) )</f>
        <v>AK,99701,907-452-3006,Bill's Sporting Goods,685 Fairview Avenue,Ketchikan</v>
      </c>
    </row>
    <row r="167" spans="1:2" x14ac:dyDescent="0.25">
      <c r="A167" s="127">
        <v>99701</v>
      </c>
      <c r="B167" s="104" t="str" cm="1">
        <f t="array" ref="B167" xml:space="preserve"> _xlfn.TEXTJOIN( ",", FALSE, TRIM( A167:A172 ) )</f>
        <v>99701,907-452-3006,Bill's Sporting Goods,685 Fairview Avenue,Ketchikan,AK</v>
      </c>
    </row>
    <row r="168" spans="1:2" x14ac:dyDescent="0.25">
      <c r="A168" s="127" t="s">
        <v>401</v>
      </c>
      <c r="B168" s="104" t="str" cm="1">
        <f t="array" ref="B168" xml:space="preserve"> _xlfn.TEXTJOIN( ",", FALSE, TRIM( A168:A173 ) )</f>
        <v>907-452-3006,Bill's Sporting Goods,685 Fairview Avenue,Ketchikan,AK,99901</v>
      </c>
    </row>
    <row r="169" spans="1:2" x14ac:dyDescent="0.25">
      <c r="A169" s="127" t="s">
        <v>402</v>
      </c>
      <c r="B169" s="104" t="str" cm="1">
        <f t="array" ref="B169" xml:space="preserve"> _xlfn.TEXTJOIN( ",", FALSE, TRIM( A169:A174 ) )</f>
        <v>Bill's Sporting Goods,685 Fairview Avenue,Ketchikan,AK,99901,907-247-3640</v>
      </c>
    </row>
    <row r="170" spans="1:2" x14ac:dyDescent="0.25">
      <c r="A170" s="127" t="s">
        <v>403</v>
      </c>
      <c r="B170" s="104" t="str" cm="1">
        <f t="array" ref="B170" xml:space="preserve"> _xlfn.TEXTJOIN( ",", FALSE, TRIM( A170:A175 ) )</f>
        <v>685 Fairview Avenue,Ketchikan,AK,99901,907-247-3640,Bill's Total Sports</v>
      </c>
    </row>
    <row r="171" spans="1:2" x14ac:dyDescent="0.25">
      <c r="A171" s="127" t="s">
        <v>404</v>
      </c>
      <c r="B171" s="104" t="str" cm="1">
        <f t="array" ref="B171" xml:space="preserve"> _xlfn.TEXTJOIN( ",", FALSE, TRIM( A171:A176 ) )</f>
        <v>Ketchikan,AK,99901,907-247-3640,Bill's Total Sports,West 27th Avenue</v>
      </c>
    </row>
    <row r="172" spans="1:2" x14ac:dyDescent="0.25">
      <c r="A172" s="127" t="s">
        <v>316</v>
      </c>
      <c r="B172" s="104" t="str" cm="1">
        <f t="array" ref="B172" xml:space="preserve"> _xlfn.TEXTJOIN( ",", FALSE, TRIM( A172:A177 ) )</f>
        <v>AK,99901,907-247-3640,Bill's Total Sports,West 27th Avenue,Anchorage</v>
      </c>
    </row>
    <row r="173" spans="1:2" x14ac:dyDescent="0.25">
      <c r="A173" s="127">
        <v>99901</v>
      </c>
      <c r="B173" s="104" t="str" cm="1">
        <f t="array" ref="B173" xml:space="preserve"> _xlfn.TEXTJOIN( ",", FALSE, TRIM( A173:A178 ) )</f>
        <v>99901,907-247-3640,Bill's Total Sports,West 27th Avenue,Anchorage,AK</v>
      </c>
    </row>
    <row r="174" spans="1:2" x14ac:dyDescent="0.25">
      <c r="A174" s="127" t="s">
        <v>405</v>
      </c>
      <c r="B174" s="104" t="str" cm="1">
        <f t="array" ref="B174" xml:space="preserve"> _xlfn.TEXTJOIN( ",", FALSE, TRIM( A174:A179 ) )</f>
        <v>907-247-3640,Bill's Total Sports,West 27th Avenue,Anchorage,AK,99518</v>
      </c>
    </row>
    <row r="175" spans="1:2" x14ac:dyDescent="0.25">
      <c r="A175" s="127" t="s">
        <v>406</v>
      </c>
      <c r="B175" s="104" t="str" cm="1">
        <f t="array" ref="B175" xml:space="preserve"> _xlfn.TEXTJOIN( ",", FALSE, TRIM( A175:A180 ) )</f>
        <v>Bill's Total Sports,West 27th Avenue,Anchorage,AK,99518,907-522-8288</v>
      </c>
    </row>
    <row r="176" spans="1:2" x14ac:dyDescent="0.25">
      <c r="A176" s="127" t="s">
        <v>407</v>
      </c>
      <c r="B176" s="104" t="str" cm="1">
        <f t="array" ref="B176" xml:space="preserve"> _xlfn.TEXTJOIN( ",", FALSE, TRIM( A176:A181 ) )</f>
        <v>West 27th Avenue,Anchorage,AK,99518,907-522-8288,Blue Sports Marketing</v>
      </c>
    </row>
    <row r="177" spans="1:2" x14ac:dyDescent="0.25">
      <c r="A177" s="127" t="s">
        <v>363</v>
      </c>
      <c r="B177" s="104" t="str" cm="1">
        <f t="array" ref="B177" xml:space="preserve"> _xlfn.TEXTJOIN( ",", FALSE, TRIM( A177:A182 ) )</f>
        <v>Anchorage,AK,99518,907-522-8288,Blue Sports Marketing,9209 Tongass Avenue</v>
      </c>
    </row>
    <row r="178" spans="1:2" x14ac:dyDescent="0.25">
      <c r="A178" s="127" t="s">
        <v>316</v>
      </c>
      <c r="B178" s="104" t="str" cm="1">
        <f t="array" ref="B178" xml:space="preserve"> _xlfn.TEXTJOIN( ",", FALSE, TRIM( A178:A183 ) )</f>
        <v>AK,99518,907-522-8288,Blue Sports Marketing,9209 Tongass Avenue,Anchorage</v>
      </c>
    </row>
    <row r="179" spans="1:2" x14ac:dyDescent="0.25">
      <c r="A179" s="127">
        <v>99518</v>
      </c>
      <c r="B179" s="104" t="str" cm="1">
        <f t="array" ref="B179" xml:space="preserve"> _xlfn.TEXTJOIN( ",", FALSE, TRIM( A179:A184 ) )</f>
        <v>99518,907-522-8288,Blue Sports Marketing,9209 Tongass Avenue,Anchorage,AK</v>
      </c>
    </row>
    <row r="180" spans="1:2" x14ac:dyDescent="0.25">
      <c r="A180" s="127" t="s">
        <v>408</v>
      </c>
      <c r="B180" s="104" t="str" cm="1">
        <f t="array" ref="B180" xml:space="preserve"> _xlfn.TEXTJOIN( ",", FALSE, TRIM( A180:A185 ) )</f>
        <v>907-522-8288,Blue Sports Marketing,9209 Tongass Avenue,Anchorage,AK,99501</v>
      </c>
    </row>
    <row r="181" spans="1:2" x14ac:dyDescent="0.25">
      <c r="A181" s="127" t="s">
        <v>409</v>
      </c>
      <c r="B181" s="104" t="str" cm="1">
        <f t="array" ref="B181" xml:space="preserve"> _xlfn.TEXTJOIN( ",", FALSE, TRIM( A181:A186 ) )</f>
        <v>Blue Sports Marketing,9209 Tongass Avenue,Anchorage,AK,99501,907-279-7272</v>
      </c>
    </row>
    <row r="182" spans="1:2" x14ac:dyDescent="0.25">
      <c r="A182" s="127" t="s">
        <v>410</v>
      </c>
      <c r="B182" s="104" t="str" cm="1">
        <f t="array" ref="B182" xml:space="preserve"> _xlfn.TEXTJOIN( ",", FALSE, TRIM( A182:A187 ) )</f>
        <v>9209 Tongass Avenue,Anchorage,AK,99501,907-279-7272,Bob's Outfitters</v>
      </c>
    </row>
    <row r="183" spans="1:2" x14ac:dyDescent="0.25">
      <c r="A183" s="127" t="s">
        <v>363</v>
      </c>
      <c r="B183" s="104" t="str" cm="1">
        <f t="array" ref="B183" xml:space="preserve"> _xlfn.TEXTJOIN( ",", FALSE, TRIM( A183:A188 ) )</f>
        <v>Anchorage,AK,99501,907-279-7272,Bob's Outfitters,290 College Road</v>
      </c>
    </row>
    <row r="184" spans="1:2" x14ac:dyDescent="0.25">
      <c r="A184" s="127" t="s">
        <v>316</v>
      </c>
      <c r="B184" s="104" t="str" cm="1">
        <f t="array" ref="B184" xml:space="preserve"> _xlfn.TEXTJOIN( ",", FALSE, TRIM( A184:A189 ) )</f>
        <v>AK,99501,907-279-7272,Bob's Outfitters,290 College Road,Sitka</v>
      </c>
    </row>
    <row r="185" spans="1:2" x14ac:dyDescent="0.25">
      <c r="A185" s="127">
        <v>99501</v>
      </c>
      <c r="B185" s="104" t="str" cm="1">
        <f t="array" ref="B185" xml:space="preserve"> _xlfn.TEXTJOIN( ",", FALSE, TRIM( A185:A190 ) )</f>
        <v>99501,907-279-7272,Bob's Outfitters,290 College Road,Sitka,AK</v>
      </c>
    </row>
    <row r="186" spans="1:2" x14ac:dyDescent="0.25">
      <c r="A186" s="127" t="s">
        <v>411</v>
      </c>
      <c r="B186" s="104" t="str" cm="1">
        <f t="array" ref="B186" xml:space="preserve"> _xlfn.TEXTJOIN( ",", FALSE, TRIM( A186:A191 ) )</f>
        <v>907-279-7272,Bob's Outfitters,290 College Road,Sitka,AK,99801</v>
      </c>
    </row>
    <row r="187" spans="1:2" x14ac:dyDescent="0.25">
      <c r="A187" s="127" t="s">
        <v>412</v>
      </c>
      <c r="B187" s="104" t="str" cm="1">
        <f t="array" ref="B187" xml:space="preserve"> _xlfn.TEXTJOIN( ",", FALSE, TRIM( A187:A192 ) )</f>
        <v>Bob's Outfitters,290 College Road,Sitka,AK,99801,907-789-2300</v>
      </c>
    </row>
    <row r="188" spans="1:2" x14ac:dyDescent="0.25">
      <c r="A188" s="127" t="s">
        <v>413</v>
      </c>
      <c r="B188" s="104" t="str" cm="1">
        <f t="array" ref="B188" xml:space="preserve"> _xlfn.TEXTJOIN( ",", FALSE, TRIM( A188:A193 ) )</f>
        <v>290 College Road,Sitka,AK,99801,907-789-2300,Broadline Snowboard</v>
      </c>
    </row>
    <row r="189" spans="1:2" x14ac:dyDescent="0.25">
      <c r="A189" s="127" t="s">
        <v>356</v>
      </c>
      <c r="B189" s="104" t="str" cm="1">
        <f t="array" ref="B189" xml:space="preserve"> _xlfn.TEXTJOIN( ",", FALSE, TRIM( A189:A194 ) )</f>
        <v>Sitka,AK,99801,907-789-2300,Broadline Snowboard,507 East Benson Boulevard</v>
      </c>
    </row>
    <row r="190" spans="1:2" x14ac:dyDescent="0.25">
      <c r="A190" s="127" t="s">
        <v>316</v>
      </c>
      <c r="B190" s="104" t="str" cm="1">
        <f t="array" ref="B190" xml:space="preserve"> _xlfn.TEXTJOIN( ",", FALSE, TRIM( A190:A195 ) )</f>
        <v>AK,99801,907-789-2300,Broadline Snowboard,507 East Benson Boulevard,Kodiak</v>
      </c>
    </row>
    <row r="191" spans="1:2" x14ac:dyDescent="0.25">
      <c r="A191" s="127">
        <v>99801</v>
      </c>
      <c r="B191" s="104" t="str" cm="1">
        <f t="array" ref="B191" xml:space="preserve"> _xlfn.TEXTJOIN( ",", FALSE, TRIM( A191:A196 ) )</f>
        <v>99801,907-789-2300,Broadline Snowboard,507 East Benson Boulevard,Kodiak,AK</v>
      </c>
    </row>
    <row r="192" spans="1:2" x14ac:dyDescent="0.25">
      <c r="A192" s="127" t="s">
        <v>414</v>
      </c>
      <c r="B192" s="104" t="str" cm="1">
        <f t="array" ref="B192" xml:space="preserve"> _xlfn.TEXTJOIN( ",", FALSE, TRIM( A192:A197 ) )</f>
        <v>907-789-2300,Broadline Snowboard,507 East Benson Boulevard,Kodiak,AK,99709</v>
      </c>
    </row>
    <row r="193" spans="1:2" x14ac:dyDescent="0.25">
      <c r="A193" s="127" t="s">
        <v>415</v>
      </c>
      <c r="B193" s="104" t="str" cm="1">
        <f t="array" ref="B193" xml:space="preserve"> _xlfn.TEXTJOIN( ",", FALSE, TRIM( A193:A198 ) )</f>
        <v>Broadline Snowboard,507 East Benson Boulevard,Kodiak,AK,99709,907-479-3007</v>
      </c>
    </row>
    <row r="194" spans="1:2" x14ac:dyDescent="0.25">
      <c r="A194" s="127" t="s">
        <v>416</v>
      </c>
      <c r="B194" s="104" t="str" cm="1">
        <f t="array" ref="B194" xml:space="preserve"> _xlfn.TEXTJOIN( ",", FALSE, TRIM( A194:A199 ) )</f>
        <v>507 East Benson Boulevard,Kodiak,AK,99709,907-479-3007,Broadline Snowboard</v>
      </c>
    </row>
    <row r="195" spans="1:2" x14ac:dyDescent="0.25">
      <c r="A195" s="127" t="s">
        <v>397</v>
      </c>
      <c r="B195" s="104" t="str" cm="1">
        <f t="array" ref="B195" xml:space="preserve"> _xlfn.TEXTJOIN( ",", FALSE, TRIM( A195:A200 ) )</f>
        <v>Kodiak,AK,99709,907-479-3007,Broadline Snowboard,507 East 15th Avenue</v>
      </c>
    </row>
    <row r="196" spans="1:2" x14ac:dyDescent="0.25">
      <c r="A196" s="127" t="s">
        <v>316</v>
      </c>
      <c r="B196" s="104" t="str" cm="1">
        <f t="array" ref="B196" xml:space="preserve"> _xlfn.TEXTJOIN( ",", FALSE, TRIM( A196:A201 ) )</f>
        <v>AK,99709,907-479-3007,Broadline Snowboard,507 East 15th Avenue,Kodiak</v>
      </c>
    </row>
    <row r="197" spans="1:2" x14ac:dyDescent="0.25">
      <c r="A197" s="127">
        <v>99709</v>
      </c>
      <c r="B197" s="104" t="str" cm="1">
        <f t="array" ref="B197" xml:space="preserve"> _xlfn.TEXTJOIN( ",", FALSE, TRIM( A197:A202 ) )</f>
        <v>99709,907-479-3007,Broadline Snowboard,507 East 15th Avenue,Kodiak,AK</v>
      </c>
    </row>
    <row r="198" spans="1:2" x14ac:dyDescent="0.25">
      <c r="A198" s="127" t="s">
        <v>417</v>
      </c>
      <c r="B198" s="104" t="str" cm="1">
        <f t="array" ref="B198" xml:space="preserve"> _xlfn.TEXTJOIN( ",", FALSE, TRIM( A198:A203 ) )</f>
        <v>907-479-3007,Broadline Snowboard,507 East 15th Avenue,Kodiak,AK,99501</v>
      </c>
    </row>
    <row r="199" spans="1:2" x14ac:dyDescent="0.25">
      <c r="A199" s="127" t="s">
        <v>415</v>
      </c>
      <c r="B199" s="104" t="str" cm="1">
        <f t="array" ref="B199" xml:space="preserve"> _xlfn.TEXTJOIN( ",", FALSE, TRIM( A199:A204 ) )</f>
        <v>Broadline Snowboard,507 East 15th Avenue,Kodiak,AK,99501,907-349-3135</v>
      </c>
    </row>
    <row r="200" spans="1:2" x14ac:dyDescent="0.25">
      <c r="A200" s="127" t="s">
        <v>418</v>
      </c>
      <c r="B200" s="104" t="str" cm="1">
        <f t="array" ref="B200" xml:space="preserve"> _xlfn.TEXTJOIN( ",", FALSE, TRIM( A200:A205 ) )</f>
        <v>507 East 15th Avenue,Kodiak,AK,99501,907-349-3135,Broadline Snowboard - Business Office</v>
      </c>
    </row>
    <row r="201" spans="1:2" x14ac:dyDescent="0.25">
      <c r="A201" s="127" t="s">
        <v>397</v>
      </c>
      <c r="B201" s="104" t="str" cm="1">
        <f t="array" ref="B201" xml:space="preserve"> _xlfn.TEXTJOIN( ",", FALSE, TRIM( A201:A206 ) )</f>
        <v>Kodiak,AK,99501,907-349-3135,Broadline Snowboard - Business Office,524 East 5th Avenue</v>
      </c>
    </row>
    <row r="202" spans="1:2" x14ac:dyDescent="0.25">
      <c r="A202" s="127" t="s">
        <v>316</v>
      </c>
      <c r="B202" s="104" t="str" cm="1">
        <f t="array" ref="B202" xml:space="preserve"> _xlfn.TEXTJOIN( ",", FALSE, TRIM( A202:A207 ) )</f>
        <v>AK,99501,907-349-3135,Broadline Snowboard - Business Office,524 East 5th Avenue,Ketchikan</v>
      </c>
    </row>
    <row r="203" spans="1:2" x14ac:dyDescent="0.25">
      <c r="A203" s="127">
        <v>99501</v>
      </c>
      <c r="B203" s="104" t="str" cm="1">
        <f t="array" ref="B203" xml:space="preserve"> _xlfn.TEXTJOIN( ",", FALSE, TRIM( A203:A208 ) )</f>
        <v>99501,907-349-3135,Broadline Snowboard - Business Office,524 East 5th Avenue,Ketchikan,AK</v>
      </c>
    </row>
    <row r="204" spans="1:2" x14ac:dyDescent="0.25">
      <c r="A204" s="127" t="s">
        <v>419</v>
      </c>
      <c r="B204" s="104" t="str" cm="1">
        <f t="array" ref="B204" xml:space="preserve"> _xlfn.TEXTJOIN( ",", FALSE, TRIM( A204:A209 ) )</f>
        <v>907-349-3135,Broadline Snowboard - Business Office,524 East 5th Avenue,Ketchikan,AK,99501</v>
      </c>
    </row>
    <row r="205" spans="1:2" x14ac:dyDescent="0.25">
      <c r="A205" s="127" t="s">
        <v>420</v>
      </c>
      <c r="B205" s="104" t="str" cm="1">
        <f t="array" ref="B205" xml:space="preserve"> _xlfn.TEXTJOIN( ",", FALSE, TRIM( A205:A210 ) )</f>
        <v>Broadline Snowboard - Business Office,524 East 5th Avenue,Ketchikan,AK,99501,907-245-3171</v>
      </c>
    </row>
    <row r="206" spans="1:2" x14ac:dyDescent="0.25">
      <c r="A206" s="127" t="s">
        <v>421</v>
      </c>
      <c r="B206" s="104" t="str" cm="1">
        <f t="array" ref="B206" xml:space="preserve"> _xlfn.TEXTJOIN( ",", FALSE, TRIM( A206:A211 ) )</f>
        <v>524 East 5th Avenue,Ketchikan,AK,99501,907-245-3171,Broadline Snowboard Shop</v>
      </c>
    </row>
    <row r="207" spans="1:2" x14ac:dyDescent="0.25">
      <c r="A207" s="127" t="s">
        <v>404</v>
      </c>
      <c r="B207" s="104" t="str" cm="1">
        <f t="array" ref="B207" xml:space="preserve"> _xlfn.TEXTJOIN( ",", FALSE, TRIM( A207:A212 ) )</f>
        <v>Ketchikan,AK,99501,907-245-3171,Broadline Snowboard Shop,530 East Tudor Road</v>
      </c>
    </row>
    <row r="208" spans="1:2" x14ac:dyDescent="0.25">
      <c r="A208" s="127" t="s">
        <v>316</v>
      </c>
      <c r="B208" s="104" t="str" cm="1">
        <f t="array" ref="B208" xml:space="preserve"> _xlfn.TEXTJOIN( ",", FALSE, TRIM( A208:A213 ) )</f>
        <v>AK,99501,907-245-3171,Broadline Snowboard Shop,530 East Tudor Road,Ketchikan</v>
      </c>
    </row>
    <row r="209" spans="1:2" x14ac:dyDescent="0.25">
      <c r="A209" s="127">
        <v>99501</v>
      </c>
      <c r="B209" s="104" t="str" cm="1">
        <f t="array" ref="B209" xml:space="preserve"> _xlfn.TEXTJOIN( ",", FALSE, TRIM( A209:A214 ) )</f>
        <v>99501,907-245-3171,Broadline Snowboard Shop,530 East Tudor Road,Ketchikan,AK</v>
      </c>
    </row>
    <row r="210" spans="1:2" x14ac:dyDescent="0.25">
      <c r="A210" s="127" t="s">
        <v>422</v>
      </c>
      <c r="B210" s="104" t="str" cm="1">
        <f t="array" ref="B210" xml:space="preserve"> _xlfn.TEXTJOIN( ",", FALSE, TRIM( A210:A215 ) )</f>
        <v>907-245-3171,Broadline Snowboard Shop,530 East Tudor Road,Ketchikan,AK,99501</v>
      </c>
    </row>
    <row r="211" spans="1:2" x14ac:dyDescent="0.25">
      <c r="A211" s="127" t="s">
        <v>423</v>
      </c>
      <c r="B211" s="104" t="str" cm="1">
        <f t="array" ref="B211" xml:space="preserve"> _xlfn.TEXTJOIN( ",", FALSE, TRIM( A211:A216 ) )</f>
        <v>Broadline Snowboard Shop,530 East Tudor Road,Ketchikan,AK,99501,907-245-3184</v>
      </c>
    </row>
    <row r="212" spans="1:2" x14ac:dyDescent="0.25">
      <c r="A212" s="127" t="s">
        <v>424</v>
      </c>
      <c r="B212" s="104" t="str" cm="1">
        <f t="array" ref="B212" xml:space="preserve"> _xlfn.TEXTJOIN( ",", FALSE, TRIM( A212:A217 ) )</f>
        <v>530 East Tudor Road,Ketchikan,AK,99501,907-245-3184,Broadline Snowboard Shop</v>
      </c>
    </row>
    <row r="213" spans="1:2" x14ac:dyDescent="0.25">
      <c r="A213" s="127" t="s">
        <v>404</v>
      </c>
      <c r="B213" s="104" t="str" cm="1">
        <f t="array" ref="B213" xml:space="preserve"> _xlfn.TEXTJOIN( ",", FALSE, TRIM( A213:A218 ) )</f>
        <v>Ketchikan,AK,99501,907-245-3184,Broadline Snowboard Shop,570 East Tudor Road</v>
      </c>
    </row>
    <row r="214" spans="1:2" x14ac:dyDescent="0.25">
      <c r="A214" s="127" t="s">
        <v>316</v>
      </c>
      <c r="B214" s="104" t="str" cm="1">
        <f t="array" ref="B214" xml:space="preserve"> _xlfn.TEXTJOIN( ",", FALSE, TRIM( A214:A219 ) )</f>
        <v>AK,99501,907-245-3184,Broadline Snowboard Shop,570 East Tudor Road,Ketchikan</v>
      </c>
    </row>
    <row r="215" spans="1:2" x14ac:dyDescent="0.25">
      <c r="A215" s="127">
        <v>99501</v>
      </c>
      <c r="B215" s="104" t="str" cm="1">
        <f t="array" ref="B215" xml:space="preserve"> _xlfn.TEXTJOIN( ",", FALSE, TRIM( A215:A220 ) )</f>
        <v>99501,907-245-3184,Broadline Snowboard Shop,570 East Tudor Road,Ketchikan,AK</v>
      </c>
    </row>
    <row r="216" spans="1:2" x14ac:dyDescent="0.25">
      <c r="A216" s="127" t="s">
        <v>425</v>
      </c>
      <c r="B216" s="104" t="str" cm="1">
        <f t="array" ref="B216" xml:space="preserve"> _xlfn.TEXTJOIN( ",", FALSE, TRIM( A216:A221 ) )</f>
        <v>907-245-3184,Broadline Snowboard Shop,570 East Tudor Road,Ketchikan,AK,99501</v>
      </c>
    </row>
    <row r="217" spans="1:2" x14ac:dyDescent="0.25">
      <c r="A217" s="127" t="s">
        <v>423</v>
      </c>
      <c r="B217" s="104" t="str" cm="1">
        <f t="array" ref="B217" xml:space="preserve"> _xlfn.TEXTJOIN( ",", FALSE, TRIM( A217:A222 ) )</f>
        <v>Broadline Snowboard Shop,570 East Tudor Road,Ketchikan,AK,99501,907-245-3199</v>
      </c>
    </row>
    <row r="218" spans="1:2" x14ac:dyDescent="0.25">
      <c r="A218" s="127" t="s">
        <v>426</v>
      </c>
      <c r="B218" s="104" t="str" cm="1">
        <f t="array" ref="B218" xml:space="preserve"> _xlfn.TEXTJOIN( ",", FALSE, TRIM( A218:A223 ) )</f>
        <v>570 East Tudor Road,Ketchikan,AK,99501,907-245-3199,Broadline Snowboard Shop</v>
      </c>
    </row>
    <row r="219" spans="1:2" x14ac:dyDescent="0.25">
      <c r="A219" s="127" t="s">
        <v>404</v>
      </c>
      <c r="B219" s="104" t="str" cm="1">
        <f t="array" ref="B219" xml:space="preserve"> _xlfn.TEXTJOIN( ",", FALSE, TRIM( A219:A224 ) )</f>
        <v>Ketchikan,AK,99501,907-245-3199,Broadline Snowboard Shop,660 East Rezanof Drive</v>
      </c>
    </row>
    <row r="220" spans="1:2" x14ac:dyDescent="0.25">
      <c r="A220" s="127" t="s">
        <v>316</v>
      </c>
      <c r="B220" s="104" t="str" cm="1">
        <f t="array" ref="B220" xml:space="preserve"> _xlfn.TEXTJOIN( ",", FALSE, TRIM( A220:A225 ) )</f>
        <v>AK,99501,907-245-3199,Broadline Snowboard Shop,660 East Rezanof Drive,Ketchikan</v>
      </c>
    </row>
    <row r="221" spans="1:2" x14ac:dyDescent="0.25">
      <c r="A221" s="127">
        <v>99501</v>
      </c>
      <c r="B221" s="104" t="str" cm="1">
        <f t="array" ref="B221" xml:space="preserve"> _xlfn.TEXTJOIN( ",", FALSE, TRIM( A221:A226 ) )</f>
        <v>99501,907-245-3199,Broadline Snowboard Shop,660 East Rezanof Drive,Ketchikan,AK</v>
      </c>
    </row>
    <row r="222" spans="1:2" x14ac:dyDescent="0.25">
      <c r="A222" s="127" t="s">
        <v>427</v>
      </c>
      <c r="B222" s="104" t="str" cm="1">
        <f t="array" ref="B222" xml:space="preserve"> _xlfn.TEXTJOIN( ",", FALSE, TRIM( A222:A227 ) )</f>
        <v>907-245-3199,Broadline Snowboard Shop,660 East Rezanof Drive,Ketchikan,AK,99701</v>
      </c>
    </row>
    <row r="223" spans="1:2" x14ac:dyDescent="0.25">
      <c r="A223" s="127" t="s">
        <v>423</v>
      </c>
      <c r="B223" s="104" t="str" cm="1">
        <f t="array" ref="B223" xml:space="preserve"> _xlfn.TEXTJOIN( ",", FALSE, TRIM( A223:A228 ) )</f>
        <v>Broadline Snowboard Shop,660 East Rezanof Drive,Ketchikan,AK,99701,907-479-3458</v>
      </c>
    </row>
    <row r="224" spans="1:2" x14ac:dyDescent="0.25">
      <c r="A224" s="127" t="s">
        <v>428</v>
      </c>
      <c r="B224" s="104" t="str" cm="1">
        <f t="array" ref="B224" xml:space="preserve"> _xlfn.TEXTJOIN( ",", FALSE, TRIM( A224:A229 ) )</f>
        <v>660 East Rezanof Drive,Ketchikan,AK,99701,907-479-3458,Broken Board Snowboard Specialists</v>
      </c>
    </row>
    <row r="225" spans="1:2" x14ac:dyDescent="0.25">
      <c r="A225" s="127" t="s">
        <v>404</v>
      </c>
      <c r="B225" s="104" t="str" cm="1">
        <f t="array" ref="B225" xml:space="preserve"> _xlfn.TEXTJOIN( ",", FALSE, TRIM( A225:A230 ) )</f>
        <v>Ketchikan,AK,99701,907-479-3458,Broken Board Snowboard Specialists,800 Fairview Avenue</v>
      </c>
    </row>
    <row r="226" spans="1:2" x14ac:dyDescent="0.25">
      <c r="A226" s="127" t="s">
        <v>316</v>
      </c>
      <c r="B226" s="104" t="str" cm="1">
        <f t="array" ref="B226" xml:space="preserve"> _xlfn.TEXTJOIN( ",", FALSE, TRIM( A226:A231 ) )</f>
        <v>AK,99701,907-479-3458,Broken Board Snowboard Specialists,800 Fairview Avenue,Ketchikan</v>
      </c>
    </row>
    <row r="227" spans="1:2" x14ac:dyDescent="0.25">
      <c r="A227" s="127">
        <v>99701</v>
      </c>
      <c r="B227" s="104" t="str" cm="1">
        <f t="array" ref="B227" xml:space="preserve"> _xlfn.TEXTJOIN( ",", FALSE, TRIM( A227:A232 ) )</f>
        <v>99701,907-479-3458,Broken Board Snowboard Specialists,800 Fairview Avenue,Ketchikan,AK</v>
      </c>
    </row>
    <row r="228" spans="1:2" x14ac:dyDescent="0.25">
      <c r="A228" s="127" t="s">
        <v>429</v>
      </c>
      <c r="B228" s="104" t="str" cm="1">
        <f t="array" ref="B228" xml:space="preserve"> _xlfn.TEXTJOIN( ",", FALSE, TRIM( A228:A233 ) )</f>
        <v>907-479-3458,Broken Board Snowboard Specialists,800 Fairview Avenue,Ketchikan,AK,99654</v>
      </c>
    </row>
    <row r="229" spans="1:2" x14ac:dyDescent="0.25">
      <c r="A229" s="127" t="s">
        <v>430</v>
      </c>
      <c r="B229" s="104" t="str" cm="1">
        <f t="array" ref="B229" xml:space="preserve"> _xlfn.TEXTJOIN( ",", FALSE, TRIM( A229:A234 ) )</f>
        <v>Broken Board Snowboard Specialists,800 Fairview Avenue,Ketchikan,AK,99654,907-357-3900</v>
      </c>
    </row>
    <row r="230" spans="1:2" x14ac:dyDescent="0.25">
      <c r="A230" s="127" t="s">
        <v>431</v>
      </c>
      <c r="B230" s="104" t="str" cm="1">
        <f t="array" ref="B230" xml:space="preserve"> _xlfn.TEXTJOIN( ",", FALSE, TRIM( A230:A235 ) )</f>
        <v>800 Fairview Avenue,Ketchikan,AK,99654,907-357-3900,Central Hardware</v>
      </c>
    </row>
    <row r="231" spans="1:2" x14ac:dyDescent="0.25">
      <c r="A231" s="127" t="s">
        <v>404</v>
      </c>
      <c r="B231" s="104" t="str" cm="1">
        <f t="array" ref="B231" xml:space="preserve"> _xlfn.TEXTJOIN( ",", FALSE, TRIM( A231:A236 ) )</f>
        <v>Ketchikan,AK,99654,907-357-3900,Central Hardware,Water Street</v>
      </c>
    </row>
    <row r="232" spans="1:2" x14ac:dyDescent="0.25">
      <c r="A232" s="127" t="s">
        <v>316</v>
      </c>
      <c r="B232" s="104" t="str" cm="1">
        <f t="array" ref="B232" xml:space="preserve"> _xlfn.TEXTJOIN( ",", FALSE, TRIM( A232:A237 ) )</f>
        <v>AK,99654,907-357-3900,Central Hardware,Water Street,Anchorage</v>
      </c>
    </row>
    <row r="233" spans="1:2" x14ac:dyDescent="0.25">
      <c r="A233" s="127">
        <v>99654</v>
      </c>
      <c r="B233" s="104" t="str" cm="1">
        <f t="array" ref="B233" xml:space="preserve"> _xlfn.TEXTJOIN( ",", FALSE, TRIM( A233:A238 ) )</f>
        <v>99654,907-357-3900,Central Hardware,Water Street,Anchorage,AK</v>
      </c>
    </row>
    <row r="234" spans="1:2" x14ac:dyDescent="0.25">
      <c r="A234" s="127" t="s">
        <v>432</v>
      </c>
      <c r="B234" s="104" t="str" cm="1">
        <f t="array" ref="B234" xml:space="preserve"> _xlfn.TEXTJOIN( ",", FALSE, TRIM( A234:A239 ) )</f>
        <v>907-357-3900,Central Hardware,Water Street,Anchorage,AK,99686</v>
      </c>
    </row>
    <row r="235" spans="1:2" x14ac:dyDescent="0.25">
      <c r="A235" s="127" t="s">
        <v>433</v>
      </c>
      <c r="B235" s="104" t="str" cm="1">
        <f t="array" ref="B235" xml:space="preserve"> _xlfn.TEXTJOIN( ",", FALSE, TRIM( A235:A240 ) )</f>
        <v>Central Hardware,Water Street,Anchorage,AK,99686,907-835-7529</v>
      </c>
    </row>
    <row r="236" spans="1:2" x14ac:dyDescent="0.25">
      <c r="A236" s="127" t="s">
        <v>434</v>
      </c>
      <c r="B236" s="104" t="str" cm="1">
        <f t="array" ref="B236" xml:space="preserve"> _xlfn.TEXTJOIN( ",", FALSE, TRIM( A236:A241 ) )</f>
        <v>Water Street,Anchorage,AK,99686,907-835-7529,Central Hardware &amp; Sporting Goods</v>
      </c>
    </row>
    <row r="237" spans="1:2" x14ac:dyDescent="0.25">
      <c r="A237" s="127" t="s">
        <v>363</v>
      </c>
      <c r="B237" s="104" t="str" cm="1">
        <f t="array" ref="B237" xml:space="preserve"> _xlfn.TEXTJOIN( ",", FALSE, TRIM( A237:A242 ) )</f>
        <v>Anchorage,AK,99686,907-835-7529,Central Hardware &amp; Sporting Goods,44793 Univ Centre</v>
      </c>
    </row>
    <row r="238" spans="1:2" x14ac:dyDescent="0.25">
      <c r="A238" s="127" t="s">
        <v>316</v>
      </c>
      <c r="B238" s="104" t="str" cm="1">
        <f t="array" ref="B238" xml:space="preserve"> _xlfn.TEXTJOIN( ",", FALSE, TRIM( A238:A243 ) )</f>
        <v>AK,99686,907-835-7529,Central Hardware &amp; Sporting Goods,44793 Univ Centre,Anchorage</v>
      </c>
    </row>
    <row r="239" spans="1:2" x14ac:dyDescent="0.25">
      <c r="A239" s="127">
        <v>99686</v>
      </c>
      <c r="B239" s="104" t="str" cm="1">
        <f t="array" ref="B239" xml:space="preserve"> _xlfn.TEXTJOIN( ",", FALSE, TRIM( A239:A244 ) )</f>
        <v>99686,907-835-7529,Central Hardware &amp; Sporting Goods,44793 Univ Centre,Anchorage,AK</v>
      </c>
    </row>
    <row r="240" spans="1:2" x14ac:dyDescent="0.25">
      <c r="A240" s="127" t="s">
        <v>435</v>
      </c>
      <c r="B240" s="104" t="str" cm="1">
        <f t="array" ref="B240" xml:space="preserve"> _xlfn.TEXTJOIN( ",", FALSE, TRIM( A240:A245 ) )</f>
        <v>907-835-7529,Central Hardware &amp; Sporting Goods,44793 Univ Centre,Anchorage,AK,99701</v>
      </c>
    </row>
    <row r="241" spans="1:2" x14ac:dyDescent="0.25">
      <c r="A241" s="127" t="s">
        <v>436</v>
      </c>
      <c r="B241" s="104" t="str" cm="1">
        <f t="array" ref="B241" xml:space="preserve"> _xlfn.TEXTJOIN( ",", FALSE, TRIM( A241:A246 ) )</f>
        <v>Central Hardware &amp; Sporting Goods,44793 Univ Centre,Anchorage,AK,99701,907-452-7335</v>
      </c>
    </row>
    <row r="242" spans="1:2" x14ac:dyDescent="0.25">
      <c r="A242" s="127" t="s">
        <v>437</v>
      </c>
      <c r="B242" s="104" t="str" cm="1">
        <f t="array" ref="B242" xml:space="preserve"> _xlfn.TEXTJOIN( ",", FALSE, TRIM( A242:A247 ) )</f>
        <v>44793 Univ Centre,Anchorage,AK,99701,907-452-7335,Chino Sports</v>
      </c>
    </row>
    <row r="243" spans="1:2" x14ac:dyDescent="0.25">
      <c r="A243" s="127" t="s">
        <v>363</v>
      </c>
      <c r="B243" s="104" t="str" cm="1">
        <f t="array" ref="B243" xml:space="preserve"> _xlfn.TEXTJOIN( ",", FALSE, TRIM( A243:A248 ) )</f>
        <v>Anchorage,AK,99701,907-452-7335,Chino Sports,824 Fairway Circle</v>
      </c>
    </row>
    <row r="244" spans="1:2" x14ac:dyDescent="0.25">
      <c r="A244" s="127" t="s">
        <v>316</v>
      </c>
      <c r="B244" s="104" t="str" cm="1">
        <f t="array" ref="B244" xml:space="preserve"> _xlfn.TEXTJOIN( ",", FALSE, TRIM( A244:A249 ) )</f>
        <v>AK,99701,907-452-7335,Chino Sports,824 Fairway Circle,Ketchikan</v>
      </c>
    </row>
    <row r="245" spans="1:2" x14ac:dyDescent="0.25">
      <c r="A245" s="127">
        <v>99701</v>
      </c>
      <c r="B245" s="104" t="str" cm="1">
        <f t="array" ref="B245" xml:space="preserve"> _xlfn.TEXTJOIN( ",", FALSE, TRIM( A245:A250 ) )</f>
        <v>99701,907-452-7335,Chino Sports,824 Fairway Circle,Ketchikan,AK</v>
      </c>
    </row>
    <row r="246" spans="1:2" x14ac:dyDescent="0.25">
      <c r="A246" s="127" t="s">
        <v>438</v>
      </c>
      <c r="B246" s="104" t="str" cm="1">
        <f t="array" ref="B246" xml:space="preserve"> _xlfn.TEXTJOIN( ",", FALSE, TRIM( A246:A251 ) )</f>
        <v>907-452-7335,Chino Sports,824 Fairway Circle,Ketchikan,AK,99654</v>
      </c>
    </row>
    <row r="247" spans="1:2" x14ac:dyDescent="0.25">
      <c r="A247" s="127" t="s">
        <v>439</v>
      </c>
      <c r="B247" s="104" t="str" cm="1">
        <f t="array" ref="B247" xml:space="preserve"> _xlfn.TEXTJOIN( ",", FALSE, TRIM( A247:A252 ) )</f>
        <v>Chino Sports,824 Fairway Circle,Ketchikan,AK,99654,907-376-3936</v>
      </c>
    </row>
    <row r="248" spans="1:2" x14ac:dyDescent="0.25">
      <c r="A248" s="127" t="s">
        <v>440</v>
      </c>
      <c r="B248" s="104" t="str" cm="1">
        <f t="array" ref="B248" xml:space="preserve"> _xlfn.TEXTJOIN( ",", FALSE, TRIM( A248:A253 ) )</f>
        <v>824 Fairway Circle,Ketchikan,AK,99654,907-376-3936,Cordwood Ski &amp; Cyclery</v>
      </c>
    </row>
    <row r="249" spans="1:2" x14ac:dyDescent="0.25">
      <c r="A249" s="127" t="s">
        <v>404</v>
      </c>
      <c r="B249" s="104" t="str" cm="1">
        <f t="array" ref="B249" xml:space="preserve"> _xlfn.TEXTJOIN( ",", FALSE, TRIM( A249:A254 ) )</f>
        <v>Ketchikan,AK,99654,907-376-3936,Cordwood Ski &amp; Cyclery,1239 Harbor Drive</v>
      </c>
    </row>
    <row r="250" spans="1:2" x14ac:dyDescent="0.25">
      <c r="A250" s="127" t="s">
        <v>316</v>
      </c>
      <c r="B250" s="104" t="str" cm="1">
        <f t="array" ref="B250" xml:space="preserve"> _xlfn.TEXTJOIN( ",", FALSE, TRIM( A250:A255 ) )</f>
        <v>AK,99654,907-376-3936,Cordwood Ski &amp; Cyclery,1239 Harbor Drive,Haines</v>
      </c>
    </row>
    <row r="251" spans="1:2" x14ac:dyDescent="0.25">
      <c r="A251" s="127">
        <v>99654</v>
      </c>
      <c r="B251" s="104" t="str" cm="1">
        <f t="array" ref="B251" xml:space="preserve"> _xlfn.TEXTJOIN( ",", FALSE, TRIM( A251:A256 ) )</f>
        <v>99654,907-376-3936,Cordwood Ski &amp; Cyclery,1239 Harbor Drive,Haines,AK</v>
      </c>
    </row>
    <row r="252" spans="1:2" x14ac:dyDescent="0.25">
      <c r="A252" s="127" t="s">
        <v>441</v>
      </c>
      <c r="B252" s="104" t="str" cm="1">
        <f t="array" ref="B252" xml:space="preserve"> _xlfn.TEXTJOIN( ",", FALSE, TRIM( A252:A257 ) )</f>
        <v>907-376-3936,Cordwood Ski &amp; Cyclery,1239 Harbor Drive,Haines,AK,99587</v>
      </c>
    </row>
    <row r="253" spans="1:2" x14ac:dyDescent="0.25">
      <c r="A253" s="127" t="s">
        <v>442</v>
      </c>
      <c r="B253" s="104" t="str" cm="1">
        <f t="array" ref="B253" xml:space="preserve"> _xlfn.TEXTJOIN( ",", FALSE, TRIM( A253:A258 ) )</f>
        <v>Cordwood Ski &amp; Cyclery,1239 Harbor Drive,Haines,AK,99587,907-783-4684</v>
      </c>
    </row>
    <row r="254" spans="1:2" x14ac:dyDescent="0.25">
      <c r="A254" s="127" t="s">
        <v>443</v>
      </c>
      <c r="B254" s="104" t="str" cm="1">
        <f t="array" ref="B254" xml:space="preserve"> _xlfn.TEXTJOIN( ",", FALSE, TRIM( A254:A259 ) )</f>
        <v>1239 Harbor Drive,Haines,AK,99587,907-783-4684,Cyan Sporting Goods</v>
      </c>
    </row>
    <row r="255" spans="1:2" x14ac:dyDescent="0.25">
      <c r="A255" s="127" t="s">
        <v>444</v>
      </c>
      <c r="B255" s="104" t="str" cm="1">
        <f t="array" ref="B255" xml:space="preserve"> _xlfn.TEXTJOIN( ",", FALSE, TRIM( A255:A260 ) )</f>
        <v>Haines,AK,99587,907-783-4684,Cyan Sporting Goods,906 Front Street</v>
      </c>
    </row>
    <row r="256" spans="1:2" x14ac:dyDescent="0.25">
      <c r="A256" s="127" t="s">
        <v>316</v>
      </c>
      <c r="B256" s="104" t="str" cm="1">
        <f t="array" ref="B256" xml:space="preserve"> _xlfn.TEXTJOIN( ",", FALSE, TRIM( A256:A261 ) )</f>
        <v>AK,99587,907-783-4684,Cyan Sporting Goods,906 Front Street,Ketchikan</v>
      </c>
    </row>
    <row r="257" spans="1:2" x14ac:dyDescent="0.25">
      <c r="A257" s="127">
        <v>99587</v>
      </c>
      <c r="B257" s="104" t="str" cm="1">
        <f t="array" ref="B257" xml:space="preserve"> _xlfn.TEXTJOIN( ",", FALSE, TRIM( A257:A262 ) )</f>
        <v>99587,907-783-4684,Cyan Sporting Goods,906 Front Street,Ketchikan,AK</v>
      </c>
    </row>
    <row r="258" spans="1:2" x14ac:dyDescent="0.25">
      <c r="A258" s="127" t="s">
        <v>445</v>
      </c>
      <c r="B258" s="104" t="str" cm="1">
        <f t="array" ref="B258" xml:space="preserve"> _xlfn.TEXTJOIN( ",", FALSE, TRIM( A258:A263 ) )</f>
        <v>907-783-4684,Cyan Sporting Goods,906 Front Street,Ketchikan,AK,99615</v>
      </c>
    </row>
    <row r="259" spans="1:2" x14ac:dyDescent="0.25">
      <c r="A259" s="127" t="s">
        <v>446</v>
      </c>
      <c r="B259" s="104" t="str" cm="1">
        <f t="array" ref="B259" xml:space="preserve"> _xlfn.TEXTJOIN( ",", FALSE, TRIM( A259:A264 ) )</f>
        <v>Cyan Sporting Goods,906 Front Street,Ketchikan,AK,99615,907-486-4210</v>
      </c>
    </row>
    <row r="260" spans="1:2" x14ac:dyDescent="0.25">
      <c r="A260" s="127" t="s">
        <v>447</v>
      </c>
      <c r="B260" s="104" t="str" cm="1">
        <f t="array" ref="B260" xml:space="preserve"> _xlfn.TEXTJOIN( ",", FALSE, TRIM( A260:A265 ) )</f>
        <v>906 Front Street,Ketchikan,AK,99615,907-486-4210,Experienced Charters</v>
      </c>
    </row>
    <row r="261" spans="1:2" x14ac:dyDescent="0.25">
      <c r="A261" s="127" t="s">
        <v>404</v>
      </c>
      <c r="B261" s="104" t="str" cm="1">
        <f t="array" ref="B261" xml:space="preserve"> _xlfn.TEXTJOIN( ",", FALSE, TRIM( A261:A266 ) )</f>
        <v>Ketchikan,AK,99615,907-486-4210,Experienced Charters,1040 Galena Road</v>
      </c>
    </row>
    <row r="262" spans="1:2" x14ac:dyDescent="0.25">
      <c r="A262" s="127" t="s">
        <v>316</v>
      </c>
      <c r="B262" s="104" t="str" cm="1">
        <f t="array" ref="B262" xml:space="preserve"> _xlfn.TEXTJOIN( ",", FALSE, TRIM( A262:A267 ) )</f>
        <v>AK,99615,907-486-4210,Experienced Charters,1040 Galena Road,Juneau</v>
      </c>
    </row>
    <row r="263" spans="1:2" x14ac:dyDescent="0.25">
      <c r="A263" s="127">
        <v>99615</v>
      </c>
      <c r="B263" s="104" t="str" cm="1">
        <f t="array" ref="B263" xml:space="preserve"> _xlfn.TEXTJOIN( ",", FALSE, TRIM( A263:A268 ) )</f>
        <v>99615,907-486-4210,Experienced Charters,1040 Galena Road,Juneau,AK</v>
      </c>
    </row>
    <row r="264" spans="1:2" x14ac:dyDescent="0.25">
      <c r="A264" s="127" t="s">
        <v>448</v>
      </c>
      <c r="B264" s="104" t="str" cm="1">
        <f t="array" ref="B264" xml:space="preserve"> _xlfn.TEXTJOIN( ",", FALSE, TRIM( A264:A269 ) )</f>
        <v>907-486-4210,Experienced Charters,1040 Galena Road,Juneau,AK,99901</v>
      </c>
    </row>
    <row r="265" spans="1:2" x14ac:dyDescent="0.25">
      <c r="A265" s="127" t="s">
        <v>449</v>
      </c>
      <c r="B265" s="104" t="str" cm="1">
        <f t="array" ref="B265" xml:space="preserve"> _xlfn.TEXTJOIN( ",", FALSE, TRIM( A265:A270 ) )</f>
        <v>Experienced Charters,1040 Galena Road,Juneau,AK,99901,907-225-4389</v>
      </c>
    </row>
    <row r="266" spans="1:2" x14ac:dyDescent="0.25">
      <c r="A266" s="127" t="s">
        <v>450</v>
      </c>
      <c r="B266" s="104" t="str" cm="1">
        <f t="array" ref="B266" xml:space="preserve"> _xlfn.TEXTJOIN( ",", FALSE, TRIM( A266:A271 ) )</f>
        <v>1040 Galena Road,Juneau,AK,99901,907-225-4389,Fifth Avenue Outfitters</v>
      </c>
    </row>
    <row r="267" spans="1:2" x14ac:dyDescent="0.25">
      <c r="A267" s="127" t="s">
        <v>451</v>
      </c>
      <c r="B267" s="104" t="str" cm="1">
        <f t="array" ref="B267" xml:space="preserve"> _xlfn.TEXTJOIN( ",", FALSE, TRIM( A267:A272 ) )</f>
        <v>Juneau,AK,99901,907-225-4389,Fifth Avenue Outfitters,300A University Avenue South</v>
      </c>
    </row>
    <row r="268" spans="1:2" x14ac:dyDescent="0.25">
      <c r="A268" s="127" t="s">
        <v>316</v>
      </c>
      <c r="B268" s="104" t="str" cm="1">
        <f t="array" ref="B268" xml:space="preserve"> _xlfn.TEXTJOIN( ",", FALSE, TRIM( A268:A273 ) )</f>
        <v>AK,99901,907-225-4389,Fifth Avenue Outfitters,300A University Avenue South,Anchorage</v>
      </c>
    </row>
    <row r="269" spans="1:2" x14ac:dyDescent="0.25">
      <c r="A269" s="127">
        <v>99901</v>
      </c>
      <c r="B269" s="104" t="str" cm="1">
        <f t="array" ref="B269" xml:space="preserve"> _xlfn.TEXTJOIN( ",", FALSE, TRIM( A269:A274 ) )</f>
        <v>99901,907-225-4389,Fifth Avenue Outfitters,300A University Avenue South,Anchorage,AK</v>
      </c>
    </row>
    <row r="270" spans="1:2" x14ac:dyDescent="0.25">
      <c r="A270" s="127" t="s">
        <v>452</v>
      </c>
      <c r="B270" s="104" t="str" cm="1">
        <f t="array" ref="B270" xml:space="preserve"> _xlfn.TEXTJOIN( ",", FALSE, TRIM( A270:A275 ) )</f>
        <v>907-225-4389,Fifth Avenue Outfitters,300A University Avenue South,Anchorage,AK,99501</v>
      </c>
    </row>
    <row r="271" spans="1:2" x14ac:dyDescent="0.25">
      <c r="A271" s="127" t="s">
        <v>453</v>
      </c>
      <c r="B271" s="104" t="str" cm="1">
        <f t="array" ref="B271" xml:space="preserve"> _xlfn.TEXTJOIN( ",", FALSE, TRIM( A271:A276 ) )</f>
        <v>Fifth Avenue Outfitters,300A University Avenue South,Anchorage,AK,99501,907-276-7335</v>
      </c>
    </row>
    <row r="272" spans="1:2" x14ac:dyDescent="0.25">
      <c r="A272" s="127" t="s">
        <v>454</v>
      </c>
      <c r="B272" s="104" t="str" cm="1">
        <f t="array" ref="B272" xml:space="preserve"> _xlfn.TEXTJOIN( ",", FALSE, TRIM( A272:A277 ) )</f>
        <v>300A University Avenue South,Anchorage,AK,99501,907-276-7335,G I Janes</v>
      </c>
    </row>
    <row r="273" spans="1:2" x14ac:dyDescent="0.25">
      <c r="A273" s="127" t="s">
        <v>363</v>
      </c>
      <c r="B273" s="104" t="str" cm="1">
        <f t="array" ref="B273" xml:space="preserve"> _xlfn.TEXTJOIN( ",", FALSE, TRIM( A273:A278 ) )</f>
        <v>Anchorage,AK,99501,907-276-7335,G I Janes,1231 Glacier Highway</v>
      </c>
    </row>
    <row r="274" spans="1:2" x14ac:dyDescent="0.25">
      <c r="A274" s="127" t="s">
        <v>316</v>
      </c>
      <c r="B274" s="104" t="str" cm="1">
        <f t="array" ref="B274" xml:space="preserve"> _xlfn.TEXTJOIN( ",", FALSE, TRIM( A274:A279 ) )</f>
        <v>AK,99501,907-276-7335,G I Janes,1231 Glacier Highway,Homer</v>
      </c>
    </row>
    <row r="275" spans="1:2" x14ac:dyDescent="0.25">
      <c r="A275" s="127">
        <v>99501</v>
      </c>
      <c r="B275" s="104" t="str" cm="1">
        <f t="array" ref="B275" xml:space="preserve"> _xlfn.TEXTJOIN( ",", FALSE, TRIM( A275:A280 ) )</f>
        <v>99501,907-276-7335,G I Janes,1231 Glacier Highway,Homer,AK</v>
      </c>
    </row>
    <row r="276" spans="1:2" x14ac:dyDescent="0.25">
      <c r="A276" s="127" t="s">
        <v>455</v>
      </c>
      <c r="B276" s="104" t="str" cm="1">
        <f t="array" ref="B276" xml:space="preserve"> _xlfn.TEXTJOIN( ",", FALSE, TRIM( A276:A281 ) )</f>
        <v>907-276-7335,G I Janes,1231 Glacier Highway,Homer,AK,99654</v>
      </c>
    </row>
    <row r="277" spans="1:2" x14ac:dyDescent="0.25">
      <c r="A277" s="127" t="s">
        <v>456</v>
      </c>
      <c r="B277" s="104" t="str" cm="1">
        <f t="array" ref="B277" xml:space="preserve"> _xlfn.TEXTJOIN( ",", FALSE, TRIM( A277:A282 ) )</f>
        <v>G I Janes,1231 Glacier Highway,Homer,AK,99654,907-357-4439</v>
      </c>
    </row>
    <row r="278" spans="1:2" x14ac:dyDescent="0.25">
      <c r="A278" s="127" t="s">
        <v>457</v>
      </c>
      <c r="B278" s="104" t="str" cm="1">
        <f t="array" ref="B278" xml:space="preserve"> _xlfn.TEXTJOIN( ",", FALSE, TRIM( A278:A283 ) )</f>
        <v>1231 Glacier Highway,Homer,AK,99654,907-357-4439,Glenn Ski &amp; Sports</v>
      </c>
    </row>
    <row r="279" spans="1:2" x14ac:dyDescent="0.25">
      <c r="A279" s="127" t="s">
        <v>458</v>
      </c>
      <c r="B279" s="104" t="str" cm="1">
        <f t="array" ref="B279" xml:space="preserve"> _xlfn.TEXTJOIN( ",", FALSE, TRIM( A279:A284 ) )</f>
        <v>Homer,AK,99654,907-357-4439,Glenn Ski &amp; Sports,6330 South Cushman Street</v>
      </c>
    </row>
    <row r="280" spans="1:2" x14ac:dyDescent="0.25">
      <c r="A280" s="127" t="s">
        <v>316</v>
      </c>
      <c r="B280" s="104" t="str" cm="1">
        <f t="array" ref="B280" xml:space="preserve"> _xlfn.TEXTJOIN( ",", FALSE, TRIM( A280:A285 ) )</f>
        <v>AK,99654,907-357-4439,Glenn Ski &amp; Sports,6330 South Cushman Street,Anchorage</v>
      </c>
    </row>
    <row r="281" spans="1:2" x14ac:dyDescent="0.25">
      <c r="A281" s="127">
        <v>99654</v>
      </c>
      <c r="B281" s="104" t="str" cm="1">
        <f t="array" ref="B281" xml:space="preserve"> _xlfn.TEXTJOIN( ",", FALSE, TRIM( A281:A286 ) )</f>
        <v>99654,907-357-4439,Glenn Ski &amp; Sports,6330 South Cushman Street,Anchorage,AK</v>
      </c>
    </row>
    <row r="282" spans="1:2" x14ac:dyDescent="0.25">
      <c r="A282" s="127" t="s">
        <v>459</v>
      </c>
      <c r="B282" s="104" t="str" cm="1">
        <f t="array" ref="B282" xml:space="preserve"> _xlfn.TEXTJOIN( ",", FALSE, TRIM( A282:A287 ) )</f>
        <v>907-357-4439,Glenn Ski &amp; Sports,6330 South Cushman Street,Anchorage,AK,99507</v>
      </c>
    </row>
    <row r="283" spans="1:2" x14ac:dyDescent="0.25">
      <c r="A283" s="127" t="s">
        <v>460</v>
      </c>
      <c r="B283" s="104" t="str" cm="1">
        <f t="array" ref="B283" xml:space="preserve"> _xlfn.TEXTJOIN( ",", FALSE, TRIM( A283:A288 ) )</f>
        <v>Glenn Ski &amp; Sports,6330 South Cushman Street,Anchorage,AK,99507,907-349-6881</v>
      </c>
    </row>
    <row r="284" spans="1:2" x14ac:dyDescent="0.25">
      <c r="A284" s="127" t="s">
        <v>461</v>
      </c>
      <c r="B284" s="104" t="str" cm="1">
        <f t="array" ref="B284" xml:space="preserve"> _xlfn.TEXTJOIN( ",", FALSE, TRIM( A284:A289 ) )</f>
        <v>6330 South Cushman Street,Anchorage,AK,99507,907-349-6881,Go North Center</v>
      </c>
    </row>
    <row r="285" spans="1:2" x14ac:dyDescent="0.25">
      <c r="A285" s="127" t="s">
        <v>363</v>
      </c>
      <c r="B285" s="104" t="str" cm="1">
        <f t="array" ref="B285" xml:space="preserve"> _xlfn.TEXTJOIN( ",", FALSE, TRIM( A285:A290 ) )</f>
        <v>Anchorage,AK,99507,907-349-6881,Go North Center,6239 South Colony Way</v>
      </c>
    </row>
    <row r="286" spans="1:2" x14ac:dyDescent="0.25">
      <c r="A286" s="127" t="s">
        <v>316</v>
      </c>
      <c r="B286" s="104" t="str" cm="1">
        <f t="array" ref="B286" xml:space="preserve"> _xlfn.TEXTJOIN( ",", FALSE, TRIM( A286:A291 ) )</f>
        <v>AK,99507,907-349-6881,Go North Center,6239 South Colony Way,Anchorage</v>
      </c>
    </row>
    <row r="287" spans="1:2" x14ac:dyDescent="0.25">
      <c r="A287" s="127">
        <v>99507</v>
      </c>
      <c r="B287" s="104" t="str" cm="1">
        <f t="array" ref="B287" xml:space="preserve"> _xlfn.TEXTJOIN( ",", FALSE, TRIM( A287:A292 ) )</f>
        <v>99507,907-349-6881,Go North Center,6239 South Colony Way,Anchorage,AK</v>
      </c>
    </row>
    <row r="288" spans="1:2" x14ac:dyDescent="0.25">
      <c r="A288" s="127" t="s">
        <v>462</v>
      </c>
      <c r="B288" s="104" t="str" cm="1">
        <f t="array" ref="B288" xml:space="preserve"> _xlfn.TEXTJOIN( ",", FALSE, TRIM( A288:A293 ) )</f>
        <v>907-349-6881,Go North Center,6239 South Colony Way,Anchorage,AK,99709</v>
      </c>
    </row>
    <row r="289" spans="1:2" x14ac:dyDescent="0.25">
      <c r="A289" s="127" t="s">
        <v>463</v>
      </c>
      <c r="B289" s="104" t="str" cm="1">
        <f t="array" ref="B289" xml:space="preserve"> _xlfn.TEXTJOIN( ",", FALSE, TRIM( A289:A294 ) )</f>
        <v>Go North Center,6239 South Colony Way,Anchorage,AK,99709,907-479-6870</v>
      </c>
    </row>
    <row r="290" spans="1:2" x14ac:dyDescent="0.25">
      <c r="A290" s="127" t="s">
        <v>464</v>
      </c>
      <c r="B290" s="104" t="str" cm="1">
        <f t="array" ref="B290" xml:space="preserve"> _xlfn.TEXTJOIN( ",", FALSE, TRIM( A290:A295 ) )</f>
        <v>6239 South Colony Way,Anchorage,AK,99709,907-479-6870,Go North to Alaska Outfitters</v>
      </c>
    </row>
    <row r="291" spans="1:2" x14ac:dyDescent="0.25">
      <c r="A291" s="127" t="s">
        <v>363</v>
      </c>
      <c r="B291" s="104" t="str" cm="1">
        <f t="array" ref="B291" xml:space="preserve"> _xlfn.TEXTJOIN( ",", FALSE, TRIM( A291:A296 ) )</f>
        <v>Anchorage,AK,99709,907-479-6870,Go North to Alaska Outfitters,1239 Harbor Drive</v>
      </c>
    </row>
    <row r="292" spans="1:2" x14ac:dyDescent="0.25">
      <c r="A292" s="127" t="s">
        <v>316</v>
      </c>
      <c r="B292" s="104" t="str" cm="1">
        <f t="array" ref="B292" xml:space="preserve"> _xlfn.TEXTJOIN( ",", FALSE, TRIM( A292:A297 ) )</f>
        <v>AK,99709,907-479-6870,Go North to Alaska Outfitters,1239 Harbor Drive,Haines</v>
      </c>
    </row>
    <row r="293" spans="1:2" x14ac:dyDescent="0.25">
      <c r="A293" s="127">
        <v>99709</v>
      </c>
      <c r="B293" s="104" t="str" cm="1">
        <f t="array" ref="B293" xml:space="preserve"> _xlfn.TEXTJOIN( ",", FALSE, TRIM( A293:A298 ) )</f>
        <v>99709,907-479-6870,Go North to Alaska Outfitters,1239 Harbor Drive,Haines,AK</v>
      </c>
    </row>
    <row r="294" spans="1:2" x14ac:dyDescent="0.25">
      <c r="A294" s="127" t="s">
        <v>465</v>
      </c>
      <c r="B294" s="104" t="str" cm="1">
        <f t="array" ref="B294" xml:space="preserve"> _xlfn.TEXTJOIN( ",", FALSE, TRIM( A294:A299 ) )</f>
        <v>907-479-6870,Go North to Alaska Outfitters,1239 Harbor Drive,Haines,AK,99709</v>
      </c>
    </row>
    <row r="295" spans="1:2" x14ac:dyDescent="0.25">
      <c r="A295" s="127" t="s">
        <v>466</v>
      </c>
      <c r="B295" s="104" t="str" cm="1">
        <f t="array" ref="B295" xml:space="preserve"> _xlfn.TEXTJOIN( ",", FALSE, TRIM( A295:A300 ) )</f>
        <v>Go North to Alaska Outfitters,1239 Harbor Drive,Haines,AK,99709,907-479-4727</v>
      </c>
    </row>
    <row r="296" spans="1:2" x14ac:dyDescent="0.25">
      <c r="A296" s="127" t="s">
        <v>443</v>
      </c>
      <c r="B296" s="104" t="str" cm="1">
        <f t="array" ref="B296" xml:space="preserve"> _xlfn.TEXTJOIN( ",", FALSE, TRIM( A296:A301 ) )</f>
        <v>1239 Harbor Drive,Haines,AK,99709,907-479-4727,Golf Shop</v>
      </c>
    </row>
    <row r="297" spans="1:2" x14ac:dyDescent="0.25">
      <c r="A297" s="127" t="s">
        <v>444</v>
      </c>
      <c r="B297" s="104" t="str" cm="1">
        <f t="array" ref="B297" xml:space="preserve"> _xlfn.TEXTJOIN( ",", FALSE, TRIM( A297:A302 ) )</f>
        <v>Haines,AK,99709,907-479-4727,Golf Shop,1307 Indo Skate Park</v>
      </c>
    </row>
    <row r="298" spans="1:2" x14ac:dyDescent="0.25">
      <c r="A298" s="127" t="s">
        <v>316</v>
      </c>
      <c r="B298" s="104" t="str" cm="1">
        <f t="array" ref="B298" xml:space="preserve"> _xlfn.TEXTJOIN( ",", FALSE, TRIM( A298:A303 ) )</f>
        <v>AK,99709,907-479-4727,Golf Shop,1307 Indo Skate Park,Girdwood</v>
      </c>
    </row>
    <row r="299" spans="1:2" x14ac:dyDescent="0.25">
      <c r="A299" s="127">
        <v>99709</v>
      </c>
      <c r="B299" s="104" t="str" cm="1">
        <f t="array" ref="B299" xml:space="preserve"> _xlfn.TEXTJOIN( ",", FALSE, TRIM( A299:A304 ) )</f>
        <v>99709,907-479-4727,Golf Shop,1307 Indo Skate Park,Girdwood,AK</v>
      </c>
    </row>
    <row r="300" spans="1:2" x14ac:dyDescent="0.25">
      <c r="A300" s="127" t="s">
        <v>467</v>
      </c>
      <c r="B300" s="104" t="str" cm="1">
        <f t="array" ref="B300" xml:space="preserve"> _xlfn.TEXTJOIN( ",", FALSE, TRIM( A300:A305 ) )</f>
        <v>907-479-4727,Golf Shop,1307 Indo Skate Park,Girdwood,AK,99669</v>
      </c>
    </row>
    <row r="301" spans="1:2" x14ac:dyDescent="0.25">
      <c r="A301" s="127" t="s">
        <v>468</v>
      </c>
      <c r="B301" s="104" t="str" cm="1">
        <f t="array" ref="B301" xml:space="preserve"> _xlfn.TEXTJOIN( ",", FALSE, TRIM( A301:A306 ) )</f>
        <v>Golf Shop,1307 Indo Skate Park,Girdwood,AK,99669,907-262-4774</v>
      </c>
    </row>
    <row r="302" spans="1:2" x14ac:dyDescent="0.25">
      <c r="A302" s="127" t="s">
        <v>469</v>
      </c>
      <c r="B302" s="104" t="str" cm="1">
        <f t="array" ref="B302" xml:space="preserve"> _xlfn.TEXTJOIN( ",", FALSE, TRIM( A302:A307 ) )</f>
        <v>1307 Indo Skate Park,Girdwood,AK,99669,907-262-4774,Great Ice Flow Sports</v>
      </c>
    </row>
    <row r="303" spans="1:2" x14ac:dyDescent="0.25">
      <c r="A303" s="127" t="s">
        <v>470</v>
      </c>
      <c r="B303" s="104" t="str" cm="1">
        <f t="array" ref="B303" xml:space="preserve"> _xlfn.TEXTJOIN( ",", FALSE, TRIM( A303:A308 ) )</f>
        <v>Girdwood,AK,99669,907-262-4774,Great Ice Flow Sports,1512 Kalakaket Street</v>
      </c>
    </row>
    <row r="304" spans="1:2" x14ac:dyDescent="0.25">
      <c r="A304" s="127" t="s">
        <v>316</v>
      </c>
      <c r="B304" s="104" t="str" cm="1">
        <f t="array" ref="B304" xml:space="preserve"> _xlfn.TEXTJOIN( ",", FALSE, TRIM( A304:A309 ) )</f>
        <v>AK,99669,907-262-4774,Great Ice Flow Sports,1512 Kalakaket Street,Fairbanks</v>
      </c>
    </row>
    <row r="305" spans="1:2" x14ac:dyDescent="0.25">
      <c r="A305" s="127">
        <v>99669</v>
      </c>
      <c r="B305" s="104" t="str" cm="1">
        <f t="array" ref="B305" xml:space="preserve"> _xlfn.TEXTJOIN( ",", FALSE, TRIM( A305:A310 ) )</f>
        <v>99669,907-262-4774,Great Ice Flow Sports,1512 Kalakaket Street,Fairbanks,AK</v>
      </c>
    </row>
    <row r="306" spans="1:2" x14ac:dyDescent="0.25">
      <c r="A306" s="127" t="s">
        <v>471</v>
      </c>
      <c r="B306" s="104" t="str" cm="1">
        <f t="array" ref="B306" xml:space="preserve"> _xlfn.TEXTJOIN( ",", FALSE, TRIM( A306:A311 ) )</f>
        <v>907-262-4774,Great Ice Flow Sports,1512 Kalakaket Street,Fairbanks,AK,99701</v>
      </c>
    </row>
    <row r="307" spans="1:2" x14ac:dyDescent="0.25">
      <c r="A307" s="127" t="s">
        <v>472</v>
      </c>
      <c r="B307" s="104" t="str" cm="1">
        <f t="array" ref="B307" xml:space="preserve"> _xlfn.TEXTJOIN( ",", FALSE, TRIM( A307:A312 ) )</f>
        <v>Great Ice Flow Sports,1512 Kalakaket Street,Fairbanks,AK,99701,907-479-5011</v>
      </c>
    </row>
    <row r="308" spans="1:2" x14ac:dyDescent="0.25">
      <c r="A308" s="127" t="s">
        <v>473</v>
      </c>
      <c r="B308" s="104" t="str" cm="1">
        <f t="array" ref="B308" xml:space="preserve"> _xlfn.TEXTJOIN( ",", FALSE, TRIM( A308:A313 ) )</f>
        <v>1512 Kalakaket Street,Fairbanks,AK,99701,907-479-5011,Great Northern Fish Inc</v>
      </c>
    </row>
    <row r="309" spans="1:2" x14ac:dyDescent="0.25">
      <c r="A309" s="127" t="s">
        <v>391</v>
      </c>
      <c r="B309" s="104" t="str" cm="1">
        <f t="array" ref="B309" xml:space="preserve"> _xlfn.TEXTJOIN( ",", FALSE, TRIM( A309:A314 ) )</f>
        <v>Fairbanks,AK,99701,907-479-5011,Great Northern Fish Inc,1520 Katlian Street</v>
      </c>
    </row>
    <row r="310" spans="1:2" x14ac:dyDescent="0.25">
      <c r="A310" s="127" t="s">
        <v>316</v>
      </c>
      <c r="B310" s="104" t="str" cm="1">
        <f t="array" ref="B310" xml:space="preserve"> _xlfn.TEXTJOIN( ",", FALSE, TRIM( A310:A315 ) )</f>
        <v>AK,99701,907-479-5011,Great Northern Fish Inc,1520 Katlian Street,Fairbanks</v>
      </c>
    </row>
    <row r="311" spans="1:2" x14ac:dyDescent="0.25">
      <c r="A311" s="127">
        <v>99701</v>
      </c>
      <c r="B311" s="104" t="str" cm="1">
        <f t="array" ref="B311" xml:space="preserve"> _xlfn.TEXTJOIN( ",", FALSE, TRIM( A311:A316 ) )</f>
        <v>99701,907-479-5011,Great Northern Fish Inc,1520 Katlian Street,Fairbanks,AK</v>
      </c>
    </row>
    <row r="312" spans="1:2" x14ac:dyDescent="0.25">
      <c r="A312" s="127" t="s">
        <v>474</v>
      </c>
      <c r="B312" s="104" t="str" cm="1">
        <f t="array" ref="B312" xml:space="preserve"> _xlfn.TEXTJOIN( ",", FALSE, TRIM( A312:A317 ) )</f>
        <v>907-479-5011,Great Northern Fish Inc,1520 Katlian Street,Fairbanks,AK,99507</v>
      </c>
    </row>
    <row r="313" spans="1:2" x14ac:dyDescent="0.25">
      <c r="A313" s="127" t="s">
        <v>475</v>
      </c>
      <c r="B313" s="104" t="str" cm="1">
        <f t="array" ref="B313" xml:space="preserve"> _xlfn.TEXTJOIN( ",", FALSE, TRIM( A313:A318 ) )</f>
        <v>Great Northern Fish Inc,1520 Katlian Street,Fairbanks,AK,99507,907-563-5070</v>
      </c>
    </row>
    <row r="314" spans="1:2" x14ac:dyDescent="0.25">
      <c r="A314" s="127" t="s">
        <v>476</v>
      </c>
      <c r="B314" s="104" t="str" cm="1">
        <f t="array" ref="B314" xml:space="preserve"> _xlfn.TEXTJOIN( ",", FALSE, TRIM( A314:A319 ) )</f>
        <v>1520 Katlian Street,Fairbanks,AK,99507,907-563-5070,Great Outdoor Clothing Company</v>
      </c>
    </row>
    <row r="315" spans="1:2" x14ac:dyDescent="0.25">
      <c r="A315" s="127" t="s">
        <v>391</v>
      </c>
      <c r="B315" s="104" t="str" cm="1">
        <f t="array" ref="B315" xml:space="preserve"> _xlfn.TEXTJOIN( ",", FALSE, TRIM( A315:A320 ) )</f>
        <v>Fairbanks,AK,99507,907-563-5070,Great Outdoor Clothing Company,1875 Lake Street</v>
      </c>
    </row>
    <row r="316" spans="1:2" x14ac:dyDescent="0.25">
      <c r="A316" s="127" t="s">
        <v>316</v>
      </c>
      <c r="B316" s="104" t="str" cm="1">
        <f t="array" ref="B316" xml:space="preserve"> _xlfn.TEXTJOIN( ",", FALSE, TRIM( A316:A321 ) )</f>
        <v>AK,99507,907-563-5070,Great Outdoor Clothing Company,1875 Lake Street,Fairbanks</v>
      </c>
    </row>
    <row r="317" spans="1:2" x14ac:dyDescent="0.25">
      <c r="A317" s="127">
        <v>99507</v>
      </c>
      <c r="B317" s="104" t="str" cm="1">
        <f t="array" ref="B317" xml:space="preserve"> _xlfn.TEXTJOIN( ",", FALSE, TRIM( A317:A322 ) )</f>
        <v>99507,907-563-5070,Great Outdoor Clothing Company,1875 Lake Street,Fairbanks,AK</v>
      </c>
    </row>
    <row r="318" spans="1:2" x14ac:dyDescent="0.25">
      <c r="A318" s="127" t="s">
        <v>477</v>
      </c>
      <c r="B318" s="104" t="str" cm="1">
        <f t="array" ref="B318" xml:space="preserve"> _xlfn.TEXTJOIN( ",", FALSE, TRIM( A318:A323 ) )</f>
        <v>907-563-5070,Great Outdoor Clothing Company,1875 Lake Street,Fairbanks,AK,99503</v>
      </c>
    </row>
    <row r="319" spans="1:2" x14ac:dyDescent="0.25">
      <c r="A319" s="127" t="s">
        <v>478</v>
      </c>
      <c r="B319" s="104" t="str" cm="1">
        <f t="array" ref="B319" xml:space="preserve"> _xlfn.TEXTJOIN( ",", FALSE, TRIM( A319:A324 ) )</f>
        <v>Great Outdoor Clothing Company,1875 Lake Street,Fairbanks,AK,99503,907-277-5070</v>
      </c>
    </row>
    <row r="320" spans="1:2" x14ac:dyDescent="0.25">
      <c r="A320" s="127" t="s">
        <v>479</v>
      </c>
      <c r="B320" s="104" t="str" cm="1">
        <f t="array" ref="B320" xml:space="preserve"> _xlfn.TEXTJOIN( ",", FALSE, TRIM( A320:A325 ) )</f>
        <v>1875 Lake Street,Fairbanks,AK,99503,907-277-5070,Great Prospects Outfitter</v>
      </c>
    </row>
    <row r="321" spans="1:2" x14ac:dyDescent="0.25">
      <c r="A321" s="127" t="s">
        <v>391</v>
      </c>
      <c r="B321" s="104" t="str" cm="1">
        <f t="array" ref="B321" xml:space="preserve"> _xlfn.TEXTJOIN( ",", FALSE, TRIM( A321:A326 ) )</f>
        <v>Fairbanks,AK,99503,907-277-5070,Great Prospects Outfitter,8931 Sterling Highway</v>
      </c>
    </row>
    <row r="322" spans="1:2" x14ac:dyDescent="0.25">
      <c r="A322" s="127" t="s">
        <v>316</v>
      </c>
      <c r="B322" s="104" t="str" cm="1">
        <f t="array" ref="B322" xml:space="preserve"> _xlfn.TEXTJOIN( ",", FALSE, TRIM( A322:A327 ) )</f>
        <v>AK,99503,907-277-5070,Great Prospects Outfitter,8931 Sterling Highway,Anchorage</v>
      </c>
    </row>
    <row r="323" spans="1:2" x14ac:dyDescent="0.25">
      <c r="A323" s="127">
        <v>99503</v>
      </c>
      <c r="B323" s="104" t="str" cm="1">
        <f t="array" ref="B323" xml:space="preserve"> _xlfn.TEXTJOIN( ",", FALSE, TRIM( A323:A328 ) )</f>
        <v>99503,907-277-5070,Great Prospects Outfitter,8931 Sterling Highway,Anchorage,AK</v>
      </c>
    </row>
    <row r="324" spans="1:2" x14ac:dyDescent="0.25">
      <c r="A324" s="127" t="s">
        <v>480</v>
      </c>
      <c r="B324" s="104" t="str" cm="1">
        <f t="array" ref="B324" xml:space="preserve"> _xlfn.TEXTJOIN( ",", FALSE, TRIM( A324:A329 ) )</f>
        <v>907-277-5070,Great Prospects Outfitter,8931 Sterling Highway,Anchorage,AK,99701</v>
      </c>
    </row>
    <row r="325" spans="1:2" x14ac:dyDescent="0.25">
      <c r="A325" s="127" t="s">
        <v>481</v>
      </c>
      <c r="B325" s="104" t="str" cm="1">
        <f t="array" ref="B325" xml:space="preserve"> _xlfn.TEXTJOIN( ",", FALSE, TRIM( A325:A330 ) )</f>
        <v>Great Prospects Outfitter,8931 Sterling Highway,Anchorage,AK,99701,907-457-7272</v>
      </c>
    </row>
    <row r="326" spans="1:2" x14ac:dyDescent="0.25">
      <c r="A326" s="127" t="s">
        <v>482</v>
      </c>
      <c r="B326" s="104" t="str" cm="1">
        <f t="array" ref="B326" xml:space="preserve"> _xlfn.TEXTJOIN( ",", FALSE, TRIM( A326:A331 ) )</f>
        <v>8931 Sterling Highway,Anchorage,AK,99701,907-457-7272,Green Line Sports</v>
      </c>
    </row>
    <row r="327" spans="1:2" x14ac:dyDescent="0.25">
      <c r="A327" s="127" t="s">
        <v>363</v>
      </c>
      <c r="B327" s="104" t="str" cm="1">
        <f t="array" ref="B327" xml:space="preserve"> _xlfn.TEXTJOIN( ",", FALSE, TRIM( A327:A332 ) )</f>
        <v>Anchorage,AK,99701,907-457-7272,Green Line Sports,11901 Univ Centre</v>
      </c>
    </row>
    <row r="328" spans="1:2" x14ac:dyDescent="0.25">
      <c r="A328" s="127" t="s">
        <v>316</v>
      </c>
      <c r="B328" s="104" t="str" cm="1">
        <f t="array" ref="B328" xml:space="preserve"> _xlfn.TEXTJOIN( ",", FALSE, TRIM( A328:A333 ) )</f>
        <v>AK,99701,907-457-7272,Green Line Sports,11901 Univ Centre,Anchorage</v>
      </c>
    </row>
    <row r="329" spans="1:2" x14ac:dyDescent="0.25">
      <c r="A329" s="127">
        <v>99701</v>
      </c>
      <c r="B329" s="104" t="str" cm="1">
        <f t="array" ref="B329" xml:space="preserve"> _xlfn.TEXTJOIN( ",", FALSE, TRIM( A329:A334 ) )</f>
        <v>99701,907-457-7272,Green Line Sports,11901 Univ Centre,Anchorage,AK</v>
      </c>
    </row>
    <row r="330" spans="1:2" x14ac:dyDescent="0.25">
      <c r="A330" s="127" t="s">
        <v>483</v>
      </c>
      <c r="B330" s="104" t="str" cm="1">
        <f t="array" ref="B330" xml:space="preserve"> _xlfn.TEXTJOIN( ",", FALSE, TRIM( A330:A335 ) )</f>
        <v>907-457-7272,Green Line Sports,11901 Univ Centre,Anchorage,AK,99669</v>
      </c>
    </row>
    <row r="331" spans="1:2" x14ac:dyDescent="0.25">
      <c r="A331" s="127" t="s">
        <v>484</v>
      </c>
      <c r="B331" s="104" t="str" cm="1">
        <f t="array" ref="B331" xml:space="preserve"> _xlfn.TEXTJOIN( ",", FALSE, TRIM( A331:A336 ) )</f>
        <v>Green Line Sports,11901 Univ Centre,Anchorage,AK,99669,907-262-7301</v>
      </c>
    </row>
    <row r="332" spans="1:2" x14ac:dyDescent="0.25">
      <c r="A332" s="127" t="s">
        <v>485</v>
      </c>
      <c r="B332" s="104" t="str" cm="1">
        <f t="array" ref="B332" xml:space="preserve"> _xlfn.TEXTJOIN( ",", FALSE, TRIM( A332:A337 ) )</f>
        <v>11901 Univ Centre,Anchorage,AK,99669,907-262-7301,Hansen's</v>
      </c>
    </row>
    <row r="333" spans="1:2" x14ac:dyDescent="0.25">
      <c r="A333" s="127" t="s">
        <v>363</v>
      </c>
      <c r="B333" s="104" t="str" cm="1">
        <f t="array" ref="B333" xml:space="preserve"> _xlfn.TEXTJOIN( ",", FALSE, TRIM( A333:A338 ) )</f>
        <v>Anchorage,AK,99669,907-262-7301,Hansen's,2324 Lepak Avenue</v>
      </c>
    </row>
    <row r="334" spans="1:2" x14ac:dyDescent="0.25">
      <c r="A334" s="127" t="s">
        <v>316</v>
      </c>
      <c r="B334" s="104" t="str" cm="1">
        <f t="array" ref="B334" xml:space="preserve"> _xlfn.TEXTJOIN( ",", FALSE, TRIM( A334:A339 ) )</f>
        <v>AK,99669,907-262-7301,Hansen's,2324 Lepak Avenue,Fairbanks</v>
      </c>
    </row>
    <row r="335" spans="1:2" x14ac:dyDescent="0.25">
      <c r="A335" s="127">
        <v>99669</v>
      </c>
      <c r="B335" s="104" t="str" cm="1">
        <f t="array" ref="B335" xml:space="preserve"> _xlfn.TEXTJOIN( ",", FALSE, TRIM( A335:A340 ) )</f>
        <v>99669,907-262-7301,Hansen's,2324 Lepak Avenue,Fairbanks,AK</v>
      </c>
    </row>
    <row r="336" spans="1:2" x14ac:dyDescent="0.25">
      <c r="A336" s="127" t="s">
        <v>486</v>
      </c>
      <c r="B336" s="104" t="str" cm="1">
        <f t="array" ref="B336" xml:space="preserve"> _xlfn.TEXTJOIN( ",", FALSE, TRIM( A336:A341 ) )</f>
        <v>907-262-7301,Hansen's,2324 Lepak Avenue,Fairbanks,AK,99501</v>
      </c>
    </row>
    <row r="337" spans="1:2" x14ac:dyDescent="0.25">
      <c r="A337" s="127" t="s">
        <v>487</v>
      </c>
      <c r="B337" s="104" t="str" cm="1">
        <f t="array" ref="B337" xml:space="preserve"> _xlfn.TEXTJOIN( ",", FALSE, TRIM( A337:A342 ) )</f>
        <v>Hansen's,2324 Lepak Avenue,Fairbanks,AK,99501,907-279-5101</v>
      </c>
    </row>
    <row r="338" spans="1:2" x14ac:dyDescent="0.25">
      <c r="A338" s="127" t="s">
        <v>488</v>
      </c>
      <c r="B338" s="104" t="str" cm="1">
        <f t="array" ref="B338" xml:space="preserve"> _xlfn.TEXTJOIN( ",", FALSE, TRIM( A338:A343 ) )</f>
        <v>2324 Lepak Avenue,Fairbanks,AK,99501,907-279-5101,Jim's Athletic Supply</v>
      </c>
    </row>
    <row r="339" spans="1:2" x14ac:dyDescent="0.25">
      <c r="A339" s="127" t="s">
        <v>391</v>
      </c>
      <c r="B339" s="104" t="str" cm="1">
        <f t="array" ref="B339" xml:space="preserve"> _xlfn.TEXTJOIN( ",", FALSE, TRIM( A339:A344 ) )</f>
        <v>Fairbanks,AK,99501,907-279-5101,Jim's Athletic Supply,927 Galena</v>
      </c>
    </row>
    <row r="340" spans="1:2" x14ac:dyDescent="0.25">
      <c r="A340" s="127" t="s">
        <v>316</v>
      </c>
      <c r="B340" s="104" t="str" cm="1">
        <f t="array" ref="B340" xml:space="preserve"> _xlfn.TEXTJOIN( ",", FALSE, TRIM( A340:A345 ) )</f>
        <v>AK,99501,907-279-5101,Jim's Athletic Supply,927 Galena,Juneau</v>
      </c>
    </row>
    <row r="341" spans="1:2" x14ac:dyDescent="0.25">
      <c r="A341" s="127">
        <v>99501</v>
      </c>
      <c r="B341" s="104" t="str" cm="1">
        <f t="array" ref="B341" xml:space="preserve"> _xlfn.TEXTJOIN( ",", FALSE, TRIM( A341:A346 ) )</f>
        <v>99501,907-279-5101,Jim's Athletic Supply,927 Galena,Juneau,AK</v>
      </c>
    </row>
    <row r="342" spans="1:2" x14ac:dyDescent="0.25">
      <c r="A342" s="127" t="s">
        <v>489</v>
      </c>
      <c r="B342" s="104" t="str" cm="1">
        <f t="array" ref="B342" xml:space="preserve"> _xlfn.TEXTJOIN( ",", FALSE, TRIM( A342:A347 ) )</f>
        <v>907-279-5101,Jim's Athletic Supply,927 Galena,Juneau,AK,99503</v>
      </c>
    </row>
    <row r="343" spans="1:2" x14ac:dyDescent="0.25">
      <c r="A343" s="127" t="s">
        <v>490</v>
      </c>
      <c r="B343" s="104" t="str" cm="1">
        <f t="array" ref="B343" xml:space="preserve"> _xlfn.TEXTJOIN( ",", FALSE, TRIM( A343:A348 ) )</f>
        <v>Jim's Athletic Supply,927 Galena,Juneau,AK,99503,907-272-4287</v>
      </c>
    </row>
    <row r="344" spans="1:2" x14ac:dyDescent="0.25">
      <c r="A344" s="127" t="s">
        <v>491</v>
      </c>
      <c r="B344" s="104" t="str" cm="1">
        <f t="array" ref="B344" xml:space="preserve"> _xlfn.TEXTJOIN( ",", FALSE, TRIM( A344:A349 ) )</f>
        <v>927 Galena,Juneau,AK,99503,907-272-4287,Joe's Backcountry</v>
      </c>
    </row>
    <row r="345" spans="1:2" x14ac:dyDescent="0.25">
      <c r="A345" s="127" t="s">
        <v>451</v>
      </c>
      <c r="B345" s="104" t="str" cm="1">
        <f t="array" ref="B345" xml:space="preserve"> _xlfn.TEXTJOIN( ",", FALSE, TRIM( A345:A350 ) )</f>
        <v>Juneau,AK,99503,907-272-4287,Joe's Backcountry,316 Davis Road</v>
      </c>
    </row>
    <row r="346" spans="1:2" x14ac:dyDescent="0.25">
      <c r="A346" s="127" t="s">
        <v>316</v>
      </c>
      <c r="B346" s="104" t="str" cm="1">
        <f t="array" ref="B346" xml:space="preserve"> _xlfn.TEXTJOIN( ",", FALSE, TRIM( A346:A351 ) )</f>
        <v>AK,99503,907-272-4287,Joe's Backcountry,316 Davis Road,Sitka</v>
      </c>
    </row>
    <row r="347" spans="1:2" x14ac:dyDescent="0.25">
      <c r="A347" s="127">
        <v>99503</v>
      </c>
      <c r="B347" s="104" t="str" cm="1">
        <f t="array" ref="B347" xml:space="preserve"> _xlfn.TEXTJOIN( ",", FALSE, TRIM( A347:A352 ) )</f>
        <v>99503,907-272-4287,Joe's Backcountry,316 Davis Road,Sitka,AK</v>
      </c>
    </row>
    <row r="348" spans="1:2" x14ac:dyDescent="0.25">
      <c r="A348" s="127" t="s">
        <v>492</v>
      </c>
      <c r="B348" s="104" t="str" cm="1">
        <f t="array" ref="B348" xml:space="preserve"> _xlfn.TEXTJOIN( ",", FALSE, TRIM( A348:A353 ) )</f>
        <v>907-272-4287,Joe's Backcountry,316 Davis Road,Sitka,AK,99518</v>
      </c>
    </row>
    <row r="349" spans="1:2" x14ac:dyDescent="0.25">
      <c r="A349" s="127" t="s">
        <v>493</v>
      </c>
      <c r="B349" s="104" t="str" cm="1">
        <f t="array" ref="B349" xml:space="preserve"> _xlfn.TEXTJOIN( ",", FALSE, TRIM( A349:A354 ) )</f>
        <v>Joe's Backcountry,316 Davis Road,Sitka,AK,99518,907-562-2453</v>
      </c>
    </row>
    <row r="350" spans="1:2" x14ac:dyDescent="0.25">
      <c r="A350" s="127" t="s">
        <v>494</v>
      </c>
      <c r="B350" s="104" t="str" cm="1">
        <f t="array" ref="B350" xml:space="preserve"> _xlfn.TEXTJOIN( ",", FALSE, TRIM( A350:A355 ) )</f>
        <v>316 Davis Road,Sitka,AK,99518,907-562-2453,John's Alaskan Tackle</v>
      </c>
    </row>
    <row r="351" spans="1:2" x14ac:dyDescent="0.25">
      <c r="A351" s="127" t="s">
        <v>356</v>
      </c>
      <c r="B351" s="104" t="str" cm="1">
        <f t="array" ref="B351" xml:space="preserve"> _xlfn.TEXTJOIN( ",", FALSE, TRIM( A351:A356 ) )</f>
        <v>Sitka,AK,99518,907-562-2453,John's Alaskan Tackle,3200 Mi Rich Highway</v>
      </c>
    </row>
    <row r="352" spans="1:2" x14ac:dyDescent="0.25">
      <c r="A352" s="127" t="s">
        <v>316</v>
      </c>
      <c r="B352" s="104" t="str" cm="1">
        <f t="array" ref="B352" xml:space="preserve"> _xlfn.TEXTJOIN( ",", FALSE, TRIM( A352:A357 ) )</f>
        <v>AK,99518,907-562-2453,John's Alaskan Tackle,3200 Mi Rich Highway,Fairbanks</v>
      </c>
    </row>
    <row r="353" spans="1:2" x14ac:dyDescent="0.25">
      <c r="A353" s="127">
        <v>99518</v>
      </c>
      <c r="B353" s="104" t="str" cm="1">
        <f t="array" ref="B353" xml:space="preserve"> _xlfn.TEXTJOIN( ",", FALSE, TRIM( A353:A358 ) )</f>
        <v>99518,907-562-2453,John's Alaskan Tackle,3200 Mi Rich Highway,Fairbanks,AK</v>
      </c>
    </row>
    <row r="354" spans="1:2" x14ac:dyDescent="0.25">
      <c r="A354" s="127" t="s">
        <v>495</v>
      </c>
      <c r="B354" s="104" t="str" cm="1">
        <f t="array" ref="B354" xml:space="preserve"> _xlfn.TEXTJOIN( ",", FALSE, TRIM( A354:A359 ) )</f>
        <v>907-562-2453,John's Alaskan Tackle,3200 Mi Rich Highway,Fairbanks,AK,99669</v>
      </c>
    </row>
    <row r="355" spans="1:2" x14ac:dyDescent="0.25">
      <c r="A355" s="127" t="s">
        <v>496</v>
      </c>
      <c r="B355" s="104" t="str" cm="1">
        <f t="array" ref="B355" xml:space="preserve"> _xlfn.TEXTJOIN( ",", FALSE, TRIM( A355:A360 ) )</f>
        <v>John's Alaskan Tackle,3200 Mi Rich Highway,Fairbanks,AK,99669,907-262-5377</v>
      </c>
    </row>
    <row r="356" spans="1:2" x14ac:dyDescent="0.25">
      <c r="A356" s="127" t="s">
        <v>497</v>
      </c>
      <c r="B356" s="104" t="str" cm="1">
        <f t="array" ref="B356" xml:space="preserve"> _xlfn.TEXTJOIN( ",", FALSE, TRIM( A356:A361 ) )</f>
        <v>3200 Mi Rich Highway,Fairbanks,AK,99669,907-262-5377,Junket Junction</v>
      </c>
    </row>
    <row r="357" spans="1:2" x14ac:dyDescent="0.25">
      <c r="A357" s="127" t="s">
        <v>391</v>
      </c>
      <c r="B357" s="104" t="str" cm="1">
        <f t="array" ref="B357" xml:space="preserve"> _xlfn.TEXTJOIN( ",", FALSE, TRIM( A357:A362 ) )</f>
        <v>Fairbanks,AK,99669,907-262-5377,Junket Junction,2920 Main Street</v>
      </c>
    </row>
    <row r="358" spans="1:2" x14ac:dyDescent="0.25">
      <c r="A358" s="127" t="s">
        <v>316</v>
      </c>
      <c r="B358" s="104" t="str" cm="1">
        <f t="array" ref="B358" xml:space="preserve"> _xlfn.TEXTJOIN( ",", FALSE, TRIM( A358:A363 ) )</f>
        <v>AK,99669,907-262-5377,Junket Junction,2920 Main Street,Fairbanks</v>
      </c>
    </row>
    <row r="359" spans="1:2" x14ac:dyDescent="0.25">
      <c r="A359" s="127">
        <v>99669</v>
      </c>
      <c r="B359" s="104" t="str" cm="1">
        <f t="array" ref="B359" xml:space="preserve"> _xlfn.TEXTJOIN( ",", FALSE, TRIM( A359:A364 ) )</f>
        <v>99669,907-262-5377,Junket Junction,2920 Main Street,Fairbanks,AK</v>
      </c>
    </row>
    <row r="360" spans="1:2" x14ac:dyDescent="0.25">
      <c r="A360" s="127" t="s">
        <v>498</v>
      </c>
      <c r="B360" s="104" t="str" cm="1">
        <f t="array" ref="B360" xml:space="preserve"> _xlfn.TEXTJOIN( ",", FALSE, TRIM( A360:A365 ) )</f>
        <v>907-262-5377,Junket Junction,2920 Main Street,Fairbanks,AK,99501</v>
      </c>
    </row>
    <row r="361" spans="1:2" x14ac:dyDescent="0.25">
      <c r="A361" s="127" t="s">
        <v>499</v>
      </c>
      <c r="B361" s="104" t="str" cm="1">
        <f t="array" ref="B361" xml:space="preserve"> _xlfn.TEXTJOIN( ",", FALSE, TRIM( A361:A366 ) )</f>
        <v>Junket Junction,2920 Main Street,Fairbanks,AK,99501,907-562-5242</v>
      </c>
    </row>
    <row r="362" spans="1:2" x14ac:dyDescent="0.25">
      <c r="A362" s="127" t="s">
        <v>500</v>
      </c>
      <c r="B362" s="104" t="str" cm="1">
        <f t="array" ref="B362" xml:space="preserve"> _xlfn.TEXTJOIN( ",", FALSE, TRIM( A362:A367 ) )</f>
        <v>2920 Main Street,Fairbanks,AK,99501,907-562-5242,Look River Guides</v>
      </c>
    </row>
    <row r="363" spans="1:2" x14ac:dyDescent="0.25">
      <c r="A363" s="127" t="s">
        <v>391</v>
      </c>
      <c r="B363" s="104" t="str" cm="1">
        <f t="array" ref="B363" xml:space="preserve"> _xlfn.TEXTJOIN( ",", FALSE, TRIM( A363:A368 ) )</f>
        <v>Fairbanks,AK,99501,907-562-5242,Look River Guides,West 27th Avenue</v>
      </c>
    </row>
    <row r="364" spans="1:2" x14ac:dyDescent="0.25">
      <c r="A364" s="127" t="s">
        <v>316</v>
      </c>
      <c r="B364" s="104" t="str" cm="1">
        <f t="array" ref="B364" xml:space="preserve"> _xlfn.TEXTJOIN( ",", FALSE, TRIM( A364:A369 ) )</f>
        <v>AK,99501,907-562-5242,Look River Guides,West 27th Avenue,Anchorage</v>
      </c>
    </row>
    <row r="365" spans="1:2" x14ac:dyDescent="0.25">
      <c r="A365" s="127">
        <v>99501</v>
      </c>
      <c r="B365" s="104" t="str" cm="1">
        <f t="array" ref="B365" xml:space="preserve"> _xlfn.TEXTJOIN( ",", FALSE, TRIM( A365:A370 ) )</f>
        <v>99501,907-562-5242,Look River Guides,West 27th Avenue,Anchorage,AK</v>
      </c>
    </row>
    <row r="366" spans="1:2" x14ac:dyDescent="0.25">
      <c r="A366" s="127" t="s">
        <v>501</v>
      </c>
      <c r="B366" s="104" t="str" cm="1">
        <f t="array" ref="B366" xml:space="preserve"> _xlfn.TEXTJOIN( ",", FALSE, TRIM( A366:A371 ) )</f>
        <v>907-562-5242,Look River Guides,West 27th Avenue,Anchorage,AK,99743</v>
      </c>
    </row>
    <row r="367" spans="1:2" x14ac:dyDescent="0.25">
      <c r="A367" s="127" t="s">
        <v>502</v>
      </c>
      <c r="B367" s="104" t="str" cm="1">
        <f t="array" ref="B367" xml:space="preserve"> _xlfn.TEXTJOIN( ",", FALSE, TRIM( A367:A372 ) )</f>
        <v>Look River Guides,West 27th Avenue,Anchorage,AK,99743,907-683-8184</v>
      </c>
    </row>
    <row r="368" spans="1:2" x14ac:dyDescent="0.25">
      <c r="A368" s="127" t="s">
        <v>407</v>
      </c>
      <c r="B368" s="104" t="str" cm="1">
        <f t="array" ref="B368" xml:space="preserve"> _xlfn.TEXTJOIN( ",", FALSE, TRIM( A368:A373 ) )</f>
        <v>West 27th Avenue,Anchorage,AK,99743,907-683-8184,Millie's Sporting Goods</v>
      </c>
    </row>
    <row r="369" spans="1:2" x14ac:dyDescent="0.25">
      <c r="A369" s="127" t="s">
        <v>363</v>
      </c>
      <c r="B369" s="104" t="str" cm="1">
        <f t="array" ref="B369" xml:space="preserve"> _xlfn.TEXTJOIN( ",", FALSE, TRIM( A369:A374 ) )</f>
        <v>Anchorage,AK,99743,907-683-8184,Millie's Sporting Goods,3500 Muldoon Road</v>
      </c>
    </row>
    <row r="370" spans="1:2" x14ac:dyDescent="0.25">
      <c r="A370" s="127" t="s">
        <v>316</v>
      </c>
      <c r="B370" s="104" t="str" cm="1">
        <f t="array" ref="B370" xml:space="preserve"> _xlfn.TEXTJOIN( ",", FALSE, TRIM( A370:A375 ) )</f>
        <v>AK,99743,907-683-8184,Millie's Sporting Goods,3500 Muldoon Road,Fairbanks</v>
      </c>
    </row>
    <row r="371" spans="1:2" x14ac:dyDescent="0.25">
      <c r="A371" s="127">
        <v>99743</v>
      </c>
      <c r="B371" s="104" t="str" cm="1">
        <f t="array" ref="B371" xml:space="preserve"> _xlfn.TEXTJOIN( ",", FALSE, TRIM( A371:A376 ) )</f>
        <v>99743,907-683-8184,Millie's Sporting Goods,3500 Muldoon Road,Fairbanks,AK</v>
      </c>
    </row>
    <row r="372" spans="1:2" x14ac:dyDescent="0.25">
      <c r="A372" s="127" t="s">
        <v>503</v>
      </c>
      <c r="B372" s="104" t="str" cm="1">
        <f t="array" ref="B372" xml:space="preserve"> _xlfn.TEXTJOIN( ",", FALSE, TRIM( A372:A377 ) )</f>
        <v>907-683-8184,Millie's Sporting Goods,3500 Muldoon Road,Fairbanks,AK,99835</v>
      </c>
    </row>
    <row r="373" spans="1:2" x14ac:dyDescent="0.25">
      <c r="A373" s="127" t="s">
        <v>504</v>
      </c>
      <c r="B373" s="104" t="str" cm="1">
        <f t="array" ref="B373" xml:space="preserve"> _xlfn.TEXTJOIN( ",", FALSE, TRIM( A373:A378 ) )</f>
        <v>Millie's Sporting Goods,3500 Muldoon Road,Fairbanks,AK,99835,907-747-5678</v>
      </c>
    </row>
    <row r="374" spans="1:2" x14ac:dyDescent="0.25">
      <c r="A374" s="127" t="s">
        <v>505</v>
      </c>
      <c r="B374" s="104" t="str" cm="1">
        <f t="array" ref="B374" xml:space="preserve"> _xlfn.TEXTJOIN( ",", FALSE, TRIM( A374:A379 ) )</f>
        <v>3500 Muldoon Road,Fairbanks,AK,99835,907-747-5678,Mountain Gear Shop</v>
      </c>
    </row>
    <row r="375" spans="1:2" x14ac:dyDescent="0.25">
      <c r="A375" s="127" t="s">
        <v>391</v>
      </c>
      <c r="B375" s="104" t="str" cm="1">
        <f t="array" ref="B375" xml:space="preserve"> _xlfn.TEXTJOIN( ",", FALSE, TRIM( A375:A380 ) )</f>
        <v>Fairbanks,AK,99835,907-747-5678,Mountain Gear Shop,3627 Old Steese Highway</v>
      </c>
    </row>
    <row r="376" spans="1:2" x14ac:dyDescent="0.25">
      <c r="A376" s="127" t="s">
        <v>316</v>
      </c>
      <c r="B376" s="104" t="str" cm="1">
        <f t="array" ref="B376" xml:space="preserve"> _xlfn.TEXTJOIN( ",", FALSE, TRIM( A376:A381 ) )</f>
        <v>AK,99835,907-747-5678,Mountain Gear Shop,3627 Old Steese Highway,Fairbanks</v>
      </c>
    </row>
    <row r="377" spans="1:2" x14ac:dyDescent="0.25">
      <c r="A377" s="127">
        <v>99835</v>
      </c>
      <c r="B377" s="104" t="str" cm="1">
        <f t="array" ref="B377" xml:space="preserve"> _xlfn.TEXTJOIN( ",", FALSE, TRIM( A377:A382 ) )</f>
        <v>99835,907-747-5678,Mountain Gear Shop,3627 Old Steese Highway,Fairbanks,AK</v>
      </c>
    </row>
    <row r="378" spans="1:2" x14ac:dyDescent="0.25">
      <c r="A378" s="127" t="s">
        <v>506</v>
      </c>
      <c r="B378" s="104" t="str" cm="1">
        <f t="array" ref="B378" xml:space="preserve"> _xlfn.TEXTJOIN( ",", FALSE, TRIM( A378:A383 ) )</f>
        <v>907-747-5678,Mountain Gear Shop,3627 Old Steese Highway,Fairbanks,AK,99801</v>
      </c>
    </row>
    <row r="379" spans="1:2" x14ac:dyDescent="0.25">
      <c r="A379" s="127" t="s">
        <v>507</v>
      </c>
      <c r="B379" s="104" t="str" cm="1">
        <f t="array" ref="B379" xml:space="preserve"> _xlfn.TEXTJOIN( ",", FALSE, TRIM( A379:A384 ) )</f>
        <v>Mountain Gear Shop,3627 Old Steese Highway,Fairbanks,AK,99801,907-780-5823</v>
      </c>
    </row>
    <row r="380" spans="1:2" x14ac:dyDescent="0.25">
      <c r="A380" s="127" t="s">
        <v>508</v>
      </c>
      <c r="B380" s="104" t="str" cm="1">
        <f t="array" ref="B380" xml:space="preserve"> _xlfn.TEXTJOIN( ",", FALSE, TRIM( A380:A385 ) )</f>
        <v>3627 Old Steese Highway,Fairbanks,AK,99801,907-780-5823,Mountain View Outfitters</v>
      </c>
    </row>
    <row r="381" spans="1:2" x14ac:dyDescent="0.25">
      <c r="A381" s="127" t="s">
        <v>391</v>
      </c>
      <c r="B381" s="104" t="str" cm="1">
        <f t="array" ref="B381" xml:space="preserve"> _xlfn.TEXTJOIN( ",", FALSE, TRIM( A381:A386 ) )</f>
        <v>Fairbanks,AK,99801,907-780-5823,Mountain View Outfitters,3639 Old Seward Highway</v>
      </c>
    </row>
    <row r="382" spans="1:2" x14ac:dyDescent="0.25">
      <c r="A382" s="127" t="s">
        <v>316</v>
      </c>
      <c r="B382" s="104" t="str" cm="1">
        <f t="array" ref="B382" xml:space="preserve"> _xlfn.TEXTJOIN( ",", FALSE, TRIM( A382:A387 ) )</f>
        <v>AK,99801,907-780-5823,Mountain View Outfitters,3639 Old Seward Highway,Eagle River</v>
      </c>
    </row>
    <row r="383" spans="1:2" x14ac:dyDescent="0.25">
      <c r="A383" s="127">
        <v>99801</v>
      </c>
      <c r="B383" s="104" t="str" cm="1">
        <f t="array" ref="B383" xml:space="preserve"> _xlfn.TEXTJOIN( ",", FALSE, TRIM( A383:A388 ) )</f>
        <v>99801,907-780-5823,Mountain View Outfitters,3639 Old Seward Highway,Eagle River,AK</v>
      </c>
    </row>
    <row r="384" spans="1:2" x14ac:dyDescent="0.25">
      <c r="A384" s="127" t="s">
        <v>509</v>
      </c>
      <c r="B384" s="104" t="str" cm="1">
        <f t="array" ref="B384" xml:space="preserve"> _xlfn.TEXTJOIN( ",", FALSE, TRIM( A384:A389 ) )</f>
        <v>907-780-5823,Mountain View Outfitters,3639 Old Seward Highway,Eagle River,AK,99503</v>
      </c>
    </row>
    <row r="385" spans="1:2" x14ac:dyDescent="0.25">
      <c r="A385" s="127" t="s">
        <v>510</v>
      </c>
      <c r="B385" s="104" t="str" cm="1">
        <f t="array" ref="B385" xml:space="preserve"> _xlfn.TEXTJOIN( ",", FALSE, TRIM( A385:A390 ) )</f>
        <v>Mountain View Outfitters,3639 Old Seward Highway,Eagle River,AK,99503,907-563-5860</v>
      </c>
    </row>
    <row r="386" spans="1:2" x14ac:dyDescent="0.25">
      <c r="A386" s="127" t="s">
        <v>511</v>
      </c>
      <c r="B386" s="104" t="str" cm="1">
        <f t="array" ref="B386" xml:space="preserve"> _xlfn.TEXTJOIN( ",", FALSE, TRIM( A386:A391 ) )</f>
        <v>3639 Old Seward Highway,Eagle River,AK,99503,907-563-5860,Nell's Variety Store</v>
      </c>
    </row>
    <row r="387" spans="1:2" x14ac:dyDescent="0.25">
      <c r="A387" s="127" t="s">
        <v>512</v>
      </c>
      <c r="B387" s="104" t="str" cm="1">
        <f t="array" ref="B387" xml:space="preserve"> _xlfn.TEXTJOIN( ",", FALSE, TRIM( A387:A392 ) )</f>
        <v>Eagle River,AK,99503,907-563-5860,Nell's Variety Store,3857 Omalley Road</v>
      </c>
    </row>
    <row r="388" spans="1:2" x14ac:dyDescent="0.25">
      <c r="A388" s="127" t="s">
        <v>316</v>
      </c>
      <c r="B388" s="104" t="str" cm="1">
        <f t="array" ref="B388" xml:space="preserve"> _xlfn.TEXTJOIN( ",", FALSE, TRIM( A388:A393 ) )</f>
        <v>AK,99503,907-563-5860,Nell's Variety Store,3857 Omalley Road,Dillingham</v>
      </c>
    </row>
    <row r="389" spans="1:2" x14ac:dyDescent="0.25">
      <c r="A389" s="127">
        <v>99503</v>
      </c>
      <c r="B389" s="104" t="str" cm="1">
        <f t="array" ref="B389" xml:space="preserve"> _xlfn.TEXTJOIN( ",", FALSE, TRIM( A389:A394 ) )</f>
        <v>99503,907-563-5860,Nell's Variety Store,3857 Omalley Road,Dillingham,AK</v>
      </c>
    </row>
    <row r="390" spans="1:2" x14ac:dyDescent="0.25">
      <c r="A390" s="127" t="s">
        <v>513</v>
      </c>
      <c r="B390" s="104" t="str" cm="1">
        <f t="array" ref="B390" xml:space="preserve"> _xlfn.TEXTJOIN( ",", FALSE, TRIM( A390:A395 ) )</f>
        <v>907-563-5860,Nell's Variety Store,3857 Omalley Road,Dillingham,AK,99576</v>
      </c>
    </row>
    <row r="391" spans="1:2" x14ac:dyDescent="0.25">
      <c r="A391" s="127" t="s">
        <v>514</v>
      </c>
      <c r="B391" s="104" t="str" cm="1">
        <f t="array" ref="B391" xml:space="preserve"> _xlfn.TEXTJOIN( ",", FALSE, TRIM( A391:A396 ) )</f>
        <v>Nell's Variety Store,3857 Omalley Road,Dillingham,AK,99576,907-842-6117</v>
      </c>
    </row>
    <row r="392" spans="1:2" x14ac:dyDescent="0.25">
      <c r="A392" s="127" t="s">
        <v>515</v>
      </c>
      <c r="B392" s="104" t="str" cm="1">
        <f t="array" ref="B392" xml:space="preserve"> _xlfn.TEXTJOIN( ",", FALSE, TRIM( A392:A397 ) )</f>
        <v>3857 Omalley Road,Dillingham,AK,99576,907-842-6117,Nestermann's</v>
      </c>
    </row>
    <row r="393" spans="1:2" x14ac:dyDescent="0.25">
      <c r="A393" s="127" t="s">
        <v>516</v>
      </c>
      <c r="B393" s="104" t="str" cm="1">
        <f t="array" ref="B393" xml:space="preserve"> _xlfn.TEXTJOIN( ",", FALSE, TRIM( A393:A398 ) )</f>
        <v>Dillingham,AK,99576,907-842-6117,Nestermann's,3857 Parks Hy</v>
      </c>
    </row>
    <row r="394" spans="1:2" x14ac:dyDescent="0.25">
      <c r="A394" s="127" t="s">
        <v>316</v>
      </c>
      <c r="B394" s="104" t="str" cm="1">
        <f t="array" ref="B394" xml:space="preserve"> _xlfn.TEXTJOIN( ",", FALSE, TRIM( A394:A399 ) )</f>
        <v>AK,99576,907-842-6117,Nestermann's,3857 Parks Hy,Delta Junction</v>
      </c>
    </row>
    <row r="395" spans="1:2" x14ac:dyDescent="0.25">
      <c r="A395" s="127">
        <v>99576</v>
      </c>
      <c r="B395" s="104" t="str" cm="1">
        <f t="array" ref="B395" xml:space="preserve"> _xlfn.TEXTJOIN( ",", FALSE, TRIM( A395:A400 ) )</f>
        <v>99576,907-842-6117,Nestermann's,3857 Parks Hy,Delta Junction,AK</v>
      </c>
    </row>
    <row r="396" spans="1:2" x14ac:dyDescent="0.25">
      <c r="A396" s="127" t="s">
        <v>517</v>
      </c>
      <c r="B396" s="104" t="str" cm="1">
        <f t="array" ref="B396" xml:space="preserve"> _xlfn.TEXTJOIN( ",", FALSE, TRIM( A396:A401 ) )</f>
        <v>907-842-6117,Nestermann's,3857 Parks Hy,Delta Junction,AK,99507</v>
      </c>
    </row>
    <row r="397" spans="1:2" x14ac:dyDescent="0.25">
      <c r="A397" s="127" t="s">
        <v>518</v>
      </c>
      <c r="B397" s="104" t="str" cm="1">
        <f t="array" ref="B397" xml:space="preserve"> _xlfn.TEXTJOIN( ",", FALSE, TRIM( A397:A402 ) )</f>
        <v>Nestermann's,3857 Parks Hy,Delta Junction,AK,99507,907-344-6249</v>
      </c>
    </row>
    <row r="398" spans="1:2" x14ac:dyDescent="0.25">
      <c r="A398" s="127" t="s">
        <v>519</v>
      </c>
      <c r="B398" s="104" t="str" cm="1">
        <f t="array" ref="B398" xml:space="preserve"> _xlfn.TEXTJOIN( ",", FALSE, TRIM( A398:A403 ) )</f>
        <v>3857 Parks Hy,Delta Junction,AK,99507,907-344-6249,North Pole Sports</v>
      </c>
    </row>
    <row r="399" spans="1:2" x14ac:dyDescent="0.25">
      <c r="A399" s="127" t="s">
        <v>520</v>
      </c>
      <c r="B399" s="104" t="str" cm="1">
        <f t="array" ref="B399" xml:space="preserve"> _xlfn.TEXTJOIN( ",", FALSE, TRIM( A399:A404 ) )</f>
        <v>Delta Junction,AK,99507,907-344-6249,North Pole Sports,3858 Pond Reef Road</v>
      </c>
    </row>
    <row r="400" spans="1:2" x14ac:dyDescent="0.25">
      <c r="A400" s="127" t="s">
        <v>316</v>
      </c>
      <c r="B400" s="104" t="str" cm="1">
        <f t="array" ref="B400" xml:space="preserve"> _xlfn.TEXTJOIN( ",", FALSE, TRIM( A400:A405 ) )</f>
        <v>AK,99507,907-344-6249,North Pole Sports,3858 Pond Reef Road,Anchorage</v>
      </c>
    </row>
    <row r="401" spans="1:2" x14ac:dyDescent="0.25">
      <c r="A401" s="127">
        <v>99507</v>
      </c>
      <c r="B401" s="104" t="str" cm="1">
        <f t="array" ref="B401" xml:space="preserve"> _xlfn.TEXTJOIN( ",", FALSE, TRIM( A401:A406 ) )</f>
        <v>99507,907-344-6249,North Pole Sports,3858 Pond Reef Road,Anchorage,AK</v>
      </c>
    </row>
    <row r="402" spans="1:2" x14ac:dyDescent="0.25">
      <c r="A402" s="127" t="s">
        <v>521</v>
      </c>
      <c r="B402" s="104" t="str" cm="1">
        <f t="array" ref="B402" xml:space="preserve"> _xlfn.TEXTJOIN( ",", FALSE, TRIM( A402:A407 ) )</f>
        <v>907-344-6249,North Pole Sports,3858 Pond Reef Road,Anchorage,AK,99705</v>
      </c>
    </row>
    <row r="403" spans="1:2" x14ac:dyDescent="0.25">
      <c r="A403" s="127" t="s">
        <v>522</v>
      </c>
      <c r="B403" s="104" t="str" cm="1">
        <f t="array" ref="B403" xml:space="preserve"> _xlfn.TEXTJOIN( ",", FALSE, TRIM( A403:A408 ) )</f>
        <v>North Pole Sports,3858 Pond Reef Road,Anchorage,AK,99705,907-490-6444</v>
      </c>
    </row>
    <row r="404" spans="1:2" x14ac:dyDescent="0.25">
      <c r="A404" s="127" t="s">
        <v>523</v>
      </c>
      <c r="B404" s="104" t="str" cm="1">
        <f t="array" ref="B404" xml:space="preserve"> _xlfn.TEXTJOIN( ",", FALSE, TRIM( A404:A409 ) )</f>
        <v>3858 Pond Reef Road,Anchorage,AK,99705,907-490-6444,Northerner Sport Shop</v>
      </c>
    </row>
    <row r="405" spans="1:2" x14ac:dyDescent="0.25">
      <c r="A405" s="127" t="s">
        <v>363</v>
      </c>
      <c r="B405" s="104" t="str" cm="1">
        <f t="array" ref="B405" xml:space="preserve"> _xlfn.TEXTJOIN( ",", FALSE, TRIM( A405:A410 ) )</f>
        <v>Anchorage,AK,99705,907-490-6444,Northerner Sport Shop,West 4th Avenue</v>
      </c>
    </row>
    <row r="406" spans="1:2" x14ac:dyDescent="0.25">
      <c r="A406" s="127" t="s">
        <v>316</v>
      </c>
      <c r="B406" s="104" t="str" cm="1">
        <f t="array" ref="B406" xml:space="preserve"> _xlfn.TEXTJOIN( ",", FALSE, TRIM( A406:A411 ) )</f>
        <v>AK,99705,907-490-6444,Northerner Sport Shop,West 4th Avenue,Anchorage</v>
      </c>
    </row>
    <row r="407" spans="1:2" x14ac:dyDescent="0.25">
      <c r="A407" s="127">
        <v>99705</v>
      </c>
      <c r="B407" s="104" t="str" cm="1">
        <f t="array" ref="B407" xml:space="preserve"> _xlfn.TEXTJOIN( ",", FALSE, TRIM( A407:A412 ) )</f>
        <v>99705,907-490-6444,Northerner Sport Shop,West 4th Avenue,Anchorage,AK</v>
      </c>
    </row>
    <row r="408" spans="1:2" x14ac:dyDescent="0.25">
      <c r="A408" s="127" t="s">
        <v>524</v>
      </c>
      <c r="B408" s="104" t="str" cm="1">
        <f t="array" ref="B408" xml:space="preserve"> _xlfn.TEXTJOIN( ",", FALSE, TRIM( A408:A413 ) )</f>
        <v>907-490-6444,Northerner Sport Shop,West 4th Avenue,Anchorage,AK,99503</v>
      </c>
    </row>
    <row r="409" spans="1:2" x14ac:dyDescent="0.25">
      <c r="A409" s="127" t="s">
        <v>525</v>
      </c>
      <c r="B409" s="104" t="str" cm="1">
        <f t="array" ref="B409" xml:space="preserve"> _xlfn.TEXTJOIN( ",", FALSE, TRIM( A409:A414 ) )</f>
        <v>Northerner Sport Shop,West 4th Avenue,Anchorage,AK,99503,907-272-7555</v>
      </c>
    </row>
    <row r="410" spans="1:2" x14ac:dyDescent="0.25">
      <c r="A410" s="127" t="s">
        <v>526</v>
      </c>
      <c r="B410" s="104" t="str" cm="1">
        <f t="array" ref="B410" xml:space="preserve"> _xlfn.TEXTJOIN( ",", FALSE, TRIM( A410:A415 ) )</f>
        <v>West 4th Avenue,Anchorage,AK,99503,907-272-7555,Northland Billiards</v>
      </c>
    </row>
    <row r="411" spans="1:2" x14ac:dyDescent="0.25">
      <c r="A411" s="127" t="s">
        <v>363</v>
      </c>
      <c r="B411" s="104" t="str" cm="1">
        <f t="array" ref="B411" xml:space="preserve"> _xlfn.TEXTJOIN( ",", FALSE, TRIM( A411:A416 ) )</f>
        <v>Anchorage,AK,99503,907-272-7555,Northland Billiards,3857 Parks Hy</v>
      </c>
    </row>
    <row r="412" spans="1:2" x14ac:dyDescent="0.25">
      <c r="A412" s="127" t="s">
        <v>316</v>
      </c>
      <c r="B412" s="104" t="str" cm="1">
        <f t="array" ref="B412" xml:space="preserve"> _xlfn.TEXTJOIN( ",", FALSE, TRIM( A412:A417 ) )</f>
        <v>AK,99503,907-272-7555,Northland Billiards,3857 Parks Hy,Bethel</v>
      </c>
    </row>
    <row r="413" spans="1:2" x14ac:dyDescent="0.25">
      <c r="A413" s="127">
        <v>99503</v>
      </c>
      <c r="B413" s="104" t="str" cm="1">
        <f t="array" ref="B413" xml:space="preserve"> _xlfn.TEXTJOIN( ",", FALSE, TRIM( A413:A418 ) )</f>
        <v>99503,907-272-7555,Northland Billiards,3857 Parks Hy,Bethel,AK</v>
      </c>
    </row>
    <row r="414" spans="1:2" x14ac:dyDescent="0.25">
      <c r="A414" s="127" t="s">
        <v>527</v>
      </c>
      <c r="B414" s="104" t="str" cm="1">
        <f t="array" ref="B414" xml:space="preserve"> _xlfn.TEXTJOIN( ",", FALSE, TRIM( A414:A419 ) )</f>
        <v>907-272-7555,Northland Billiards,3857 Parks Hy,Bethel,AK,99516</v>
      </c>
    </row>
    <row r="415" spans="1:2" x14ac:dyDescent="0.25">
      <c r="A415" s="127" t="s">
        <v>528</v>
      </c>
      <c r="B415" s="104" t="str" cm="1">
        <f t="array" ref="B415" xml:space="preserve"> _xlfn.TEXTJOIN( ",", FALSE, TRIM( A415:A420 ) )</f>
        <v>Northland Billiards,3857 Parks Hy,Bethel,AK,99516,907-345-6292</v>
      </c>
    </row>
    <row r="416" spans="1:2" x14ac:dyDescent="0.25">
      <c r="A416" s="127" t="s">
        <v>519</v>
      </c>
      <c r="B416" s="104" t="str" cm="1">
        <f t="array" ref="B416" xml:space="preserve"> _xlfn.TEXTJOIN( ",", FALSE, TRIM( A416:A421 ) )</f>
        <v>3857 Parks Hy,Bethel,AK,99516,907-345-6292,Northern Alaskan Outfitter</v>
      </c>
    </row>
    <row r="417" spans="1:2" x14ac:dyDescent="0.25">
      <c r="A417" s="127" t="s">
        <v>529</v>
      </c>
      <c r="B417" s="104" t="str" cm="1">
        <f t="array" ref="B417" xml:space="preserve"> _xlfn.TEXTJOIN( ",", FALSE, TRIM( A417:A422 ) )</f>
        <v>Bethel,AK,99516,907-345-6292,Northern Alaskan Outfitter,4001 Portage Street</v>
      </c>
    </row>
    <row r="418" spans="1:2" x14ac:dyDescent="0.25">
      <c r="A418" s="127" t="s">
        <v>316</v>
      </c>
      <c r="B418" s="104" t="str" cm="1">
        <f t="array" ref="B418" xml:space="preserve"> _xlfn.TEXTJOIN( ",", FALSE, TRIM( A418:A423 ) )</f>
        <v>AK,99516,907-345-6292,Northern Alaskan Outfitter,4001 Portage Street,Anchorage</v>
      </c>
    </row>
    <row r="419" spans="1:2" x14ac:dyDescent="0.25">
      <c r="A419" s="127">
        <v>99516</v>
      </c>
      <c r="B419" s="104" t="str" cm="1">
        <f t="array" ref="B419" xml:space="preserve"> _xlfn.TEXTJOIN( ",", FALSE, TRIM( A419:A424 ) )</f>
        <v>99516,907-345-6292,Northern Alaskan Outfitter,4001 Portage Street,Anchorage,AK</v>
      </c>
    </row>
    <row r="420" spans="1:2" x14ac:dyDescent="0.25">
      <c r="A420" s="127" t="s">
        <v>530</v>
      </c>
      <c r="B420" s="104" t="str" cm="1">
        <f t="array" ref="B420" xml:space="preserve"> _xlfn.TEXTJOIN( ",", FALSE, TRIM( A420:A425 ) )</f>
        <v>907-345-6292,Northern Alaskan Outfitter,4001 Portage Street,Anchorage,AK,99801</v>
      </c>
    </row>
    <row r="421" spans="1:2" x14ac:dyDescent="0.25">
      <c r="A421" s="127" t="s">
        <v>531</v>
      </c>
      <c r="B421" s="104" t="str" cm="1">
        <f t="array" ref="B421" xml:space="preserve"> _xlfn.TEXTJOIN( ",", FALSE, TRIM( A421:A426 ) )</f>
        <v>Northern Alaskan Outfitter,4001 Portage Street,Anchorage,AK,99801,907-789-6480</v>
      </c>
    </row>
    <row r="422" spans="1:2" x14ac:dyDescent="0.25">
      <c r="A422" s="127" t="s">
        <v>532</v>
      </c>
      <c r="B422" s="104" t="str" cm="1">
        <f t="array" ref="B422" xml:space="preserve"> _xlfn.TEXTJOIN( ",", FALSE, TRIM( A422:A427 ) )</f>
        <v>4001 Portage Street,Anchorage,AK,99801,907-789-6480,Out in the Boondock Outfitters</v>
      </c>
    </row>
    <row r="423" spans="1:2" x14ac:dyDescent="0.25">
      <c r="A423" s="127" t="s">
        <v>363</v>
      </c>
      <c r="B423" s="104" t="str" cm="1">
        <f t="array" ref="B423" xml:space="preserve"> _xlfn.TEXTJOIN( ",", FALSE, TRIM( A423:A428 ) )</f>
        <v>Anchorage,AK,99801,907-789-6480,Out in the Boondock Outfitters,726 Fairview Avenue</v>
      </c>
    </row>
    <row r="424" spans="1:2" x14ac:dyDescent="0.25">
      <c r="A424" s="127" t="s">
        <v>316</v>
      </c>
      <c r="B424" s="104" t="str" cm="1">
        <f t="array" ref="B424" xml:space="preserve"> _xlfn.TEXTJOIN( ",", FALSE, TRIM( A424:A429 ) )</f>
        <v>AK,99801,907-789-6480,Out in the Boondock Outfitters,726 Fairview Avenue,Ketchikan</v>
      </c>
    </row>
    <row r="425" spans="1:2" x14ac:dyDescent="0.25">
      <c r="A425" s="127">
        <v>99801</v>
      </c>
      <c r="B425" s="104" t="str" cm="1">
        <f t="array" ref="B425" xml:space="preserve"> _xlfn.TEXTJOIN( ",", FALSE, TRIM( A425:A430 ) )</f>
        <v>99801,907-789-6480,Out in the Boondock Outfitters,726 Fairview Avenue,Ketchikan,AK</v>
      </c>
    </row>
    <row r="426" spans="1:2" x14ac:dyDescent="0.25">
      <c r="A426" s="127" t="s">
        <v>533</v>
      </c>
      <c r="B426" s="104" t="str" cm="1">
        <f t="array" ref="B426" xml:space="preserve"> _xlfn.TEXTJOIN( ",", FALSE, TRIM( A426:A431 ) )</f>
        <v>907-789-6480,Out in the Boondock Outfitters,726 Fairview Avenue,Ketchikan,AK,99577</v>
      </c>
    </row>
    <row r="427" spans="1:2" x14ac:dyDescent="0.25">
      <c r="A427" s="127" t="s">
        <v>534</v>
      </c>
      <c r="B427" s="104" t="str" cm="1">
        <f t="array" ref="B427" xml:space="preserve"> _xlfn.TEXTJOIN( ",", FALSE, TRIM( A427:A432 ) )</f>
        <v>Out in the Boondock Outfitters,726 Fairview Avenue,Ketchikan,AK,99577,907-694-3686</v>
      </c>
    </row>
    <row r="428" spans="1:2" x14ac:dyDescent="0.25">
      <c r="A428" s="127" t="s">
        <v>535</v>
      </c>
      <c r="B428" s="104" t="str" cm="1">
        <f t="array" ref="B428" xml:space="preserve"> _xlfn.TEXTJOIN( ",", FALSE, TRIM( A428:A433 ) )</f>
        <v>726 Fairview Avenue,Ketchikan,AK,99577,907-694-3686,Outside Passage</v>
      </c>
    </row>
    <row r="429" spans="1:2" x14ac:dyDescent="0.25">
      <c r="A429" s="127" t="s">
        <v>404</v>
      </c>
      <c r="B429" s="104" t="str" cm="1">
        <f t="array" ref="B429" xml:space="preserve"> _xlfn.TEXTJOIN( ",", FALSE, TRIM( A429:A434 ) )</f>
        <v>Ketchikan,AK,99577,907-694-3686,Outside Passage,2636 Lower Mill Road</v>
      </c>
    </row>
    <row r="430" spans="1:2" x14ac:dyDescent="0.25">
      <c r="A430" s="127" t="s">
        <v>316</v>
      </c>
      <c r="B430" s="104" t="str" cm="1">
        <f t="array" ref="B430" xml:space="preserve"> _xlfn.TEXTJOIN( ",", FALSE, TRIM( A430:A435 ) )</f>
        <v>AK,99577,907-694-3686,Outside Passage,2636 Lower Mill Road,Fairbanks</v>
      </c>
    </row>
    <row r="431" spans="1:2" x14ac:dyDescent="0.25">
      <c r="A431" s="127">
        <v>99577</v>
      </c>
      <c r="B431" s="104" t="str" cm="1">
        <f t="array" ref="B431" xml:space="preserve"> _xlfn.TEXTJOIN( ",", FALSE, TRIM( A431:A436 ) )</f>
        <v>99577,907-694-3686,Outside Passage,2636 Lower Mill Road,Fairbanks,AK</v>
      </c>
    </row>
    <row r="432" spans="1:2" x14ac:dyDescent="0.25">
      <c r="A432" s="127" t="s">
        <v>536</v>
      </c>
      <c r="B432" s="104" t="str" cm="1">
        <f t="array" ref="B432" xml:space="preserve"> _xlfn.TEXTJOIN( ",", FALSE, TRIM( A432:A437 ) )</f>
        <v>907-694-3686,Outside Passage,2636 Lower Mill Road,Fairbanks,AK,99901</v>
      </c>
    </row>
    <row r="433" spans="1:2" x14ac:dyDescent="0.25">
      <c r="A433" s="127" t="s">
        <v>537</v>
      </c>
      <c r="B433" s="104" t="str" cm="1">
        <f t="array" ref="B433" xml:space="preserve"> _xlfn.TEXTJOIN( ",", FALSE, TRIM( A433:A438 ) )</f>
        <v>Outside Passage,2636 Lower Mill Road,Fairbanks,AK,99901,907-225-5101</v>
      </c>
    </row>
    <row r="434" spans="1:2" x14ac:dyDescent="0.25">
      <c r="A434" s="127" t="s">
        <v>538</v>
      </c>
      <c r="B434" s="104" t="str" cm="1">
        <f t="array" ref="B434" xml:space="preserve"> _xlfn.TEXTJOIN( ",", FALSE, TRIM( A434:A439 ) )</f>
        <v>2636 Lower Mill Road,Fairbanks,AK,99901,907-225-5101,Pacific Supply Corporation of Alaska LLC</v>
      </c>
    </row>
    <row r="435" spans="1:2" x14ac:dyDescent="0.25">
      <c r="A435" s="127" t="s">
        <v>391</v>
      </c>
      <c r="B435" s="104" t="str" cm="1">
        <f t="array" ref="B435" xml:space="preserve"> _xlfn.TEXTJOIN( ",", FALSE, TRIM( A435:A440 ) )</f>
        <v>Fairbanks,AK,99901,907-225-5101,Pacific Supply Corporation of Alaska LLC,3833 Old Seward Highway</v>
      </c>
    </row>
    <row r="436" spans="1:2" x14ac:dyDescent="0.25">
      <c r="A436" s="127" t="s">
        <v>316</v>
      </c>
      <c r="B436" s="104" t="str" cm="1">
        <f t="array" ref="B436" xml:space="preserve"> _xlfn.TEXTJOIN( ",", FALSE, TRIM( A436:A441 ) )</f>
        <v>AK,99901,907-225-5101,Pacific Supply Corporation of Alaska LLC,3833 Old Seward Highway,Eagle River</v>
      </c>
    </row>
    <row r="437" spans="1:2" x14ac:dyDescent="0.25">
      <c r="A437" s="127">
        <v>99901</v>
      </c>
      <c r="B437" s="104" t="str" cm="1">
        <f t="array" ref="B437" xml:space="preserve"> _xlfn.TEXTJOIN( ",", FALSE, TRIM( A437:A442 ) )</f>
        <v>99901,907-225-5101,Pacific Supply Corporation of Alaska LLC,3833 Old Seward Highway,Eagle River,AK</v>
      </c>
    </row>
    <row r="438" spans="1:2" x14ac:dyDescent="0.25">
      <c r="A438" s="127" t="s">
        <v>539</v>
      </c>
      <c r="B438" s="104" t="str" cm="1">
        <f t="array" ref="B438" xml:space="preserve"> _xlfn.TEXTJOIN( ",", FALSE, TRIM( A438:A443 ) )</f>
        <v>907-225-5101,Pacific Supply Corporation of Alaska LLC,3833 Old Seward Highway,Eagle River,AK,99835</v>
      </c>
    </row>
    <row r="439" spans="1:2" x14ac:dyDescent="0.25">
      <c r="A439" s="127" t="s">
        <v>540</v>
      </c>
      <c r="B439" s="104" t="str" cm="1">
        <f t="array" ref="B439" xml:space="preserve"> _xlfn.TEXTJOIN( ",", FALSE, TRIM( A439:A444 ) )</f>
        <v>Pacific Supply Corporation of Alaska LLC,3833 Old Seward Highway,Eagle River,AK,99835,907-747-5972</v>
      </c>
    </row>
    <row r="440" spans="1:2" x14ac:dyDescent="0.25">
      <c r="A440" s="127" t="s">
        <v>541</v>
      </c>
      <c r="B440" s="104" t="str" cm="1">
        <f t="array" ref="B440" xml:space="preserve"> _xlfn.TEXTJOIN( ",", FALSE, TRIM( A440:A445 ) )</f>
        <v>3833 Old Seward Highway,Eagle River,AK,99835,907-747-5972,Pacific Supply of Alaska</v>
      </c>
    </row>
    <row r="441" spans="1:2" x14ac:dyDescent="0.25">
      <c r="A441" s="127" t="s">
        <v>512</v>
      </c>
      <c r="B441" s="104" t="str" cm="1">
        <f t="array" ref="B441" xml:space="preserve"> _xlfn.TEXTJOIN( ",", FALSE, TRIM( A441:A446 ) )</f>
        <v>Eagle River,AK,99835,907-747-5972,Pacific Supply of Alaska,3838 Olympic Circle</v>
      </c>
    </row>
    <row r="442" spans="1:2" x14ac:dyDescent="0.25">
      <c r="A442" s="127" t="s">
        <v>316</v>
      </c>
      <c r="B442" s="104" t="str" cm="1">
        <f t="array" ref="B442" xml:space="preserve"> _xlfn.TEXTJOIN( ",", FALSE, TRIM( A442:A447 ) )</f>
        <v>AK,99835,907-747-5972,Pacific Supply of Alaska,3838 Olympic Circle,Dillingham</v>
      </c>
    </row>
    <row r="443" spans="1:2" x14ac:dyDescent="0.25">
      <c r="A443" s="127">
        <v>99835</v>
      </c>
      <c r="B443" s="104" t="str" cm="1">
        <f t="array" ref="B443" xml:space="preserve"> _xlfn.TEXTJOIN( ",", FALSE, TRIM( A443:A448 ) )</f>
        <v>99835,907-747-5972,Pacific Supply of Alaska,3838 Olympic Circle,Dillingham,AK</v>
      </c>
    </row>
    <row r="444" spans="1:2" x14ac:dyDescent="0.25">
      <c r="A444" s="127" t="s">
        <v>542</v>
      </c>
      <c r="B444" s="104" t="str" cm="1">
        <f t="array" ref="B444" xml:space="preserve"> _xlfn.TEXTJOIN( ",", FALSE, TRIM( A444:A449 ) )</f>
        <v>907-747-5972,Pacific Supply of Alaska,3838 Olympic Circle,Dillingham,AK,99901</v>
      </c>
    </row>
    <row r="445" spans="1:2" x14ac:dyDescent="0.25">
      <c r="A445" s="127" t="s">
        <v>543</v>
      </c>
      <c r="B445" s="104" t="str" cm="1">
        <f t="array" ref="B445" xml:space="preserve"> _xlfn.TEXTJOIN( ",", FALSE, TRIM( A445:A450 ) )</f>
        <v>Pacific Supply of Alaska,3838 Olympic Circle,Dillingham,AK,99901,907-225-6002</v>
      </c>
    </row>
    <row r="446" spans="1:2" x14ac:dyDescent="0.25">
      <c r="A446" s="127" t="s">
        <v>544</v>
      </c>
      <c r="B446" s="104" t="str" cm="1">
        <f t="array" ref="B446" xml:space="preserve"> _xlfn.TEXTJOIN( ",", FALSE, TRIM( A446:A451 ) )</f>
        <v>3838 Olympic Circle,Dillingham,AK,99901,907-225-6002,Palmer's Hardware</v>
      </c>
    </row>
    <row r="447" spans="1:2" x14ac:dyDescent="0.25">
      <c r="A447" s="127" t="s">
        <v>516</v>
      </c>
      <c r="B447" s="104" t="str" cm="1">
        <f t="array" ref="B447" xml:space="preserve"> _xlfn.TEXTJOIN( ",", FALSE, TRIM( A447:A452 ) )</f>
        <v>Dillingham,AK,99901,907-225-6002,Palmer's Hardware,Alyeska Highway</v>
      </c>
    </row>
    <row r="448" spans="1:2" x14ac:dyDescent="0.25">
      <c r="A448" s="127" t="s">
        <v>316</v>
      </c>
      <c r="B448" s="104" t="str" cm="1">
        <f t="array" ref="B448" xml:space="preserve"> _xlfn.TEXTJOIN( ",", FALSE, TRIM( A448:A453 ) )</f>
        <v>AK,99901,907-225-6002,Palmer's Hardware,Alyeska Highway,Anchorage</v>
      </c>
    </row>
    <row r="449" spans="1:2" x14ac:dyDescent="0.25">
      <c r="A449" s="127">
        <v>99901</v>
      </c>
      <c r="B449" s="104" t="str" cm="1">
        <f t="array" ref="B449" xml:space="preserve"> _xlfn.TEXTJOIN( ",", FALSE, TRIM( A449:A454 ) )</f>
        <v>99901,907-225-6002,Palmer's Hardware,Alyeska Highway,Anchorage,AK</v>
      </c>
    </row>
    <row r="450" spans="1:2" x14ac:dyDescent="0.25">
      <c r="A450" s="127" t="s">
        <v>545</v>
      </c>
      <c r="B450" s="104" t="str" cm="1">
        <f t="array" ref="B450" xml:space="preserve"> _xlfn.TEXTJOIN( ",", FALSE, TRIM( A450:A455 ) )</f>
        <v>907-225-6002,Palmer's Hardware,Alyeska Highway,Anchorage,AK,99603</v>
      </c>
    </row>
    <row r="451" spans="1:2" x14ac:dyDescent="0.25">
      <c r="A451" s="127" t="s">
        <v>546</v>
      </c>
      <c r="B451" s="104" t="str" cm="1">
        <f t="array" ref="B451" xml:space="preserve"> _xlfn.TEXTJOIN( ",", FALSE, TRIM( A451:A456 ) )</f>
        <v>Palmer's Hardware,Alyeska Highway,Anchorage,AK,99603,907-235-8594</v>
      </c>
    </row>
    <row r="452" spans="1:2" x14ac:dyDescent="0.25">
      <c r="A452" s="127" t="s">
        <v>547</v>
      </c>
      <c r="B452" s="104" t="str" cm="1">
        <f t="array" ref="B452" xml:space="preserve"> _xlfn.TEXTJOIN( ",", FALSE, TRIM( A452:A457 ) )</f>
        <v>Alyeska Highway,Anchorage,AK,99603,907-235-8594,Paul's Tackle Shop</v>
      </c>
    </row>
    <row r="453" spans="1:2" x14ac:dyDescent="0.25">
      <c r="A453" s="127" t="s">
        <v>363</v>
      </c>
      <c r="B453" s="104" t="str" cm="1">
        <f t="array" ref="B453" xml:space="preserve"> _xlfn.TEXTJOIN( ",", FALSE, TRIM( A453:A458 ) )</f>
        <v>Anchorage,AK,99603,907-235-8594,Paul's Tackle Shop,2633 Long Run Drive</v>
      </c>
    </row>
    <row r="454" spans="1:2" x14ac:dyDescent="0.25">
      <c r="A454" s="127" t="s">
        <v>316</v>
      </c>
      <c r="B454" s="104" t="str" cm="1">
        <f t="array" ref="B454" xml:space="preserve"> _xlfn.TEXTJOIN( ",", FALSE, TRIM( A454:A459 ) )</f>
        <v>AK,99603,907-235-8594,Paul's Tackle Shop,2633 Long Run Drive,Fairbanks</v>
      </c>
    </row>
    <row r="455" spans="1:2" x14ac:dyDescent="0.25">
      <c r="A455" s="127">
        <v>99603</v>
      </c>
      <c r="B455" s="104" t="str" cm="1">
        <f t="array" ref="B455" xml:space="preserve"> _xlfn.TEXTJOIN( ",", FALSE, TRIM( A455:A460 ) )</f>
        <v>99603,907-235-8594,Paul's Tackle Shop,2633 Long Run Drive,Fairbanks,AK</v>
      </c>
    </row>
    <row r="456" spans="1:2" x14ac:dyDescent="0.25">
      <c r="A456" s="127" t="s">
        <v>548</v>
      </c>
      <c r="B456" s="104" t="str" cm="1">
        <f t="array" ref="B456" xml:space="preserve"> _xlfn.TEXTJOIN( ",", FALSE, TRIM( A456:A461 ) )</f>
        <v>907-235-8594,Paul's Tackle Shop,2633 Long Run Drive,Fairbanks,AK,99576</v>
      </c>
    </row>
    <row r="457" spans="1:2" x14ac:dyDescent="0.25">
      <c r="A457" s="127" t="s">
        <v>549</v>
      </c>
      <c r="B457" s="104" t="str" cm="1">
        <f t="array" ref="B457" xml:space="preserve"> _xlfn.TEXTJOIN( ",", FALSE, TRIM( A457:A462 ) )</f>
        <v>Paul's Tackle Shop,2633 Long Run Drive,Fairbanks,AK,99576,907-842-5101</v>
      </c>
    </row>
    <row r="458" spans="1:2" x14ac:dyDescent="0.25">
      <c r="A458" s="127" t="s">
        <v>550</v>
      </c>
      <c r="B458" s="104" t="str" cm="1">
        <f t="array" ref="B458" xml:space="preserve"> _xlfn.TEXTJOIN( ",", FALSE, TRIM( A458:A463 ) )</f>
        <v>2633 Long Run Drive,Fairbanks,AK,99576,907-842-5101,Phil's Ski Rental</v>
      </c>
    </row>
    <row r="459" spans="1:2" x14ac:dyDescent="0.25">
      <c r="A459" s="127" t="s">
        <v>391</v>
      </c>
      <c r="B459" s="104" t="str" cm="1">
        <f t="array" ref="B459" xml:space="preserve"> _xlfn.TEXTJOIN( ",", FALSE, TRIM( A459:A464 ) )</f>
        <v>Fairbanks,AK,99576,907-842-5101,Phil's Ski Rental,7900 Spenard Road</v>
      </c>
    </row>
    <row r="460" spans="1:2" x14ac:dyDescent="0.25">
      <c r="A460" s="127" t="s">
        <v>316</v>
      </c>
      <c r="B460" s="104" t="str" cm="1">
        <f t="array" ref="B460" xml:space="preserve"> _xlfn.TEXTJOIN( ",", FALSE, TRIM( A460:A465 ) )</f>
        <v>AK,99576,907-842-5101,Phil's Ski Rental,7900 Spenard Road,Anchorage</v>
      </c>
    </row>
    <row r="461" spans="1:2" x14ac:dyDescent="0.25">
      <c r="A461" s="127">
        <v>99576</v>
      </c>
      <c r="B461" s="104" t="str" cm="1">
        <f t="array" ref="B461" xml:space="preserve"> _xlfn.TEXTJOIN( ",", FALSE, TRIM( A461:A466 ) )</f>
        <v>99576,907-842-5101,Phil's Ski Rental,7900 Spenard Road,Anchorage,AK</v>
      </c>
    </row>
    <row r="462" spans="1:2" x14ac:dyDescent="0.25">
      <c r="A462" s="127" t="s">
        <v>551</v>
      </c>
      <c r="B462" s="104" t="str" cm="1">
        <f t="array" ref="B462" xml:space="preserve"> _xlfn.TEXTJOIN( ",", FALSE, TRIM( A462:A467 ) )</f>
        <v>907-842-5101,Phil's Ski Rental,7900 Spenard Road,Anchorage,AK,99686</v>
      </c>
    </row>
    <row r="463" spans="1:2" x14ac:dyDescent="0.25">
      <c r="A463" s="127" t="s">
        <v>552</v>
      </c>
      <c r="B463" s="104" t="str" cm="1">
        <f t="array" ref="B463" xml:space="preserve"> _xlfn.TEXTJOIN( ",", FALSE, TRIM( A463:A468 ) )</f>
        <v>Phil's Ski Rental,7900 Spenard Road,Anchorage,AK,99686,907-835-6970</v>
      </c>
    </row>
    <row r="464" spans="1:2" x14ac:dyDescent="0.25">
      <c r="A464" s="127" t="s">
        <v>553</v>
      </c>
      <c r="B464" s="104" t="str" cm="1">
        <f t="array" ref="B464" xml:space="preserve"> _xlfn.TEXTJOIN( ",", FALSE, TRIM( A464:A469 ) )</f>
        <v>7900 Spenard Road,Anchorage,AK,99686,907-835-6970,Play It Over Sports</v>
      </c>
    </row>
    <row r="465" spans="1:2" x14ac:dyDescent="0.25">
      <c r="A465" s="127" t="s">
        <v>363</v>
      </c>
      <c r="B465" s="104" t="str" cm="1">
        <f t="array" ref="B465" xml:space="preserve"> _xlfn.TEXTJOIN( ",", FALSE, TRIM( A465:A470 ) )</f>
        <v>Anchorage,AK,99686,907-835-6970,Play It Over Sports,7900 Spenard Road</v>
      </c>
    </row>
    <row r="466" spans="1:2" x14ac:dyDescent="0.25">
      <c r="A466" s="127" t="s">
        <v>316</v>
      </c>
      <c r="B466" s="104" t="str" cm="1">
        <f t="array" ref="B466" xml:space="preserve"> _xlfn.TEXTJOIN( ",", FALSE, TRIM( A466:A471 ) )</f>
        <v>AK,99686,907-835-6970,Play It Over Sports,7900 Spenard Road,Anchorage</v>
      </c>
    </row>
    <row r="467" spans="1:2" x14ac:dyDescent="0.25">
      <c r="A467" s="127">
        <v>99686</v>
      </c>
      <c r="B467" s="104" t="str" cm="1">
        <f t="array" ref="B467" xml:space="preserve"> _xlfn.TEXTJOIN( ",", FALSE, TRIM( A467:A472 ) )</f>
        <v>99686,907-835-6970,Play It Over Sports,7900 Spenard Road,Anchorage,AK</v>
      </c>
    </row>
    <row r="468" spans="1:2" x14ac:dyDescent="0.25">
      <c r="A468" s="127" t="s">
        <v>554</v>
      </c>
      <c r="B468" s="104" t="str" cm="1">
        <f t="array" ref="B468" xml:space="preserve"> _xlfn.TEXTJOIN( ",", FALSE, TRIM( A468:A473 ) )</f>
        <v>907-835-6970,Play It Over Sports,7900 Spenard Road,Anchorage,AK,99503</v>
      </c>
    </row>
    <row r="469" spans="1:2" x14ac:dyDescent="0.25">
      <c r="A469" s="127" t="s">
        <v>555</v>
      </c>
      <c r="B469" s="104" t="str" cm="1">
        <f t="array" ref="B469" xml:space="preserve"> _xlfn.TEXTJOIN( ",", FALSE, TRIM( A469:A474 ) )</f>
        <v>Play It Over Sports,7900 Spenard Road,Anchorage,AK,99503,907-278-7057</v>
      </c>
    </row>
    <row r="470" spans="1:2" x14ac:dyDescent="0.25">
      <c r="A470" s="127" t="s">
        <v>553</v>
      </c>
      <c r="B470" s="104" t="str" cm="1">
        <f t="array" ref="B470" xml:space="preserve"> _xlfn.TEXTJOIN( ",", FALSE, TRIM( A470:A475 ) )</f>
        <v>7900 Spenard Road,Anchorage,AK,99503,907-278-7057,Queens Sports</v>
      </c>
    </row>
    <row r="471" spans="1:2" x14ac:dyDescent="0.25">
      <c r="A471" s="127" t="s">
        <v>363</v>
      </c>
      <c r="B471" s="104" t="str" cm="1">
        <f t="array" ref="B471" xml:space="preserve"> _xlfn.TEXTJOIN( ",", FALSE, TRIM( A471:A476 ) )</f>
        <v>Anchorage,AK,99503,907-278-7057,Queens Sports,3203 Mill Bay Road</v>
      </c>
    </row>
    <row r="472" spans="1:2" x14ac:dyDescent="0.25">
      <c r="A472" s="127" t="s">
        <v>316</v>
      </c>
      <c r="B472" s="104" t="str" cm="1">
        <f t="array" ref="B472" xml:space="preserve"> _xlfn.TEXTJOIN( ",", FALSE, TRIM( A472:A477 ) )</f>
        <v>AK,99503,907-278-7057,Queens Sports,3203 Mill Bay Road,Fairbanks</v>
      </c>
    </row>
    <row r="473" spans="1:2" x14ac:dyDescent="0.25">
      <c r="A473" s="127">
        <v>99503</v>
      </c>
      <c r="B473" s="104" t="str" cm="1">
        <f t="array" ref="B473" xml:space="preserve"> _xlfn.TEXTJOIN( ",", FALSE, TRIM( A473:A478 ) )</f>
        <v>99503,907-278-7057,Queens Sports,3203 Mill Bay Road,Fairbanks,AK</v>
      </c>
    </row>
    <row r="474" spans="1:2" x14ac:dyDescent="0.25">
      <c r="A474" s="127" t="s">
        <v>556</v>
      </c>
      <c r="B474" s="104" t="str" cm="1">
        <f t="array" ref="B474" xml:space="preserve"> _xlfn.TEXTJOIN( ",", FALSE, TRIM( A474:A479 ) )</f>
        <v>907-278-7057,Queens Sports,3203 Mill Bay Road,Fairbanks,AK,99705</v>
      </c>
    </row>
    <row r="475" spans="1:2" x14ac:dyDescent="0.25">
      <c r="A475" s="127" t="s">
        <v>557</v>
      </c>
      <c r="B475" s="104" t="str" cm="1">
        <f t="array" ref="B475" xml:space="preserve"> _xlfn.TEXTJOIN( ",", FALSE, TRIM( A475:A480 ) )</f>
        <v>Queens Sports,3203 Mill Bay Road,Fairbanks,AK,99705,907-488-5558</v>
      </c>
    </row>
    <row r="476" spans="1:2" x14ac:dyDescent="0.25">
      <c r="A476" s="127" t="s">
        <v>558</v>
      </c>
      <c r="B476" s="104" t="str" cm="1">
        <f t="array" ref="B476" xml:space="preserve"> _xlfn.TEXTJOIN( ",", FALSE, TRIM( A476:A481 ) )</f>
        <v>3203 Mill Bay Road,Fairbanks,AK,99705,907-488-5558,Raven Sports</v>
      </c>
    </row>
    <row r="477" spans="1:2" x14ac:dyDescent="0.25">
      <c r="A477" s="127" t="s">
        <v>391</v>
      </c>
      <c r="B477" s="104" t="str" cm="1">
        <f t="array" ref="B477" xml:space="preserve"> _xlfn.TEXTJOIN( ",", FALSE, TRIM( A477:A482 ) )</f>
        <v>Fairbanks,AK,99705,907-488-5558,Raven Sports,Upper Omalley Road</v>
      </c>
    </row>
    <row r="478" spans="1:2" x14ac:dyDescent="0.25">
      <c r="A478" s="127" t="s">
        <v>316</v>
      </c>
      <c r="B478" s="104" t="str" cm="1">
        <f t="array" ref="B478" xml:space="preserve"> _xlfn.TEXTJOIN( ",", FALSE, TRIM( A478:A483 ) )</f>
        <v>AK,99705,907-488-5558,Raven Sports,Upper Omalley Road,Anchorage</v>
      </c>
    </row>
    <row r="479" spans="1:2" x14ac:dyDescent="0.25">
      <c r="A479" s="127">
        <v>99705</v>
      </c>
      <c r="B479" s="104" t="str" cm="1">
        <f t="array" ref="B479" xml:space="preserve"> _xlfn.TEXTJOIN( ",", FALSE, TRIM( A479:A484 ) )</f>
        <v>99705,907-488-5558,Raven Sports,Upper Omalley Road,Anchorage,AK</v>
      </c>
    </row>
    <row r="480" spans="1:2" x14ac:dyDescent="0.25">
      <c r="A480" s="127" t="s">
        <v>559</v>
      </c>
      <c r="B480" s="104" t="str" cm="1">
        <f t="array" ref="B480" xml:space="preserve"> _xlfn.TEXTJOIN( ",", FALSE, TRIM( A480:A485 ) )</f>
        <v>907-488-5558,Raven Sports,Upper Omalley Road,Anchorage,AK,99501</v>
      </c>
    </row>
    <row r="481" spans="1:2" x14ac:dyDescent="0.25">
      <c r="A481" s="127" t="s">
        <v>560</v>
      </c>
      <c r="B481" s="104" t="str" cm="1">
        <f t="array" ref="B481" xml:space="preserve"> _xlfn.TEXTJOIN( ",", FALSE, TRIM( A481:A486 ) )</f>
        <v>Raven Sports,Upper Omalley Road,Anchorage,AK,99501,907-274-7372</v>
      </c>
    </row>
    <row r="482" spans="1:2" x14ac:dyDescent="0.25">
      <c r="A482" s="127" t="s">
        <v>561</v>
      </c>
      <c r="B482" s="104" t="str" cm="1">
        <f t="array" ref="B482" xml:space="preserve"> _xlfn.TEXTJOIN( ",", FALSE, TRIM( A482:A487 ) )</f>
        <v>Upper Omalley Road,Anchorage,AK,99501,907-274-7372,Robert's Screenprinting &amp; Engraving</v>
      </c>
    </row>
    <row r="483" spans="1:2" x14ac:dyDescent="0.25">
      <c r="A483" s="127" t="s">
        <v>363</v>
      </c>
      <c r="B483" s="104" t="str" cm="1">
        <f t="array" ref="B483" xml:space="preserve"> _xlfn.TEXTJOIN( ",", FALSE, TRIM( A483:A488 ) )</f>
        <v>Anchorage,AK,99501,907-274-7372,Robert's Screenprinting &amp; Engraving,3121 Mayflower Court</v>
      </c>
    </row>
    <row r="484" spans="1:2" x14ac:dyDescent="0.25">
      <c r="A484" s="127" t="s">
        <v>316</v>
      </c>
      <c r="B484" s="104" t="str" cm="1">
        <f t="array" ref="B484" xml:space="preserve"> _xlfn.TEXTJOIN( ",", FALSE, TRIM( A484:A489 ) )</f>
        <v>AK,99501,907-274-7372,Robert's Screenprinting &amp; Engraving,3121 Mayflower Court,Fairbanks</v>
      </c>
    </row>
    <row r="485" spans="1:2" x14ac:dyDescent="0.25">
      <c r="A485" s="127">
        <v>99501</v>
      </c>
      <c r="B485" s="104" t="str" cm="1">
        <f t="array" ref="B485" xml:space="preserve"> _xlfn.TEXTJOIN( ",", FALSE, TRIM( A485:A490 ) )</f>
        <v>99501,907-274-7372,Robert's Screenprinting &amp; Engraving,3121 Mayflower Court,Fairbanks,AK</v>
      </c>
    </row>
    <row r="486" spans="1:2" x14ac:dyDescent="0.25">
      <c r="A486" s="127" t="s">
        <v>562</v>
      </c>
      <c r="B486" s="104" t="str" cm="1">
        <f t="array" ref="B486" xml:space="preserve"> _xlfn.TEXTJOIN( ",", FALSE, TRIM( A486:A491 ) )</f>
        <v>907-274-7372,Robert's Screenprinting &amp; Engraving,3121 Mayflower Court,Fairbanks,AK,99901</v>
      </c>
    </row>
    <row r="487" spans="1:2" x14ac:dyDescent="0.25">
      <c r="A487" s="127" t="s">
        <v>563</v>
      </c>
      <c r="B487" s="104" t="str" cm="1">
        <f t="array" ref="B487" xml:space="preserve"> _xlfn.TEXTJOIN( ",", FALSE, TRIM( A487:A492 ) )</f>
        <v>Robert's Screenprinting &amp; Engraving,3121 Mayflower Court,Fairbanks,AK,99901,907-225-5261</v>
      </c>
    </row>
    <row r="488" spans="1:2" x14ac:dyDescent="0.25">
      <c r="A488" s="127" t="s">
        <v>564</v>
      </c>
      <c r="B488" s="104" t="str" cm="1">
        <f t="array" ref="B488" xml:space="preserve"> _xlfn.TEXTJOIN( ",", FALSE, TRIM( A488:A493 ) )</f>
        <v>3121 Mayflower Court,Fairbanks,AK,99901,907-225-5261,Sally's Fly Shop</v>
      </c>
    </row>
    <row r="489" spans="1:2" x14ac:dyDescent="0.25">
      <c r="A489" s="127" t="s">
        <v>391</v>
      </c>
      <c r="B489" s="104" t="str" cm="1">
        <f t="array" ref="B489" xml:space="preserve"> _xlfn.TEXTJOIN( ",", FALSE, TRIM( A489:A494 ) )</f>
        <v>Fairbanks,AK,99901,907-225-5261,Sally's Fly Shop,1200 Geist Road</v>
      </c>
    </row>
    <row r="490" spans="1:2" x14ac:dyDescent="0.25">
      <c r="A490" s="127" t="s">
        <v>316</v>
      </c>
      <c r="B490" s="104" t="str" cm="1">
        <f t="array" ref="B490" xml:space="preserve"> _xlfn.TEXTJOIN( ",", FALSE, TRIM( A490:A495 ) )</f>
        <v>AK,99901,907-225-5261,Sally's Fly Shop,1200 Geist Road,Homer</v>
      </c>
    </row>
    <row r="491" spans="1:2" x14ac:dyDescent="0.25">
      <c r="A491" s="127">
        <v>99901</v>
      </c>
      <c r="B491" s="104" t="str" cm="1">
        <f t="array" ref="B491" xml:space="preserve"> _xlfn.TEXTJOIN( ",", FALSE, TRIM( A491:A496 ) )</f>
        <v>99901,907-225-5261,Sally's Fly Shop,1200 Geist Road,Homer,AK</v>
      </c>
    </row>
    <row r="492" spans="1:2" x14ac:dyDescent="0.25">
      <c r="A492" s="127" t="s">
        <v>565</v>
      </c>
      <c r="B492" s="104" t="str" cm="1">
        <f t="array" ref="B492" xml:space="preserve"> _xlfn.TEXTJOIN( ",", FALSE, TRIM( A492:A497 ) )</f>
        <v>907-225-5261,Sally's Fly Shop,1200 Geist Road,Homer,AK,99835</v>
      </c>
    </row>
    <row r="493" spans="1:2" x14ac:dyDescent="0.25">
      <c r="A493" s="127" t="s">
        <v>566</v>
      </c>
      <c r="B493" s="104" t="str" cm="1">
        <f t="array" ref="B493" xml:space="preserve"> _xlfn.TEXTJOIN( ",", FALSE, TRIM( A493:A498 ) )</f>
        <v>Sally's Fly Shop,1200 Geist Road,Homer,AK,99835,907-747-4439</v>
      </c>
    </row>
    <row r="494" spans="1:2" x14ac:dyDescent="0.25">
      <c r="A494" s="127" t="s">
        <v>567</v>
      </c>
      <c r="B494" s="104" t="str" cm="1">
        <f t="array" ref="B494" xml:space="preserve"> _xlfn.TEXTJOIN( ",", FALSE, TRIM( A494:A499 ) )</f>
        <v>1200 Geist Road,Homer,AK,99835,907-747-4439,Skier's Edge</v>
      </c>
    </row>
    <row r="495" spans="1:2" x14ac:dyDescent="0.25">
      <c r="A495" s="127" t="s">
        <v>458</v>
      </c>
      <c r="B495" s="104" t="str" cm="1">
        <f t="array" ref="B495" xml:space="preserve"> _xlfn.TEXTJOIN( ",", FALSE, TRIM( A495:A500 ) )</f>
        <v>Homer,AK,99835,907-747-4439,Skier's Edge,5th Upper Omalley Road</v>
      </c>
    </row>
    <row r="496" spans="1:2" x14ac:dyDescent="0.25">
      <c r="A496" s="127" t="s">
        <v>316</v>
      </c>
      <c r="B496" s="104" t="str" cm="1">
        <f t="array" ref="B496" xml:space="preserve"> _xlfn.TEXTJOIN( ",", FALSE, TRIM( A496:A501 ) )</f>
        <v>AK,99835,907-747-4439,Skier's Edge,5th Upper Omalley Road,Anchorage</v>
      </c>
    </row>
    <row r="497" spans="1:2" x14ac:dyDescent="0.25">
      <c r="A497" s="127">
        <v>99835</v>
      </c>
      <c r="B497" s="104" t="str" cm="1">
        <f t="array" ref="B497" xml:space="preserve"> _xlfn.TEXTJOIN( ",", FALSE, TRIM( A497:A502 ) )</f>
        <v>99835,907-747-4439,Skier's Edge,5th Upper Omalley Road,Anchorage,AK</v>
      </c>
    </row>
    <row r="498" spans="1:2" x14ac:dyDescent="0.25">
      <c r="A498" s="127" t="s">
        <v>568</v>
      </c>
      <c r="B498" s="104" t="str" cm="1">
        <f t="array" ref="B498" xml:space="preserve"> _xlfn.TEXTJOIN( ",", FALSE, TRIM( A498:A503 ) )</f>
        <v>907-747-4439,Skier's Edge,5th Upper Omalley Road,Anchorage,AK,99615</v>
      </c>
    </row>
    <row r="499" spans="1:2" x14ac:dyDescent="0.25">
      <c r="A499" s="127" t="s">
        <v>569</v>
      </c>
      <c r="B499" s="104" t="str" cm="1">
        <f t="array" ref="B499" xml:space="preserve"> _xlfn.TEXTJOIN( ",", FALSE, TRIM( A499:A504 ) )</f>
        <v>Skier's Edge,5th Upper Omalley Road,Anchorage,AK,99615,907-486-7335</v>
      </c>
    </row>
    <row r="500" spans="1:2" x14ac:dyDescent="0.25">
      <c r="A500" s="127" t="s">
        <v>570</v>
      </c>
      <c r="B500" s="104" t="str" cm="1">
        <f t="array" ref="B500" xml:space="preserve"> _xlfn.TEXTJOIN( ",", FALSE, TRIM( A500:A505 ) )</f>
        <v>5th Upper Omalley Road,Anchorage,AK,99615,907-486-7335,Snow Sports LLC</v>
      </c>
    </row>
    <row r="501" spans="1:2" x14ac:dyDescent="0.25">
      <c r="A501" s="127" t="s">
        <v>363</v>
      </c>
      <c r="B501" s="104" t="str" cm="1">
        <f t="array" ref="B501" xml:space="preserve"> _xlfn.TEXTJOIN( ",", FALSE, TRIM( A501:A506 ) )</f>
        <v>Anchorage,AK,99615,907-486-7335,Snow Sports LLC,West 6th Avenue</v>
      </c>
    </row>
    <row r="502" spans="1:2" x14ac:dyDescent="0.25">
      <c r="A502" s="127" t="s">
        <v>316</v>
      </c>
      <c r="B502" s="104" t="str" cm="1">
        <f t="array" ref="B502" xml:space="preserve"> _xlfn.TEXTJOIN( ",", FALSE, TRIM( A502:A507 ) )</f>
        <v>AK,99615,907-486-7335,Snow Sports LLC,West 6th Avenue,Anchorage</v>
      </c>
    </row>
    <row r="503" spans="1:2" x14ac:dyDescent="0.25">
      <c r="A503" s="127">
        <v>99615</v>
      </c>
      <c r="B503" s="104" t="str" cm="1">
        <f t="array" ref="B503" xml:space="preserve"> _xlfn.TEXTJOIN( ",", FALSE, TRIM( A503:A508 ) )</f>
        <v>99615,907-486-7335,Snow Sports LLC,West 6th Avenue,Anchorage,AK</v>
      </c>
    </row>
    <row r="504" spans="1:2" x14ac:dyDescent="0.25">
      <c r="A504" s="127" t="s">
        <v>571</v>
      </c>
      <c r="B504" s="104" t="str" cm="1">
        <f t="array" ref="B504" xml:space="preserve"> _xlfn.TEXTJOIN( ",", FALSE, TRIM( A504:A509 ) )</f>
        <v>907-486-7335,Snow Sports LLC,West 6th Avenue,Anchorage,AK,99503</v>
      </c>
    </row>
    <row r="505" spans="1:2" x14ac:dyDescent="0.25">
      <c r="A505" s="127" t="s">
        <v>572</v>
      </c>
      <c r="B505" s="104" t="str" cm="1">
        <f t="array" ref="B505" xml:space="preserve"> _xlfn.TEXTJOIN( ",", FALSE, TRIM( A505:A510 ) )</f>
        <v>Snow Sports LLC,West 6th Avenue,Anchorage,AK,99503,907-272-7755</v>
      </c>
    </row>
    <row r="506" spans="1:2" x14ac:dyDescent="0.25">
      <c r="A506" s="127" t="s">
        <v>573</v>
      </c>
      <c r="B506" s="104" t="str" cm="1">
        <f t="array" ref="B506" xml:space="preserve"> _xlfn.TEXTJOIN( ",", FALSE, TRIM( A506:A511 ) )</f>
        <v>West 6th Avenue,Anchorage,AK,99503,907-272-7755,Snowy Corner</v>
      </c>
    </row>
    <row r="507" spans="1:2" x14ac:dyDescent="0.25">
      <c r="A507" s="127" t="s">
        <v>363</v>
      </c>
      <c r="B507" s="104" t="str" cm="1">
        <f t="array" ref="B507" xml:space="preserve"> _xlfn.TEXTJOIN( ",", FALSE, TRIM( A507:A512 ) )</f>
        <v>Anchorage,AK,99503,907-272-7755,Snowy Corner,Po Box 595</v>
      </c>
    </row>
    <row r="508" spans="1:2" x14ac:dyDescent="0.25">
      <c r="A508" s="127" t="s">
        <v>316</v>
      </c>
      <c r="B508" s="104" t="str" cm="1">
        <f t="array" ref="B508" xml:space="preserve"> _xlfn.TEXTJOIN( ",", FALSE, TRIM( A508:A513 ) )</f>
        <v>AK,99503,907-272-7755,Snowy Corner,Po Box 595,Anchorage</v>
      </c>
    </row>
    <row r="509" spans="1:2" x14ac:dyDescent="0.25">
      <c r="A509" s="127">
        <v>99503</v>
      </c>
      <c r="B509" s="104" t="str" cm="1">
        <f t="array" ref="B509" xml:space="preserve"> _xlfn.TEXTJOIN( ",", FALSE, TRIM( A509:A514 ) )</f>
        <v>99503,907-272-7755,Snowy Corner,Po Box 595,Anchorage,AK</v>
      </c>
    </row>
    <row r="510" spans="1:2" x14ac:dyDescent="0.25">
      <c r="A510" s="127" t="s">
        <v>574</v>
      </c>
      <c r="B510" s="104" t="str" cm="1">
        <f t="array" ref="B510" xml:space="preserve"> _xlfn.TEXTJOIN( ",", FALSE, TRIM( A510:A515 ) )</f>
        <v>907-272-7755,Snowy Corner,Po Box 595,Anchorage,AK,99676</v>
      </c>
    </row>
    <row r="511" spans="1:2" x14ac:dyDescent="0.25">
      <c r="A511" s="127" t="s">
        <v>575</v>
      </c>
      <c r="B511" s="104" t="str" cm="1">
        <f t="array" ref="B511" xml:space="preserve"> _xlfn.TEXTJOIN( ",", FALSE, TRIM( A511:A516 ) )</f>
        <v>Snowy Corner,Po Box 595,Anchorage,AK,99676,907-733-9931</v>
      </c>
    </row>
    <row r="512" spans="1:2" x14ac:dyDescent="0.25">
      <c r="A512" s="127" t="s">
        <v>576</v>
      </c>
      <c r="B512" s="104" t="str" cm="1">
        <f t="array" ref="B512" xml:space="preserve"> _xlfn.TEXTJOIN( ",", FALSE, TRIM( A512:A517 ) )</f>
        <v>Po Box 595,Anchorage,AK,99676,907-733-9931,Socket's Cycle</v>
      </c>
    </row>
    <row r="513" spans="1:2" x14ac:dyDescent="0.25">
      <c r="A513" s="127" t="s">
        <v>363</v>
      </c>
      <c r="B513" s="104" t="str" cm="1">
        <f t="array" ref="B513" xml:space="preserve"> _xlfn.TEXTJOIN( ",", FALSE, TRIM( A513:A518 ) )</f>
        <v>Anchorage,AK,99676,907-733-9931,Socket's Cycle,Ware House Drive</v>
      </c>
    </row>
    <row r="514" spans="1:2" x14ac:dyDescent="0.25">
      <c r="A514" s="127" t="s">
        <v>316</v>
      </c>
      <c r="B514" s="104" t="str" cm="1">
        <f t="array" ref="B514" xml:space="preserve"> _xlfn.TEXTJOIN( ",", FALSE, TRIM( A514:A519 ) )</f>
        <v>AK,99676,907-733-9931,Socket's Cycle,Ware House Drive,Anchorage</v>
      </c>
    </row>
    <row r="515" spans="1:2" x14ac:dyDescent="0.25">
      <c r="A515" s="127">
        <v>99676</v>
      </c>
      <c r="B515" s="104" t="str" cm="1">
        <f t="array" ref="B515" xml:space="preserve"> _xlfn.TEXTJOIN( ",", FALSE, TRIM( A515:A520 ) )</f>
        <v>99676,907-733-9931,Socket's Cycle,Ware House Drive,Anchorage,AK</v>
      </c>
    </row>
    <row r="516" spans="1:2" x14ac:dyDescent="0.25">
      <c r="A516" s="127" t="s">
        <v>577</v>
      </c>
      <c r="B516" s="104" t="str" cm="1">
        <f t="array" ref="B516" xml:space="preserve"> _xlfn.TEXTJOIN( ",", FALSE, TRIM( A516:A521 ) )</f>
        <v>907-733-9931,Socket's Cycle,Ware House Drive,Anchorage,AK,99827</v>
      </c>
    </row>
    <row r="517" spans="1:2" x14ac:dyDescent="0.25">
      <c r="A517" s="127" t="s">
        <v>578</v>
      </c>
      <c r="B517" s="104" t="str" cm="1">
        <f t="array" ref="B517" xml:space="preserve"> _xlfn.TEXTJOIN( ",", FALSE, TRIM( A517:A522 ) )</f>
        <v>Socket's Cycle,Ware House Drive,Anchorage,AK,99827,907-766-7492</v>
      </c>
    </row>
    <row r="518" spans="1:2" x14ac:dyDescent="0.25">
      <c r="A518" s="127" t="s">
        <v>579</v>
      </c>
      <c r="B518" s="104" t="str" cm="1">
        <f t="array" ref="B518" xml:space="preserve"> _xlfn.TEXTJOIN( ",", FALSE, TRIM( A518:A523 ) )</f>
        <v>Ware House Drive,Anchorage,AK,99827,907-766-7492,Southern Sports Authority</v>
      </c>
    </row>
    <row r="519" spans="1:2" x14ac:dyDescent="0.25">
      <c r="A519" s="127" t="s">
        <v>363</v>
      </c>
      <c r="B519" s="104" t="str" cm="1">
        <f t="array" ref="B519" xml:space="preserve"> _xlfn.TEXTJOIN( ",", FALSE, TRIM( A519:A524 ) )</f>
        <v>Anchorage,AK,99827,907-766-7492,Southern Sports Authority,West Parks Highway</v>
      </c>
    </row>
    <row r="520" spans="1:2" x14ac:dyDescent="0.25">
      <c r="A520" s="127" t="s">
        <v>316</v>
      </c>
      <c r="B520" s="104" t="str" cm="1">
        <f t="array" ref="B520" xml:space="preserve"> _xlfn.TEXTJOIN( ",", FALSE, TRIM( A520:A525 ) )</f>
        <v>AK,99827,907-766-7492,Southern Sports Authority,West Parks Highway,Anchorage</v>
      </c>
    </row>
    <row r="521" spans="1:2" x14ac:dyDescent="0.25">
      <c r="A521" s="127">
        <v>99827</v>
      </c>
      <c r="B521" s="104" t="str" cm="1">
        <f t="array" ref="B521" xml:space="preserve"> _xlfn.TEXTJOIN( ",", FALSE, TRIM( A521:A526 ) )</f>
        <v>99827,907-766-7492,Southern Sports Authority,West Parks Highway,Anchorage,AK</v>
      </c>
    </row>
    <row r="522" spans="1:2" x14ac:dyDescent="0.25">
      <c r="A522" s="127" t="s">
        <v>580</v>
      </c>
      <c r="B522" s="104" t="str" cm="1">
        <f t="array" ref="B522" xml:space="preserve"> _xlfn.TEXTJOIN( ",", FALSE, TRIM( A522:A527 ) )</f>
        <v>907-766-7492,Southern Sports Authority,West Parks Highway,Anchorage,AK,99515</v>
      </c>
    </row>
    <row r="523" spans="1:2" x14ac:dyDescent="0.25">
      <c r="A523" s="127" t="s">
        <v>581</v>
      </c>
      <c r="B523" s="104" t="str" cm="1">
        <f t="array" ref="B523" xml:space="preserve"> _xlfn.TEXTJOIN( ",", FALSE, TRIM( A523:A528 ) )</f>
        <v>Southern Sports Authority,West Parks Highway,Anchorage,AK,99515,907-349-7665</v>
      </c>
    </row>
    <row r="524" spans="1:2" x14ac:dyDescent="0.25">
      <c r="A524" s="127" t="s">
        <v>582</v>
      </c>
      <c r="B524" s="104" t="str" cm="1">
        <f t="array" ref="B524" xml:space="preserve"> _xlfn.TEXTJOIN( ",", FALSE, TRIM( A524:A529 ) )</f>
        <v>West Parks Highway,Anchorage,AK,99515,907-349-7665,Steve's Custom Fishing Rods</v>
      </c>
    </row>
    <row r="525" spans="1:2" x14ac:dyDescent="0.25">
      <c r="A525" s="127" t="s">
        <v>363</v>
      </c>
      <c r="B525" s="104" t="str" cm="1">
        <f t="array" ref="B525" xml:space="preserve"> _xlfn.TEXTJOIN( ",", FALSE, TRIM( A525:A530 ) )</f>
        <v>Anchorage,AK,99515,907-349-7665,Steve's Custom Fishing Rods,1231 H Street</v>
      </c>
    </row>
    <row r="526" spans="1:2" x14ac:dyDescent="0.25">
      <c r="A526" s="127" t="s">
        <v>316</v>
      </c>
      <c r="B526" s="104" t="str" cm="1">
        <f t="array" ref="B526" xml:space="preserve"> _xlfn.TEXTJOIN( ",", FALSE, TRIM( A526:A531 ) )</f>
        <v>AK,99515,907-349-7665,Steve's Custom Fishing Rods,1231 H Street,Healy</v>
      </c>
    </row>
    <row r="527" spans="1:2" x14ac:dyDescent="0.25">
      <c r="A527" s="127">
        <v>99515</v>
      </c>
      <c r="B527" s="104" t="str" cm="1">
        <f t="array" ref="B527" xml:space="preserve"> _xlfn.TEXTJOIN( ",", FALSE, TRIM( A527:A532 ) )</f>
        <v>99515,907-349-7665,Steve's Custom Fishing Rods,1231 H Street,Healy,AK</v>
      </c>
    </row>
    <row r="528" spans="1:2" x14ac:dyDescent="0.25">
      <c r="A528" s="127" t="s">
        <v>583</v>
      </c>
      <c r="B528" s="104" t="str" cm="1">
        <f t="array" ref="B528" xml:space="preserve"> _xlfn.TEXTJOIN( ",", FALSE, TRIM( A528:A533 ) )</f>
        <v>907-349-7665,Steve's Custom Fishing Rods,1231 H Street,Healy,AK,99835</v>
      </c>
    </row>
    <row r="529" spans="1:2" x14ac:dyDescent="0.25">
      <c r="A529" s="127" t="s">
        <v>584</v>
      </c>
      <c r="B529" s="104" t="str" cm="1">
        <f t="array" ref="B529" xml:space="preserve"> _xlfn.TEXTJOIN( ",", FALSE, TRIM( A529:A534 ) )</f>
        <v>Steve's Custom Fishing Rods,1231 H Street,Healy,AK,99835,907-747-4653</v>
      </c>
    </row>
    <row r="530" spans="1:2" x14ac:dyDescent="0.25">
      <c r="A530" s="127" t="s">
        <v>585</v>
      </c>
      <c r="B530" s="104" t="str" cm="1">
        <f t="array" ref="B530" xml:space="preserve"> _xlfn.TEXTJOIN( ",", FALSE, TRIM( A530:A535 ) )</f>
        <v>1231 H Street,Healy,AK,99835,907-747-4653,Street Mercantile</v>
      </c>
    </row>
    <row r="531" spans="1:2" x14ac:dyDescent="0.25">
      <c r="A531" s="127" t="s">
        <v>586</v>
      </c>
      <c r="B531" s="104" t="str" cm="1">
        <f t="array" ref="B531" xml:space="preserve"> _xlfn.TEXTJOIN( ",", FALSE, TRIM( A531:A536 ) )</f>
        <v>Healy,AK,99835,907-747-4653,Street Mercantile,3500 North Athena Circle</v>
      </c>
    </row>
    <row r="532" spans="1:2" x14ac:dyDescent="0.25">
      <c r="A532" s="127" t="s">
        <v>316</v>
      </c>
      <c r="B532" s="104" t="str" cm="1">
        <f t="array" ref="B532" xml:space="preserve"> _xlfn.TEXTJOIN( ",", FALSE, TRIM( A532:A537 ) )</f>
        <v>AK,99835,907-747-4653,Street Mercantile,3500 North Athena Circle,Fairbanks</v>
      </c>
    </row>
    <row r="533" spans="1:2" x14ac:dyDescent="0.25">
      <c r="A533" s="127">
        <v>99835</v>
      </c>
      <c r="B533" s="104" t="str" cm="1">
        <f t="array" ref="B533" xml:space="preserve"> _xlfn.TEXTJOIN( ",", FALSE, TRIM( A533:A538 ) )</f>
        <v>99835,907-747-4653,Street Mercantile,3500 North Athena Circle,Fairbanks,AK</v>
      </c>
    </row>
    <row r="534" spans="1:2" x14ac:dyDescent="0.25">
      <c r="A534" s="127" t="s">
        <v>587</v>
      </c>
      <c r="B534" s="104" t="str" cm="1">
        <f t="array" ref="B534" xml:space="preserve"> _xlfn.TEXTJOIN( ",", FALSE, TRIM( A534:A539 ) )</f>
        <v>907-747-4653,Street Mercantile,3500 North Athena Circle,Fairbanks,AK,99603</v>
      </c>
    </row>
    <row r="535" spans="1:2" x14ac:dyDescent="0.25">
      <c r="A535" s="127" t="s">
        <v>588</v>
      </c>
      <c r="B535" s="104" t="str" cm="1">
        <f t="array" ref="B535" xml:space="preserve"> _xlfn.TEXTJOIN( ",", FALSE, TRIM( A535:A540 ) )</f>
        <v>Street Mercantile,3500 North Athena Circle,Fairbanks,AK,99603,907-235-5790</v>
      </c>
    </row>
    <row r="536" spans="1:2" x14ac:dyDescent="0.25">
      <c r="A536" s="127" t="s">
        <v>589</v>
      </c>
      <c r="B536" s="104" t="str" cm="1">
        <f t="array" ref="B536" xml:space="preserve"> _xlfn.TEXTJOIN( ",", FALSE, TRIM( A536:A541 ) )</f>
        <v>3500 North Athena Circle,Fairbanks,AK,99603,907-235-5790,Suburban Outfitters</v>
      </c>
    </row>
    <row r="537" spans="1:2" x14ac:dyDescent="0.25">
      <c r="A537" s="127" t="s">
        <v>391</v>
      </c>
      <c r="B537" s="104" t="str" cm="1">
        <f t="array" ref="B537" xml:space="preserve"> _xlfn.TEXTJOIN( ",", FALSE, TRIM( A537:A542 ) )</f>
        <v>Fairbanks,AK,99603,907-235-5790,Suburban Outfitters,Richardson</v>
      </c>
    </row>
    <row r="538" spans="1:2" x14ac:dyDescent="0.25">
      <c r="A538" s="127" t="s">
        <v>316</v>
      </c>
      <c r="B538" s="104" t="str" cm="1">
        <f t="array" ref="B538" xml:space="preserve"> _xlfn.TEXTJOIN( ",", FALSE, TRIM( A538:A543 ) )</f>
        <v>AK,99603,907-235-5790,Suburban Outfitters,Richardson,Anchorage</v>
      </c>
    </row>
    <row r="539" spans="1:2" x14ac:dyDescent="0.25">
      <c r="A539" s="127">
        <v>99603</v>
      </c>
      <c r="B539" s="104" t="str" cm="1">
        <f t="array" ref="B539" xml:space="preserve"> _xlfn.TEXTJOIN( ",", FALSE, TRIM( A539:A544 ) )</f>
        <v>99603,907-235-5790,Suburban Outfitters,Richardson,Anchorage,AK</v>
      </c>
    </row>
    <row r="540" spans="1:2" x14ac:dyDescent="0.25">
      <c r="A540" s="127" t="s">
        <v>590</v>
      </c>
      <c r="B540" s="104" t="str" cm="1">
        <f t="array" ref="B540" xml:space="preserve"> _xlfn.TEXTJOIN( ",", FALSE, TRIM( A540:A545 ) )</f>
        <v>907-235-5790,Suburban Outfitters,Richardson,Anchorage,AK,99504</v>
      </c>
    </row>
    <row r="541" spans="1:2" x14ac:dyDescent="0.25">
      <c r="A541" s="127" t="s">
        <v>591</v>
      </c>
      <c r="B541" s="104" t="str" cm="1">
        <f t="array" ref="B541" xml:space="preserve"> _xlfn.TEXTJOIN( ",", FALSE, TRIM( A541:A546 ) )</f>
        <v>Suburban Outfitters,Richardson,Anchorage,AK,99504,907-333-8600</v>
      </c>
    </row>
    <row r="542" spans="1:2" x14ac:dyDescent="0.25">
      <c r="A542" s="127" t="s">
        <v>592</v>
      </c>
      <c r="B542" s="104" t="str" cm="1">
        <f t="array" ref="B542" xml:space="preserve"> _xlfn.TEXTJOIN( ",", FALSE, TRIM( A542:A547 ) )</f>
        <v>Richardson,Anchorage,AK,99504,907-333-8600,Sunshine Outfitters</v>
      </c>
    </row>
    <row r="543" spans="1:2" x14ac:dyDescent="0.25">
      <c r="A543" s="127" t="s">
        <v>363</v>
      </c>
      <c r="B543" s="104" t="str" cm="1">
        <f t="array" ref="B543" xml:space="preserve"> _xlfn.TEXTJOIN( ",", FALSE, TRIM( A543:A548 ) )</f>
        <v>Anchorage,AK,99504,907-333-8600,Sunshine Outfitters,West Northern Boulevard</v>
      </c>
    </row>
    <row r="544" spans="1:2" x14ac:dyDescent="0.25">
      <c r="A544" s="127" t="s">
        <v>316</v>
      </c>
      <c r="B544" s="104" t="str" cm="1">
        <f t="array" ref="B544" xml:space="preserve"> _xlfn.TEXTJOIN( ",", FALSE, TRIM( A544:A549 ) )</f>
        <v>AK,99504,907-333-8600,Sunshine Outfitters,West Northern Boulevard,Anchorage</v>
      </c>
    </row>
    <row r="545" spans="1:2" x14ac:dyDescent="0.25">
      <c r="A545" s="127">
        <v>99504</v>
      </c>
      <c r="B545" s="104" t="str" cm="1">
        <f t="array" ref="B545" xml:space="preserve"> _xlfn.TEXTJOIN( ",", FALSE, TRIM( A545:A550 ) )</f>
        <v>99504,907-333-8600,Sunshine Outfitters,West Northern Boulevard,Anchorage,AK</v>
      </c>
    </row>
    <row r="546" spans="1:2" x14ac:dyDescent="0.25">
      <c r="A546" s="127" t="s">
        <v>593</v>
      </c>
      <c r="B546" s="104" t="str" cm="1">
        <f t="array" ref="B546" xml:space="preserve"> _xlfn.TEXTJOIN( ",", FALSE, TRIM( A546:A551 ) )</f>
        <v>907-333-8600,Sunshine Outfitters,West Northern Boulevard,Anchorage,AK,99501</v>
      </c>
    </row>
    <row r="547" spans="1:2" x14ac:dyDescent="0.25">
      <c r="A547" s="127" t="s">
        <v>594</v>
      </c>
      <c r="B547" s="104" t="str" cm="1">
        <f t="array" ref="B547" xml:space="preserve"> _xlfn.TEXTJOIN( ",", FALSE, TRIM( A547:A552 ) )</f>
        <v>Sunshine Outfitters,West Northern Boulevard,Anchorage,AK,99501,907-929-7867</v>
      </c>
    </row>
    <row r="548" spans="1:2" x14ac:dyDescent="0.25">
      <c r="A548" s="127" t="s">
        <v>595</v>
      </c>
      <c r="B548" s="104" t="str" cm="1">
        <f t="array" ref="B548" xml:space="preserve"> _xlfn.TEXTJOIN( ",", FALSE, TRIM( A548:A553 ) )</f>
        <v>West Northern Boulevard,Anchorage,AK,99501,907-929-7867,The Outfitter</v>
      </c>
    </row>
    <row r="549" spans="1:2" x14ac:dyDescent="0.25">
      <c r="A549" s="127" t="s">
        <v>363</v>
      </c>
      <c r="B549" s="104" t="str" cm="1">
        <f t="array" ref="B549" xml:space="preserve"> _xlfn.TEXTJOIN( ",", FALSE, TRIM( A549:A554 ) )</f>
        <v>Anchorage,AK,99501,907-929-7867,The Outfitter,4462 Sawmill Creek Road</v>
      </c>
    </row>
    <row r="550" spans="1:2" x14ac:dyDescent="0.25">
      <c r="A550" s="127" t="s">
        <v>316</v>
      </c>
      <c r="B550" s="104" t="str" cm="1">
        <f t="array" ref="B550" xml:space="preserve"> _xlfn.TEXTJOIN( ",", FALSE, TRIM( A550:A555 ) )</f>
        <v>AK,99501,907-929-7867,The Outfitter,4462 Sawmill Creek Road,Anchorage</v>
      </c>
    </row>
    <row r="551" spans="1:2" x14ac:dyDescent="0.25">
      <c r="A551" s="127">
        <v>99501</v>
      </c>
      <c r="B551" s="104" t="str" cm="1">
        <f t="array" ref="B551" xml:space="preserve"> _xlfn.TEXTJOIN( ",", FALSE, TRIM( A551:A556 ) )</f>
        <v>99501,907-929-7867,The Outfitter,4462 Sawmill Creek Road,Anchorage,AK</v>
      </c>
    </row>
    <row r="552" spans="1:2" x14ac:dyDescent="0.25">
      <c r="A552" s="127" t="s">
        <v>596</v>
      </c>
      <c r="B552" s="104" t="str" cm="1">
        <f t="array" ref="B552" xml:space="preserve"> _xlfn.TEXTJOIN( ",", FALSE, TRIM( A552:A557 ) )</f>
        <v>907-929-7867,The Outfitter,4462 Sawmill Creek Road,Anchorage,AK,99901</v>
      </c>
    </row>
    <row r="553" spans="1:2" x14ac:dyDescent="0.25">
      <c r="A553" s="127" t="s">
        <v>597</v>
      </c>
      <c r="B553" s="104" t="str" cm="1">
        <f t="array" ref="B553" xml:space="preserve"> _xlfn.TEXTJOIN( ",", FALSE, TRIM( A553:A558 ) )</f>
        <v>The Outfitter,4462 Sawmill Creek Road,Anchorage,AK,99901,907-225-6706</v>
      </c>
    </row>
    <row r="554" spans="1:2" x14ac:dyDescent="0.25">
      <c r="A554" s="127" t="s">
        <v>598</v>
      </c>
      <c r="B554" s="104" t="str" cm="1">
        <f t="array" ref="B554" xml:space="preserve"> _xlfn.TEXTJOIN( ",", FALSE, TRIM( A554:A559 ) )</f>
        <v>4462 Sawmill Creek Road,Anchorage,AK,99901,907-225-6706,The Trading Company Furniture House</v>
      </c>
    </row>
    <row r="555" spans="1:2" x14ac:dyDescent="0.25">
      <c r="A555" s="127" t="s">
        <v>363</v>
      </c>
      <c r="B555" s="104" t="str" cm="1">
        <f t="array" ref="B555" xml:space="preserve"> _xlfn.TEXTJOIN( ",", FALSE, TRIM( A555:A560 ) )</f>
        <v>Anchorage,AK,99901,907-225-6706,The Trading Company Furniture House,West Northern Boulevard</v>
      </c>
    </row>
    <row r="556" spans="1:2" x14ac:dyDescent="0.25">
      <c r="A556" s="127" t="s">
        <v>316</v>
      </c>
      <c r="B556" s="104" t="str" cm="1">
        <f t="array" ref="B556" xml:space="preserve"> _xlfn.TEXTJOIN( ",", FALSE, TRIM( A556:A561 ) )</f>
        <v>AK,99901,907-225-6706,The Trading Company Furniture House,West Northern Boulevard,Anchorage</v>
      </c>
    </row>
    <row r="557" spans="1:2" x14ac:dyDescent="0.25">
      <c r="A557" s="127">
        <v>99901</v>
      </c>
      <c r="B557" s="104" t="str" cm="1">
        <f t="array" ref="B557" xml:space="preserve"> _xlfn.TEXTJOIN( ",", FALSE, TRIM( A557:A562 ) )</f>
        <v>99901,907-225-6706,The Trading Company Furniture House,West Northern Boulevard,Anchorage,AK</v>
      </c>
    </row>
    <row r="558" spans="1:2" x14ac:dyDescent="0.25">
      <c r="A558" s="127" t="s">
        <v>599</v>
      </c>
      <c r="B558" s="104" t="str" cm="1">
        <f t="array" ref="B558" xml:space="preserve"> _xlfn.TEXTJOIN( ",", FALSE, TRIM( A558:A563 ) )</f>
        <v>907-225-6706,The Trading Company Furniture House,West Northern Boulevard,Anchorage,AK,99901</v>
      </c>
    </row>
    <row r="559" spans="1:2" x14ac:dyDescent="0.25">
      <c r="A559" s="127" t="s">
        <v>600</v>
      </c>
      <c r="B559" s="104" t="str" cm="1">
        <f t="array" ref="B559" xml:space="preserve"> _xlfn.TEXTJOIN( ",", FALSE, TRIM( A559:A564 ) )</f>
        <v>The Trading Company Furniture House,West Northern Boulevard,Anchorage,AK,99901,907-225-8139</v>
      </c>
    </row>
    <row r="560" spans="1:2" x14ac:dyDescent="0.25">
      <c r="A560" s="127" t="s">
        <v>595</v>
      </c>
      <c r="B560" s="104" t="str" cm="1">
        <f t="array" ref="B560" xml:space="preserve"> _xlfn.TEXTJOIN( ",", FALSE, TRIM( A560:A565 ) )</f>
        <v>West Northern Boulevard,Anchorage,AK,99901,907-225-8139,The Windless Corner</v>
      </c>
    </row>
    <row r="561" spans="1:2" x14ac:dyDescent="0.25">
      <c r="A561" s="127" t="s">
        <v>363</v>
      </c>
      <c r="B561" s="104" t="str" cm="1">
        <f t="array" ref="B561" xml:space="preserve"> _xlfn.TEXTJOIN( ",", FALSE, TRIM( A561:A566 ) )</f>
        <v>Anchorage,AK,99901,907-225-8139,The Windless Corner,West Northern Boulevard</v>
      </c>
    </row>
    <row r="562" spans="1:2" x14ac:dyDescent="0.25">
      <c r="A562" s="127" t="s">
        <v>316</v>
      </c>
      <c r="B562" s="104" t="str" cm="1">
        <f t="array" ref="B562" xml:space="preserve"> _xlfn.TEXTJOIN( ",", FALSE, TRIM( A562:A567 ) )</f>
        <v>AK,99901,907-225-8139,The Windless Corner,West Northern Boulevard,Anchorage</v>
      </c>
    </row>
    <row r="563" spans="1:2" x14ac:dyDescent="0.25">
      <c r="A563" s="127">
        <v>99901</v>
      </c>
      <c r="B563" s="104" t="str" cm="1">
        <f t="array" ref="B563" xml:space="preserve"> _xlfn.TEXTJOIN( ",", FALSE, TRIM( A563:A568 ) )</f>
        <v>99901,907-225-8139,The Windless Corner,West Northern Boulevard,Anchorage,AK</v>
      </c>
    </row>
    <row r="564" spans="1:2" x14ac:dyDescent="0.25">
      <c r="A564" s="127" t="s">
        <v>601</v>
      </c>
      <c r="B564" s="104" t="str" cm="1">
        <f t="array" ref="B564" xml:space="preserve"> _xlfn.TEXTJOIN( ",", FALSE, TRIM( A564:A569 ) )</f>
        <v>907-225-8139,The Windless Corner,West Northern Boulevard,Anchorage,AK,99654</v>
      </c>
    </row>
    <row r="565" spans="1:2" x14ac:dyDescent="0.25">
      <c r="A565" s="127" t="s">
        <v>602</v>
      </c>
      <c r="B565" s="104" t="str" cm="1">
        <f t="array" ref="B565" xml:space="preserve"> _xlfn.TEXTJOIN( ",", FALSE, TRIM( A565:A570 ) )</f>
        <v>The Windless Corner,West Northern Boulevard,Anchorage,AK,99654,907-373-8030</v>
      </c>
    </row>
    <row r="566" spans="1:2" x14ac:dyDescent="0.25">
      <c r="A566" s="127" t="s">
        <v>595</v>
      </c>
      <c r="B566" s="104" t="str" cm="1">
        <f t="array" ref="B566" xml:space="preserve"> _xlfn.TEXTJOIN( ",", FALSE, TRIM( A566:A571 ) )</f>
        <v>West Northern Boulevard,Anchorage,AK,99654,907-373-8030,Travel of Alaska</v>
      </c>
    </row>
    <row r="567" spans="1:2" x14ac:dyDescent="0.25">
      <c r="A567" s="127" t="s">
        <v>363</v>
      </c>
      <c r="B567" s="104" t="str" cm="1">
        <f t="array" ref="B567" xml:space="preserve"> _xlfn.TEXTJOIN( ",", FALSE, TRIM( A567:A572 ) )</f>
        <v>Anchorage,AK,99654,907-373-8030,Travel of Alaska,4301 River Loop Road</v>
      </c>
    </row>
    <row r="568" spans="1:2" x14ac:dyDescent="0.25">
      <c r="A568" s="127" t="s">
        <v>316</v>
      </c>
      <c r="B568" s="104" t="str" cm="1">
        <f t="array" ref="B568" xml:space="preserve"> _xlfn.TEXTJOIN( ",", FALSE, TRIM( A568:A573 ) )</f>
        <v>AK,99654,907-373-8030,Travel of Alaska,4301 River Loop Road,Anchorage</v>
      </c>
    </row>
    <row r="569" spans="1:2" x14ac:dyDescent="0.25">
      <c r="A569" s="127">
        <v>99654</v>
      </c>
      <c r="B569" s="104" t="str" cm="1">
        <f t="array" ref="B569" xml:space="preserve"> _xlfn.TEXTJOIN( ",", FALSE, TRIM( A569:A574 ) )</f>
        <v>99654,907-373-8030,Travel of Alaska,4301 River Loop Road,Anchorage,AK</v>
      </c>
    </row>
    <row r="570" spans="1:2" x14ac:dyDescent="0.25">
      <c r="A570" s="127" t="s">
        <v>603</v>
      </c>
      <c r="B570" s="104" t="str" cm="1">
        <f t="array" ref="B570" xml:space="preserve"> _xlfn.TEXTJOIN( ",", FALSE, TRIM( A570:A575 ) )</f>
        <v>907-373-8030,Travel of Alaska,4301 River Loop Road,Anchorage,AK,99577</v>
      </c>
    </row>
    <row r="571" spans="1:2" x14ac:dyDescent="0.25">
      <c r="A571" s="127" t="s">
        <v>604</v>
      </c>
      <c r="B571" s="104" t="str" cm="1">
        <f t="array" ref="B571" xml:space="preserve"> _xlfn.TEXTJOIN( ",", FALSE, TRIM( A571:A576 ) )</f>
        <v>Travel of Alaska,4301 River Loop Road,Anchorage,AK,99577,907-694-6664</v>
      </c>
    </row>
    <row r="572" spans="1:2" x14ac:dyDescent="0.25">
      <c r="A572" s="127" t="s">
        <v>605</v>
      </c>
      <c r="B572" s="104" t="str" cm="1">
        <f t="array" ref="B572" xml:space="preserve"> _xlfn.TEXTJOIN( ",", FALSE, TRIM( A572:A577 ) )</f>
        <v>4301 River Loop Road,Anchorage,AK,99577,907-694-6664,Travers Realty</v>
      </c>
    </row>
    <row r="573" spans="1:2" x14ac:dyDescent="0.25">
      <c r="A573" s="127" t="s">
        <v>363</v>
      </c>
      <c r="B573" s="104" t="str" cm="1">
        <f t="array" ref="B573" xml:space="preserve"> _xlfn.TEXTJOIN( ",", FALSE, TRIM( A573:A578 ) )</f>
        <v>Anchorage,AK,99577,907-694-6664,Travers Realty,Yenlo Street</v>
      </c>
    </row>
    <row r="574" spans="1:2" x14ac:dyDescent="0.25">
      <c r="A574" s="127" t="s">
        <v>316</v>
      </c>
      <c r="B574" s="104" t="str" cm="1">
        <f t="array" ref="B574" xml:space="preserve"> _xlfn.TEXTJOIN( ",", FALSE, TRIM( A574:A579 ) )</f>
        <v>AK,99577,907-694-6664,Travers Realty,Yenlo Street,Anchorage</v>
      </c>
    </row>
    <row r="575" spans="1:2" x14ac:dyDescent="0.25">
      <c r="A575" s="127">
        <v>99577</v>
      </c>
      <c r="B575" s="104" t="str" cm="1">
        <f t="array" ref="B575" xml:space="preserve"> _xlfn.TEXTJOIN( ",", FALSE, TRIM( A575:A580 ) )</f>
        <v>99577,907-694-6664,Travers Realty,Yenlo Street,Anchorage,AK</v>
      </c>
    </row>
    <row r="576" spans="1:2" x14ac:dyDescent="0.25">
      <c r="A576" s="127" t="s">
        <v>606</v>
      </c>
      <c r="B576" s="104" t="str" cm="1">
        <f t="array" ref="B576" xml:space="preserve"> _xlfn.TEXTJOIN( ",", FALSE, TRIM( A576:A581 ) )</f>
        <v>907-694-6664,Travers Realty,Yenlo Street,Anchorage,AK,99507</v>
      </c>
    </row>
    <row r="577" spans="1:2" x14ac:dyDescent="0.25">
      <c r="A577" s="127" t="s">
        <v>607</v>
      </c>
      <c r="B577" s="104" t="str" cm="1">
        <f t="array" ref="B577" xml:space="preserve"> _xlfn.TEXTJOIN( ",", FALSE, TRIM( A577:A582 ) )</f>
        <v>Travers Realty,Yenlo Street,Anchorage,AK,99507,907-346-8438</v>
      </c>
    </row>
    <row r="578" spans="1:2" x14ac:dyDescent="0.25">
      <c r="A578" s="127" t="s">
        <v>608</v>
      </c>
      <c r="B578" s="104" t="str" cm="1">
        <f t="array" ref="B578" xml:space="preserve"> _xlfn.TEXTJOIN( ",", FALSE, TRIM( A578:A583 ) )</f>
        <v>Yenlo Street,Anchorage,AK,99507,907-346-8438,Tundra View Sports</v>
      </c>
    </row>
    <row r="579" spans="1:2" x14ac:dyDescent="0.25">
      <c r="A579" s="127" t="s">
        <v>363</v>
      </c>
      <c r="B579" s="104" t="str" cm="1">
        <f t="array" ref="B579" xml:space="preserve"> _xlfn.TEXTJOIN( ",", FALSE, TRIM( A579:A584 ) )</f>
        <v>Anchorage,AK,99507,907-346-8438,Tundra View Sports,1312 Indo Skate Park</v>
      </c>
    </row>
    <row r="580" spans="1:2" x14ac:dyDescent="0.25">
      <c r="A580" s="127" t="s">
        <v>316</v>
      </c>
      <c r="B580" s="104" t="str" cm="1">
        <f t="array" ref="B580" xml:space="preserve"> _xlfn.TEXTJOIN( ",", FALSE, TRIM( A580:A585 ) )</f>
        <v>AK,99507,907-346-8438,Tundra View Sports,1312 Indo Skate Park,Fairbanks</v>
      </c>
    </row>
    <row r="581" spans="1:2" x14ac:dyDescent="0.25">
      <c r="A581" s="127">
        <v>99507</v>
      </c>
      <c r="B581" s="104" t="str" cm="1">
        <f t="array" ref="B581" xml:space="preserve"> _xlfn.TEXTJOIN( ",", FALSE, TRIM( A581:A586 ) )</f>
        <v>99507,907-346-8438,Tundra View Sports,1312 Indo Skate Park,Fairbanks,AK</v>
      </c>
    </row>
    <row r="582" spans="1:2" x14ac:dyDescent="0.25">
      <c r="A582" s="127" t="s">
        <v>609</v>
      </c>
      <c r="B582" s="104" t="str" cm="1">
        <f t="array" ref="B582" xml:space="preserve"> _xlfn.TEXTJOIN( ",", FALSE, TRIM( A582:A587 ) )</f>
        <v>907-346-8438,Tundra View Sports,1312 Indo Skate Park,Fairbanks,AK,99737</v>
      </c>
    </row>
    <row r="583" spans="1:2" x14ac:dyDescent="0.25">
      <c r="A583" s="127" t="s">
        <v>610</v>
      </c>
      <c r="B583" s="104" t="str" cm="1">
        <f t="array" ref="B583" xml:space="preserve"> _xlfn.TEXTJOIN( ",", FALSE, TRIM( A583:A588 ) )</f>
        <v>Tundra View Sports,1312 Indo Skate Park,Fairbanks,AK,99737,907-895-4990</v>
      </c>
    </row>
    <row r="584" spans="1:2" x14ac:dyDescent="0.25">
      <c r="A584" s="127" t="s">
        <v>611</v>
      </c>
      <c r="B584" s="104" t="str" cm="1">
        <f t="array" ref="B584" xml:space="preserve"> _xlfn.TEXTJOIN( ",", FALSE, TRIM( A584:A589 ) )</f>
        <v>1312 Indo Skate Park,Fairbanks,AK,99737,907-895-4990,Weller Fishing Inc</v>
      </c>
    </row>
    <row r="585" spans="1:2" x14ac:dyDescent="0.25">
      <c r="A585" s="127" t="s">
        <v>391</v>
      </c>
      <c r="B585" s="104" t="str" cm="1">
        <f t="array" ref="B585" xml:space="preserve"> _xlfn.TEXTJOIN( ",", FALSE, TRIM( A585:A590 ) )</f>
        <v>Fairbanks,AK,99737,907-895-4990,Weller Fishing Inc,Po Box 491</v>
      </c>
    </row>
    <row r="586" spans="1:2" x14ac:dyDescent="0.25">
      <c r="A586" s="127" t="s">
        <v>316</v>
      </c>
      <c r="B586" s="104" t="str" cm="1">
        <f t="array" ref="B586" xml:space="preserve"> _xlfn.TEXTJOIN( ",", FALSE, TRIM( A586:A591 ) )</f>
        <v>AK,99737,907-895-4990,Weller Fishing Inc,Po Box 491,Anchorage</v>
      </c>
    </row>
    <row r="587" spans="1:2" x14ac:dyDescent="0.25">
      <c r="A587" s="127">
        <v>99737</v>
      </c>
      <c r="B587" s="104" t="str" cm="1">
        <f t="array" ref="B587" xml:space="preserve"> _xlfn.TEXTJOIN( ",", FALSE, TRIM( A587:A592 ) )</f>
        <v>99737,907-895-4990,Weller Fishing Inc,Po Box 491,Anchorage,AK</v>
      </c>
    </row>
    <row r="588" spans="1:2" x14ac:dyDescent="0.25">
      <c r="A588" s="127" t="s">
        <v>612</v>
      </c>
      <c r="B588" s="104" t="str" cm="1">
        <f t="array" ref="B588" xml:space="preserve"> _xlfn.TEXTJOIN( ",", FALSE, TRIM( A588:A593 ) )</f>
        <v>907-895-4990,Weller Fishing Inc,Po Box 491,Anchorage,AK,99835</v>
      </c>
    </row>
    <row r="589" spans="1:2" x14ac:dyDescent="0.25">
      <c r="A589" s="127" t="s">
        <v>613</v>
      </c>
      <c r="B589" s="104" t="str" cm="1">
        <f t="array" ref="B589" xml:space="preserve"> _xlfn.TEXTJOIN( ",", FALSE, TRIM( A589:A594 ) )</f>
        <v>Weller Fishing Inc,Po Box 491,Anchorage,AK,99835,907-747-9800</v>
      </c>
    </row>
    <row r="590" spans="1:2" x14ac:dyDescent="0.25">
      <c r="A590" s="127" t="s">
        <v>614</v>
      </c>
      <c r="B590" s="104" t="str" cm="1">
        <f t="array" ref="B590" xml:space="preserve"> _xlfn.TEXTJOIN( ",", FALSE, TRIM( A590:A595 ) )</f>
        <v>Po Box 491,Anchorage,AK,99835,907-747-9800,Wildman Designs</v>
      </c>
    </row>
    <row r="591" spans="1:2" x14ac:dyDescent="0.25">
      <c r="A591" s="127" t="s">
        <v>363</v>
      </c>
      <c r="B591" s="104" t="str" cm="1">
        <f t="array" ref="B591" xml:space="preserve"> _xlfn.TEXTJOIN( ",", FALSE, TRIM( A591:A596 ) )</f>
        <v>Anchorage,AK,99835,907-747-9800,Wildman Designs,Po Box 254</v>
      </c>
    </row>
    <row r="592" spans="1:2" x14ac:dyDescent="0.25">
      <c r="A592" s="127" t="s">
        <v>316</v>
      </c>
      <c r="B592" s="104" t="str" cm="1">
        <f t="array" ref="B592" xml:space="preserve"> _xlfn.TEXTJOIN( ",", FALSE, TRIM( A592:A597 ) )</f>
        <v>AK,99835,907-747-9800,Wildman Designs,Po Box 254,Anchorage</v>
      </c>
    </row>
    <row r="593" spans="1:2" x14ac:dyDescent="0.25">
      <c r="A593" s="127">
        <v>99835</v>
      </c>
      <c r="B593" s="104" t="str" cm="1">
        <f t="array" ref="B593" xml:space="preserve"> _xlfn.TEXTJOIN( ",", FALSE, TRIM( A593:A598 ) )</f>
        <v>99835,907-747-9800,Wildman Designs,Po Box 254,Anchorage,AK</v>
      </c>
    </row>
    <row r="594" spans="1:2" x14ac:dyDescent="0.25">
      <c r="A594" s="127" t="s">
        <v>615</v>
      </c>
      <c r="B594" s="104" t="str" cm="1">
        <f t="array" ref="B594" xml:space="preserve"> _xlfn.TEXTJOIN( ",", FALSE, TRIM( A594:A599 ) )</f>
        <v>907-747-9800,Wildman Designs,Po Box 254,Anchorage,AK,99645</v>
      </c>
    </row>
    <row r="595" spans="1:2" x14ac:dyDescent="0.25">
      <c r="A595" s="127" t="s">
        <v>616</v>
      </c>
      <c r="B595" s="104" t="str" cm="1">
        <f t="array" ref="B595" xml:space="preserve"> _xlfn.TEXTJOIN( ",", FALSE, TRIM( A595:A600 ) )</f>
        <v>Wildman Designs,Po Box 254,Anchorage,AK,99645,907-745-9919</v>
      </c>
    </row>
    <row r="596" spans="1:2" x14ac:dyDescent="0.25">
      <c r="A596" s="127" t="s">
        <v>617</v>
      </c>
      <c r="B596" s="104" t="str" cm="1">
        <f t="array" ref="B596" xml:space="preserve"> _xlfn.TEXTJOIN( ",", FALSE, TRIM( A596:A601 ) )</f>
        <v>Po Box 254,Anchorage,AK,99645,907-745-9919,William Marine</v>
      </c>
    </row>
    <row r="597" spans="1:2" x14ac:dyDescent="0.25">
      <c r="A597" s="127" t="s">
        <v>363</v>
      </c>
      <c r="B597" s="104" t="str" cm="1">
        <f t="array" ref="B597" xml:space="preserve"> _xlfn.TEXTJOIN( ",", FALSE, TRIM( A597:A602 ) )</f>
        <v>Anchorage,AK,99645,907-745-9919,William Marine,8745 Stedman Street</v>
      </c>
    </row>
    <row r="598" spans="1:2" x14ac:dyDescent="0.25">
      <c r="A598" s="127" t="s">
        <v>316</v>
      </c>
      <c r="B598" s="104" t="str" cm="1">
        <f t="array" ref="B598" xml:space="preserve"> _xlfn.TEXTJOIN( ",", FALSE, TRIM( A598:A603 ) )</f>
        <v>AK,99645,907-745-9919,William Marine,8745 Stedman Street,Anchorage</v>
      </c>
    </row>
    <row r="599" spans="1:2" x14ac:dyDescent="0.25">
      <c r="A599" s="127">
        <v>99645</v>
      </c>
      <c r="B599" s="104" t="str" cm="1">
        <f t="array" ref="B599" xml:space="preserve"> _xlfn.TEXTJOIN( ",", FALSE, TRIM( A599:A604 ) )</f>
        <v>99645,907-745-9919,William Marine,8745 Stedman Street,Anchorage,AK</v>
      </c>
    </row>
    <row r="600" spans="1:2" x14ac:dyDescent="0.25">
      <c r="A600" s="127" t="s">
        <v>618</v>
      </c>
      <c r="B600" s="104" t="str" cm="1">
        <f t="array" ref="B600" xml:space="preserve"> _xlfn.TEXTJOIN( ",", FALSE, TRIM( A600:A605 ) )</f>
        <v>907-745-9919,William Marine,8745 Stedman Street,Anchorage,AK,99686</v>
      </c>
    </row>
    <row r="601" spans="1:2" x14ac:dyDescent="0.25">
      <c r="A601" s="127" t="s">
        <v>619</v>
      </c>
      <c r="B601" s="104" t="str" cm="1">
        <f t="array" ref="B601" xml:space="preserve"> _xlfn.TEXTJOIN( ",", FALSE, TRIM( A601:A606 ) )</f>
        <v>William Marine,8745 Stedman Street,Anchorage,AK,99686,907-835-7222</v>
      </c>
    </row>
    <row r="602" spans="1:2" x14ac:dyDescent="0.25">
      <c r="A602" s="127" t="s">
        <v>620</v>
      </c>
      <c r="B602" s="104" t="str" cm="1">
        <f t="array" ref="B602" xml:space="preserve"> _xlfn.TEXTJOIN( ",", FALSE, TRIM( A602:A607 ) )</f>
        <v>8745 Stedman Street,Anchorage,AK,99686,907-835-7222,Your Fishin Hole</v>
      </c>
    </row>
    <row r="603" spans="1:2" x14ac:dyDescent="0.25">
      <c r="A603" s="127" t="s">
        <v>363</v>
      </c>
      <c r="B603" s="104" t="str" cm="1">
        <f t="array" ref="B603" xml:space="preserve"> _xlfn.TEXTJOIN( ",", FALSE, TRIM( A603:A608 ) )</f>
        <v>Anchorage,AK,99686,907-835-7222,Your Fishin Hole,1050 Galena Road</v>
      </c>
    </row>
    <row r="604" spans="1:2" x14ac:dyDescent="0.25">
      <c r="A604" s="127" t="s">
        <v>316</v>
      </c>
      <c r="B604" s="104" t="str" cm="1">
        <f t="array" ref="B604" xml:space="preserve"> _xlfn.TEXTJOIN( ",", FALSE, TRIM( A604:A609 ) )</f>
        <v>AK,99686,907-835-7222,Your Fishin Hole,1050 Galena Road,Juneau</v>
      </c>
    </row>
    <row r="605" spans="1:2" x14ac:dyDescent="0.25">
      <c r="A605" s="127">
        <v>99686</v>
      </c>
      <c r="B605" s="104" t="str" cm="1">
        <f t="array" ref="B605" xml:space="preserve"> _xlfn.TEXTJOIN( ",", FALSE, TRIM( A605:A610 ) )</f>
        <v>99686,907-835-7222,Your Fishin Hole,1050 Galena Road,Juneau,AK</v>
      </c>
    </row>
    <row r="606" spans="1:2" x14ac:dyDescent="0.25">
      <c r="A606" s="127" t="s">
        <v>621</v>
      </c>
      <c r="B606" s="104" t="str" cm="1">
        <f t="array" ref="B606" xml:space="preserve"> _xlfn.TEXTJOIN( ",", FALSE, TRIM( A606:A611 ) )</f>
        <v>907-835-7222,Your Fishin Hole,1050 Galena Road,Juneau,AK,99669</v>
      </c>
    </row>
    <row r="607" spans="1:2" x14ac:dyDescent="0.25">
      <c r="A607" s="127" t="s">
        <v>622</v>
      </c>
      <c r="B607" s="104" t="str" cm="1">
        <f t="array" ref="B607" xml:space="preserve"> _xlfn.TEXTJOIN( ",", FALSE, TRIM( A607:A612 ) )</f>
        <v>Your Fishin Hole,1050 Galena Road,Juneau,AK,99669,907-262-4438</v>
      </c>
    </row>
    <row r="608" spans="1:2" x14ac:dyDescent="0.25">
      <c r="A608" s="127" t="s">
        <v>623</v>
      </c>
      <c r="B608" s="104" t="str" cm="1">
        <f t="array" ref="B608" xml:space="preserve"> _xlfn.TEXTJOIN( ",", FALSE, TRIM( A608:A613 ) )</f>
        <v>1050 Galena Road,Juneau,AK,99669,907-262-4438,</v>
      </c>
    </row>
    <row r="609" spans="1:2" x14ac:dyDescent="0.25">
      <c r="A609" s="127" t="s">
        <v>451</v>
      </c>
      <c r="B609" s="104" t="str" cm="1">
        <f t="array" ref="B609" xml:space="preserve"> _xlfn.TEXTJOIN( ",", FALSE, TRIM( A609:A614 ) )</f>
        <v>Juneau,AK,99669,907-262-4438,,</v>
      </c>
    </row>
    <row r="610" spans="1:2" x14ac:dyDescent="0.25">
      <c r="A610" s="127" t="s">
        <v>316</v>
      </c>
      <c r="B610" s="104" t="str" cm="1">
        <f t="array" ref="B610" xml:space="preserve"> _xlfn.TEXTJOIN( ",", FALSE, TRIM( A610:A615 ) )</f>
        <v>AK,99669,907-262-4438,,,</v>
      </c>
    </row>
    <row r="611" spans="1:2" x14ac:dyDescent="0.25">
      <c r="A611" s="127">
        <v>99669</v>
      </c>
      <c r="B611" s="104" t="str" cm="1">
        <f t="array" ref="B611" xml:space="preserve"> _xlfn.TEXTJOIN( ",", FALSE, TRIM( A611:A616 ) )</f>
        <v>99669,907-262-4438,,,,</v>
      </c>
    </row>
    <row r="612" spans="1:2" x14ac:dyDescent="0.25">
      <c r="A612" s="127" t="s">
        <v>624</v>
      </c>
      <c r="B612" s="104" t="str" cm="1">
        <f t="array" ref="B612" xml:space="preserve"> _xlfn.TEXTJOIN( ",", FALSE, TRIM( A612:A617 ) )</f>
        <v>907-262-4438,,,,,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4"/>
  <dimension ref="A1:C612"/>
  <sheetViews>
    <sheetView zoomScale="130" zoomScaleNormal="130" workbookViewId="0">
      <pane ySplit="6" topLeftCell="A7" activePane="bottomLeft" state="frozen"/>
      <selection activeCell="A2" sqref="A2:XFD2"/>
      <selection pane="bottomLeft" activeCell="A2" sqref="A2:XFD2"/>
    </sheetView>
  </sheetViews>
  <sheetFormatPr defaultColWidth="9.140625" defaultRowHeight="15" x14ac:dyDescent="0.25"/>
  <cols>
    <col min="1" max="1" width="37.140625" style="127" bestFit="1" customWidth="1"/>
    <col min="2" max="2" width="87.7109375" style="104" customWidth="1"/>
    <col min="3" max="3" width="9.140625" style="104"/>
    <col min="4" max="16384" width="9.140625" style="102"/>
  </cols>
  <sheetData>
    <row r="1" spans="1:3" s="253" customFormat="1" ht="18" x14ac:dyDescent="0.25">
      <c r="A1" s="251" t="s">
        <v>1887</v>
      </c>
      <c r="B1" s="252"/>
      <c r="C1" s="252"/>
    </row>
    <row r="2" spans="1:3" s="195" customFormat="1" ht="12.75" hidden="1" x14ac:dyDescent="0.2">
      <c r="A2" s="193"/>
      <c r="B2" s="194"/>
      <c r="C2" s="194"/>
    </row>
    <row r="3" spans="1:3" s="280" customFormat="1" ht="12.75" collapsed="1" x14ac:dyDescent="0.2">
      <c r="A3" s="269" t="str">
        <f>IF(A2="","",IF(Disable_Video_Hyperlinks,A2,HYPERLINK(Video_website&amp;A2,A2)))</f>
        <v/>
      </c>
      <c r="B3" s="279"/>
      <c r="C3" s="279"/>
    </row>
    <row r="4" spans="1:3" s="195" customFormat="1" ht="12.75" x14ac:dyDescent="0.2">
      <c r="A4" s="271" t="str">
        <f>IF(B2="","",B2)</f>
        <v/>
      </c>
      <c r="B4" s="194"/>
      <c r="C4" s="194"/>
    </row>
    <row r="5" spans="1:3" x14ac:dyDescent="0.25">
      <c r="A5" s="257"/>
      <c r="B5" s="258"/>
      <c r="C5" s="257"/>
    </row>
    <row r="6" spans="1:3" x14ac:dyDescent="0.25">
      <c r="A6" s="257" t="s">
        <v>784</v>
      </c>
      <c r="B6" s="257" t="s">
        <v>786</v>
      </c>
      <c r="C6" s="257" t="s">
        <v>778</v>
      </c>
    </row>
    <row r="7" spans="1:3" x14ac:dyDescent="0.25">
      <c r="A7" s="127" t="s">
        <v>313</v>
      </c>
      <c r="B7" s="104" t="str" cm="1">
        <f t="array" ref="B7" xml:space="preserve"> _xlfn.TEXTJOIN( ",", FALSE, TRIM( A7:A12 ) )</f>
        <v>65 Degrees,2 2nd Avenue,Wrangell,AK,99615,907-486-0233</v>
      </c>
      <c r="C7" s="104" t="str">
        <f t="shared" ref="C7:C70" si="0">RIGHT(B7,5)</f>
        <v>-0233</v>
      </c>
    </row>
    <row r="8" spans="1:3" x14ac:dyDescent="0.25">
      <c r="A8" s="127" t="s">
        <v>314</v>
      </c>
      <c r="B8" s="104" t="str" cm="1">
        <f t="array" ref="B8" xml:space="preserve"> _xlfn.TEXTJOIN( ",", FALSE, TRIM( A8:A13 ) )</f>
        <v>2 2nd Avenue,Wrangell,AK,99615,907-486-0233,AA Billiards Sales &amp; Service</v>
      </c>
      <c r="C8" s="104" t="str">
        <f t="shared" si="0"/>
        <v>rvice</v>
      </c>
    </row>
    <row r="9" spans="1:3" x14ac:dyDescent="0.25">
      <c r="A9" s="127" t="s">
        <v>315</v>
      </c>
      <c r="B9" s="104" t="str" cm="1">
        <f t="array" ref="B9" xml:space="preserve"> _xlfn.TEXTJOIN( ",", FALSE, TRIM( A9:A14 ) )</f>
        <v>Wrangell,AK,99615,907-486-0233,AA Billiards Sales &amp; Service,24 2nd Avenue</v>
      </c>
      <c r="C9" s="104" t="str">
        <f t="shared" si="0"/>
        <v>venue</v>
      </c>
    </row>
    <row r="10" spans="1:3" x14ac:dyDescent="0.25">
      <c r="A10" s="127" t="s">
        <v>316</v>
      </c>
      <c r="B10" s="104" t="str" cm="1">
        <f t="array" ref="B10" xml:space="preserve"> _xlfn.TEXTJOIN( ",", FALSE, TRIM( A10:A15 ) )</f>
        <v>AK,99615,907-486-0233,AA Billiards Sales &amp; Service,24 2nd Avenue,Wasilla</v>
      </c>
      <c r="C10" s="104" t="str">
        <f t="shared" si="0"/>
        <v>silla</v>
      </c>
    </row>
    <row r="11" spans="1:3" x14ac:dyDescent="0.25">
      <c r="A11" s="127">
        <v>99615</v>
      </c>
      <c r="B11" s="104" t="str" cm="1">
        <f t="array" ref="B11" xml:space="preserve"> _xlfn.TEXTJOIN( ",", FALSE, TRIM( A11:A16 ) )</f>
        <v>99615,907-486-0233,AA Billiards Sales &amp; Service,24 2nd Avenue,Wasilla,AK</v>
      </c>
      <c r="C11" s="104" t="str">
        <f t="shared" si="0"/>
        <v>la,AK</v>
      </c>
    </row>
    <row r="12" spans="1:3" x14ac:dyDescent="0.25">
      <c r="A12" s="127" t="s">
        <v>317</v>
      </c>
      <c r="B12" s="104" t="str" cm="1">
        <f t="array" ref="B12" xml:space="preserve"> _xlfn.TEXTJOIN( ",", FALSE, TRIM( A12:A17 ) )</f>
        <v>907-486-0233,AA Billiards Sales &amp; Service,24 2nd Avenue,Wasilla,AK,99501</v>
      </c>
      <c r="C12" s="104" t="str">
        <f t="shared" si="0"/>
        <v>99501</v>
      </c>
    </row>
    <row r="13" spans="1:3" x14ac:dyDescent="0.25">
      <c r="A13" s="127" t="s">
        <v>318</v>
      </c>
      <c r="B13" s="104" t="str" cm="1">
        <f t="array" ref="B13" xml:space="preserve"> _xlfn.TEXTJOIN( ",", FALSE, TRIM( A13:A18 ) )</f>
        <v>AA Billiards Sales &amp; Service,24 2nd Avenue,Wasilla,AK,99501,907-278-0901</v>
      </c>
      <c r="C13" s="104" t="str">
        <f t="shared" si="0"/>
        <v>-0901</v>
      </c>
    </row>
    <row r="14" spans="1:3" x14ac:dyDescent="0.25">
      <c r="A14" s="127" t="s">
        <v>319</v>
      </c>
      <c r="B14" s="104" t="str" cm="1">
        <f t="array" ref="B14" xml:space="preserve"> _xlfn.TEXTJOIN( ",", FALSE, TRIM( A14:A19 ) )</f>
        <v>24 2nd Avenue,Wasilla,AK,99501,907-278-0901,Alaska Fly Outfitter</v>
      </c>
      <c r="C14" s="104" t="str">
        <f t="shared" si="0"/>
        <v>itter</v>
      </c>
    </row>
    <row r="15" spans="1:3" x14ac:dyDescent="0.25">
      <c r="A15" s="127" t="s">
        <v>320</v>
      </c>
      <c r="B15" s="104" t="str" cm="1">
        <f t="array" ref="B15" xml:space="preserve"> _xlfn.TEXTJOIN( ",", FALSE, TRIM( A15:A20 ) )</f>
        <v>Wasilla,AK,99501,907-278-0901,Alaska Fly Outfitter,99 3rd Avenue</v>
      </c>
      <c r="C15" s="104" t="str">
        <f t="shared" si="0"/>
        <v>venue</v>
      </c>
    </row>
    <row r="16" spans="1:3" x14ac:dyDescent="0.25">
      <c r="A16" s="127" t="s">
        <v>316</v>
      </c>
      <c r="B16" s="104" t="str" cm="1">
        <f t="array" ref="B16" xml:space="preserve"> _xlfn.TEXTJOIN( ",", FALSE, TRIM( A16:A21 ) )</f>
        <v>AK,99501,907-278-0901,Alaska Fly Outfitter,99 3rd Avenue,Wasilla</v>
      </c>
      <c r="C16" s="104" t="str">
        <f t="shared" si="0"/>
        <v>silla</v>
      </c>
    </row>
    <row r="17" spans="1:3" x14ac:dyDescent="0.25">
      <c r="A17" s="127">
        <v>99501</v>
      </c>
      <c r="B17" s="104" t="str" cm="1">
        <f t="array" ref="B17" xml:space="preserve"> _xlfn.TEXTJOIN( ",", FALSE, TRIM( A17:A22 ) )</f>
        <v>99501,907-278-0901,Alaska Fly Outfitter,99 3rd Avenue,Wasilla,AK</v>
      </c>
      <c r="C17" s="104" t="str">
        <f t="shared" si="0"/>
        <v>la,AK</v>
      </c>
    </row>
    <row r="18" spans="1:3" x14ac:dyDescent="0.25">
      <c r="A18" s="127" t="s">
        <v>321</v>
      </c>
      <c r="B18" s="104" t="str" cm="1">
        <f t="array" ref="B18" xml:space="preserve"> _xlfn.TEXTJOIN( ",", FALSE, TRIM( A18:A23 ) )</f>
        <v>907-278-0901,Alaska Fly Outfitter,99 3rd Avenue,Wasilla,AK,99709</v>
      </c>
      <c r="C18" s="104" t="str">
        <f t="shared" si="0"/>
        <v>99709</v>
      </c>
    </row>
    <row r="19" spans="1:3" x14ac:dyDescent="0.25">
      <c r="A19" s="127" t="s">
        <v>322</v>
      </c>
      <c r="B19" s="104" t="str" cm="1">
        <f t="array" ref="B19" xml:space="preserve"> _xlfn.TEXTJOIN( ",", FALSE, TRIM( A19:A24 ) )</f>
        <v>Alaska Fly Outfitter,99 3rd Avenue,Wasilla,AK,99709,907-455-1006</v>
      </c>
      <c r="C19" s="104" t="str">
        <f t="shared" si="0"/>
        <v>-1006</v>
      </c>
    </row>
    <row r="20" spans="1:3" x14ac:dyDescent="0.25">
      <c r="A20" s="127" t="s">
        <v>323</v>
      </c>
      <c r="B20" s="104" t="str" cm="1">
        <f t="array" ref="B20" xml:space="preserve"> _xlfn.TEXTJOIN( ",", FALSE, TRIM( A20:A25 ) )</f>
        <v>99 3rd Avenue,Wasilla,AK,99709,907-455-1006,Alaska Hiking</v>
      </c>
      <c r="C20" s="104" t="str">
        <f t="shared" si="0"/>
        <v>iking</v>
      </c>
    </row>
    <row r="21" spans="1:3" x14ac:dyDescent="0.25">
      <c r="A21" s="127" t="s">
        <v>320</v>
      </c>
      <c r="B21" s="104" t="str" cm="1">
        <f t="array" ref="B21" xml:space="preserve"> _xlfn.TEXTJOIN( ",", FALSE, TRIM( A21:A26 ) )</f>
        <v>Wasilla,AK,99709,907-455-1006,Alaska Hiking,101 Airport Way</v>
      </c>
      <c r="C21" s="104" t="str">
        <f t="shared" si="0"/>
        <v>t Way</v>
      </c>
    </row>
    <row r="22" spans="1:3" x14ac:dyDescent="0.25">
      <c r="A22" s="127" t="s">
        <v>316</v>
      </c>
      <c r="B22" s="104" t="str" cm="1">
        <f t="array" ref="B22" xml:space="preserve"> _xlfn.TEXTJOIN( ",", FALSE, TRIM( A22:A27 ) )</f>
        <v>AK,99709,907-455-1006,Alaska Hiking,101 Airport Way,Wasilla</v>
      </c>
      <c r="C22" s="104" t="str">
        <f t="shared" si="0"/>
        <v>silla</v>
      </c>
    </row>
    <row r="23" spans="1:3" x14ac:dyDescent="0.25">
      <c r="A23" s="127">
        <v>99709</v>
      </c>
      <c r="B23" s="104" t="str" cm="1">
        <f t="array" ref="B23" xml:space="preserve"> _xlfn.TEXTJOIN( ",", FALSE, TRIM( A23:A28 ) )</f>
        <v>99709,907-455-1006,Alaska Hiking,101 Airport Way,Wasilla,AK</v>
      </c>
      <c r="C23" s="104" t="str">
        <f t="shared" si="0"/>
        <v>la,AK</v>
      </c>
    </row>
    <row r="24" spans="1:3" x14ac:dyDescent="0.25">
      <c r="A24" s="127" t="s">
        <v>324</v>
      </c>
      <c r="B24" s="104" t="str" cm="1">
        <f t="array" ref="B24" xml:space="preserve"> _xlfn.TEXTJOIN( ",", FALSE, TRIM( A24:A29 ) )</f>
        <v>907-455-1006,Alaska Hiking,101 Airport Way,Wasilla,AK,99503</v>
      </c>
      <c r="C24" s="104" t="str">
        <f t="shared" si="0"/>
        <v>99503</v>
      </c>
    </row>
    <row r="25" spans="1:3" x14ac:dyDescent="0.25">
      <c r="A25" s="127" t="s">
        <v>325</v>
      </c>
      <c r="B25" s="104" t="str" cm="1">
        <f t="array" ref="B25" xml:space="preserve"> _xlfn.TEXTJOIN( ",", FALSE, TRIM( A25:A30 ) )</f>
        <v>Alaska Hiking,101 Airport Way,Wasilla,AK,99503,907-272-1466</v>
      </c>
      <c r="C25" s="104" t="str">
        <f t="shared" si="0"/>
        <v>-1466</v>
      </c>
    </row>
    <row r="26" spans="1:3" x14ac:dyDescent="0.25">
      <c r="A26" s="127" t="s">
        <v>326</v>
      </c>
      <c r="B26" s="104" t="str" cm="1">
        <f t="array" ref="B26" xml:space="preserve"> _xlfn.TEXTJOIN( ",", FALSE, TRIM( A26:A31 ) )</f>
        <v>101 Airport Way,Wasilla,AK,99503,907-272-1466,Alaska Mountaineering Supply</v>
      </c>
      <c r="C26" s="104" t="str">
        <f t="shared" si="0"/>
        <v>upply</v>
      </c>
    </row>
    <row r="27" spans="1:3" x14ac:dyDescent="0.25">
      <c r="A27" s="127" t="s">
        <v>320</v>
      </c>
      <c r="B27" s="104" t="str" cm="1">
        <f t="array" ref="B27" xml:space="preserve"> _xlfn.TEXTJOIN( ",", FALSE, TRIM( A27:A32 ) )</f>
        <v>Wasilla,AK,99503,907-272-1466,Alaska Mountaineering Supply,104 Arctic Boulevard</v>
      </c>
      <c r="C27" s="104" t="str">
        <f t="shared" si="0"/>
        <v>evard</v>
      </c>
    </row>
    <row r="28" spans="1:3" x14ac:dyDescent="0.25">
      <c r="A28" s="127" t="s">
        <v>316</v>
      </c>
      <c r="B28" s="104" t="str" cm="1">
        <f t="array" ref="B28" xml:space="preserve"> _xlfn.TEXTJOIN( ",", FALSE, TRIM( A28:A33 ) )</f>
        <v>AK,99503,907-272-1466,Alaska Mountaineering Supply,104 Arctic Boulevard,Valdez</v>
      </c>
      <c r="C28" s="104" t="str">
        <f t="shared" si="0"/>
        <v>aldez</v>
      </c>
    </row>
    <row r="29" spans="1:3" x14ac:dyDescent="0.25">
      <c r="A29" s="127">
        <v>99503</v>
      </c>
      <c r="B29" s="104" t="str" cm="1">
        <f t="array" ref="B29" xml:space="preserve"> _xlfn.TEXTJOIN( ",", FALSE, TRIM( A29:A34 ) )</f>
        <v>99503,907-272-1466,Alaska Mountaineering Supply,104 Arctic Boulevard,Valdez,AK</v>
      </c>
      <c r="C29" s="104" t="str">
        <f t="shared" si="0"/>
        <v>ez,AK</v>
      </c>
    </row>
    <row r="30" spans="1:3" x14ac:dyDescent="0.25">
      <c r="A30" s="127" t="s">
        <v>327</v>
      </c>
      <c r="B30" s="104" t="str" cm="1">
        <f t="array" ref="B30" xml:space="preserve"> _xlfn.TEXTJOIN( ",", FALSE, TRIM( A30:A35 ) )</f>
        <v>907-272-1466,Alaska Mountaineering Supply,104 Arctic Boulevard,Valdez,AK,99507</v>
      </c>
      <c r="C30" s="104" t="str">
        <f t="shared" si="0"/>
        <v>99507</v>
      </c>
    </row>
    <row r="31" spans="1:3" x14ac:dyDescent="0.25">
      <c r="A31" s="127" t="s">
        <v>328</v>
      </c>
      <c r="B31" s="104" t="str" cm="1">
        <f t="array" ref="B31" xml:space="preserve"> _xlfn.TEXTJOIN( ",", FALSE, TRIM( A31:A36 ) )</f>
        <v>Alaska Mountaineering Supply,104 Arctic Boulevard,Valdez,AK,99507,907-770-1542</v>
      </c>
      <c r="C31" s="104" t="str">
        <f t="shared" si="0"/>
        <v>-1542</v>
      </c>
    </row>
    <row r="32" spans="1:3" x14ac:dyDescent="0.25">
      <c r="A32" s="127" t="s">
        <v>329</v>
      </c>
      <c r="B32" s="104" t="str" cm="1">
        <f t="array" ref="B32" xml:space="preserve"> _xlfn.TEXTJOIN( ",", FALSE, TRIM( A32:A37 ) )</f>
        <v>104 Arctic Boulevard,Valdez,AK,99507,907-770-1542,Alaska Outfitting Rentals</v>
      </c>
      <c r="C32" s="104" t="str">
        <f t="shared" si="0"/>
        <v>ntals</v>
      </c>
    </row>
    <row r="33" spans="1:3" x14ac:dyDescent="0.25">
      <c r="A33" s="127" t="s">
        <v>330</v>
      </c>
      <c r="B33" s="104" t="str" cm="1">
        <f t="array" ref="B33" xml:space="preserve"> _xlfn.TEXTJOIN( ",", FALSE, TRIM( A33:A38 ) )</f>
        <v>Valdez,AK,99507,907-770-1542,Alaska Outfitting Rentals,117 Arctic Boulevard</v>
      </c>
      <c r="C33" s="104" t="str">
        <f t="shared" si="0"/>
        <v>evard</v>
      </c>
    </row>
    <row r="34" spans="1:3" x14ac:dyDescent="0.25">
      <c r="A34" s="127" t="s">
        <v>316</v>
      </c>
      <c r="B34" s="104" t="str" cm="1">
        <f t="array" ref="B34" xml:space="preserve"> _xlfn.TEXTJOIN( ",", FALSE, TRIM( A34:A39 ) )</f>
        <v>AK,99507,907-770-1542,Alaska Outfitting Rentals,117 Arctic Boulevard,Valdez</v>
      </c>
      <c r="C34" s="104" t="str">
        <f t="shared" si="0"/>
        <v>aldez</v>
      </c>
    </row>
    <row r="35" spans="1:3" x14ac:dyDescent="0.25">
      <c r="A35" s="127">
        <v>99507</v>
      </c>
      <c r="B35" s="104" t="str" cm="1">
        <f t="array" ref="B35" xml:space="preserve"> _xlfn.TEXTJOIN( ",", FALSE, TRIM( A35:A40 ) )</f>
        <v>99507,907-770-1542,Alaska Outfitting Rentals,117 Arctic Boulevard,Valdez,AK</v>
      </c>
      <c r="C35" s="104" t="str">
        <f t="shared" si="0"/>
        <v>ez,AK</v>
      </c>
    </row>
    <row r="36" spans="1:3" x14ac:dyDescent="0.25">
      <c r="A36" s="127" t="s">
        <v>331</v>
      </c>
      <c r="B36" s="104" t="str" cm="1">
        <f t="array" ref="B36" xml:space="preserve"> _xlfn.TEXTJOIN( ",", FALSE, TRIM( A36:A41 ) )</f>
        <v>907-770-1542,Alaska Outfitting Rentals,117 Arctic Boulevard,Valdez,AK,99901</v>
      </c>
      <c r="C36" s="104" t="str">
        <f t="shared" si="0"/>
        <v>99901</v>
      </c>
    </row>
    <row r="37" spans="1:3" x14ac:dyDescent="0.25">
      <c r="A37" s="127" t="s">
        <v>332</v>
      </c>
      <c r="B37" s="104" t="str" cm="1">
        <f t="array" ref="B37" xml:space="preserve"> _xlfn.TEXTJOIN( ",", FALSE, TRIM( A37:A42 ) )</f>
        <v>Alaska Outfitting Rentals,117 Arctic Boulevard,Valdez,AK,99901,907-225-1600</v>
      </c>
      <c r="C37" s="104" t="str">
        <f t="shared" si="0"/>
        <v>-1600</v>
      </c>
    </row>
    <row r="38" spans="1:3" x14ac:dyDescent="0.25">
      <c r="A38" s="127" t="s">
        <v>333</v>
      </c>
      <c r="B38" s="104" t="str" cm="1">
        <f t="array" ref="B38" xml:space="preserve"> _xlfn.TEXTJOIN( ",", FALSE, TRIM( A38:A43 ) )</f>
        <v>117 Arctic Boulevard,Valdez,AK,99901,907-225-1600,Alaska SportMart</v>
      </c>
      <c r="C38" s="104" t="str">
        <f t="shared" si="0"/>
        <v>tMart</v>
      </c>
    </row>
    <row r="39" spans="1:3" x14ac:dyDescent="0.25">
      <c r="A39" s="127" t="s">
        <v>330</v>
      </c>
      <c r="B39" s="104" t="str" cm="1">
        <f t="array" ref="B39" xml:space="preserve"> _xlfn.TEXTJOIN( ",", FALSE, TRIM( A39:A44 ) )</f>
        <v>Valdez,AK,99901,907-225-1600,Alaska SportMart,101 6th Avenue</v>
      </c>
      <c r="C39" s="104" t="str">
        <f t="shared" si="0"/>
        <v>venue</v>
      </c>
    </row>
    <row r="40" spans="1:3" x14ac:dyDescent="0.25">
      <c r="A40" s="127" t="s">
        <v>316</v>
      </c>
      <c r="B40" s="104" t="str" cm="1">
        <f t="array" ref="B40" xml:space="preserve"> _xlfn.TEXTJOIN( ",", FALSE, TRIM( A40:A45 ) )</f>
        <v>AK,99901,907-225-1600,Alaska SportMart,101 6th Avenue,Wasilla</v>
      </c>
      <c r="C40" s="104" t="str">
        <f t="shared" si="0"/>
        <v>silla</v>
      </c>
    </row>
    <row r="41" spans="1:3" x14ac:dyDescent="0.25">
      <c r="A41" s="127">
        <v>99901</v>
      </c>
      <c r="B41" s="104" t="str" cm="1">
        <f t="array" ref="B41" xml:space="preserve"> _xlfn.TEXTJOIN( ",", FALSE, TRIM( A41:A46 ) )</f>
        <v>99901,907-225-1600,Alaska SportMart,101 6th Avenue,Wasilla,AK</v>
      </c>
      <c r="C41" s="104" t="str">
        <f t="shared" si="0"/>
        <v>la,AK</v>
      </c>
    </row>
    <row r="42" spans="1:3" x14ac:dyDescent="0.25">
      <c r="A42" s="127" t="s">
        <v>334</v>
      </c>
      <c r="B42" s="104" t="str" cm="1">
        <f t="array" ref="B42" xml:space="preserve"> _xlfn.TEXTJOIN( ",", FALSE, TRIM( A42:A47 ) )</f>
        <v>907-225-1600,Alaska SportMart,101 6th Avenue,Wasilla,AK,99507</v>
      </c>
      <c r="C42" s="104" t="str">
        <f t="shared" si="0"/>
        <v>99507</v>
      </c>
    </row>
    <row r="43" spans="1:3" x14ac:dyDescent="0.25">
      <c r="A43" s="127" t="s">
        <v>335</v>
      </c>
      <c r="B43" s="104" t="str" cm="1">
        <f t="array" ref="B43" xml:space="preserve"> _xlfn.TEXTJOIN( ",", FALSE, TRIM( A43:A48 ) )</f>
        <v>Alaska SportMart,101 6th Avenue,Wasilla,AK,99507,907-346-1244</v>
      </c>
      <c r="C43" s="104" t="str">
        <f t="shared" si="0"/>
        <v>-1244</v>
      </c>
    </row>
    <row r="44" spans="1:3" x14ac:dyDescent="0.25">
      <c r="A44" s="127" t="s">
        <v>336</v>
      </c>
      <c r="B44" s="104" t="str" cm="1">
        <f t="array" ref="B44" xml:space="preserve"> _xlfn.TEXTJOIN( ",", FALSE, TRIM( A44:A49 ) )</f>
        <v>101 6th Avenue,Wasilla,AK,99507,907-346-1244,Alaskan Experience Inc</v>
      </c>
      <c r="C44" s="104" t="str">
        <f t="shared" si="0"/>
        <v>e Inc</v>
      </c>
    </row>
    <row r="45" spans="1:3" x14ac:dyDescent="0.25">
      <c r="A45" s="127" t="s">
        <v>320</v>
      </c>
      <c r="B45" s="104" t="str" cm="1">
        <f t="array" ref="B45" xml:space="preserve"> _xlfn.TEXTJOIN( ",", FALSE, TRIM( A45:A50 ) )</f>
        <v>Wasilla,AK,99507,907-346-1244,Alaskan Experience Inc,139 Arena Avenue</v>
      </c>
      <c r="C45" s="104" t="str">
        <f t="shared" si="0"/>
        <v>venue</v>
      </c>
    </row>
    <row r="46" spans="1:3" x14ac:dyDescent="0.25">
      <c r="A46" s="127" t="s">
        <v>316</v>
      </c>
      <c r="B46" s="104" t="str" cm="1">
        <f t="array" ref="B46" xml:space="preserve"> _xlfn.TEXTJOIN( ",", FALSE, TRIM( A46:A51 ) )</f>
        <v>AK,99507,907-346-1244,Alaskan Experience Inc,139 Arena Avenue,Valdez</v>
      </c>
      <c r="C46" s="104" t="str">
        <f t="shared" si="0"/>
        <v>aldez</v>
      </c>
    </row>
    <row r="47" spans="1:3" x14ac:dyDescent="0.25">
      <c r="A47" s="127">
        <v>99507</v>
      </c>
      <c r="B47" s="104" t="str" cm="1">
        <f t="array" ref="B47" xml:space="preserve"> _xlfn.TEXTJOIN( ",", FALSE, TRIM( A47:A52 ) )</f>
        <v>99507,907-346-1244,Alaskan Experience Inc,139 Arena Avenue,Valdez,AK</v>
      </c>
      <c r="C47" s="104" t="str">
        <f t="shared" si="0"/>
        <v>ez,AK</v>
      </c>
    </row>
    <row r="48" spans="1:3" x14ac:dyDescent="0.25">
      <c r="A48" s="127" t="s">
        <v>337</v>
      </c>
      <c r="B48" s="104" t="str" cm="1">
        <f t="array" ref="B48" xml:space="preserve"> _xlfn.TEXTJOIN( ",", FALSE, TRIM( A48:A53 ) )</f>
        <v>907-346-1244,Alaskan Experience Inc,139 Arena Avenue,Valdez,AK,99901</v>
      </c>
      <c r="C48" s="104" t="str">
        <f t="shared" si="0"/>
        <v>99901</v>
      </c>
    </row>
    <row r="49" spans="1:3" x14ac:dyDescent="0.25">
      <c r="A49" s="127" t="s">
        <v>338</v>
      </c>
      <c r="B49" s="104" t="str" cm="1">
        <f t="array" ref="B49" xml:space="preserve"> _xlfn.TEXTJOIN( ",", FALSE, TRIM( A49:A54 ) )</f>
        <v>Alaskan Experience Inc,139 Arena Avenue,Valdez,AK,99901,907-225-1750</v>
      </c>
      <c r="C49" s="104" t="str">
        <f t="shared" si="0"/>
        <v>-1750</v>
      </c>
    </row>
    <row r="50" spans="1:3" x14ac:dyDescent="0.25">
      <c r="A50" s="127" t="s">
        <v>339</v>
      </c>
      <c r="B50" s="104" t="str" cm="1">
        <f t="array" ref="B50" xml:space="preserve"> _xlfn.TEXTJOIN( ",", FALSE, TRIM( A50:A55 ) )</f>
        <v>139 Arena Avenue,Valdez,AK,99901,907-225-1750,Alaskan Outfitters</v>
      </c>
      <c r="C50" s="104" t="str">
        <f t="shared" si="0"/>
        <v>tters</v>
      </c>
    </row>
    <row r="51" spans="1:3" x14ac:dyDescent="0.25">
      <c r="A51" s="127" t="s">
        <v>330</v>
      </c>
      <c r="B51" s="104" t="str" cm="1">
        <f t="array" ref="B51" xml:space="preserve"> _xlfn.TEXTJOIN( ",", FALSE, TRIM( A51:A56 ) )</f>
        <v>Valdez,AK,99901,907-225-1750,Alaskan Outfitters,171 Avenue Mall</v>
      </c>
      <c r="C51" s="104" t="str">
        <f t="shared" si="0"/>
        <v xml:space="preserve"> Mall</v>
      </c>
    </row>
    <row r="52" spans="1:3" x14ac:dyDescent="0.25">
      <c r="A52" s="127" t="s">
        <v>316</v>
      </c>
      <c r="B52" s="104" t="str" cm="1">
        <f t="array" ref="B52" xml:space="preserve"> _xlfn.TEXTJOIN( ",", FALSE, TRIM( A52:A57 ) )</f>
        <v>AK,99901,907-225-1750,Alaskan Outfitters,171 Avenue Mall,Valdez</v>
      </c>
      <c r="C52" s="104" t="str">
        <f t="shared" si="0"/>
        <v>aldez</v>
      </c>
    </row>
    <row r="53" spans="1:3" x14ac:dyDescent="0.25">
      <c r="A53" s="127">
        <v>99901</v>
      </c>
      <c r="B53" s="104" t="str" cm="1">
        <f t="array" ref="B53" xml:space="preserve"> _xlfn.TEXTJOIN( ",", FALSE, TRIM( A53:A58 ) )</f>
        <v>99901,907-225-1750,Alaskan Outfitters,171 Avenue Mall,Valdez,AK</v>
      </c>
      <c r="C53" s="104" t="str">
        <f t="shared" si="0"/>
        <v>ez,AK</v>
      </c>
    </row>
    <row r="54" spans="1:3" x14ac:dyDescent="0.25">
      <c r="A54" s="127" t="s">
        <v>340</v>
      </c>
      <c r="B54" s="104" t="str" cm="1">
        <f t="array" ref="B54" xml:space="preserve"> _xlfn.TEXTJOIN( ",", FALSE, TRIM( A54:A59 ) )</f>
        <v>907-225-1750,Alaskan Outfitters,171 Avenue Mall,Valdez,AK,99701</v>
      </c>
      <c r="C54" s="104" t="str">
        <f t="shared" si="0"/>
        <v>99701</v>
      </c>
    </row>
    <row r="55" spans="1:3" x14ac:dyDescent="0.25">
      <c r="A55" s="127" t="s">
        <v>341</v>
      </c>
      <c r="B55" s="104" t="str" cm="1">
        <f t="array" ref="B55" xml:space="preserve"> _xlfn.TEXTJOIN( ",", FALSE, TRIM( A55:A60 ) )</f>
        <v>Alaskan Outfitters,171 Avenue Mall,Valdez,AK,99701,907-452-1811</v>
      </c>
      <c r="C55" s="104" t="str">
        <f t="shared" si="0"/>
        <v>-1811</v>
      </c>
    </row>
    <row r="56" spans="1:3" x14ac:dyDescent="0.25">
      <c r="A56" s="127" t="s">
        <v>342</v>
      </c>
      <c r="B56" s="104" t="str" cm="1">
        <f t="array" ref="B56" xml:space="preserve"> _xlfn.TEXTJOIN( ",", FALSE, TRIM( A56:A61 ) )</f>
        <v>171 Avenue Mall,Valdez,AK,99701,907-452-1811,Anglerman's Inc</v>
      </c>
      <c r="C56" s="104" t="str">
        <f t="shared" si="0"/>
        <v>s Inc</v>
      </c>
    </row>
    <row r="57" spans="1:3" x14ac:dyDescent="0.25">
      <c r="A57" s="127" t="s">
        <v>330</v>
      </c>
      <c r="B57" s="104" t="str" cm="1">
        <f t="array" ref="B57" xml:space="preserve"> _xlfn.TEXTJOIN( ",", FALSE, TRIM( A57:A62 ) )</f>
        <v>Valdez,AK,99701,907-452-1811,Anglerman's Inc,239 Business Boulevard</v>
      </c>
      <c r="C57" s="104" t="str">
        <f t="shared" si="0"/>
        <v>evard</v>
      </c>
    </row>
    <row r="58" spans="1:3" x14ac:dyDescent="0.25">
      <c r="A58" s="127" t="s">
        <v>316</v>
      </c>
      <c r="B58" s="104" t="str" cm="1">
        <f t="array" ref="B58" xml:space="preserve"> _xlfn.TEXTJOIN( ",", FALSE, TRIM( A58:A63 ) )</f>
        <v>AK,99701,907-452-1811,Anglerman's Inc,239 Business Boulevard,Soldotna</v>
      </c>
      <c r="C58" s="104" t="str">
        <f t="shared" si="0"/>
        <v>dotna</v>
      </c>
    </row>
    <row r="59" spans="1:3" x14ac:dyDescent="0.25">
      <c r="A59" s="127">
        <v>99701</v>
      </c>
      <c r="B59" s="104" t="str" cm="1">
        <f t="array" ref="B59" xml:space="preserve"> _xlfn.TEXTJOIN( ",", FALSE, TRIM( A59:A64 ) )</f>
        <v>99701,907-452-1811,Anglerman's Inc,239 Business Boulevard,Soldotna,AK</v>
      </c>
      <c r="C59" s="104" t="str">
        <f t="shared" si="0"/>
        <v>na,AK</v>
      </c>
    </row>
    <row r="60" spans="1:3" x14ac:dyDescent="0.25">
      <c r="A60" s="127" t="s">
        <v>343</v>
      </c>
      <c r="B60" s="104" t="str" cm="1">
        <f t="array" ref="B60" xml:space="preserve"> _xlfn.TEXTJOIN( ",", FALSE, TRIM( A60:A65 ) )</f>
        <v>907-452-1811,Anglerman's Inc,239 Business Boulevard,Soldotna,AK,99929</v>
      </c>
      <c r="C60" s="104" t="str">
        <f t="shared" si="0"/>
        <v>99929</v>
      </c>
    </row>
    <row r="61" spans="1:3" x14ac:dyDescent="0.25">
      <c r="A61" s="127" t="s">
        <v>344</v>
      </c>
      <c r="B61" s="104" t="str" cm="1">
        <f t="array" ref="B61" xml:space="preserve"> _xlfn.TEXTJOIN( ",", FALSE, TRIM( A61:A66 ) )</f>
        <v>Anglerman's Inc,239 Business Boulevard,Soldotna,AK,99929,907-874-2229</v>
      </c>
      <c r="C61" s="104" t="str">
        <f t="shared" si="0"/>
        <v>-2229</v>
      </c>
    </row>
    <row r="62" spans="1:3" x14ac:dyDescent="0.25">
      <c r="A62" s="127" t="s">
        <v>345</v>
      </c>
      <c r="B62" s="104" t="str" cm="1">
        <f t="array" ref="B62" xml:space="preserve"> _xlfn.TEXTJOIN( ",", FALSE, TRIM( A62:A67 ) )</f>
        <v>239 Business Boulevard,Soldotna,AK,99929,907-874-2229,Anvil Outfitters</v>
      </c>
      <c r="C62" s="104" t="str">
        <f t="shared" si="0"/>
        <v>tters</v>
      </c>
    </row>
    <row r="63" spans="1:3" x14ac:dyDescent="0.25">
      <c r="A63" s="127" t="s">
        <v>346</v>
      </c>
      <c r="B63" s="104" t="str" cm="1">
        <f t="array" ref="B63" xml:space="preserve"> _xlfn.TEXTJOIN( ",", FALSE, TRIM( A63:A68 ) )</f>
        <v>Soldotna,AK,99929,907-874-2229,Anvil Outfitters,250 College Road</v>
      </c>
      <c r="C63" s="104" t="str">
        <f t="shared" si="0"/>
        <v xml:space="preserve"> Road</v>
      </c>
    </row>
    <row r="64" spans="1:3" x14ac:dyDescent="0.25">
      <c r="A64" s="127" t="s">
        <v>316</v>
      </c>
      <c r="B64" s="104" t="str" cm="1">
        <f t="array" ref="B64" xml:space="preserve"> _xlfn.TEXTJOIN( ",", FALSE, TRIM( A64:A69 ) )</f>
        <v>AK,99929,907-874-2229,Anvil Outfitters,250 College Road,Soldotna</v>
      </c>
      <c r="C64" s="104" t="str">
        <f t="shared" si="0"/>
        <v>dotna</v>
      </c>
    </row>
    <row r="65" spans="1:3" x14ac:dyDescent="0.25">
      <c r="A65" s="127">
        <v>99929</v>
      </c>
      <c r="B65" s="104" t="str" cm="1">
        <f t="array" ref="B65" xml:space="preserve"> _xlfn.TEXTJOIN( ",", FALSE, TRIM( A65:A70 ) )</f>
        <v>99929,907-874-2229,Anvil Outfitters,250 College Road,Soldotna,AK</v>
      </c>
      <c r="C65" s="104" t="str">
        <f t="shared" si="0"/>
        <v>na,AK</v>
      </c>
    </row>
    <row r="66" spans="1:3" x14ac:dyDescent="0.25">
      <c r="A66" s="127" t="s">
        <v>347</v>
      </c>
      <c r="B66" s="104" t="str" cm="1">
        <f t="array" ref="B66" xml:space="preserve"> _xlfn.TEXTJOIN( ",", FALSE, TRIM( A66:A71 ) )</f>
        <v>907-874-2229,Anvil Outfitters,250 College Road,Soldotna,AK,99559</v>
      </c>
      <c r="C66" s="104" t="str">
        <f t="shared" si="0"/>
        <v>99559</v>
      </c>
    </row>
    <row r="67" spans="1:3" x14ac:dyDescent="0.25">
      <c r="A67" s="127" t="s">
        <v>348</v>
      </c>
      <c r="B67" s="104" t="str" cm="1">
        <f t="array" ref="B67" xml:space="preserve"> _xlfn.TEXTJOIN( ",", FALSE, TRIM( A67:A72 ) )</f>
        <v>Anvil Outfitters,250 College Road,Soldotna,AK,99559,907-543-2290</v>
      </c>
      <c r="C67" s="104" t="str">
        <f t="shared" si="0"/>
        <v>-2290</v>
      </c>
    </row>
    <row r="68" spans="1:3" x14ac:dyDescent="0.25">
      <c r="A68" s="127" t="s">
        <v>349</v>
      </c>
      <c r="B68" s="104" t="str" cm="1">
        <f t="array" ref="B68" xml:space="preserve"> _xlfn.TEXTJOIN( ",", FALSE, TRIM( A68:A73 ) )</f>
        <v>250 College Road,Soldotna,AK,99559,907-543-2290,Apoc Design Inc</v>
      </c>
      <c r="C68" s="104" t="str">
        <f t="shared" si="0"/>
        <v>n Inc</v>
      </c>
    </row>
    <row r="69" spans="1:3" x14ac:dyDescent="0.25">
      <c r="A69" s="127" t="s">
        <v>346</v>
      </c>
      <c r="B69" s="104" t="str" cm="1">
        <f t="array" ref="B69" xml:space="preserve"> _xlfn.TEXTJOIN( ",", FALSE, TRIM( A69:A74 ) )</f>
        <v>Soldotna,AK,99559,907-543-2290,Apoc Design Inc,261 College Road</v>
      </c>
      <c r="C69" s="104" t="str">
        <f t="shared" si="0"/>
        <v xml:space="preserve"> Road</v>
      </c>
    </row>
    <row r="70" spans="1:3" x14ac:dyDescent="0.25">
      <c r="A70" s="127" t="s">
        <v>316</v>
      </c>
      <c r="B70" s="104" t="str" cm="1">
        <f t="array" ref="B70" xml:space="preserve"> _xlfn.TEXTJOIN( ",", FALSE, TRIM( A70:A75 ) )</f>
        <v>AK,99559,907-543-2290,Apoc Design Inc,261 College Road,Soldotna</v>
      </c>
      <c r="C70" s="104" t="str">
        <f t="shared" si="0"/>
        <v>dotna</v>
      </c>
    </row>
    <row r="71" spans="1:3" x14ac:dyDescent="0.25">
      <c r="A71" s="127">
        <v>99559</v>
      </c>
      <c r="B71" s="104" t="str" cm="1">
        <f t="array" ref="B71" xml:space="preserve"> _xlfn.TEXTJOIN( ",", FALSE, TRIM( A71:A76 ) )</f>
        <v>99559,907-543-2290,Apoc Design Inc,261 College Road,Soldotna,AK</v>
      </c>
      <c r="C71" s="104" t="str">
        <f t="shared" ref="C71:C134" si="1">RIGHT(B71,5)</f>
        <v>na,AK</v>
      </c>
    </row>
    <row r="72" spans="1:3" x14ac:dyDescent="0.25">
      <c r="A72" s="127" t="s">
        <v>350</v>
      </c>
      <c r="B72" s="104" t="str" cm="1">
        <f t="array" ref="B72" xml:space="preserve"> _xlfn.TEXTJOIN( ",", FALSE, TRIM( A72:A77 ) )</f>
        <v>907-543-2290,Apoc Design Inc,261 College Road,Soldotna,AK,99701</v>
      </c>
      <c r="C72" s="104" t="str">
        <f t="shared" si="1"/>
        <v>99701</v>
      </c>
    </row>
    <row r="73" spans="1:3" x14ac:dyDescent="0.25">
      <c r="A73" s="127" t="s">
        <v>351</v>
      </c>
      <c r="B73" s="104" t="str" cm="1">
        <f t="array" ref="B73" xml:space="preserve"> _xlfn.TEXTJOIN( ",", FALSE, TRIM( A73:A78 ) )</f>
        <v>Apoc Design Inc,261 College Road,Soldotna,AK,99701,907-451-2300</v>
      </c>
      <c r="C73" s="104" t="str">
        <f t="shared" si="1"/>
        <v>-2300</v>
      </c>
    </row>
    <row r="74" spans="1:3" x14ac:dyDescent="0.25">
      <c r="A74" s="127" t="s">
        <v>352</v>
      </c>
      <c r="B74" s="104" t="str" cm="1">
        <f t="array" ref="B74" xml:space="preserve"> _xlfn.TEXTJOIN( ",", FALSE, TRIM( A74:A79 ) )</f>
        <v>261 College Road,Soldotna,AK,99701,907-451-2300,Arctic Outfitters</v>
      </c>
      <c r="C74" s="104" t="str">
        <f t="shared" si="1"/>
        <v>tters</v>
      </c>
    </row>
    <row r="75" spans="1:3" x14ac:dyDescent="0.25">
      <c r="A75" s="127" t="s">
        <v>346</v>
      </c>
      <c r="B75" s="104" t="str" cm="1">
        <f t="array" ref="B75" xml:space="preserve"> _xlfn.TEXTJOIN( ",", FALSE, TRIM( A75:A80 ) )</f>
        <v>Soldotna,AK,99701,907-451-2300,Arctic Outfitters,301 Curlew Way</v>
      </c>
      <c r="C75" s="104" t="str">
        <f t="shared" si="1"/>
        <v>w Way</v>
      </c>
    </row>
    <row r="76" spans="1:3" x14ac:dyDescent="0.25">
      <c r="A76" s="127" t="s">
        <v>316</v>
      </c>
      <c r="B76" s="104" t="str" cm="1">
        <f t="array" ref="B76" xml:space="preserve"> _xlfn.TEXTJOIN( ",", FALSE, TRIM( A76:A81 ) )</f>
        <v>AK,99701,907-451-2300,Arctic Outfitters,301 Curlew Way,Sitka</v>
      </c>
      <c r="C76" s="104" t="str">
        <f t="shared" si="1"/>
        <v>Sitka</v>
      </c>
    </row>
    <row r="77" spans="1:3" x14ac:dyDescent="0.25">
      <c r="A77" s="127">
        <v>99701</v>
      </c>
      <c r="B77" s="104" t="str" cm="1">
        <f t="array" ref="B77" xml:space="preserve"> _xlfn.TEXTJOIN( ",", FALSE, TRIM( A77:A82 ) )</f>
        <v>99701,907-451-2300,Arctic Outfitters,301 Curlew Way,Sitka,AK</v>
      </c>
      <c r="C77" s="104" t="str">
        <f t="shared" si="1"/>
        <v>ka,AK</v>
      </c>
    </row>
    <row r="78" spans="1:3" x14ac:dyDescent="0.25">
      <c r="A78" s="127" t="s">
        <v>353</v>
      </c>
      <c r="B78" s="104" t="str" cm="1">
        <f t="array" ref="B78" xml:space="preserve"> _xlfn.TEXTJOIN( ",", FALSE, TRIM( A78:A83 ) )</f>
        <v>907-451-2300,Arctic Outfitters,301 Curlew Way,Sitka,AK,99501</v>
      </c>
      <c r="C78" s="104" t="str">
        <f t="shared" si="1"/>
        <v>99501</v>
      </c>
    </row>
    <row r="79" spans="1:3" x14ac:dyDescent="0.25">
      <c r="A79" s="127" t="s">
        <v>354</v>
      </c>
      <c r="B79" s="104" t="str" cm="1">
        <f t="array" ref="B79" xml:space="preserve"> _xlfn.TEXTJOIN( ",", FALSE, TRIM( A79:A84 ) )</f>
        <v>Arctic Outfitters,301 Curlew Way,Sitka,AK,99501,907-279-2401</v>
      </c>
      <c r="C79" s="104" t="str">
        <f t="shared" si="1"/>
        <v>-2401</v>
      </c>
    </row>
    <row r="80" spans="1:3" x14ac:dyDescent="0.25">
      <c r="A80" s="127" t="s">
        <v>355</v>
      </c>
      <c r="B80" s="104" t="str" cm="1">
        <f t="array" ref="B80" xml:space="preserve"> _xlfn.TEXTJOIN( ",", FALSE, TRIM( A80:A85 ) )</f>
        <v>301 Curlew Way,Sitka,AK,99501,907-279-2401,Arctic Sports Outfitters</v>
      </c>
      <c r="C80" s="104" t="str">
        <f t="shared" si="1"/>
        <v>tters</v>
      </c>
    </row>
    <row r="81" spans="1:3" x14ac:dyDescent="0.25">
      <c r="A81" s="127" t="s">
        <v>356</v>
      </c>
      <c r="B81" s="104" t="str" cm="1">
        <f t="array" ref="B81" xml:space="preserve"> _xlfn.TEXTJOIN( ",", FALSE, TRIM( A81:A86 ) )</f>
        <v>Sitka,AK,99501,907-279-2401,Arctic Sports Outfitters,308 Davis Road</v>
      </c>
      <c r="C81" s="104" t="str">
        <f t="shared" si="1"/>
        <v xml:space="preserve"> Road</v>
      </c>
    </row>
    <row r="82" spans="1:3" x14ac:dyDescent="0.25">
      <c r="A82" s="127" t="s">
        <v>316</v>
      </c>
      <c r="B82" s="104" t="str" cm="1">
        <f t="array" ref="B82" xml:space="preserve"> _xlfn.TEXTJOIN( ",", FALSE, TRIM( A82:A87 ) )</f>
        <v>AK,99501,907-279-2401,Arctic Sports Outfitters,308 Davis Road,Sitka</v>
      </c>
      <c r="C82" s="104" t="str">
        <f t="shared" si="1"/>
        <v>Sitka</v>
      </c>
    </row>
    <row r="83" spans="1:3" x14ac:dyDescent="0.25">
      <c r="A83" s="127">
        <v>99501</v>
      </c>
      <c r="B83" s="104" t="str" cm="1">
        <f t="array" ref="B83" xml:space="preserve"> _xlfn.TEXTJOIN( ",", FALSE, TRIM( A83:A88 ) )</f>
        <v>99501,907-279-2401,Arctic Sports Outfitters,308 Davis Road,Sitka,AK</v>
      </c>
      <c r="C83" s="104" t="str">
        <f t="shared" si="1"/>
        <v>ka,AK</v>
      </c>
    </row>
    <row r="84" spans="1:3" x14ac:dyDescent="0.25">
      <c r="A84" s="127" t="s">
        <v>357</v>
      </c>
      <c r="B84" s="104" t="str" cm="1">
        <f t="array" ref="B84" xml:space="preserve"> _xlfn.TEXTJOIN( ",", FALSE, TRIM( A84:A89 ) )</f>
        <v>907-279-2401,Arctic Sports Outfitters,308 Davis Road,Sitka,AK,99709</v>
      </c>
      <c r="C84" s="104" t="str">
        <f t="shared" si="1"/>
        <v>99709</v>
      </c>
    </row>
    <row r="85" spans="1:3" x14ac:dyDescent="0.25">
      <c r="A85" s="127" t="s">
        <v>358</v>
      </c>
      <c r="B85" s="104" t="str" cm="1">
        <f t="array" ref="B85" xml:space="preserve"> _xlfn.TEXTJOIN( ",", FALSE, TRIM( A85:A90 ) )</f>
        <v>Arctic Sports Outfitters,308 Davis Road,Sitka,AK,99709,907-452-2453</v>
      </c>
      <c r="C85" s="104" t="str">
        <f t="shared" si="1"/>
        <v>-2453</v>
      </c>
    </row>
    <row r="86" spans="1:3" x14ac:dyDescent="0.25">
      <c r="A86" s="127" t="s">
        <v>359</v>
      </c>
      <c r="B86" s="104" t="str" cm="1">
        <f t="array" ref="B86" xml:space="preserve"> _xlfn.TEXTJOIN( ",", FALSE, TRIM( A86:A91 ) )</f>
        <v>308 Davis Road,Sitka,AK,99709,907-452-2453,Arnold Golf Course</v>
      </c>
      <c r="C86" s="104" t="str">
        <f t="shared" si="1"/>
        <v>ourse</v>
      </c>
    </row>
    <row r="87" spans="1:3" x14ac:dyDescent="0.25">
      <c r="A87" s="127" t="s">
        <v>356</v>
      </c>
      <c r="B87" s="104" t="str" cm="1">
        <f t="array" ref="B87" xml:space="preserve"> _xlfn.TEXTJOIN( ",", FALSE, TRIM( A87:A92 ) )</f>
        <v>Sitka,AK,99709,907-452-2453,Arnold Golf Course,5901 Sharon Drive</v>
      </c>
      <c r="C87" s="104" t="str">
        <f t="shared" si="1"/>
        <v>Drive</v>
      </c>
    </row>
    <row r="88" spans="1:3" x14ac:dyDescent="0.25">
      <c r="A88" s="127" t="s">
        <v>316</v>
      </c>
      <c r="B88" s="104" t="str" cm="1">
        <f t="array" ref="B88" xml:space="preserve"> _xlfn.TEXTJOIN( ",", FALSE, TRIM( A88:A93 ) )</f>
        <v>AK,99709,907-452-2453,Arnold Golf Course,5901 Sharon Drive,Anchorage</v>
      </c>
      <c r="C88" s="104" t="str">
        <f t="shared" si="1"/>
        <v>orage</v>
      </c>
    </row>
    <row r="89" spans="1:3" x14ac:dyDescent="0.25">
      <c r="A89" s="127">
        <v>99709</v>
      </c>
      <c r="B89" s="104" t="str" cm="1">
        <f t="array" ref="B89" xml:space="preserve"> _xlfn.TEXTJOIN( ",", FALSE, TRIM( A89:A94 ) )</f>
        <v>99709,907-452-2453,Arnold Golf Course,5901 Sharon Drive,Anchorage,AK</v>
      </c>
      <c r="C89" s="104" t="str">
        <f t="shared" si="1"/>
        <v>ge,AK</v>
      </c>
    </row>
    <row r="90" spans="1:3" x14ac:dyDescent="0.25">
      <c r="A90" s="127" t="s">
        <v>360</v>
      </c>
      <c r="B90" s="104" t="str" cm="1">
        <f t="array" ref="B90" xml:space="preserve"> _xlfn.TEXTJOIN( ",", FALSE, TRIM( A90:A95 ) )</f>
        <v>907-452-2453,Arnold Golf Course,5901 Sharon Drive,Anchorage,AK,99645</v>
      </c>
      <c r="C90" s="104" t="str">
        <f t="shared" si="1"/>
        <v>99645</v>
      </c>
    </row>
    <row r="91" spans="1:3" x14ac:dyDescent="0.25">
      <c r="A91" s="127" t="s">
        <v>361</v>
      </c>
      <c r="B91" s="104" t="str" cm="1">
        <f t="array" ref="B91" xml:space="preserve"> _xlfn.TEXTJOIN( ",", FALSE, TRIM( A91:A96 ) )</f>
        <v>Arnold Golf Course,5901 Sharon Drive,Anchorage,AK,99645,907-745-6706</v>
      </c>
      <c r="C91" s="104" t="str">
        <f t="shared" si="1"/>
        <v>-6706</v>
      </c>
    </row>
    <row r="92" spans="1:3" x14ac:dyDescent="0.25">
      <c r="A92" s="127" t="s">
        <v>362</v>
      </c>
      <c r="B92" s="104" t="str" cm="1">
        <f t="array" ref="B92" xml:space="preserve"> _xlfn.TEXTJOIN( ",", FALSE, TRIM( A92:A97 ) )</f>
        <v>5901 Sharon Drive,Anchorage,AK,99645,907-745-6706,Backcountry Outfitter</v>
      </c>
      <c r="C92" s="104" t="str">
        <f t="shared" si="1"/>
        <v>itter</v>
      </c>
    </row>
    <row r="93" spans="1:3" x14ac:dyDescent="0.25">
      <c r="A93" s="127" t="s">
        <v>363</v>
      </c>
      <c r="B93" s="104" t="str" cm="1">
        <f t="array" ref="B93" xml:space="preserve"> _xlfn.TEXTJOIN( ",", FALSE, TRIM( A93:A98 ) )</f>
        <v>Anchorage,AK,99645,907-745-6706,Backcountry Outfitter,30 3rd Street</v>
      </c>
      <c r="C93" s="104" t="str">
        <f t="shared" si="1"/>
        <v>treet</v>
      </c>
    </row>
    <row r="94" spans="1:3" x14ac:dyDescent="0.25">
      <c r="A94" s="127" t="s">
        <v>316</v>
      </c>
      <c r="B94" s="104" t="str" cm="1">
        <f t="array" ref="B94" xml:space="preserve"> _xlfn.TEXTJOIN( ",", FALSE, TRIM( A94:A99 ) )</f>
        <v>AK,99645,907-745-6706,Backcountry Outfitter,30 3rd Street,Wasilla</v>
      </c>
      <c r="C94" s="104" t="str">
        <f t="shared" si="1"/>
        <v>silla</v>
      </c>
    </row>
    <row r="95" spans="1:3" x14ac:dyDescent="0.25">
      <c r="A95" s="127">
        <v>99645</v>
      </c>
      <c r="B95" s="104" t="str" cm="1">
        <f t="array" ref="B95" xml:space="preserve"> _xlfn.TEXTJOIN( ",", FALSE, TRIM( A95:A100 ) )</f>
        <v>99645,907-745-6706,Backcountry Outfitter,30 3rd Street,Wasilla,AK</v>
      </c>
      <c r="C95" s="104" t="str">
        <f t="shared" si="1"/>
        <v>la,AK</v>
      </c>
    </row>
    <row r="96" spans="1:3" x14ac:dyDescent="0.25">
      <c r="A96" s="127" t="s">
        <v>364</v>
      </c>
      <c r="B96" s="104" t="str" cm="1">
        <f t="array" ref="B96" xml:space="preserve"> _xlfn.TEXTJOIN( ",", FALSE, TRIM( A96:A101 ) )</f>
        <v>907-745-6706,Backcountry Outfitter,30 3rd Street,Wasilla,AK,99827</v>
      </c>
      <c r="C96" s="104" t="str">
        <f t="shared" si="1"/>
        <v>99827</v>
      </c>
    </row>
    <row r="97" spans="1:3" x14ac:dyDescent="0.25">
      <c r="A97" s="127" t="s">
        <v>365</v>
      </c>
      <c r="B97" s="104" t="str" cm="1">
        <f t="array" ref="B97" xml:space="preserve"> _xlfn.TEXTJOIN( ",", FALSE, TRIM( A97:A102 ) )</f>
        <v>Backcountry Outfitter,30 3rd Street,Wasilla,AK,99827,907-766-0956</v>
      </c>
      <c r="C97" s="104" t="str">
        <f t="shared" si="1"/>
        <v>-0956</v>
      </c>
    </row>
    <row r="98" spans="1:3" x14ac:dyDescent="0.25">
      <c r="A98" s="127" t="s">
        <v>366</v>
      </c>
      <c r="B98" s="104" t="str" cm="1">
        <f t="array" ref="B98" xml:space="preserve"> _xlfn.TEXTJOIN( ",", FALSE, TRIM( A98:A103 ) )</f>
        <v>30 3rd Street,Wasilla,AK,99827,907-766-0956,Bad Weather Sports</v>
      </c>
      <c r="C98" s="104" t="str">
        <f t="shared" si="1"/>
        <v>ports</v>
      </c>
    </row>
    <row r="99" spans="1:3" x14ac:dyDescent="0.25">
      <c r="A99" s="127" t="s">
        <v>320</v>
      </c>
      <c r="B99" s="104" t="str" cm="1">
        <f t="array" ref="B99" xml:space="preserve"> _xlfn.TEXTJOIN( ",", FALSE, TRIM( A99:A104 ) )</f>
        <v>Wasilla,AK,99827,907-766-0956,Bad Weather Sports,201 B Street</v>
      </c>
      <c r="C99" s="104" t="str">
        <f t="shared" si="1"/>
        <v>treet</v>
      </c>
    </row>
    <row r="100" spans="1:3" x14ac:dyDescent="0.25">
      <c r="A100" s="127" t="s">
        <v>316</v>
      </c>
      <c r="B100" s="104" t="str" cm="1">
        <f t="array" ref="B100" xml:space="preserve"> _xlfn.TEXTJOIN( ",", FALSE, TRIM( A100:A105 ) )</f>
        <v>AK,99827,907-766-0956,Bad Weather Sports,201 B Street,Talkeetna</v>
      </c>
      <c r="C100" s="104" t="str">
        <f t="shared" si="1"/>
        <v>eetna</v>
      </c>
    </row>
    <row r="101" spans="1:3" x14ac:dyDescent="0.25">
      <c r="A101" s="127">
        <v>99827</v>
      </c>
      <c r="B101" s="104" t="str" cm="1">
        <f t="array" ref="B101" xml:space="preserve"> _xlfn.TEXTJOIN( ",", FALSE, TRIM( A101:A106 ) )</f>
        <v>99827,907-766-0956,Bad Weather Sports,201 B Street,Talkeetna,AK</v>
      </c>
      <c r="C101" s="104" t="str">
        <f t="shared" si="1"/>
        <v>na,AK</v>
      </c>
    </row>
    <row r="102" spans="1:3" x14ac:dyDescent="0.25">
      <c r="A102" s="127" t="s">
        <v>367</v>
      </c>
      <c r="B102" s="104" t="str" cm="1">
        <f t="array" ref="B102" xml:space="preserve"> _xlfn.TEXTJOIN( ",", FALSE, TRIM( A102:A107 ) )</f>
        <v>907-766-0956,Bad Weather Sports,201 B Street,Talkeetna,AK,99709</v>
      </c>
      <c r="C102" s="104" t="str">
        <f t="shared" si="1"/>
        <v>99709</v>
      </c>
    </row>
    <row r="103" spans="1:3" x14ac:dyDescent="0.25">
      <c r="A103" s="127" t="s">
        <v>368</v>
      </c>
      <c r="B103" s="104" t="str" cm="1">
        <f t="array" ref="B103" xml:space="preserve"> _xlfn.TEXTJOIN( ",", FALSE, TRIM( A103:A108 ) )</f>
        <v>Bad Weather Sports,201 B Street,Talkeetna,AK,99709,907-474-2019</v>
      </c>
      <c r="C103" s="104" t="str">
        <f t="shared" si="1"/>
        <v>-2019</v>
      </c>
    </row>
    <row r="104" spans="1:3" x14ac:dyDescent="0.25">
      <c r="A104" s="127" t="s">
        <v>369</v>
      </c>
      <c r="B104" s="104" t="str" cm="1">
        <f t="array" ref="B104" xml:space="preserve"> _xlfn.TEXTJOIN( ",", FALSE, TRIM( A104:A109 ) )</f>
        <v>201 B Street,Talkeetna,AK,99709,907-474-2019,Bad Weather Sports</v>
      </c>
      <c r="C104" s="104" t="str">
        <f t="shared" si="1"/>
        <v>ports</v>
      </c>
    </row>
    <row r="105" spans="1:3" x14ac:dyDescent="0.25">
      <c r="A105" s="127" t="s">
        <v>370</v>
      </c>
      <c r="B105" s="104" t="str" cm="1">
        <f t="array" ref="B105" xml:space="preserve"> _xlfn.TEXTJOIN( ",", FALSE, TRIM( A105:A110 ) )</f>
        <v>Talkeetna,AK,99709,907-474-2019,Bad Weather Sports,213 Badger Road</v>
      </c>
      <c r="C105" s="104" t="str">
        <f t="shared" si="1"/>
        <v xml:space="preserve"> Road</v>
      </c>
    </row>
    <row r="106" spans="1:3" x14ac:dyDescent="0.25">
      <c r="A106" s="127" t="s">
        <v>316</v>
      </c>
      <c r="B106" s="104" t="str" cm="1">
        <f t="array" ref="B106" xml:space="preserve"> _xlfn.TEXTJOIN( ",", FALSE, TRIM( A106:A111 ) )</f>
        <v>AK,99709,907-474-2019,Bad Weather Sports,213 Badger Road,Soldotna</v>
      </c>
      <c r="C106" s="104" t="str">
        <f t="shared" si="1"/>
        <v>dotna</v>
      </c>
    </row>
    <row r="107" spans="1:3" x14ac:dyDescent="0.25">
      <c r="A107" s="127">
        <v>99709</v>
      </c>
      <c r="B107" s="104" t="str" cm="1">
        <f t="array" ref="B107" xml:space="preserve"> _xlfn.TEXTJOIN( ",", FALSE, TRIM( A107:A112 ) )</f>
        <v>99709,907-474-2019,Bad Weather Sports,213 Badger Road,Soldotna,AK</v>
      </c>
      <c r="C107" s="104" t="str">
        <f t="shared" si="1"/>
        <v>na,AK</v>
      </c>
    </row>
    <row r="108" spans="1:3" x14ac:dyDescent="0.25">
      <c r="A108" s="127" t="s">
        <v>371</v>
      </c>
      <c r="B108" s="104" t="str" cm="1">
        <f t="array" ref="B108" xml:space="preserve"> _xlfn.TEXTJOIN( ",", FALSE, TRIM( A108:A113 ) )</f>
        <v>907-474-2019,Bad Weather Sports,213 Badger Road,Soldotna,AK,99701</v>
      </c>
      <c r="C108" s="104" t="str">
        <f t="shared" si="1"/>
        <v>99701</v>
      </c>
    </row>
    <row r="109" spans="1:3" x14ac:dyDescent="0.25">
      <c r="A109" s="127" t="s">
        <v>368</v>
      </c>
      <c r="B109" s="104" t="str" cm="1">
        <f t="array" ref="B109" xml:space="preserve"> _xlfn.TEXTJOIN( ",", FALSE, TRIM( A109:A114 ) )</f>
        <v>Bad Weather Sports,213 Badger Road,Soldotna,AK,99701,907-474-2019</v>
      </c>
      <c r="C109" s="104" t="str">
        <f t="shared" si="1"/>
        <v>-2019</v>
      </c>
    </row>
    <row r="110" spans="1:3" x14ac:dyDescent="0.25">
      <c r="A110" s="127" t="s">
        <v>372</v>
      </c>
      <c r="B110" s="104" t="str" cm="1">
        <f t="array" ref="B110" xml:space="preserve"> _xlfn.TEXTJOIN( ",", FALSE, TRIM( A110:A115 ) )</f>
        <v>213 Badger Road,Soldotna,AK,99701,907-474-2019,Barnie's Sports</v>
      </c>
      <c r="C110" s="104" t="str">
        <f t="shared" si="1"/>
        <v>ports</v>
      </c>
    </row>
    <row r="111" spans="1:3" x14ac:dyDescent="0.25">
      <c r="A111" s="127" t="s">
        <v>346</v>
      </c>
      <c r="B111" s="104" t="str" cm="1">
        <f t="array" ref="B111" xml:space="preserve"> _xlfn.TEXTJOIN( ",", FALSE, TRIM( A111:A116 ) )</f>
        <v>Soldotna,AK,99701,907-474-2019,Barnie's Sports,340 Dimond Centre</v>
      </c>
      <c r="C111" s="104" t="str">
        <f t="shared" si="1"/>
        <v>entre</v>
      </c>
    </row>
    <row r="112" spans="1:3" x14ac:dyDescent="0.25">
      <c r="A112" s="127" t="s">
        <v>316</v>
      </c>
      <c r="B112" s="104" t="str" cm="1">
        <f t="array" ref="B112" xml:space="preserve"> _xlfn.TEXTJOIN( ",", FALSE, TRIM( A112:A117 ) )</f>
        <v>AK,99701,907-474-2019,Barnie's Sports,340 Dimond Centre,Palmer</v>
      </c>
      <c r="C112" s="104" t="str">
        <f t="shared" si="1"/>
        <v>almer</v>
      </c>
    </row>
    <row r="113" spans="1:3" x14ac:dyDescent="0.25">
      <c r="A113" s="127">
        <v>99701</v>
      </c>
      <c r="B113" s="104" t="str" cm="1">
        <f t="array" ref="B113" xml:space="preserve"> _xlfn.TEXTJOIN( ",", FALSE, TRIM( A113:A118 ) )</f>
        <v>99701,907-474-2019,Barnie's Sports,340 Dimond Centre,Palmer,AK</v>
      </c>
      <c r="C113" s="104" t="str">
        <f t="shared" si="1"/>
        <v>er,AK</v>
      </c>
    </row>
    <row r="114" spans="1:3" x14ac:dyDescent="0.25">
      <c r="A114" s="127" t="s">
        <v>371</v>
      </c>
      <c r="B114" s="104" t="str" cm="1">
        <f t="array" ref="B114" xml:space="preserve"> _xlfn.TEXTJOIN( ",", FALSE, TRIM( A114:A119 ) )</f>
        <v>907-474-2019,Barnie's Sports,340 Dimond Centre,Palmer,AK,99503</v>
      </c>
      <c r="C114" s="104" t="str">
        <f t="shared" si="1"/>
        <v>99503</v>
      </c>
    </row>
    <row r="115" spans="1:3" x14ac:dyDescent="0.25">
      <c r="A115" s="127" t="s">
        <v>373</v>
      </c>
      <c r="B115" s="104" t="str" cm="1">
        <f t="array" ref="B115" xml:space="preserve"> _xlfn.TEXTJOIN( ",", FALSE, TRIM( A115:A120 ) )</f>
        <v>Barnie's Sports,340 Dimond Centre,Palmer,AK,99503,907-561-2494</v>
      </c>
      <c r="C115" s="104" t="str">
        <f t="shared" si="1"/>
        <v>-2494</v>
      </c>
    </row>
    <row r="116" spans="1:3" x14ac:dyDescent="0.25">
      <c r="A116" s="127" t="s">
        <v>374</v>
      </c>
      <c r="B116" s="104" t="str" cm="1">
        <f t="array" ref="B116" xml:space="preserve"> _xlfn.TEXTJOIN( ",", FALSE, TRIM( A116:A121 ) )</f>
        <v>340 Dimond Centre,Palmer,AK,99503,907-561-2494,Bear Country Outfitters</v>
      </c>
      <c r="C116" s="104" t="str">
        <f t="shared" si="1"/>
        <v>tters</v>
      </c>
    </row>
    <row r="117" spans="1:3" x14ac:dyDescent="0.25">
      <c r="A117" s="127" t="s">
        <v>375</v>
      </c>
      <c r="B117" s="104" t="str" cm="1">
        <f t="array" ref="B117" xml:space="preserve"> _xlfn.TEXTJOIN( ",", FALSE, TRIM( A117:A122 ) )</f>
        <v>Palmer,AK,99503,907-561-2494,Bear Country Outfitters,407 Dimond Centre</v>
      </c>
      <c r="C117" s="104" t="str">
        <f t="shared" si="1"/>
        <v>entre</v>
      </c>
    </row>
    <row r="118" spans="1:3" x14ac:dyDescent="0.25">
      <c r="A118" s="127" t="s">
        <v>316</v>
      </c>
      <c r="B118" s="104" t="str" cm="1">
        <f t="array" ref="B118" xml:space="preserve"> _xlfn.TEXTJOIN( ",", FALSE, TRIM( A118:A123 ) )</f>
        <v>AK,99503,907-561-2494,Bear Country Outfitters,407 Dimond Centre,Palmer</v>
      </c>
      <c r="C118" s="104" t="str">
        <f t="shared" si="1"/>
        <v>almer</v>
      </c>
    </row>
    <row r="119" spans="1:3" x14ac:dyDescent="0.25">
      <c r="A119" s="127">
        <v>99503</v>
      </c>
      <c r="B119" s="104" t="str" cm="1">
        <f t="array" ref="B119" xml:space="preserve"> _xlfn.TEXTJOIN( ",", FALSE, TRIM( A119:A124 ) )</f>
        <v>99503,907-561-2494,Bear Country Outfitters,407 Dimond Centre,Palmer,AK</v>
      </c>
      <c r="C119" s="104" t="str">
        <f t="shared" si="1"/>
        <v>er,AK</v>
      </c>
    </row>
    <row r="120" spans="1:3" x14ac:dyDescent="0.25">
      <c r="A120" s="127" t="s">
        <v>376</v>
      </c>
      <c r="B120" s="104" t="str" cm="1">
        <f t="array" ref="B120" xml:space="preserve"> _xlfn.TEXTJOIN( ",", FALSE, TRIM( A120:A125 ) )</f>
        <v>907-561-2494,Bear Country Outfitters,407 Dimond Centre,Palmer,AK,99615</v>
      </c>
      <c r="C120" s="104" t="str">
        <f t="shared" si="1"/>
        <v>99615</v>
      </c>
    </row>
    <row r="121" spans="1:3" x14ac:dyDescent="0.25">
      <c r="A121" s="127" t="s">
        <v>377</v>
      </c>
      <c r="B121" s="104" t="str" cm="1">
        <f t="array" ref="B121" xml:space="preserve"> _xlfn.TEXTJOIN( ",", FALSE, TRIM( A121:A126 ) )</f>
        <v>Bear Country Outfitters,407 Dimond Centre,Palmer,AK,99615,907-486-2811</v>
      </c>
      <c r="C121" s="104" t="str">
        <f t="shared" si="1"/>
        <v>-2811</v>
      </c>
    </row>
    <row r="122" spans="1:3" x14ac:dyDescent="0.25">
      <c r="A122" s="127" t="s">
        <v>378</v>
      </c>
      <c r="B122" s="104" t="str" cm="1">
        <f t="array" ref="B122" xml:space="preserve"> _xlfn.TEXTJOIN( ",", FALSE, TRIM( A122:A127 ) )</f>
        <v>407 Dimond Centre,Palmer,AK,99615,907-486-2811,Beaver Tail Sports</v>
      </c>
      <c r="C122" s="104" t="str">
        <f t="shared" si="1"/>
        <v>ports</v>
      </c>
    </row>
    <row r="123" spans="1:3" x14ac:dyDescent="0.25">
      <c r="A123" s="127" t="s">
        <v>375</v>
      </c>
      <c r="B123" s="104" t="str" cm="1">
        <f t="array" ref="B123" xml:space="preserve"> _xlfn.TEXTJOIN( ",", FALSE, TRIM( A123:A128 ) )</f>
        <v>Palmer,AK,99615,907-486-2811,Beaver Tail Sports,447 Dock Street</v>
      </c>
      <c r="C123" s="104" t="str">
        <f t="shared" si="1"/>
        <v>treet</v>
      </c>
    </row>
    <row r="124" spans="1:3" x14ac:dyDescent="0.25">
      <c r="A124" s="127" t="s">
        <v>316</v>
      </c>
      <c r="B124" s="104" t="str" cm="1">
        <f t="array" ref="B124" xml:space="preserve"> _xlfn.TEXTJOIN( ",", FALSE, TRIM( A124:A129 ) )</f>
        <v>AK,99615,907-486-2811,Beaver Tail Sports,447 Dock Street,North Pole</v>
      </c>
      <c r="C124" s="104" t="str">
        <f t="shared" si="1"/>
        <v xml:space="preserve"> Pole</v>
      </c>
    </row>
    <row r="125" spans="1:3" x14ac:dyDescent="0.25">
      <c r="A125" s="127">
        <v>99615</v>
      </c>
      <c r="B125" s="104" t="str" cm="1">
        <f t="array" ref="B125" xml:space="preserve"> _xlfn.TEXTJOIN( ",", FALSE, TRIM( A125:A130 ) )</f>
        <v>99615,907-486-2811,Beaver Tail Sports,447 Dock Street,North Pole,AK</v>
      </c>
      <c r="C125" s="104" t="str">
        <f t="shared" si="1"/>
        <v>le,AK</v>
      </c>
    </row>
    <row r="126" spans="1:3" x14ac:dyDescent="0.25">
      <c r="A126" s="127" t="s">
        <v>379</v>
      </c>
      <c r="B126" s="104" t="str" cm="1">
        <f t="array" ref="B126" xml:space="preserve"> _xlfn.TEXTJOIN( ",", FALSE, TRIM( A126:A131 ) )</f>
        <v>907-486-2811,Beaver Tail Sports,447 Dock Street,North Pole,AK,99709</v>
      </c>
      <c r="C126" s="104" t="str">
        <f t="shared" si="1"/>
        <v>99709</v>
      </c>
    </row>
    <row r="127" spans="1:3" x14ac:dyDescent="0.25">
      <c r="A127" s="127" t="s">
        <v>380</v>
      </c>
      <c r="B127" s="104" t="str" cm="1">
        <f t="array" ref="B127" xml:space="preserve"> _xlfn.TEXTJOIN( ",", FALSE, TRIM( A127:A132 ) )</f>
        <v>Beaver Tail Sports,447 Dock Street,North Pole,AK,99709,907-479-2869</v>
      </c>
      <c r="C127" s="104" t="str">
        <f t="shared" si="1"/>
        <v>-2869</v>
      </c>
    </row>
    <row r="128" spans="1:3" x14ac:dyDescent="0.25">
      <c r="A128" s="127" t="s">
        <v>381</v>
      </c>
      <c r="B128" s="104" t="str" cm="1">
        <f t="array" ref="B128" xml:space="preserve"> _xlfn.TEXTJOIN( ",", FALSE, TRIM( A128:A133 ) )</f>
        <v>447 Dock Street,North Pole,AK,99709,907-479-2869,Beaver Tail Sports</v>
      </c>
      <c r="C128" s="104" t="str">
        <f t="shared" si="1"/>
        <v>ports</v>
      </c>
    </row>
    <row r="129" spans="1:3" x14ac:dyDescent="0.25">
      <c r="A129" s="127" t="s">
        <v>382</v>
      </c>
      <c r="B129" s="104" t="str" cm="1">
        <f t="array" ref="B129" xml:space="preserve"> _xlfn.TEXTJOIN( ",", FALSE, TRIM( A129:A134 ) )</f>
        <v>North Pole,AK,99709,907-479-2869,Beaver Tail Sports,475 E. 68th Avenue</v>
      </c>
      <c r="C129" s="104" t="str">
        <f t="shared" si="1"/>
        <v>venue</v>
      </c>
    </row>
    <row r="130" spans="1:3" x14ac:dyDescent="0.25">
      <c r="A130" s="127" t="s">
        <v>316</v>
      </c>
      <c r="B130" s="104" t="str" cm="1">
        <f t="array" ref="B130" xml:space="preserve"> _xlfn.TEXTJOIN( ",", FALSE, TRIM( A130:A135 ) )</f>
        <v>AK,99709,907-479-2869,Beaver Tail Sports,475 E. 68th Avenue,North Pole</v>
      </c>
      <c r="C130" s="104" t="str">
        <f t="shared" si="1"/>
        <v xml:space="preserve"> Pole</v>
      </c>
    </row>
    <row r="131" spans="1:3" x14ac:dyDescent="0.25">
      <c r="A131" s="127">
        <v>99709</v>
      </c>
      <c r="B131" s="104" t="str" cm="1">
        <f t="array" ref="B131" xml:space="preserve"> _xlfn.TEXTJOIN( ",", FALSE, TRIM( A131:A136 ) )</f>
        <v>99709,907-479-2869,Beaver Tail Sports,475 E. 68th Avenue,North Pole,AK</v>
      </c>
      <c r="C131" s="104" t="str">
        <f t="shared" si="1"/>
        <v>le,AK</v>
      </c>
    </row>
    <row r="132" spans="1:3" x14ac:dyDescent="0.25">
      <c r="A132" s="127" t="s">
        <v>383</v>
      </c>
      <c r="B132" s="104" t="str" cm="1">
        <f t="array" ref="B132" xml:space="preserve"> _xlfn.TEXTJOIN( ",", FALSE, TRIM( A132:A137 ) )</f>
        <v>907-479-2869,Beaver Tail Sports,475 E. 68th Avenue,North Pole,AK,99686</v>
      </c>
      <c r="C132" s="104" t="str">
        <f t="shared" si="1"/>
        <v>99686</v>
      </c>
    </row>
    <row r="133" spans="1:3" x14ac:dyDescent="0.25">
      <c r="A133" s="127" t="s">
        <v>380</v>
      </c>
      <c r="B133" s="104" t="str" cm="1">
        <f t="array" ref="B133" xml:space="preserve"> _xlfn.TEXTJOIN( ",", FALSE, TRIM( A133:A138 ) )</f>
        <v>Beaver Tail Sports,475 E. 68th Avenue,North Pole,AK,99686,907-835-2876</v>
      </c>
      <c r="C133" s="104" t="str">
        <f t="shared" si="1"/>
        <v>-2876</v>
      </c>
    </row>
    <row r="134" spans="1:3" x14ac:dyDescent="0.25">
      <c r="A134" s="127" t="s">
        <v>384</v>
      </c>
      <c r="B134" s="104" t="str" cm="1">
        <f t="array" ref="B134" xml:space="preserve"> _xlfn.TEXTJOIN( ",", FALSE, TRIM( A134:A139 ) )</f>
        <v>475 E. 68th Avenue,North Pole,AK,99686,907-835-2876,Bernie's Bait Shop &amp; Supply</v>
      </c>
      <c r="C134" s="104" t="str">
        <f t="shared" si="1"/>
        <v>upply</v>
      </c>
    </row>
    <row r="135" spans="1:3" x14ac:dyDescent="0.25">
      <c r="A135" s="127" t="s">
        <v>382</v>
      </c>
      <c r="B135" s="104" t="str" cm="1">
        <f t="array" ref="B135" xml:space="preserve"> _xlfn.TEXTJOIN( ",", FALSE, TRIM( A135:A140 ) )</f>
        <v>North Pole,AK,99686,907-835-2876,Bernie's Bait Shop &amp; Supply,320 De Armoun Road</v>
      </c>
      <c r="C135" s="104" t="str">
        <f t="shared" ref="C135:C198" si="2">RIGHT(B135,5)</f>
        <v xml:space="preserve"> Road</v>
      </c>
    </row>
    <row r="136" spans="1:3" x14ac:dyDescent="0.25">
      <c r="A136" s="127" t="s">
        <v>316</v>
      </c>
      <c r="B136" s="104" t="str" cm="1">
        <f t="array" ref="B136" xml:space="preserve"> _xlfn.TEXTJOIN( ",", FALSE, TRIM( A136:A141 ) )</f>
        <v>AK,99686,907-835-2876,Bernie's Bait Shop &amp; Supply,320 De Armoun Road,Sitka</v>
      </c>
      <c r="C136" s="104" t="str">
        <f t="shared" si="2"/>
        <v>Sitka</v>
      </c>
    </row>
    <row r="137" spans="1:3" x14ac:dyDescent="0.25">
      <c r="A137" s="127">
        <v>99686</v>
      </c>
      <c r="B137" s="104" t="str" cm="1">
        <f t="array" ref="B137" xml:space="preserve"> _xlfn.TEXTJOIN( ",", FALSE, TRIM( A137:A142 ) )</f>
        <v>99686,907-835-2876,Bernie's Bait Shop &amp; Supply,320 De Armoun Road,Sitka,AK</v>
      </c>
      <c r="C137" s="104" t="str">
        <f t="shared" si="2"/>
        <v>ka,AK</v>
      </c>
    </row>
    <row r="138" spans="1:3" x14ac:dyDescent="0.25">
      <c r="A138" s="127" t="s">
        <v>385</v>
      </c>
      <c r="B138" s="104" t="str" cm="1">
        <f t="array" ref="B138" xml:space="preserve"> _xlfn.TEXTJOIN( ",", FALSE, TRIM( A138:A143 ) )</f>
        <v>907-835-2876,Bernie's Bait Shop &amp; Supply,320 De Armoun Road,Sitka,AK,99654</v>
      </c>
      <c r="C138" s="104" t="str">
        <f t="shared" si="2"/>
        <v>99654</v>
      </c>
    </row>
    <row r="139" spans="1:3" x14ac:dyDescent="0.25">
      <c r="A139" s="127" t="s">
        <v>386</v>
      </c>
      <c r="B139" s="104" t="str" cm="1">
        <f t="array" ref="B139" xml:space="preserve"> _xlfn.TEXTJOIN( ",", FALSE, TRIM( A139:A144 ) )</f>
        <v>Bernie's Bait Shop &amp; Supply,320 De Armoun Road,Sitka,AK,99654,907-357-2477</v>
      </c>
      <c r="C139" s="104" t="str">
        <f t="shared" si="2"/>
        <v>-2477</v>
      </c>
    </row>
    <row r="140" spans="1:3" x14ac:dyDescent="0.25">
      <c r="A140" s="127" t="s">
        <v>387</v>
      </c>
      <c r="B140" s="104" t="str" cm="1">
        <f t="array" ref="B140" xml:space="preserve"> _xlfn.TEXTJOIN( ",", FALSE, TRIM( A140:A145 ) )</f>
        <v>320 De Armoun Road,Sitka,AK,99654,907-357-2477,Big Frontier Diving</v>
      </c>
      <c r="C140" s="104" t="str">
        <f t="shared" si="2"/>
        <v>iving</v>
      </c>
    </row>
    <row r="141" spans="1:3" x14ac:dyDescent="0.25">
      <c r="A141" s="127" t="s">
        <v>356</v>
      </c>
      <c r="B141" s="104" t="str" cm="1">
        <f t="array" ref="B141" xml:space="preserve"> _xlfn.TEXTJOIN( ",", FALSE, TRIM( A141:A146 ) )</f>
        <v>Sitka,AK,99654,907-357-2477,Big Frontier Diving,3425 Mission Street</v>
      </c>
      <c r="C141" s="104" t="str">
        <f t="shared" si="2"/>
        <v>treet</v>
      </c>
    </row>
    <row r="142" spans="1:3" x14ac:dyDescent="0.25">
      <c r="A142" s="127" t="s">
        <v>316</v>
      </c>
      <c r="B142" s="104" t="str" cm="1">
        <f t="array" ref="B142" xml:space="preserve"> _xlfn.TEXTJOIN( ",", FALSE, TRIM( A142:A147 ) )</f>
        <v>AK,99654,907-357-2477,Big Frontier Diving,3425 Mission Street,Fairbanks</v>
      </c>
      <c r="C142" s="104" t="str">
        <f t="shared" si="2"/>
        <v>banks</v>
      </c>
    </row>
    <row r="143" spans="1:3" x14ac:dyDescent="0.25">
      <c r="A143" s="127">
        <v>99654</v>
      </c>
      <c r="B143" s="104" t="str" cm="1">
        <f t="array" ref="B143" xml:space="preserve"> _xlfn.TEXTJOIN( ",", FALSE, TRIM( A143:A148 ) )</f>
        <v>99654,907-357-2477,Big Frontier Diving,3425 Mission Street,Fairbanks,AK</v>
      </c>
      <c r="C143" s="104" t="str">
        <f t="shared" si="2"/>
        <v>ks,AK</v>
      </c>
    </row>
    <row r="144" spans="1:3" x14ac:dyDescent="0.25">
      <c r="A144" s="127" t="s">
        <v>388</v>
      </c>
      <c r="B144" s="104" t="str" cm="1">
        <f t="array" ref="B144" xml:space="preserve"> _xlfn.TEXTJOIN( ",", FALSE, TRIM( A144:A149 ) )</f>
        <v>907-357-2477,Big Frontier Diving,3425 Mission Street,Fairbanks,AK,99503</v>
      </c>
      <c r="C144" s="104" t="str">
        <f t="shared" si="2"/>
        <v>99503</v>
      </c>
    </row>
    <row r="145" spans="1:3" x14ac:dyDescent="0.25">
      <c r="A145" s="127" t="s">
        <v>389</v>
      </c>
      <c r="B145" s="104" t="str" cm="1">
        <f t="array" ref="B145" xml:space="preserve"> _xlfn.TEXTJOIN( ",", FALSE, TRIM( A145:A150 ) )</f>
        <v>Big Frontier Diving,3425 Mission Street,Fairbanks,AK,99503,907-222-5635</v>
      </c>
      <c r="C145" s="104" t="str">
        <f t="shared" si="2"/>
        <v>-5635</v>
      </c>
    </row>
    <row r="146" spans="1:3" x14ac:dyDescent="0.25">
      <c r="A146" s="127" t="s">
        <v>390</v>
      </c>
      <c r="B146" s="104" t="str" cm="1">
        <f t="array" ref="B146" xml:space="preserve"> _xlfn.TEXTJOIN( ",", FALSE, TRIM( A146:A151 ) )</f>
        <v>3425 Mission Street,Fairbanks,AK,99503,907-222-5635,Big Frontier Diving</v>
      </c>
      <c r="C146" s="104" t="str">
        <f t="shared" si="2"/>
        <v>iving</v>
      </c>
    </row>
    <row r="147" spans="1:3" x14ac:dyDescent="0.25">
      <c r="A147" s="127" t="s">
        <v>391</v>
      </c>
      <c r="B147" s="104" t="str" cm="1">
        <f t="array" ref="B147" xml:space="preserve"> _xlfn.TEXTJOIN( ",", FALSE, TRIM( A147:A152 ) )</f>
        <v>Fairbanks,AK,99503,907-222-5635,Big Frontier Diving,3480 Mountainside Drive</v>
      </c>
      <c r="C147" s="104" t="str">
        <f t="shared" si="2"/>
        <v>Drive</v>
      </c>
    </row>
    <row r="148" spans="1:3" x14ac:dyDescent="0.25">
      <c r="A148" s="127" t="s">
        <v>316</v>
      </c>
      <c r="B148" s="104" t="str" cm="1">
        <f t="array" ref="B148" xml:space="preserve"> _xlfn.TEXTJOIN( ",", FALSE, TRIM( A148:A153 ) )</f>
        <v>AK,99503,907-222-5635,Big Frontier Diving,3480 Mountainside Drive,Fairbanks</v>
      </c>
      <c r="C148" s="104" t="str">
        <f t="shared" si="2"/>
        <v>banks</v>
      </c>
    </row>
    <row r="149" spans="1:3" x14ac:dyDescent="0.25">
      <c r="A149" s="127">
        <v>99503</v>
      </c>
      <c r="B149" s="104" t="str" cm="1">
        <f t="array" ref="B149" xml:space="preserve"> _xlfn.TEXTJOIN( ",", FALSE, TRIM( A149:A154 ) )</f>
        <v>99503,907-222-5635,Big Frontier Diving,3480 Mountainside Drive,Fairbanks,AK</v>
      </c>
      <c r="C149" s="104" t="str">
        <f t="shared" si="2"/>
        <v>ks,AK</v>
      </c>
    </row>
    <row r="150" spans="1:3" x14ac:dyDescent="0.25">
      <c r="A150" s="127" t="s">
        <v>392</v>
      </c>
      <c r="B150" s="104" t="str" cm="1">
        <f t="array" ref="B150" xml:space="preserve"> _xlfn.TEXTJOIN( ",", FALSE, TRIM( A150:A155 ) )</f>
        <v>907-222-5635,Big Frontier Diving,3480 Mountainside Drive,Fairbanks,AK,99503</v>
      </c>
      <c r="C150" s="104" t="str">
        <f t="shared" si="2"/>
        <v>99503</v>
      </c>
    </row>
    <row r="151" spans="1:3" x14ac:dyDescent="0.25">
      <c r="A151" s="127" t="s">
        <v>389</v>
      </c>
      <c r="B151" s="104" t="str" cm="1">
        <f t="array" ref="B151" xml:space="preserve"> _xlfn.TEXTJOIN( ",", FALSE, TRIM( A151:A156 ) )</f>
        <v>Big Frontier Diving,3480 Mountainside Drive,Fairbanks,AK,99503,907-222-5660</v>
      </c>
      <c r="C151" s="104" t="str">
        <f t="shared" si="2"/>
        <v>-5660</v>
      </c>
    </row>
    <row r="152" spans="1:3" x14ac:dyDescent="0.25">
      <c r="A152" s="127" t="s">
        <v>393</v>
      </c>
      <c r="B152" s="104" t="str" cm="1">
        <f t="array" ref="B152" xml:space="preserve"> _xlfn.TEXTJOIN( ",", FALSE, TRIM( A152:A157 ) )</f>
        <v>3480 Mountainside Drive,Fairbanks,AK,99503,907-222-5660,Big Joe's</v>
      </c>
      <c r="C152" s="104" t="str">
        <f t="shared" si="2"/>
        <v>Joe's</v>
      </c>
    </row>
    <row r="153" spans="1:3" x14ac:dyDescent="0.25">
      <c r="A153" s="127" t="s">
        <v>391</v>
      </c>
      <c r="B153" s="104" t="str" cm="1">
        <f t="array" ref="B153" xml:space="preserve"> _xlfn.TEXTJOIN( ",", FALSE, TRIM( A153:A158 ) )</f>
        <v>Fairbanks,AK,99503,907-222-5660,Big Joe's,477 East Pioneer Avenue</v>
      </c>
      <c r="C153" s="104" t="str">
        <f t="shared" si="2"/>
        <v>venue</v>
      </c>
    </row>
    <row r="154" spans="1:3" x14ac:dyDescent="0.25">
      <c r="A154" s="127" t="s">
        <v>316</v>
      </c>
      <c r="B154" s="104" t="str" cm="1">
        <f t="array" ref="B154" xml:space="preserve"> _xlfn.TEXTJOIN( ",", FALSE, TRIM( A154:A159 ) )</f>
        <v>AK,99503,907-222-5660,Big Joe's,477 East Pioneer Avenue,Kodiak</v>
      </c>
      <c r="C154" s="104" t="str">
        <f t="shared" si="2"/>
        <v>odiak</v>
      </c>
    </row>
    <row r="155" spans="1:3" x14ac:dyDescent="0.25">
      <c r="A155" s="127">
        <v>99503</v>
      </c>
      <c r="B155" s="104" t="str" cm="1">
        <f t="array" ref="B155" xml:space="preserve"> _xlfn.TEXTJOIN( ",", FALSE, TRIM( A155:A160 ) )</f>
        <v>99503,907-222-5660,Big Joe's,477 East Pioneer Avenue,Kodiak,AK</v>
      </c>
      <c r="C155" s="104" t="str">
        <f t="shared" si="2"/>
        <v>ak,AK</v>
      </c>
    </row>
    <row r="156" spans="1:3" x14ac:dyDescent="0.25">
      <c r="A156" s="127" t="s">
        <v>394</v>
      </c>
      <c r="B156" s="104" t="str" cm="1">
        <f t="array" ref="B156" xml:space="preserve"> _xlfn.TEXTJOIN( ",", FALSE, TRIM( A156:A161 ) )</f>
        <v>907-222-5660,Big Joe's,477 East Pioneer Avenue,Kodiak,AK,99701</v>
      </c>
      <c r="C156" s="104" t="str">
        <f t="shared" si="2"/>
        <v>99701</v>
      </c>
    </row>
    <row r="157" spans="1:3" x14ac:dyDescent="0.25">
      <c r="A157" s="127" t="s">
        <v>395</v>
      </c>
      <c r="B157" s="104" t="str" cm="1">
        <f t="array" ref="B157" xml:space="preserve"> _xlfn.TEXTJOIN( ",", FALSE, TRIM( A157:A162 ) )</f>
        <v>Big Joe's,477 East Pioneer Avenue,Kodiak,AK,99701,907-456-2929</v>
      </c>
      <c r="C157" s="104" t="str">
        <f t="shared" si="2"/>
        <v>-2929</v>
      </c>
    </row>
    <row r="158" spans="1:3" x14ac:dyDescent="0.25">
      <c r="A158" s="127" t="s">
        <v>396</v>
      </c>
      <c r="B158" s="104" t="str" cm="1">
        <f t="array" ref="B158" xml:space="preserve"> _xlfn.TEXTJOIN( ",", FALSE, TRIM( A158:A163 ) )</f>
        <v>477 East Pioneer Avenue,Kodiak,AK,99701,907-456-2929,Big Joe's Store</v>
      </c>
      <c r="C158" s="104" t="str">
        <f t="shared" si="2"/>
        <v>Store</v>
      </c>
    </row>
    <row r="159" spans="1:3" x14ac:dyDescent="0.25">
      <c r="A159" s="127" t="s">
        <v>397</v>
      </c>
      <c r="B159" s="104" t="str" cm="1">
        <f t="array" ref="B159" xml:space="preserve"> _xlfn.TEXTJOIN( ",", FALSE, TRIM( A159:A164 ) )</f>
        <v>Kodiak,AK,99701,907-456-2929,Big Joe's Store,505 East Herning Avenue</v>
      </c>
      <c r="C159" s="104" t="str">
        <f t="shared" si="2"/>
        <v>venue</v>
      </c>
    </row>
    <row r="160" spans="1:3" x14ac:dyDescent="0.25">
      <c r="A160" s="127" t="s">
        <v>316</v>
      </c>
      <c r="B160" s="104" t="str" cm="1">
        <f t="array" ref="B160" xml:space="preserve"> _xlfn.TEXTJOIN( ",", FALSE, TRIM( A160:A165 ) )</f>
        <v>AK,99701,907-456-2929,Big Joe's Store,505 East Herning Avenue,Kodiak</v>
      </c>
      <c r="C160" s="104" t="str">
        <f t="shared" si="2"/>
        <v>odiak</v>
      </c>
    </row>
    <row r="161" spans="1:3" x14ac:dyDescent="0.25">
      <c r="A161" s="127">
        <v>99701</v>
      </c>
      <c r="B161" s="104" t="str" cm="1">
        <f t="array" ref="B161" xml:space="preserve"> _xlfn.TEXTJOIN( ",", FALSE, TRIM( A161:A166 ) )</f>
        <v>99701,907-456-2929,Big Joe's Store,505 East Herning Avenue,Kodiak,AK</v>
      </c>
      <c r="C161" s="104" t="str">
        <f t="shared" si="2"/>
        <v>ak,AK</v>
      </c>
    </row>
    <row r="162" spans="1:3" x14ac:dyDescent="0.25">
      <c r="A162" s="127" t="s">
        <v>398</v>
      </c>
      <c r="B162" s="104" t="str" cm="1">
        <f t="array" ref="B162" xml:space="preserve"> _xlfn.TEXTJOIN( ",", FALSE, TRIM( A162:A167 ) )</f>
        <v>907-456-2929,Big Joe's Store,505 East Herning Avenue,Kodiak,AK,99701</v>
      </c>
      <c r="C162" s="104" t="str">
        <f t="shared" si="2"/>
        <v>99701</v>
      </c>
    </row>
    <row r="163" spans="1:3" x14ac:dyDescent="0.25">
      <c r="A163" s="127" t="s">
        <v>399</v>
      </c>
      <c r="B163" s="104" t="str" cm="1">
        <f t="array" ref="B163" xml:space="preserve"> _xlfn.TEXTJOIN( ",", FALSE, TRIM( A163:A168 ) )</f>
        <v>Big Joe's Store,505 East Herning Avenue,Kodiak,AK,99701,907-452-3006</v>
      </c>
      <c r="C163" s="104" t="str">
        <f t="shared" si="2"/>
        <v>-3006</v>
      </c>
    </row>
    <row r="164" spans="1:3" x14ac:dyDescent="0.25">
      <c r="A164" s="127" t="s">
        <v>400</v>
      </c>
      <c r="B164" s="104" t="str" cm="1">
        <f t="array" ref="B164" xml:space="preserve"> _xlfn.TEXTJOIN( ",", FALSE, TRIM( A164:A169 ) )</f>
        <v>505 East Herning Avenue,Kodiak,AK,99701,907-452-3006,Bill's Sporting Goods</v>
      </c>
      <c r="C164" s="104" t="str">
        <f t="shared" si="2"/>
        <v>Goods</v>
      </c>
    </row>
    <row r="165" spans="1:3" x14ac:dyDescent="0.25">
      <c r="A165" s="127" t="s">
        <v>397</v>
      </c>
      <c r="B165" s="104" t="str" cm="1">
        <f t="array" ref="B165" xml:space="preserve"> _xlfn.TEXTJOIN( ",", FALSE, TRIM( A165:A170 ) )</f>
        <v>Kodiak,AK,99701,907-452-3006,Bill's Sporting Goods,685 Fairview Avenue</v>
      </c>
      <c r="C165" s="104" t="str">
        <f t="shared" si="2"/>
        <v>venue</v>
      </c>
    </row>
    <row r="166" spans="1:3" x14ac:dyDescent="0.25">
      <c r="A166" s="127" t="s">
        <v>316</v>
      </c>
      <c r="B166" s="104" t="str" cm="1">
        <f t="array" ref="B166" xml:space="preserve"> _xlfn.TEXTJOIN( ",", FALSE, TRIM( A166:A171 ) )</f>
        <v>AK,99701,907-452-3006,Bill's Sporting Goods,685 Fairview Avenue,Ketchikan</v>
      </c>
      <c r="C166" s="104" t="str">
        <f t="shared" si="2"/>
        <v>hikan</v>
      </c>
    </row>
    <row r="167" spans="1:3" x14ac:dyDescent="0.25">
      <c r="A167" s="127">
        <v>99701</v>
      </c>
      <c r="B167" s="104" t="str" cm="1">
        <f t="array" ref="B167" xml:space="preserve"> _xlfn.TEXTJOIN( ",", FALSE, TRIM( A167:A172 ) )</f>
        <v>99701,907-452-3006,Bill's Sporting Goods,685 Fairview Avenue,Ketchikan,AK</v>
      </c>
      <c r="C167" s="104" t="str">
        <f t="shared" si="2"/>
        <v>an,AK</v>
      </c>
    </row>
    <row r="168" spans="1:3" x14ac:dyDescent="0.25">
      <c r="A168" s="127" t="s">
        <v>401</v>
      </c>
      <c r="B168" s="104" t="str" cm="1">
        <f t="array" ref="B168" xml:space="preserve"> _xlfn.TEXTJOIN( ",", FALSE, TRIM( A168:A173 ) )</f>
        <v>907-452-3006,Bill's Sporting Goods,685 Fairview Avenue,Ketchikan,AK,99901</v>
      </c>
      <c r="C168" s="104" t="str">
        <f t="shared" si="2"/>
        <v>99901</v>
      </c>
    </row>
    <row r="169" spans="1:3" x14ac:dyDescent="0.25">
      <c r="A169" s="127" t="s">
        <v>402</v>
      </c>
      <c r="B169" s="104" t="str" cm="1">
        <f t="array" ref="B169" xml:space="preserve"> _xlfn.TEXTJOIN( ",", FALSE, TRIM( A169:A174 ) )</f>
        <v>Bill's Sporting Goods,685 Fairview Avenue,Ketchikan,AK,99901,907-247-3640</v>
      </c>
      <c r="C169" s="104" t="str">
        <f t="shared" si="2"/>
        <v>-3640</v>
      </c>
    </row>
    <row r="170" spans="1:3" x14ac:dyDescent="0.25">
      <c r="A170" s="127" t="s">
        <v>403</v>
      </c>
      <c r="B170" s="104" t="str" cm="1">
        <f t="array" ref="B170" xml:space="preserve"> _xlfn.TEXTJOIN( ",", FALSE, TRIM( A170:A175 ) )</f>
        <v>685 Fairview Avenue,Ketchikan,AK,99901,907-247-3640,Bill's Total Sports</v>
      </c>
      <c r="C170" s="104" t="str">
        <f t="shared" si="2"/>
        <v>ports</v>
      </c>
    </row>
    <row r="171" spans="1:3" x14ac:dyDescent="0.25">
      <c r="A171" s="127" t="s">
        <v>404</v>
      </c>
      <c r="B171" s="104" t="str" cm="1">
        <f t="array" ref="B171" xml:space="preserve"> _xlfn.TEXTJOIN( ",", FALSE, TRIM( A171:A176 ) )</f>
        <v>Ketchikan,AK,99901,907-247-3640,Bill's Total Sports,West 27th Avenue</v>
      </c>
      <c r="C171" s="104" t="str">
        <f t="shared" si="2"/>
        <v>venue</v>
      </c>
    </row>
    <row r="172" spans="1:3" x14ac:dyDescent="0.25">
      <c r="A172" s="127" t="s">
        <v>316</v>
      </c>
      <c r="B172" s="104" t="str" cm="1">
        <f t="array" ref="B172" xml:space="preserve"> _xlfn.TEXTJOIN( ",", FALSE, TRIM( A172:A177 ) )</f>
        <v>AK,99901,907-247-3640,Bill's Total Sports,West 27th Avenue,Anchorage</v>
      </c>
      <c r="C172" s="104" t="str">
        <f t="shared" si="2"/>
        <v>orage</v>
      </c>
    </row>
    <row r="173" spans="1:3" x14ac:dyDescent="0.25">
      <c r="A173" s="127">
        <v>99901</v>
      </c>
      <c r="B173" s="104" t="str" cm="1">
        <f t="array" ref="B173" xml:space="preserve"> _xlfn.TEXTJOIN( ",", FALSE, TRIM( A173:A178 ) )</f>
        <v>99901,907-247-3640,Bill's Total Sports,West 27th Avenue,Anchorage,AK</v>
      </c>
      <c r="C173" s="104" t="str">
        <f t="shared" si="2"/>
        <v>ge,AK</v>
      </c>
    </row>
    <row r="174" spans="1:3" x14ac:dyDescent="0.25">
      <c r="A174" s="127" t="s">
        <v>405</v>
      </c>
      <c r="B174" s="104" t="str" cm="1">
        <f t="array" ref="B174" xml:space="preserve"> _xlfn.TEXTJOIN( ",", FALSE, TRIM( A174:A179 ) )</f>
        <v>907-247-3640,Bill's Total Sports,West 27th Avenue,Anchorage,AK,99518</v>
      </c>
      <c r="C174" s="104" t="str">
        <f t="shared" si="2"/>
        <v>99518</v>
      </c>
    </row>
    <row r="175" spans="1:3" x14ac:dyDescent="0.25">
      <c r="A175" s="127" t="s">
        <v>406</v>
      </c>
      <c r="B175" s="104" t="str" cm="1">
        <f t="array" ref="B175" xml:space="preserve"> _xlfn.TEXTJOIN( ",", FALSE, TRIM( A175:A180 ) )</f>
        <v>Bill's Total Sports,West 27th Avenue,Anchorage,AK,99518,907-522-8288</v>
      </c>
      <c r="C175" s="104" t="str">
        <f t="shared" si="2"/>
        <v>-8288</v>
      </c>
    </row>
    <row r="176" spans="1:3" x14ac:dyDescent="0.25">
      <c r="A176" s="127" t="s">
        <v>407</v>
      </c>
      <c r="B176" s="104" t="str" cm="1">
        <f t="array" ref="B176" xml:space="preserve"> _xlfn.TEXTJOIN( ",", FALSE, TRIM( A176:A181 ) )</f>
        <v>West 27th Avenue,Anchorage,AK,99518,907-522-8288,Blue Sports Marketing</v>
      </c>
      <c r="C176" s="104" t="str">
        <f t="shared" si="2"/>
        <v>eting</v>
      </c>
    </row>
    <row r="177" spans="1:3" x14ac:dyDescent="0.25">
      <c r="A177" s="127" t="s">
        <v>363</v>
      </c>
      <c r="B177" s="104" t="str" cm="1">
        <f t="array" ref="B177" xml:space="preserve"> _xlfn.TEXTJOIN( ",", FALSE, TRIM( A177:A182 ) )</f>
        <v>Anchorage,AK,99518,907-522-8288,Blue Sports Marketing,9209 Tongass Avenue</v>
      </c>
      <c r="C177" s="104" t="str">
        <f t="shared" si="2"/>
        <v>venue</v>
      </c>
    </row>
    <row r="178" spans="1:3" x14ac:dyDescent="0.25">
      <c r="A178" s="127" t="s">
        <v>316</v>
      </c>
      <c r="B178" s="104" t="str" cm="1">
        <f t="array" ref="B178" xml:space="preserve"> _xlfn.TEXTJOIN( ",", FALSE, TRIM( A178:A183 ) )</f>
        <v>AK,99518,907-522-8288,Blue Sports Marketing,9209 Tongass Avenue,Anchorage</v>
      </c>
      <c r="C178" s="104" t="str">
        <f t="shared" si="2"/>
        <v>orage</v>
      </c>
    </row>
    <row r="179" spans="1:3" x14ac:dyDescent="0.25">
      <c r="A179" s="127">
        <v>99518</v>
      </c>
      <c r="B179" s="104" t="str" cm="1">
        <f t="array" ref="B179" xml:space="preserve"> _xlfn.TEXTJOIN( ",", FALSE, TRIM( A179:A184 ) )</f>
        <v>99518,907-522-8288,Blue Sports Marketing,9209 Tongass Avenue,Anchorage,AK</v>
      </c>
      <c r="C179" s="104" t="str">
        <f t="shared" si="2"/>
        <v>ge,AK</v>
      </c>
    </row>
    <row r="180" spans="1:3" x14ac:dyDescent="0.25">
      <c r="A180" s="127" t="s">
        <v>408</v>
      </c>
      <c r="B180" s="104" t="str" cm="1">
        <f t="array" ref="B180" xml:space="preserve"> _xlfn.TEXTJOIN( ",", FALSE, TRIM( A180:A185 ) )</f>
        <v>907-522-8288,Blue Sports Marketing,9209 Tongass Avenue,Anchorage,AK,99501</v>
      </c>
      <c r="C180" s="104" t="str">
        <f t="shared" si="2"/>
        <v>99501</v>
      </c>
    </row>
    <row r="181" spans="1:3" x14ac:dyDescent="0.25">
      <c r="A181" s="127" t="s">
        <v>409</v>
      </c>
      <c r="B181" s="104" t="str" cm="1">
        <f t="array" ref="B181" xml:space="preserve"> _xlfn.TEXTJOIN( ",", FALSE, TRIM( A181:A186 ) )</f>
        <v>Blue Sports Marketing,9209 Tongass Avenue,Anchorage,AK,99501,907-279-7272</v>
      </c>
      <c r="C181" s="104" t="str">
        <f t="shared" si="2"/>
        <v>-7272</v>
      </c>
    </row>
    <row r="182" spans="1:3" x14ac:dyDescent="0.25">
      <c r="A182" s="127" t="s">
        <v>410</v>
      </c>
      <c r="B182" s="104" t="str" cm="1">
        <f t="array" ref="B182" xml:space="preserve"> _xlfn.TEXTJOIN( ",", FALSE, TRIM( A182:A187 ) )</f>
        <v>9209 Tongass Avenue,Anchorage,AK,99501,907-279-7272,Bob's Outfitters</v>
      </c>
      <c r="C182" s="104" t="str">
        <f t="shared" si="2"/>
        <v>tters</v>
      </c>
    </row>
    <row r="183" spans="1:3" x14ac:dyDescent="0.25">
      <c r="A183" s="127" t="s">
        <v>363</v>
      </c>
      <c r="B183" s="104" t="str" cm="1">
        <f t="array" ref="B183" xml:space="preserve"> _xlfn.TEXTJOIN( ",", FALSE, TRIM( A183:A188 ) )</f>
        <v>Anchorage,AK,99501,907-279-7272,Bob's Outfitters,290 College Road</v>
      </c>
      <c r="C183" s="104" t="str">
        <f t="shared" si="2"/>
        <v xml:space="preserve"> Road</v>
      </c>
    </row>
    <row r="184" spans="1:3" x14ac:dyDescent="0.25">
      <c r="A184" s="127" t="s">
        <v>316</v>
      </c>
      <c r="B184" s="104" t="str" cm="1">
        <f t="array" ref="B184" xml:space="preserve"> _xlfn.TEXTJOIN( ",", FALSE, TRIM( A184:A189 ) )</f>
        <v>AK,99501,907-279-7272,Bob's Outfitters,290 College Road,Sitka</v>
      </c>
      <c r="C184" s="104" t="str">
        <f t="shared" si="2"/>
        <v>Sitka</v>
      </c>
    </row>
    <row r="185" spans="1:3" x14ac:dyDescent="0.25">
      <c r="A185" s="127">
        <v>99501</v>
      </c>
      <c r="B185" s="104" t="str" cm="1">
        <f t="array" ref="B185" xml:space="preserve"> _xlfn.TEXTJOIN( ",", FALSE, TRIM( A185:A190 ) )</f>
        <v>99501,907-279-7272,Bob's Outfitters,290 College Road,Sitka,AK</v>
      </c>
      <c r="C185" s="104" t="str">
        <f t="shared" si="2"/>
        <v>ka,AK</v>
      </c>
    </row>
    <row r="186" spans="1:3" x14ac:dyDescent="0.25">
      <c r="A186" s="127" t="s">
        <v>411</v>
      </c>
      <c r="B186" s="104" t="str" cm="1">
        <f t="array" ref="B186" xml:space="preserve"> _xlfn.TEXTJOIN( ",", FALSE, TRIM( A186:A191 ) )</f>
        <v>907-279-7272,Bob's Outfitters,290 College Road,Sitka,AK,99801</v>
      </c>
      <c r="C186" s="104" t="str">
        <f t="shared" si="2"/>
        <v>99801</v>
      </c>
    </row>
    <row r="187" spans="1:3" x14ac:dyDescent="0.25">
      <c r="A187" s="127" t="s">
        <v>412</v>
      </c>
      <c r="B187" s="104" t="str" cm="1">
        <f t="array" ref="B187" xml:space="preserve"> _xlfn.TEXTJOIN( ",", FALSE, TRIM( A187:A192 ) )</f>
        <v>Bob's Outfitters,290 College Road,Sitka,AK,99801,907-789-2300</v>
      </c>
      <c r="C187" s="104" t="str">
        <f t="shared" si="2"/>
        <v>-2300</v>
      </c>
    </row>
    <row r="188" spans="1:3" x14ac:dyDescent="0.25">
      <c r="A188" s="127" t="s">
        <v>413</v>
      </c>
      <c r="B188" s="104" t="str" cm="1">
        <f t="array" ref="B188" xml:space="preserve"> _xlfn.TEXTJOIN( ",", FALSE, TRIM( A188:A193 ) )</f>
        <v>290 College Road,Sitka,AK,99801,907-789-2300,Broadline Snowboard</v>
      </c>
      <c r="C188" s="104" t="str">
        <f t="shared" si="2"/>
        <v>board</v>
      </c>
    </row>
    <row r="189" spans="1:3" x14ac:dyDescent="0.25">
      <c r="A189" s="127" t="s">
        <v>356</v>
      </c>
      <c r="B189" s="104" t="str" cm="1">
        <f t="array" ref="B189" xml:space="preserve"> _xlfn.TEXTJOIN( ",", FALSE, TRIM( A189:A194 ) )</f>
        <v>Sitka,AK,99801,907-789-2300,Broadline Snowboard,507 East Benson Boulevard</v>
      </c>
      <c r="C189" s="104" t="str">
        <f t="shared" si="2"/>
        <v>evard</v>
      </c>
    </row>
    <row r="190" spans="1:3" x14ac:dyDescent="0.25">
      <c r="A190" s="127" t="s">
        <v>316</v>
      </c>
      <c r="B190" s="104" t="str" cm="1">
        <f t="array" ref="B190" xml:space="preserve"> _xlfn.TEXTJOIN( ",", FALSE, TRIM( A190:A195 ) )</f>
        <v>AK,99801,907-789-2300,Broadline Snowboard,507 East Benson Boulevard,Kodiak</v>
      </c>
      <c r="C190" s="104" t="str">
        <f t="shared" si="2"/>
        <v>odiak</v>
      </c>
    </row>
    <row r="191" spans="1:3" x14ac:dyDescent="0.25">
      <c r="A191" s="127">
        <v>99801</v>
      </c>
      <c r="B191" s="104" t="str" cm="1">
        <f t="array" ref="B191" xml:space="preserve"> _xlfn.TEXTJOIN( ",", FALSE, TRIM( A191:A196 ) )</f>
        <v>99801,907-789-2300,Broadline Snowboard,507 East Benson Boulevard,Kodiak,AK</v>
      </c>
      <c r="C191" s="104" t="str">
        <f t="shared" si="2"/>
        <v>ak,AK</v>
      </c>
    </row>
    <row r="192" spans="1:3" x14ac:dyDescent="0.25">
      <c r="A192" s="127" t="s">
        <v>414</v>
      </c>
      <c r="B192" s="104" t="str" cm="1">
        <f t="array" ref="B192" xml:space="preserve"> _xlfn.TEXTJOIN( ",", FALSE, TRIM( A192:A197 ) )</f>
        <v>907-789-2300,Broadline Snowboard,507 East Benson Boulevard,Kodiak,AK,99709</v>
      </c>
      <c r="C192" s="104" t="str">
        <f t="shared" si="2"/>
        <v>99709</v>
      </c>
    </row>
    <row r="193" spans="1:3" x14ac:dyDescent="0.25">
      <c r="A193" s="127" t="s">
        <v>415</v>
      </c>
      <c r="B193" s="104" t="str" cm="1">
        <f t="array" ref="B193" xml:space="preserve"> _xlfn.TEXTJOIN( ",", FALSE, TRIM( A193:A198 ) )</f>
        <v>Broadline Snowboard,507 East Benson Boulevard,Kodiak,AK,99709,907-479-3007</v>
      </c>
      <c r="C193" s="104" t="str">
        <f t="shared" si="2"/>
        <v>-3007</v>
      </c>
    </row>
    <row r="194" spans="1:3" x14ac:dyDescent="0.25">
      <c r="A194" s="127" t="s">
        <v>416</v>
      </c>
      <c r="B194" s="104" t="str" cm="1">
        <f t="array" ref="B194" xml:space="preserve"> _xlfn.TEXTJOIN( ",", FALSE, TRIM( A194:A199 ) )</f>
        <v>507 East Benson Boulevard,Kodiak,AK,99709,907-479-3007,Broadline Snowboard</v>
      </c>
      <c r="C194" s="104" t="str">
        <f t="shared" si="2"/>
        <v>board</v>
      </c>
    </row>
    <row r="195" spans="1:3" x14ac:dyDescent="0.25">
      <c r="A195" s="127" t="s">
        <v>397</v>
      </c>
      <c r="B195" s="104" t="str" cm="1">
        <f t="array" ref="B195" xml:space="preserve"> _xlfn.TEXTJOIN( ",", FALSE, TRIM( A195:A200 ) )</f>
        <v>Kodiak,AK,99709,907-479-3007,Broadline Snowboard,507 East 15th Avenue</v>
      </c>
      <c r="C195" s="104" t="str">
        <f t="shared" si="2"/>
        <v>venue</v>
      </c>
    </row>
    <row r="196" spans="1:3" x14ac:dyDescent="0.25">
      <c r="A196" s="127" t="s">
        <v>316</v>
      </c>
      <c r="B196" s="104" t="str" cm="1">
        <f t="array" ref="B196" xml:space="preserve"> _xlfn.TEXTJOIN( ",", FALSE, TRIM( A196:A201 ) )</f>
        <v>AK,99709,907-479-3007,Broadline Snowboard,507 East 15th Avenue,Kodiak</v>
      </c>
      <c r="C196" s="104" t="str">
        <f t="shared" si="2"/>
        <v>odiak</v>
      </c>
    </row>
    <row r="197" spans="1:3" x14ac:dyDescent="0.25">
      <c r="A197" s="127">
        <v>99709</v>
      </c>
      <c r="B197" s="104" t="str" cm="1">
        <f t="array" ref="B197" xml:space="preserve"> _xlfn.TEXTJOIN( ",", FALSE, TRIM( A197:A202 ) )</f>
        <v>99709,907-479-3007,Broadline Snowboard,507 East 15th Avenue,Kodiak,AK</v>
      </c>
      <c r="C197" s="104" t="str">
        <f t="shared" si="2"/>
        <v>ak,AK</v>
      </c>
    </row>
    <row r="198" spans="1:3" x14ac:dyDescent="0.25">
      <c r="A198" s="127" t="s">
        <v>417</v>
      </c>
      <c r="B198" s="104" t="str" cm="1">
        <f t="array" ref="B198" xml:space="preserve"> _xlfn.TEXTJOIN( ",", FALSE, TRIM( A198:A203 ) )</f>
        <v>907-479-3007,Broadline Snowboard,507 East 15th Avenue,Kodiak,AK,99501</v>
      </c>
      <c r="C198" s="104" t="str">
        <f t="shared" si="2"/>
        <v>99501</v>
      </c>
    </row>
    <row r="199" spans="1:3" x14ac:dyDescent="0.25">
      <c r="A199" s="127" t="s">
        <v>415</v>
      </c>
      <c r="B199" s="104" t="str" cm="1">
        <f t="array" ref="B199" xml:space="preserve"> _xlfn.TEXTJOIN( ",", FALSE, TRIM( A199:A204 ) )</f>
        <v>Broadline Snowboard,507 East 15th Avenue,Kodiak,AK,99501,907-349-3135</v>
      </c>
      <c r="C199" s="104" t="str">
        <f t="shared" ref="C199:C262" si="3">RIGHT(B199,5)</f>
        <v>-3135</v>
      </c>
    </row>
    <row r="200" spans="1:3" x14ac:dyDescent="0.25">
      <c r="A200" s="127" t="s">
        <v>418</v>
      </c>
      <c r="B200" s="104" t="str" cm="1">
        <f t="array" ref="B200" xml:space="preserve"> _xlfn.TEXTJOIN( ",", FALSE, TRIM( A200:A205 ) )</f>
        <v>507 East 15th Avenue,Kodiak,AK,99501,907-349-3135,Broadline Snowboard - Business Office</v>
      </c>
      <c r="C200" s="104" t="str">
        <f t="shared" si="3"/>
        <v>ffice</v>
      </c>
    </row>
    <row r="201" spans="1:3" x14ac:dyDescent="0.25">
      <c r="A201" s="127" t="s">
        <v>397</v>
      </c>
      <c r="B201" s="104" t="str" cm="1">
        <f t="array" ref="B201" xml:space="preserve"> _xlfn.TEXTJOIN( ",", FALSE, TRIM( A201:A206 ) )</f>
        <v>Kodiak,AK,99501,907-349-3135,Broadline Snowboard - Business Office,524 East 5th Avenue</v>
      </c>
      <c r="C201" s="104" t="str">
        <f t="shared" si="3"/>
        <v>venue</v>
      </c>
    </row>
    <row r="202" spans="1:3" x14ac:dyDescent="0.25">
      <c r="A202" s="127" t="s">
        <v>316</v>
      </c>
      <c r="B202" s="104" t="str" cm="1">
        <f t="array" ref="B202" xml:space="preserve"> _xlfn.TEXTJOIN( ",", FALSE, TRIM( A202:A207 ) )</f>
        <v>AK,99501,907-349-3135,Broadline Snowboard - Business Office,524 East 5th Avenue,Ketchikan</v>
      </c>
      <c r="C202" s="104" t="str">
        <f t="shared" si="3"/>
        <v>hikan</v>
      </c>
    </row>
    <row r="203" spans="1:3" x14ac:dyDescent="0.25">
      <c r="A203" s="127">
        <v>99501</v>
      </c>
      <c r="B203" s="104" t="str" cm="1">
        <f t="array" ref="B203" xml:space="preserve"> _xlfn.TEXTJOIN( ",", FALSE, TRIM( A203:A208 ) )</f>
        <v>99501,907-349-3135,Broadline Snowboard - Business Office,524 East 5th Avenue,Ketchikan,AK</v>
      </c>
      <c r="C203" s="104" t="str">
        <f t="shared" si="3"/>
        <v>an,AK</v>
      </c>
    </row>
    <row r="204" spans="1:3" x14ac:dyDescent="0.25">
      <c r="A204" s="127" t="s">
        <v>419</v>
      </c>
      <c r="B204" s="104" t="str" cm="1">
        <f t="array" ref="B204" xml:space="preserve"> _xlfn.TEXTJOIN( ",", FALSE, TRIM( A204:A209 ) )</f>
        <v>907-349-3135,Broadline Snowboard - Business Office,524 East 5th Avenue,Ketchikan,AK,99501</v>
      </c>
      <c r="C204" s="104" t="str">
        <f t="shared" si="3"/>
        <v>99501</v>
      </c>
    </row>
    <row r="205" spans="1:3" x14ac:dyDescent="0.25">
      <c r="A205" s="127" t="s">
        <v>420</v>
      </c>
      <c r="B205" s="104" t="str" cm="1">
        <f t="array" ref="B205" xml:space="preserve"> _xlfn.TEXTJOIN( ",", FALSE, TRIM( A205:A210 ) )</f>
        <v>Broadline Snowboard - Business Office,524 East 5th Avenue,Ketchikan,AK,99501,907-245-3171</v>
      </c>
      <c r="C205" s="104" t="str">
        <f t="shared" si="3"/>
        <v>-3171</v>
      </c>
    </row>
    <row r="206" spans="1:3" x14ac:dyDescent="0.25">
      <c r="A206" s="127" t="s">
        <v>421</v>
      </c>
      <c r="B206" s="104" t="str" cm="1">
        <f t="array" ref="B206" xml:space="preserve"> _xlfn.TEXTJOIN( ",", FALSE, TRIM( A206:A211 ) )</f>
        <v>524 East 5th Avenue,Ketchikan,AK,99501,907-245-3171,Broadline Snowboard Shop</v>
      </c>
      <c r="C206" s="104" t="str">
        <f t="shared" si="3"/>
        <v xml:space="preserve"> Shop</v>
      </c>
    </row>
    <row r="207" spans="1:3" x14ac:dyDescent="0.25">
      <c r="A207" s="127" t="s">
        <v>404</v>
      </c>
      <c r="B207" s="104" t="str" cm="1">
        <f t="array" ref="B207" xml:space="preserve"> _xlfn.TEXTJOIN( ",", FALSE, TRIM( A207:A212 ) )</f>
        <v>Ketchikan,AK,99501,907-245-3171,Broadline Snowboard Shop,530 East Tudor Road</v>
      </c>
      <c r="C207" s="104" t="str">
        <f t="shared" si="3"/>
        <v xml:space="preserve"> Road</v>
      </c>
    </row>
    <row r="208" spans="1:3" x14ac:dyDescent="0.25">
      <c r="A208" s="127" t="s">
        <v>316</v>
      </c>
      <c r="B208" s="104" t="str" cm="1">
        <f t="array" ref="B208" xml:space="preserve"> _xlfn.TEXTJOIN( ",", FALSE, TRIM( A208:A213 ) )</f>
        <v>AK,99501,907-245-3171,Broadline Snowboard Shop,530 East Tudor Road,Ketchikan</v>
      </c>
      <c r="C208" s="104" t="str">
        <f t="shared" si="3"/>
        <v>hikan</v>
      </c>
    </row>
    <row r="209" spans="1:3" x14ac:dyDescent="0.25">
      <c r="A209" s="127">
        <v>99501</v>
      </c>
      <c r="B209" s="104" t="str" cm="1">
        <f t="array" ref="B209" xml:space="preserve"> _xlfn.TEXTJOIN( ",", FALSE, TRIM( A209:A214 ) )</f>
        <v>99501,907-245-3171,Broadline Snowboard Shop,530 East Tudor Road,Ketchikan,AK</v>
      </c>
      <c r="C209" s="104" t="str">
        <f t="shared" si="3"/>
        <v>an,AK</v>
      </c>
    </row>
    <row r="210" spans="1:3" x14ac:dyDescent="0.25">
      <c r="A210" s="127" t="s">
        <v>422</v>
      </c>
      <c r="B210" s="104" t="str" cm="1">
        <f t="array" ref="B210" xml:space="preserve"> _xlfn.TEXTJOIN( ",", FALSE, TRIM( A210:A215 ) )</f>
        <v>907-245-3171,Broadline Snowboard Shop,530 East Tudor Road,Ketchikan,AK,99501</v>
      </c>
      <c r="C210" s="104" t="str">
        <f t="shared" si="3"/>
        <v>99501</v>
      </c>
    </row>
    <row r="211" spans="1:3" x14ac:dyDescent="0.25">
      <c r="A211" s="127" t="s">
        <v>423</v>
      </c>
      <c r="B211" s="104" t="str" cm="1">
        <f t="array" ref="B211" xml:space="preserve"> _xlfn.TEXTJOIN( ",", FALSE, TRIM( A211:A216 ) )</f>
        <v>Broadline Snowboard Shop,530 East Tudor Road,Ketchikan,AK,99501,907-245-3184</v>
      </c>
      <c r="C211" s="104" t="str">
        <f t="shared" si="3"/>
        <v>-3184</v>
      </c>
    </row>
    <row r="212" spans="1:3" x14ac:dyDescent="0.25">
      <c r="A212" s="127" t="s">
        <v>424</v>
      </c>
      <c r="B212" s="104" t="str" cm="1">
        <f t="array" ref="B212" xml:space="preserve"> _xlfn.TEXTJOIN( ",", FALSE, TRIM( A212:A217 ) )</f>
        <v>530 East Tudor Road,Ketchikan,AK,99501,907-245-3184,Broadline Snowboard Shop</v>
      </c>
      <c r="C212" s="104" t="str">
        <f t="shared" si="3"/>
        <v xml:space="preserve"> Shop</v>
      </c>
    </row>
    <row r="213" spans="1:3" x14ac:dyDescent="0.25">
      <c r="A213" s="127" t="s">
        <v>404</v>
      </c>
      <c r="B213" s="104" t="str" cm="1">
        <f t="array" ref="B213" xml:space="preserve"> _xlfn.TEXTJOIN( ",", FALSE, TRIM( A213:A218 ) )</f>
        <v>Ketchikan,AK,99501,907-245-3184,Broadline Snowboard Shop,570 East Tudor Road</v>
      </c>
      <c r="C213" s="104" t="str">
        <f t="shared" si="3"/>
        <v xml:space="preserve"> Road</v>
      </c>
    </row>
    <row r="214" spans="1:3" x14ac:dyDescent="0.25">
      <c r="A214" s="127" t="s">
        <v>316</v>
      </c>
      <c r="B214" s="104" t="str" cm="1">
        <f t="array" ref="B214" xml:space="preserve"> _xlfn.TEXTJOIN( ",", FALSE, TRIM( A214:A219 ) )</f>
        <v>AK,99501,907-245-3184,Broadline Snowboard Shop,570 East Tudor Road,Ketchikan</v>
      </c>
      <c r="C214" s="104" t="str">
        <f t="shared" si="3"/>
        <v>hikan</v>
      </c>
    </row>
    <row r="215" spans="1:3" x14ac:dyDescent="0.25">
      <c r="A215" s="127">
        <v>99501</v>
      </c>
      <c r="B215" s="104" t="str" cm="1">
        <f t="array" ref="B215" xml:space="preserve"> _xlfn.TEXTJOIN( ",", FALSE, TRIM( A215:A220 ) )</f>
        <v>99501,907-245-3184,Broadline Snowboard Shop,570 East Tudor Road,Ketchikan,AK</v>
      </c>
      <c r="C215" s="104" t="str">
        <f t="shared" si="3"/>
        <v>an,AK</v>
      </c>
    </row>
    <row r="216" spans="1:3" x14ac:dyDescent="0.25">
      <c r="A216" s="127" t="s">
        <v>425</v>
      </c>
      <c r="B216" s="104" t="str" cm="1">
        <f t="array" ref="B216" xml:space="preserve"> _xlfn.TEXTJOIN( ",", FALSE, TRIM( A216:A221 ) )</f>
        <v>907-245-3184,Broadline Snowboard Shop,570 East Tudor Road,Ketchikan,AK,99501</v>
      </c>
      <c r="C216" s="104" t="str">
        <f t="shared" si="3"/>
        <v>99501</v>
      </c>
    </row>
    <row r="217" spans="1:3" x14ac:dyDescent="0.25">
      <c r="A217" s="127" t="s">
        <v>423</v>
      </c>
      <c r="B217" s="104" t="str" cm="1">
        <f t="array" ref="B217" xml:space="preserve"> _xlfn.TEXTJOIN( ",", FALSE, TRIM( A217:A222 ) )</f>
        <v>Broadline Snowboard Shop,570 East Tudor Road,Ketchikan,AK,99501,907-245-3199</v>
      </c>
      <c r="C217" s="104" t="str">
        <f t="shared" si="3"/>
        <v>-3199</v>
      </c>
    </row>
    <row r="218" spans="1:3" x14ac:dyDescent="0.25">
      <c r="A218" s="127" t="s">
        <v>426</v>
      </c>
      <c r="B218" s="104" t="str" cm="1">
        <f t="array" ref="B218" xml:space="preserve"> _xlfn.TEXTJOIN( ",", FALSE, TRIM( A218:A223 ) )</f>
        <v>570 East Tudor Road,Ketchikan,AK,99501,907-245-3199,Broadline Snowboard Shop</v>
      </c>
      <c r="C218" s="104" t="str">
        <f t="shared" si="3"/>
        <v xml:space="preserve"> Shop</v>
      </c>
    </row>
    <row r="219" spans="1:3" x14ac:dyDescent="0.25">
      <c r="A219" s="127" t="s">
        <v>404</v>
      </c>
      <c r="B219" s="104" t="str" cm="1">
        <f t="array" ref="B219" xml:space="preserve"> _xlfn.TEXTJOIN( ",", FALSE, TRIM( A219:A224 ) )</f>
        <v>Ketchikan,AK,99501,907-245-3199,Broadline Snowboard Shop,660 East Rezanof Drive</v>
      </c>
      <c r="C219" s="104" t="str">
        <f t="shared" si="3"/>
        <v>Drive</v>
      </c>
    </row>
    <row r="220" spans="1:3" x14ac:dyDescent="0.25">
      <c r="A220" s="127" t="s">
        <v>316</v>
      </c>
      <c r="B220" s="104" t="str" cm="1">
        <f t="array" ref="B220" xml:space="preserve"> _xlfn.TEXTJOIN( ",", FALSE, TRIM( A220:A225 ) )</f>
        <v>AK,99501,907-245-3199,Broadline Snowboard Shop,660 East Rezanof Drive,Ketchikan</v>
      </c>
      <c r="C220" s="104" t="str">
        <f t="shared" si="3"/>
        <v>hikan</v>
      </c>
    </row>
    <row r="221" spans="1:3" x14ac:dyDescent="0.25">
      <c r="A221" s="127">
        <v>99501</v>
      </c>
      <c r="B221" s="104" t="str" cm="1">
        <f t="array" ref="B221" xml:space="preserve"> _xlfn.TEXTJOIN( ",", FALSE, TRIM( A221:A226 ) )</f>
        <v>99501,907-245-3199,Broadline Snowboard Shop,660 East Rezanof Drive,Ketchikan,AK</v>
      </c>
      <c r="C221" s="104" t="str">
        <f t="shared" si="3"/>
        <v>an,AK</v>
      </c>
    </row>
    <row r="222" spans="1:3" x14ac:dyDescent="0.25">
      <c r="A222" s="127" t="s">
        <v>427</v>
      </c>
      <c r="B222" s="104" t="str" cm="1">
        <f t="array" ref="B222" xml:space="preserve"> _xlfn.TEXTJOIN( ",", FALSE, TRIM( A222:A227 ) )</f>
        <v>907-245-3199,Broadline Snowboard Shop,660 East Rezanof Drive,Ketchikan,AK,99701</v>
      </c>
      <c r="C222" s="104" t="str">
        <f t="shared" si="3"/>
        <v>99701</v>
      </c>
    </row>
    <row r="223" spans="1:3" x14ac:dyDescent="0.25">
      <c r="A223" s="127" t="s">
        <v>423</v>
      </c>
      <c r="B223" s="104" t="str" cm="1">
        <f t="array" ref="B223" xml:space="preserve"> _xlfn.TEXTJOIN( ",", FALSE, TRIM( A223:A228 ) )</f>
        <v>Broadline Snowboard Shop,660 East Rezanof Drive,Ketchikan,AK,99701,907-479-3458</v>
      </c>
      <c r="C223" s="104" t="str">
        <f t="shared" si="3"/>
        <v>-3458</v>
      </c>
    </row>
    <row r="224" spans="1:3" x14ac:dyDescent="0.25">
      <c r="A224" s="127" t="s">
        <v>428</v>
      </c>
      <c r="B224" s="104" t="str" cm="1">
        <f t="array" ref="B224" xml:space="preserve"> _xlfn.TEXTJOIN( ",", FALSE, TRIM( A224:A229 ) )</f>
        <v>660 East Rezanof Drive,Ketchikan,AK,99701,907-479-3458,Broken Board Snowboard Specialists</v>
      </c>
      <c r="C224" s="104" t="str">
        <f t="shared" si="3"/>
        <v>lists</v>
      </c>
    </row>
    <row r="225" spans="1:3" x14ac:dyDescent="0.25">
      <c r="A225" s="127" t="s">
        <v>404</v>
      </c>
      <c r="B225" s="104" t="str" cm="1">
        <f t="array" ref="B225" xml:space="preserve"> _xlfn.TEXTJOIN( ",", FALSE, TRIM( A225:A230 ) )</f>
        <v>Ketchikan,AK,99701,907-479-3458,Broken Board Snowboard Specialists,800 Fairview Avenue</v>
      </c>
      <c r="C225" s="104" t="str">
        <f t="shared" si="3"/>
        <v>venue</v>
      </c>
    </row>
    <row r="226" spans="1:3" x14ac:dyDescent="0.25">
      <c r="A226" s="127" t="s">
        <v>316</v>
      </c>
      <c r="B226" s="104" t="str" cm="1">
        <f t="array" ref="B226" xml:space="preserve"> _xlfn.TEXTJOIN( ",", FALSE, TRIM( A226:A231 ) )</f>
        <v>AK,99701,907-479-3458,Broken Board Snowboard Specialists,800 Fairview Avenue,Ketchikan</v>
      </c>
      <c r="C226" s="104" t="str">
        <f t="shared" si="3"/>
        <v>hikan</v>
      </c>
    </row>
    <row r="227" spans="1:3" x14ac:dyDescent="0.25">
      <c r="A227" s="127">
        <v>99701</v>
      </c>
      <c r="B227" s="104" t="str" cm="1">
        <f t="array" ref="B227" xml:space="preserve"> _xlfn.TEXTJOIN( ",", FALSE, TRIM( A227:A232 ) )</f>
        <v>99701,907-479-3458,Broken Board Snowboard Specialists,800 Fairview Avenue,Ketchikan,AK</v>
      </c>
      <c r="C227" s="104" t="str">
        <f t="shared" si="3"/>
        <v>an,AK</v>
      </c>
    </row>
    <row r="228" spans="1:3" x14ac:dyDescent="0.25">
      <c r="A228" s="127" t="s">
        <v>429</v>
      </c>
      <c r="B228" s="104" t="str" cm="1">
        <f t="array" ref="B228" xml:space="preserve"> _xlfn.TEXTJOIN( ",", FALSE, TRIM( A228:A233 ) )</f>
        <v>907-479-3458,Broken Board Snowboard Specialists,800 Fairview Avenue,Ketchikan,AK,99654</v>
      </c>
      <c r="C228" s="104" t="str">
        <f t="shared" si="3"/>
        <v>99654</v>
      </c>
    </row>
    <row r="229" spans="1:3" x14ac:dyDescent="0.25">
      <c r="A229" s="127" t="s">
        <v>430</v>
      </c>
      <c r="B229" s="104" t="str" cm="1">
        <f t="array" ref="B229" xml:space="preserve"> _xlfn.TEXTJOIN( ",", FALSE, TRIM( A229:A234 ) )</f>
        <v>Broken Board Snowboard Specialists,800 Fairview Avenue,Ketchikan,AK,99654,907-357-3900</v>
      </c>
      <c r="C229" s="104" t="str">
        <f t="shared" si="3"/>
        <v>-3900</v>
      </c>
    </row>
    <row r="230" spans="1:3" x14ac:dyDescent="0.25">
      <c r="A230" s="127" t="s">
        <v>431</v>
      </c>
      <c r="B230" s="104" t="str" cm="1">
        <f t="array" ref="B230" xml:space="preserve"> _xlfn.TEXTJOIN( ",", FALSE, TRIM( A230:A235 ) )</f>
        <v>800 Fairview Avenue,Ketchikan,AK,99654,907-357-3900,Central Hardware</v>
      </c>
      <c r="C230" s="104" t="str">
        <f t="shared" si="3"/>
        <v>dware</v>
      </c>
    </row>
    <row r="231" spans="1:3" x14ac:dyDescent="0.25">
      <c r="A231" s="127" t="s">
        <v>404</v>
      </c>
      <c r="B231" s="104" t="str" cm="1">
        <f t="array" ref="B231" xml:space="preserve"> _xlfn.TEXTJOIN( ",", FALSE, TRIM( A231:A236 ) )</f>
        <v>Ketchikan,AK,99654,907-357-3900,Central Hardware,Water Street</v>
      </c>
      <c r="C231" s="104" t="str">
        <f t="shared" si="3"/>
        <v>treet</v>
      </c>
    </row>
    <row r="232" spans="1:3" x14ac:dyDescent="0.25">
      <c r="A232" s="127" t="s">
        <v>316</v>
      </c>
      <c r="B232" s="104" t="str" cm="1">
        <f t="array" ref="B232" xml:space="preserve"> _xlfn.TEXTJOIN( ",", FALSE, TRIM( A232:A237 ) )</f>
        <v>AK,99654,907-357-3900,Central Hardware,Water Street,Anchorage</v>
      </c>
      <c r="C232" s="104" t="str">
        <f t="shared" si="3"/>
        <v>orage</v>
      </c>
    </row>
    <row r="233" spans="1:3" x14ac:dyDescent="0.25">
      <c r="A233" s="127">
        <v>99654</v>
      </c>
      <c r="B233" s="104" t="str" cm="1">
        <f t="array" ref="B233" xml:space="preserve"> _xlfn.TEXTJOIN( ",", FALSE, TRIM( A233:A238 ) )</f>
        <v>99654,907-357-3900,Central Hardware,Water Street,Anchorage,AK</v>
      </c>
      <c r="C233" s="104" t="str">
        <f t="shared" si="3"/>
        <v>ge,AK</v>
      </c>
    </row>
    <row r="234" spans="1:3" x14ac:dyDescent="0.25">
      <c r="A234" s="127" t="s">
        <v>432</v>
      </c>
      <c r="B234" s="104" t="str" cm="1">
        <f t="array" ref="B234" xml:space="preserve"> _xlfn.TEXTJOIN( ",", FALSE, TRIM( A234:A239 ) )</f>
        <v>907-357-3900,Central Hardware,Water Street,Anchorage,AK,99686</v>
      </c>
      <c r="C234" s="104" t="str">
        <f t="shared" si="3"/>
        <v>99686</v>
      </c>
    </row>
    <row r="235" spans="1:3" x14ac:dyDescent="0.25">
      <c r="A235" s="127" t="s">
        <v>433</v>
      </c>
      <c r="B235" s="104" t="str" cm="1">
        <f t="array" ref="B235" xml:space="preserve"> _xlfn.TEXTJOIN( ",", FALSE, TRIM( A235:A240 ) )</f>
        <v>Central Hardware,Water Street,Anchorage,AK,99686,907-835-7529</v>
      </c>
      <c r="C235" s="104" t="str">
        <f t="shared" si="3"/>
        <v>-7529</v>
      </c>
    </row>
    <row r="236" spans="1:3" x14ac:dyDescent="0.25">
      <c r="A236" s="127" t="s">
        <v>434</v>
      </c>
      <c r="B236" s="104" t="str" cm="1">
        <f t="array" ref="B236" xml:space="preserve"> _xlfn.TEXTJOIN( ",", FALSE, TRIM( A236:A241 ) )</f>
        <v>Water Street,Anchorage,AK,99686,907-835-7529,Central Hardware &amp; Sporting Goods</v>
      </c>
      <c r="C236" s="104" t="str">
        <f t="shared" si="3"/>
        <v>Goods</v>
      </c>
    </row>
    <row r="237" spans="1:3" x14ac:dyDescent="0.25">
      <c r="A237" s="127" t="s">
        <v>363</v>
      </c>
      <c r="B237" s="104" t="str" cm="1">
        <f t="array" ref="B237" xml:space="preserve"> _xlfn.TEXTJOIN( ",", FALSE, TRIM( A237:A242 ) )</f>
        <v>Anchorage,AK,99686,907-835-7529,Central Hardware &amp; Sporting Goods,44793 Univ Centre</v>
      </c>
      <c r="C237" s="104" t="str">
        <f t="shared" si="3"/>
        <v>entre</v>
      </c>
    </row>
    <row r="238" spans="1:3" x14ac:dyDescent="0.25">
      <c r="A238" s="127" t="s">
        <v>316</v>
      </c>
      <c r="B238" s="104" t="str" cm="1">
        <f t="array" ref="B238" xml:space="preserve"> _xlfn.TEXTJOIN( ",", FALSE, TRIM( A238:A243 ) )</f>
        <v>AK,99686,907-835-7529,Central Hardware &amp; Sporting Goods,44793 Univ Centre,Anchorage</v>
      </c>
      <c r="C238" s="104" t="str">
        <f t="shared" si="3"/>
        <v>orage</v>
      </c>
    </row>
    <row r="239" spans="1:3" x14ac:dyDescent="0.25">
      <c r="A239" s="127">
        <v>99686</v>
      </c>
      <c r="B239" s="104" t="str" cm="1">
        <f t="array" ref="B239" xml:space="preserve"> _xlfn.TEXTJOIN( ",", FALSE, TRIM( A239:A244 ) )</f>
        <v>99686,907-835-7529,Central Hardware &amp; Sporting Goods,44793 Univ Centre,Anchorage,AK</v>
      </c>
      <c r="C239" s="104" t="str">
        <f t="shared" si="3"/>
        <v>ge,AK</v>
      </c>
    </row>
    <row r="240" spans="1:3" x14ac:dyDescent="0.25">
      <c r="A240" s="127" t="s">
        <v>435</v>
      </c>
      <c r="B240" s="104" t="str" cm="1">
        <f t="array" ref="B240" xml:space="preserve"> _xlfn.TEXTJOIN( ",", FALSE, TRIM( A240:A245 ) )</f>
        <v>907-835-7529,Central Hardware &amp; Sporting Goods,44793 Univ Centre,Anchorage,AK,99701</v>
      </c>
      <c r="C240" s="104" t="str">
        <f t="shared" si="3"/>
        <v>99701</v>
      </c>
    </row>
    <row r="241" spans="1:3" x14ac:dyDescent="0.25">
      <c r="A241" s="127" t="s">
        <v>436</v>
      </c>
      <c r="B241" s="104" t="str" cm="1">
        <f t="array" ref="B241" xml:space="preserve"> _xlfn.TEXTJOIN( ",", FALSE, TRIM( A241:A246 ) )</f>
        <v>Central Hardware &amp; Sporting Goods,44793 Univ Centre,Anchorage,AK,99701,907-452-7335</v>
      </c>
      <c r="C241" s="104" t="str">
        <f t="shared" si="3"/>
        <v>-7335</v>
      </c>
    </row>
    <row r="242" spans="1:3" x14ac:dyDescent="0.25">
      <c r="A242" s="127" t="s">
        <v>437</v>
      </c>
      <c r="B242" s="104" t="str" cm="1">
        <f t="array" ref="B242" xml:space="preserve"> _xlfn.TEXTJOIN( ",", FALSE, TRIM( A242:A247 ) )</f>
        <v>44793 Univ Centre,Anchorage,AK,99701,907-452-7335,Chino Sports</v>
      </c>
      <c r="C242" s="104" t="str">
        <f t="shared" si="3"/>
        <v>ports</v>
      </c>
    </row>
    <row r="243" spans="1:3" x14ac:dyDescent="0.25">
      <c r="A243" s="127" t="s">
        <v>363</v>
      </c>
      <c r="B243" s="104" t="str" cm="1">
        <f t="array" ref="B243" xml:space="preserve"> _xlfn.TEXTJOIN( ",", FALSE, TRIM( A243:A248 ) )</f>
        <v>Anchorage,AK,99701,907-452-7335,Chino Sports,824 Fairway Circle</v>
      </c>
      <c r="C243" s="104" t="str">
        <f t="shared" si="3"/>
        <v>ircle</v>
      </c>
    </row>
    <row r="244" spans="1:3" x14ac:dyDescent="0.25">
      <c r="A244" s="127" t="s">
        <v>316</v>
      </c>
      <c r="B244" s="104" t="str" cm="1">
        <f t="array" ref="B244" xml:space="preserve"> _xlfn.TEXTJOIN( ",", FALSE, TRIM( A244:A249 ) )</f>
        <v>AK,99701,907-452-7335,Chino Sports,824 Fairway Circle,Ketchikan</v>
      </c>
      <c r="C244" s="104" t="str">
        <f t="shared" si="3"/>
        <v>hikan</v>
      </c>
    </row>
    <row r="245" spans="1:3" x14ac:dyDescent="0.25">
      <c r="A245" s="127">
        <v>99701</v>
      </c>
      <c r="B245" s="104" t="str" cm="1">
        <f t="array" ref="B245" xml:space="preserve"> _xlfn.TEXTJOIN( ",", FALSE, TRIM( A245:A250 ) )</f>
        <v>99701,907-452-7335,Chino Sports,824 Fairway Circle,Ketchikan,AK</v>
      </c>
      <c r="C245" s="104" t="str">
        <f t="shared" si="3"/>
        <v>an,AK</v>
      </c>
    </row>
    <row r="246" spans="1:3" x14ac:dyDescent="0.25">
      <c r="A246" s="127" t="s">
        <v>438</v>
      </c>
      <c r="B246" s="104" t="str" cm="1">
        <f t="array" ref="B246" xml:space="preserve"> _xlfn.TEXTJOIN( ",", FALSE, TRIM( A246:A251 ) )</f>
        <v>907-452-7335,Chino Sports,824 Fairway Circle,Ketchikan,AK,99654</v>
      </c>
      <c r="C246" s="104" t="str">
        <f t="shared" si="3"/>
        <v>99654</v>
      </c>
    </row>
    <row r="247" spans="1:3" x14ac:dyDescent="0.25">
      <c r="A247" s="127" t="s">
        <v>439</v>
      </c>
      <c r="B247" s="104" t="str" cm="1">
        <f t="array" ref="B247" xml:space="preserve"> _xlfn.TEXTJOIN( ",", FALSE, TRIM( A247:A252 ) )</f>
        <v>Chino Sports,824 Fairway Circle,Ketchikan,AK,99654,907-376-3936</v>
      </c>
      <c r="C247" s="104" t="str">
        <f t="shared" si="3"/>
        <v>-3936</v>
      </c>
    </row>
    <row r="248" spans="1:3" x14ac:dyDescent="0.25">
      <c r="A248" s="127" t="s">
        <v>440</v>
      </c>
      <c r="B248" s="104" t="str" cm="1">
        <f t="array" ref="B248" xml:space="preserve"> _xlfn.TEXTJOIN( ",", FALSE, TRIM( A248:A253 ) )</f>
        <v>824 Fairway Circle,Ketchikan,AK,99654,907-376-3936,Cordwood Ski &amp; Cyclery</v>
      </c>
      <c r="C248" s="104" t="str">
        <f t="shared" si="3"/>
        <v>clery</v>
      </c>
    </row>
    <row r="249" spans="1:3" x14ac:dyDescent="0.25">
      <c r="A249" s="127" t="s">
        <v>404</v>
      </c>
      <c r="B249" s="104" t="str" cm="1">
        <f t="array" ref="B249" xml:space="preserve"> _xlfn.TEXTJOIN( ",", FALSE, TRIM( A249:A254 ) )</f>
        <v>Ketchikan,AK,99654,907-376-3936,Cordwood Ski &amp; Cyclery,1239 Harbor Drive</v>
      </c>
      <c r="C249" s="104" t="str">
        <f t="shared" si="3"/>
        <v>Drive</v>
      </c>
    </row>
    <row r="250" spans="1:3" x14ac:dyDescent="0.25">
      <c r="A250" s="127" t="s">
        <v>316</v>
      </c>
      <c r="B250" s="104" t="str" cm="1">
        <f t="array" ref="B250" xml:space="preserve"> _xlfn.TEXTJOIN( ",", FALSE, TRIM( A250:A255 ) )</f>
        <v>AK,99654,907-376-3936,Cordwood Ski &amp; Cyclery,1239 Harbor Drive,Haines</v>
      </c>
      <c r="C250" s="104" t="str">
        <f t="shared" si="3"/>
        <v>aines</v>
      </c>
    </row>
    <row r="251" spans="1:3" x14ac:dyDescent="0.25">
      <c r="A251" s="127">
        <v>99654</v>
      </c>
      <c r="B251" s="104" t="str" cm="1">
        <f t="array" ref="B251" xml:space="preserve"> _xlfn.TEXTJOIN( ",", FALSE, TRIM( A251:A256 ) )</f>
        <v>99654,907-376-3936,Cordwood Ski &amp; Cyclery,1239 Harbor Drive,Haines,AK</v>
      </c>
      <c r="C251" s="104" t="str">
        <f t="shared" si="3"/>
        <v>es,AK</v>
      </c>
    </row>
    <row r="252" spans="1:3" x14ac:dyDescent="0.25">
      <c r="A252" s="127" t="s">
        <v>441</v>
      </c>
      <c r="B252" s="104" t="str" cm="1">
        <f t="array" ref="B252" xml:space="preserve"> _xlfn.TEXTJOIN( ",", FALSE, TRIM( A252:A257 ) )</f>
        <v>907-376-3936,Cordwood Ski &amp; Cyclery,1239 Harbor Drive,Haines,AK,99587</v>
      </c>
      <c r="C252" s="104" t="str">
        <f t="shared" si="3"/>
        <v>99587</v>
      </c>
    </row>
    <row r="253" spans="1:3" x14ac:dyDescent="0.25">
      <c r="A253" s="127" t="s">
        <v>442</v>
      </c>
      <c r="B253" s="104" t="str" cm="1">
        <f t="array" ref="B253" xml:space="preserve"> _xlfn.TEXTJOIN( ",", FALSE, TRIM( A253:A258 ) )</f>
        <v>Cordwood Ski &amp; Cyclery,1239 Harbor Drive,Haines,AK,99587,907-783-4684</v>
      </c>
      <c r="C253" s="104" t="str">
        <f t="shared" si="3"/>
        <v>-4684</v>
      </c>
    </row>
    <row r="254" spans="1:3" x14ac:dyDescent="0.25">
      <c r="A254" s="127" t="s">
        <v>443</v>
      </c>
      <c r="B254" s="104" t="str" cm="1">
        <f t="array" ref="B254" xml:space="preserve"> _xlfn.TEXTJOIN( ",", FALSE, TRIM( A254:A259 ) )</f>
        <v>1239 Harbor Drive,Haines,AK,99587,907-783-4684,Cyan Sporting Goods</v>
      </c>
      <c r="C254" s="104" t="str">
        <f t="shared" si="3"/>
        <v>Goods</v>
      </c>
    </row>
    <row r="255" spans="1:3" x14ac:dyDescent="0.25">
      <c r="A255" s="127" t="s">
        <v>444</v>
      </c>
      <c r="B255" s="104" t="str" cm="1">
        <f t="array" ref="B255" xml:space="preserve"> _xlfn.TEXTJOIN( ",", FALSE, TRIM( A255:A260 ) )</f>
        <v>Haines,AK,99587,907-783-4684,Cyan Sporting Goods,906 Front Street</v>
      </c>
      <c r="C255" s="104" t="str">
        <f t="shared" si="3"/>
        <v>treet</v>
      </c>
    </row>
    <row r="256" spans="1:3" x14ac:dyDescent="0.25">
      <c r="A256" s="127" t="s">
        <v>316</v>
      </c>
      <c r="B256" s="104" t="str" cm="1">
        <f t="array" ref="B256" xml:space="preserve"> _xlfn.TEXTJOIN( ",", FALSE, TRIM( A256:A261 ) )</f>
        <v>AK,99587,907-783-4684,Cyan Sporting Goods,906 Front Street,Ketchikan</v>
      </c>
      <c r="C256" s="104" t="str">
        <f t="shared" si="3"/>
        <v>hikan</v>
      </c>
    </row>
    <row r="257" spans="1:3" x14ac:dyDescent="0.25">
      <c r="A257" s="127">
        <v>99587</v>
      </c>
      <c r="B257" s="104" t="str" cm="1">
        <f t="array" ref="B257" xml:space="preserve"> _xlfn.TEXTJOIN( ",", FALSE, TRIM( A257:A262 ) )</f>
        <v>99587,907-783-4684,Cyan Sporting Goods,906 Front Street,Ketchikan,AK</v>
      </c>
      <c r="C257" s="104" t="str">
        <f t="shared" si="3"/>
        <v>an,AK</v>
      </c>
    </row>
    <row r="258" spans="1:3" x14ac:dyDescent="0.25">
      <c r="A258" s="127" t="s">
        <v>445</v>
      </c>
      <c r="B258" s="104" t="str" cm="1">
        <f t="array" ref="B258" xml:space="preserve"> _xlfn.TEXTJOIN( ",", FALSE, TRIM( A258:A263 ) )</f>
        <v>907-783-4684,Cyan Sporting Goods,906 Front Street,Ketchikan,AK,99615</v>
      </c>
      <c r="C258" s="104" t="str">
        <f t="shared" si="3"/>
        <v>99615</v>
      </c>
    </row>
    <row r="259" spans="1:3" x14ac:dyDescent="0.25">
      <c r="A259" s="127" t="s">
        <v>446</v>
      </c>
      <c r="B259" s="104" t="str" cm="1">
        <f t="array" ref="B259" xml:space="preserve"> _xlfn.TEXTJOIN( ",", FALSE, TRIM( A259:A264 ) )</f>
        <v>Cyan Sporting Goods,906 Front Street,Ketchikan,AK,99615,907-486-4210</v>
      </c>
      <c r="C259" s="104" t="str">
        <f t="shared" si="3"/>
        <v>-4210</v>
      </c>
    </row>
    <row r="260" spans="1:3" x14ac:dyDescent="0.25">
      <c r="A260" s="127" t="s">
        <v>447</v>
      </c>
      <c r="B260" s="104" t="str" cm="1">
        <f t="array" ref="B260" xml:space="preserve"> _xlfn.TEXTJOIN( ",", FALSE, TRIM( A260:A265 ) )</f>
        <v>906 Front Street,Ketchikan,AK,99615,907-486-4210,Experienced Charters</v>
      </c>
      <c r="C260" s="104" t="str">
        <f t="shared" si="3"/>
        <v>rters</v>
      </c>
    </row>
    <row r="261" spans="1:3" x14ac:dyDescent="0.25">
      <c r="A261" s="127" t="s">
        <v>404</v>
      </c>
      <c r="B261" s="104" t="str" cm="1">
        <f t="array" ref="B261" xml:space="preserve"> _xlfn.TEXTJOIN( ",", FALSE, TRIM( A261:A266 ) )</f>
        <v>Ketchikan,AK,99615,907-486-4210,Experienced Charters,1040 Galena Road</v>
      </c>
      <c r="C261" s="104" t="str">
        <f t="shared" si="3"/>
        <v xml:space="preserve"> Road</v>
      </c>
    </row>
    <row r="262" spans="1:3" x14ac:dyDescent="0.25">
      <c r="A262" s="127" t="s">
        <v>316</v>
      </c>
      <c r="B262" s="104" t="str" cm="1">
        <f t="array" ref="B262" xml:space="preserve"> _xlfn.TEXTJOIN( ",", FALSE, TRIM( A262:A267 ) )</f>
        <v>AK,99615,907-486-4210,Experienced Charters,1040 Galena Road,Juneau</v>
      </c>
      <c r="C262" s="104" t="str">
        <f t="shared" si="3"/>
        <v>uneau</v>
      </c>
    </row>
    <row r="263" spans="1:3" x14ac:dyDescent="0.25">
      <c r="A263" s="127">
        <v>99615</v>
      </c>
      <c r="B263" s="104" t="str" cm="1">
        <f t="array" ref="B263" xml:space="preserve"> _xlfn.TEXTJOIN( ",", FALSE, TRIM( A263:A268 ) )</f>
        <v>99615,907-486-4210,Experienced Charters,1040 Galena Road,Juneau,AK</v>
      </c>
      <c r="C263" s="104" t="str">
        <f t="shared" ref="C263:C326" si="4">RIGHT(B263,5)</f>
        <v>au,AK</v>
      </c>
    </row>
    <row r="264" spans="1:3" x14ac:dyDescent="0.25">
      <c r="A264" s="127" t="s">
        <v>448</v>
      </c>
      <c r="B264" s="104" t="str" cm="1">
        <f t="array" ref="B264" xml:space="preserve"> _xlfn.TEXTJOIN( ",", FALSE, TRIM( A264:A269 ) )</f>
        <v>907-486-4210,Experienced Charters,1040 Galena Road,Juneau,AK,99901</v>
      </c>
      <c r="C264" s="104" t="str">
        <f t="shared" si="4"/>
        <v>99901</v>
      </c>
    </row>
    <row r="265" spans="1:3" x14ac:dyDescent="0.25">
      <c r="A265" s="127" t="s">
        <v>449</v>
      </c>
      <c r="B265" s="104" t="str" cm="1">
        <f t="array" ref="B265" xml:space="preserve"> _xlfn.TEXTJOIN( ",", FALSE, TRIM( A265:A270 ) )</f>
        <v>Experienced Charters,1040 Galena Road,Juneau,AK,99901,907-225-4389</v>
      </c>
      <c r="C265" s="104" t="str">
        <f t="shared" si="4"/>
        <v>-4389</v>
      </c>
    </row>
    <row r="266" spans="1:3" x14ac:dyDescent="0.25">
      <c r="A266" s="127" t="s">
        <v>450</v>
      </c>
      <c r="B266" s="104" t="str" cm="1">
        <f t="array" ref="B266" xml:space="preserve"> _xlfn.TEXTJOIN( ",", FALSE, TRIM( A266:A271 ) )</f>
        <v>1040 Galena Road,Juneau,AK,99901,907-225-4389,Fifth Avenue Outfitters</v>
      </c>
      <c r="C266" s="104" t="str">
        <f t="shared" si="4"/>
        <v>tters</v>
      </c>
    </row>
    <row r="267" spans="1:3" x14ac:dyDescent="0.25">
      <c r="A267" s="127" t="s">
        <v>451</v>
      </c>
      <c r="B267" s="104" t="str" cm="1">
        <f t="array" ref="B267" xml:space="preserve"> _xlfn.TEXTJOIN( ",", FALSE, TRIM( A267:A272 ) )</f>
        <v>Juneau,AK,99901,907-225-4389,Fifth Avenue Outfitters,300A University Avenue South</v>
      </c>
      <c r="C267" s="104" t="str">
        <f t="shared" si="4"/>
        <v>South</v>
      </c>
    </row>
    <row r="268" spans="1:3" x14ac:dyDescent="0.25">
      <c r="A268" s="127" t="s">
        <v>316</v>
      </c>
      <c r="B268" s="104" t="str" cm="1">
        <f t="array" ref="B268" xml:space="preserve"> _xlfn.TEXTJOIN( ",", FALSE, TRIM( A268:A273 ) )</f>
        <v>AK,99901,907-225-4389,Fifth Avenue Outfitters,300A University Avenue South,Anchorage</v>
      </c>
      <c r="C268" s="104" t="str">
        <f t="shared" si="4"/>
        <v>orage</v>
      </c>
    </row>
    <row r="269" spans="1:3" x14ac:dyDescent="0.25">
      <c r="A269" s="127">
        <v>99901</v>
      </c>
      <c r="B269" s="104" t="str" cm="1">
        <f t="array" ref="B269" xml:space="preserve"> _xlfn.TEXTJOIN( ",", FALSE, TRIM( A269:A274 ) )</f>
        <v>99901,907-225-4389,Fifth Avenue Outfitters,300A University Avenue South,Anchorage,AK</v>
      </c>
      <c r="C269" s="104" t="str">
        <f t="shared" si="4"/>
        <v>ge,AK</v>
      </c>
    </row>
    <row r="270" spans="1:3" x14ac:dyDescent="0.25">
      <c r="A270" s="127" t="s">
        <v>452</v>
      </c>
      <c r="B270" s="104" t="str" cm="1">
        <f t="array" ref="B270" xml:space="preserve"> _xlfn.TEXTJOIN( ",", FALSE, TRIM( A270:A275 ) )</f>
        <v>907-225-4389,Fifth Avenue Outfitters,300A University Avenue South,Anchorage,AK,99501</v>
      </c>
      <c r="C270" s="104" t="str">
        <f t="shared" si="4"/>
        <v>99501</v>
      </c>
    </row>
    <row r="271" spans="1:3" x14ac:dyDescent="0.25">
      <c r="A271" s="127" t="s">
        <v>453</v>
      </c>
      <c r="B271" s="104" t="str" cm="1">
        <f t="array" ref="B271" xml:space="preserve"> _xlfn.TEXTJOIN( ",", FALSE, TRIM( A271:A276 ) )</f>
        <v>Fifth Avenue Outfitters,300A University Avenue South,Anchorage,AK,99501,907-276-7335</v>
      </c>
      <c r="C271" s="104" t="str">
        <f t="shared" si="4"/>
        <v>-7335</v>
      </c>
    </row>
    <row r="272" spans="1:3" x14ac:dyDescent="0.25">
      <c r="A272" s="127" t="s">
        <v>454</v>
      </c>
      <c r="B272" s="104" t="str" cm="1">
        <f t="array" ref="B272" xml:space="preserve"> _xlfn.TEXTJOIN( ",", FALSE, TRIM( A272:A277 ) )</f>
        <v>300A University Avenue South,Anchorage,AK,99501,907-276-7335,G I Janes</v>
      </c>
      <c r="C272" s="104" t="str">
        <f t="shared" si="4"/>
        <v>Janes</v>
      </c>
    </row>
    <row r="273" spans="1:3" x14ac:dyDescent="0.25">
      <c r="A273" s="127" t="s">
        <v>363</v>
      </c>
      <c r="B273" s="104" t="str" cm="1">
        <f t="array" ref="B273" xml:space="preserve"> _xlfn.TEXTJOIN( ",", FALSE, TRIM( A273:A278 ) )</f>
        <v>Anchorage,AK,99501,907-276-7335,G I Janes,1231 Glacier Highway</v>
      </c>
      <c r="C273" s="104" t="str">
        <f t="shared" si="4"/>
        <v>ghway</v>
      </c>
    </row>
    <row r="274" spans="1:3" x14ac:dyDescent="0.25">
      <c r="A274" s="127" t="s">
        <v>316</v>
      </c>
      <c r="B274" s="104" t="str" cm="1">
        <f t="array" ref="B274" xml:space="preserve"> _xlfn.TEXTJOIN( ",", FALSE, TRIM( A274:A279 ) )</f>
        <v>AK,99501,907-276-7335,G I Janes,1231 Glacier Highway,Homer</v>
      </c>
      <c r="C274" s="104" t="str">
        <f t="shared" si="4"/>
        <v>Homer</v>
      </c>
    </row>
    <row r="275" spans="1:3" x14ac:dyDescent="0.25">
      <c r="A275" s="127">
        <v>99501</v>
      </c>
      <c r="B275" s="104" t="str" cm="1">
        <f t="array" ref="B275" xml:space="preserve"> _xlfn.TEXTJOIN( ",", FALSE, TRIM( A275:A280 ) )</f>
        <v>99501,907-276-7335,G I Janes,1231 Glacier Highway,Homer,AK</v>
      </c>
      <c r="C275" s="104" t="str">
        <f t="shared" si="4"/>
        <v>er,AK</v>
      </c>
    </row>
    <row r="276" spans="1:3" x14ac:dyDescent="0.25">
      <c r="A276" s="127" t="s">
        <v>455</v>
      </c>
      <c r="B276" s="104" t="str" cm="1">
        <f t="array" ref="B276" xml:space="preserve"> _xlfn.TEXTJOIN( ",", FALSE, TRIM( A276:A281 ) )</f>
        <v>907-276-7335,G I Janes,1231 Glacier Highway,Homer,AK,99654</v>
      </c>
      <c r="C276" s="104" t="str">
        <f t="shared" si="4"/>
        <v>99654</v>
      </c>
    </row>
    <row r="277" spans="1:3" x14ac:dyDescent="0.25">
      <c r="A277" s="127" t="s">
        <v>456</v>
      </c>
      <c r="B277" s="104" t="str" cm="1">
        <f t="array" ref="B277" xml:space="preserve"> _xlfn.TEXTJOIN( ",", FALSE, TRIM( A277:A282 ) )</f>
        <v>G I Janes,1231 Glacier Highway,Homer,AK,99654,907-357-4439</v>
      </c>
      <c r="C277" s="104" t="str">
        <f t="shared" si="4"/>
        <v>-4439</v>
      </c>
    </row>
    <row r="278" spans="1:3" x14ac:dyDescent="0.25">
      <c r="A278" s="127" t="s">
        <v>457</v>
      </c>
      <c r="B278" s="104" t="str" cm="1">
        <f t="array" ref="B278" xml:space="preserve"> _xlfn.TEXTJOIN( ",", FALSE, TRIM( A278:A283 ) )</f>
        <v>1231 Glacier Highway,Homer,AK,99654,907-357-4439,Glenn Ski &amp; Sports</v>
      </c>
      <c r="C278" s="104" t="str">
        <f t="shared" si="4"/>
        <v>ports</v>
      </c>
    </row>
    <row r="279" spans="1:3" x14ac:dyDescent="0.25">
      <c r="A279" s="127" t="s">
        <v>458</v>
      </c>
      <c r="B279" s="104" t="str" cm="1">
        <f t="array" ref="B279" xml:space="preserve"> _xlfn.TEXTJOIN( ",", FALSE, TRIM( A279:A284 ) )</f>
        <v>Homer,AK,99654,907-357-4439,Glenn Ski &amp; Sports,6330 South Cushman Street</v>
      </c>
      <c r="C279" s="104" t="str">
        <f t="shared" si="4"/>
        <v>treet</v>
      </c>
    </row>
    <row r="280" spans="1:3" x14ac:dyDescent="0.25">
      <c r="A280" s="127" t="s">
        <v>316</v>
      </c>
      <c r="B280" s="104" t="str" cm="1">
        <f t="array" ref="B280" xml:space="preserve"> _xlfn.TEXTJOIN( ",", FALSE, TRIM( A280:A285 ) )</f>
        <v>AK,99654,907-357-4439,Glenn Ski &amp; Sports,6330 South Cushman Street,Anchorage</v>
      </c>
      <c r="C280" s="104" t="str">
        <f t="shared" si="4"/>
        <v>orage</v>
      </c>
    </row>
    <row r="281" spans="1:3" x14ac:dyDescent="0.25">
      <c r="A281" s="127">
        <v>99654</v>
      </c>
      <c r="B281" s="104" t="str" cm="1">
        <f t="array" ref="B281" xml:space="preserve"> _xlfn.TEXTJOIN( ",", FALSE, TRIM( A281:A286 ) )</f>
        <v>99654,907-357-4439,Glenn Ski &amp; Sports,6330 South Cushman Street,Anchorage,AK</v>
      </c>
      <c r="C281" s="104" t="str">
        <f t="shared" si="4"/>
        <v>ge,AK</v>
      </c>
    </row>
    <row r="282" spans="1:3" x14ac:dyDescent="0.25">
      <c r="A282" s="127" t="s">
        <v>459</v>
      </c>
      <c r="B282" s="104" t="str" cm="1">
        <f t="array" ref="B282" xml:space="preserve"> _xlfn.TEXTJOIN( ",", FALSE, TRIM( A282:A287 ) )</f>
        <v>907-357-4439,Glenn Ski &amp; Sports,6330 South Cushman Street,Anchorage,AK,99507</v>
      </c>
      <c r="C282" s="104" t="str">
        <f t="shared" si="4"/>
        <v>99507</v>
      </c>
    </row>
    <row r="283" spans="1:3" x14ac:dyDescent="0.25">
      <c r="A283" s="127" t="s">
        <v>460</v>
      </c>
      <c r="B283" s="104" t="str" cm="1">
        <f t="array" ref="B283" xml:space="preserve"> _xlfn.TEXTJOIN( ",", FALSE, TRIM( A283:A288 ) )</f>
        <v>Glenn Ski &amp; Sports,6330 South Cushman Street,Anchorage,AK,99507,907-349-6881</v>
      </c>
      <c r="C283" s="104" t="str">
        <f t="shared" si="4"/>
        <v>-6881</v>
      </c>
    </row>
    <row r="284" spans="1:3" x14ac:dyDescent="0.25">
      <c r="A284" s="127" t="s">
        <v>461</v>
      </c>
      <c r="B284" s="104" t="str" cm="1">
        <f t="array" ref="B284" xml:space="preserve"> _xlfn.TEXTJOIN( ",", FALSE, TRIM( A284:A289 ) )</f>
        <v>6330 South Cushman Street,Anchorage,AK,99507,907-349-6881,Go North Center</v>
      </c>
      <c r="C284" s="104" t="str">
        <f t="shared" si="4"/>
        <v>enter</v>
      </c>
    </row>
    <row r="285" spans="1:3" x14ac:dyDescent="0.25">
      <c r="A285" s="127" t="s">
        <v>363</v>
      </c>
      <c r="B285" s="104" t="str" cm="1">
        <f t="array" ref="B285" xml:space="preserve"> _xlfn.TEXTJOIN( ",", FALSE, TRIM( A285:A290 ) )</f>
        <v>Anchorage,AK,99507,907-349-6881,Go North Center,6239 South Colony Way</v>
      </c>
      <c r="C285" s="104" t="str">
        <f t="shared" si="4"/>
        <v>y Way</v>
      </c>
    </row>
    <row r="286" spans="1:3" x14ac:dyDescent="0.25">
      <c r="A286" s="127" t="s">
        <v>316</v>
      </c>
      <c r="B286" s="104" t="str" cm="1">
        <f t="array" ref="B286" xml:space="preserve"> _xlfn.TEXTJOIN( ",", FALSE, TRIM( A286:A291 ) )</f>
        <v>AK,99507,907-349-6881,Go North Center,6239 South Colony Way,Anchorage</v>
      </c>
      <c r="C286" s="104" t="str">
        <f t="shared" si="4"/>
        <v>orage</v>
      </c>
    </row>
    <row r="287" spans="1:3" x14ac:dyDescent="0.25">
      <c r="A287" s="127">
        <v>99507</v>
      </c>
      <c r="B287" s="104" t="str" cm="1">
        <f t="array" ref="B287" xml:space="preserve"> _xlfn.TEXTJOIN( ",", FALSE, TRIM( A287:A292 ) )</f>
        <v>99507,907-349-6881,Go North Center,6239 South Colony Way,Anchorage,AK</v>
      </c>
      <c r="C287" s="104" t="str">
        <f t="shared" si="4"/>
        <v>ge,AK</v>
      </c>
    </row>
    <row r="288" spans="1:3" x14ac:dyDescent="0.25">
      <c r="A288" s="127" t="s">
        <v>462</v>
      </c>
      <c r="B288" s="104" t="str" cm="1">
        <f t="array" ref="B288" xml:space="preserve"> _xlfn.TEXTJOIN( ",", FALSE, TRIM( A288:A293 ) )</f>
        <v>907-349-6881,Go North Center,6239 South Colony Way,Anchorage,AK,99709</v>
      </c>
      <c r="C288" s="104" t="str">
        <f t="shared" si="4"/>
        <v>99709</v>
      </c>
    </row>
    <row r="289" spans="1:3" x14ac:dyDescent="0.25">
      <c r="A289" s="127" t="s">
        <v>463</v>
      </c>
      <c r="B289" s="104" t="str" cm="1">
        <f t="array" ref="B289" xml:space="preserve"> _xlfn.TEXTJOIN( ",", FALSE, TRIM( A289:A294 ) )</f>
        <v>Go North Center,6239 South Colony Way,Anchorage,AK,99709,907-479-6870</v>
      </c>
      <c r="C289" s="104" t="str">
        <f t="shared" si="4"/>
        <v>-6870</v>
      </c>
    </row>
    <row r="290" spans="1:3" x14ac:dyDescent="0.25">
      <c r="A290" s="127" t="s">
        <v>464</v>
      </c>
      <c r="B290" s="104" t="str" cm="1">
        <f t="array" ref="B290" xml:space="preserve"> _xlfn.TEXTJOIN( ",", FALSE, TRIM( A290:A295 ) )</f>
        <v>6239 South Colony Way,Anchorage,AK,99709,907-479-6870,Go North to Alaska Outfitters</v>
      </c>
      <c r="C290" s="104" t="str">
        <f t="shared" si="4"/>
        <v>tters</v>
      </c>
    </row>
    <row r="291" spans="1:3" x14ac:dyDescent="0.25">
      <c r="A291" s="127" t="s">
        <v>363</v>
      </c>
      <c r="B291" s="104" t="str" cm="1">
        <f t="array" ref="B291" xml:space="preserve"> _xlfn.TEXTJOIN( ",", FALSE, TRIM( A291:A296 ) )</f>
        <v>Anchorage,AK,99709,907-479-6870,Go North to Alaska Outfitters,1239 Harbor Drive</v>
      </c>
      <c r="C291" s="104" t="str">
        <f t="shared" si="4"/>
        <v>Drive</v>
      </c>
    </row>
    <row r="292" spans="1:3" x14ac:dyDescent="0.25">
      <c r="A292" s="127" t="s">
        <v>316</v>
      </c>
      <c r="B292" s="104" t="str" cm="1">
        <f t="array" ref="B292" xml:space="preserve"> _xlfn.TEXTJOIN( ",", FALSE, TRIM( A292:A297 ) )</f>
        <v>AK,99709,907-479-6870,Go North to Alaska Outfitters,1239 Harbor Drive,Haines</v>
      </c>
      <c r="C292" s="104" t="str">
        <f t="shared" si="4"/>
        <v>aines</v>
      </c>
    </row>
    <row r="293" spans="1:3" x14ac:dyDescent="0.25">
      <c r="A293" s="127">
        <v>99709</v>
      </c>
      <c r="B293" s="104" t="str" cm="1">
        <f t="array" ref="B293" xml:space="preserve"> _xlfn.TEXTJOIN( ",", FALSE, TRIM( A293:A298 ) )</f>
        <v>99709,907-479-6870,Go North to Alaska Outfitters,1239 Harbor Drive,Haines,AK</v>
      </c>
      <c r="C293" s="104" t="str">
        <f t="shared" si="4"/>
        <v>es,AK</v>
      </c>
    </row>
    <row r="294" spans="1:3" x14ac:dyDescent="0.25">
      <c r="A294" s="127" t="s">
        <v>465</v>
      </c>
      <c r="B294" s="104" t="str" cm="1">
        <f t="array" ref="B294" xml:space="preserve"> _xlfn.TEXTJOIN( ",", FALSE, TRIM( A294:A299 ) )</f>
        <v>907-479-6870,Go North to Alaska Outfitters,1239 Harbor Drive,Haines,AK,99709</v>
      </c>
      <c r="C294" s="104" t="str">
        <f t="shared" si="4"/>
        <v>99709</v>
      </c>
    </row>
    <row r="295" spans="1:3" x14ac:dyDescent="0.25">
      <c r="A295" s="127" t="s">
        <v>466</v>
      </c>
      <c r="B295" s="104" t="str" cm="1">
        <f t="array" ref="B295" xml:space="preserve"> _xlfn.TEXTJOIN( ",", FALSE, TRIM( A295:A300 ) )</f>
        <v>Go North to Alaska Outfitters,1239 Harbor Drive,Haines,AK,99709,907-479-4727</v>
      </c>
      <c r="C295" s="104" t="str">
        <f t="shared" si="4"/>
        <v>-4727</v>
      </c>
    </row>
    <row r="296" spans="1:3" x14ac:dyDescent="0.25">
      <c r="A296" s="127" t="s">
        <v>443</v>
      </c>
      <c r="B296" s="104" t="str" cm="1">
        <f t="array" ref="B296" xml:space="preserve"> _xlfn.TEXTJOIN( ",", FALSE, TRIM( A296:A301 ) )</f>
        <v>1239 Harbor Drive,Haines,AK,99709,907-479-4727,Golf Shop</v>
      </c>
      <c r="C296" s="104" t="str">
        <f t="shared" si="4"/>
        <v xml:space="preserve"> Shop</v>
      </c>
    </row>
    <row r="297" spans="1:3" x14ac:dyDescent="0.25">
      <c r="A297" s="127" t="s">
        <v>444</v>
      </c>
      <c r="B297" s="104" t="str" cm="1">
        <f t="array" ref="B297" xml:space="preserve"> _xlfn.TEXTJOIN( ",", FALSE, TRIM( A297:A302 ) )</f>
        <v>Haines,AK,99709,907-479-4727,Golf Shop,1307 Indo Skate Park</v>
      </c>
      <c r="C297" s="104" t="str">
        <f t="shared" si="4"/>
        <v xml:space="preserve"> Park</v>
      </c>
    </row>
    <row r="298" spans="1:3" x14ac:dyDescent="0.25">
      <c r="A298" s="127" t="s">
        <v>316</v>
      </c>
      <c r="B298" s="104" t="str" cm="1">
        <f t="array" ref="B298" xml:space="preserve"> _xlfn.TEXTJOIN( ",", FALSE, TRIM( A298:A303 ) )</f>
        <v>AK,99709,907-479-4727,Golf Shop,1307 Indo Skate Park,Girdwood</v>
      </c>
      <c r="C298" s="104" t="str">
        <f t="shared" si="4"/>
        <v>dwood</v>
      </c>
    </row>
    <row r="299" spans="1:3" x14ac:dyDescent="0.25">
      <c r="A299" s="127">
        <v>99709</v>
      </c>
      <c r="B299" s="104" t="str" cm="1">
        <f t="array" ref="B299" xml:space="preserve"> _xlfn.TEXTJOIN( ",", FALSE, TRIM( A299:A304 ) )</f>
        <v>99709,907-479-4727,Golf Shop,1307 Indo Skate Park,Girdwood,AK</v>
      </c>
      <c r="C299" s="104" t="str">
        <f t="shared" si="4"/>
        <v>od,AK</v>
      </c>
    </row>
    <row r="300" spans="1:3" x14ac:dyDescent="0.25">
      <c r="A300" s="127" t="s">
        <v>467</v>
      </c>
      <c r="B300" s="104" t="str" cm="1">
        <f t="array" ref="B300" xml:space="preserve"> _xlfn.TEXTJOIN( ",", FALSE, TRIM( A300:A305 ) )</f>
        <v>907-479-4727,Golf Shop,1307 Indo Skate Park,Girdwood,AK,99669</v>
      </c>
      <c r="C300" s="104" t="str">
        <f t="shared" si="4"/>
        <v>99669</v>
      </c>
    </row>
    <row r="301" spans="1:3" x14ac:dyDescent="0.25">
      <c r="A301" s="127" t="s">
        <v>468</v>
      </c>
      <c r="B301" s="104" t="str" cm="1">
        <f t="array" ref="B301" xml:space="preserve"> _xlfn.TEXTJOIN( ",", FALSE, TRIM( A301:A306 ) )</f>
        <v>Golf Shop,1307 Indo Skate Park,Girdwood,AK,99669,907-262-4774</v>
      </c>
      <c r="C301" s="104" t="str">
        <f t="shared" si="4"/>
        <v>-4774</v>
      </c>
    </row>
    <row r="302" spans="1:3" x14ac:dyDescent="0.25">
      <c r="A302" s="127" t="s">
        <v>469</v>
      </c>
      <c r="B302" s="104" t="str" cm="1">
        <f t="array" ref="B302" xml:space="preserve"> _xlfn.TEXTJOIN( ",", FALSE, TRIM( A302:A307 ) )</f>
        <v>1307 Indo Skate Park,Girdwood,AK,99669,907-262-4774,Great Ice Flow Sports</v>
      </c>
      <c r="C302" s="104" t="str">
        <f t="shared" si="4"/>
        <v>ports</v>
      </c>
    </row>
    <row r="303" spans="1:3" x14ac:dyDescent="0.25">
      <c r="A303" s="127" t="s">
        <v>470</v>
      </c>
      <c r="B303" s="104" t="str" cm="1">
        <f t="array" ref="B303" xml:space="preserve"> _xlfn.TEXTJOIN( ",", FALSE, TRIM( A303:A308 ) )</f>
        <v>Girdwood,AK,99669,907-262-4774,Great Ice Flow Sports,1512 Kalakaket Street</v>
      </c>
      <c r="C303" s="104" t="str">
        <f t="shared" si="4"/>
        <v>treet</v>
      </c>
    </row>
    <row r="304" spans="1:3" x14ac:dyDescent="0.25">
      <c r="A304" s="127" t="s">
        <v>316</v>
      </c>
      <c r="B304" s="104" t="str" cm="1">
        <f t="array" ref="B304" xml:space="preserve"> _xlfn.TEXTJOIN( ",", FALSE, TRIM( A304:A309 ) )</f>
        <v>AK,99669,907-262-4774,Great Ice Flow Sports,1512 Kalakaket Street,Fairbanks</v>
      </c>
      <c r="C304" s="104" t="str">
        <f t="shared" si="4"/>
        <v>banks</v>
      </c>
    </row>
    <row r="305" spans="1:3" x14ac:dyDescent="0.25">
      <c r="A305" s="127">
        <v>99669</v>
      </c>
      <c r="B305" s="104" t="str" cm="1">
        <f t="array" ref="B305" xml:space="preserve"> _xlfn.TEXTJOIN( ",", FALSE, TRIM( A305:A310 ) )</f>
        <v>99669,907-262-4774,Great Ice Flow Sports,1512 Kalakaket Street,Fairbanks,AK</v>
      </c>
      <c r="C305" s="104" t="str">
        <f t="shared" si="4"/>
        <v>ks,AK</v>
      </c>
    </row>
    <row r="306" spans="1:3" x14ac:dyDescent="0.25">
      <c r="A306" s="127" t="s">
        <v>471</v>
      </c>
      <c r="B306" s="104" t="str" cm="1">
        <f t="array" ref="B306" xml:space="preserve"> _xlfn.TEXTJOIN( ",", FALSE, TRIM( A306:A311 ) )</f>
        <v>907-262-4774,Great Ice Flow Sports,1512 Kalakaket Street,Fairbanks,AK,99701</v>
      </c>
      <c r="C306" s="104" t="str">
        <f t="shared" si="4"/>
        <v>99701</v>
      </c>
    </row>
    <row r="307" spans="1:3" x14ac:dyDescent="0.25">
      <c r="A307" s="127" t="s">
        <v>472</v>
      </c>
      <c r="B307" s="104" t="str" cm="1">
        <f t="array" ref="B307" xml:space="preserve"> _xlfn.TEXTJOIN( ",", FALSE, TRIM( A307:A312 ) )</f>
        <v>Great Ice Flow Sports,1512 Kalakaket Street,Fairbanks,AK,99701,907-479-5011</v>
      </c>
      <c r="C307" s="104" t="str">
        <f t="shared" si="4"/>
        <v>-5011</v>
      </c>
    </row>
    <row r="308" spans="1:3" x14ac:dyDescent="0.25">
      <c r="A308" s="127" t="s">
        <v>473</v>
      </c>
      <c r="B308" s="104" t="str" cm="1">
        <f t="array" ref="B308" xml:space="preserve"> _xlfn.TEXTJOIN( ",", FALSE, TRIM( A308:A313 ) )</f>
        <v>1512 Kalakaket Street,Fairbanks,AK,99701,907-479-5011,Great Northern Fish Inc</v>
      </c>
      <c r="C308" s="104" t="str">
        <f t="shared" si="4"/>
        <v>h Inc</v>
      </c>
    </row>
    <row r="309" spans="1:3" x14ac:dyDescent="0.25">
      <c r="A309" s="127" t="s">
        <v>391</v>
      </c>
      <c r="B309" s="104" t="str" cm="1">
        <f t="array" ref="B309" xml:space="preserve"> _xlfn.TEXTJOIN( ",", FALSE, TRIM( A309:A314 ) )</f>
        <v>Fairbanks,AK,99701,907-479-5011,Great Northern Fish Inc,1520 Katlian Street</v>
      </c>
      <c r="C309" s="104" t="str">
        <f t="shared" si="4"/>
        <v>treet</v>
      </c>
    </row>
    <row r="310" spans="1:3" x14ac:dyDescent="0.25">
      <c r="A310" s="127" t="s">
        <v>316</v>
      </c>
      <c r="B310" s="104" t="str" cm="1">
        <f t="array" ref="B310" xml:space="preserve"> _xlfn.TEXTJOIN( ",", FALSE, TRIM( A310:A315 ) )</f>
        <v>AK,99701,907-479-5011,Great Northern Fish Inc,1520 Katlian Street,Fairbanks</v>
      </c>
      <c r="C310" s="104" t="str">
        <f t="shared" si="4"/>
        <v>banks</v>
      </c>
    </row>
    <row r="311" spans="1:3" x14ac:dyDescent="0.25">
      <c r="A311" s="127">
        <v>99701</v>
      </c>
      <c r="B311" s="104" t="str" cm="1">
        <f t="array" ref="B311" xml:space="preserve"> _xlfn.TEXTJOIN( ",", FALSE, TRIM( A311:A316 ) )</f>
        <v>99701,907-479-5011,Great Northern Fish Inc,1520 Katlian Street,Fairbanks,AK</v>
      </c>
      <c r="C311" s="104" t="str">
        <f t="shared" si="4"/>
        <v>ks,AK</v>
      </c>
    </row>
    <row r="312" spans="1:3" x14ac:dyDescent="0.25">
      <c r="A312" s="127" t="s">
        <v>474</v>
      </c>
      <c r="B312" s="104" t="str" cm="1">
        <f t="array" ref="B312" xml:space="preserve"> _xlfn.TEXTJOIN( ",", FALSE, TRIM( A312:A317 ) )</f>
        <v>907-479-5011,Great Northern Fish Inc,1520 Katlian Street,Fairbanks,AK,99507</v>
      </c>
      <c r="C312" s="104" t="str">
        <f t="shared" si="4"/>
        <v>99507</v>
      </c>
    </row>
    <row r="313" spans="1:3" x14ac:dyDescent="0.25">
      <c r="A313" s="127" t="s">
        <v>475</v>
      </c>
      <c r="B313" s="104" t="str" cm="1">
        <f t="array" ref="B313" xml:space="preserve"> _xlfn.TEXTJOIN( ",", FALSE, TRIM( A313:A318 ) )</f>
        <v>Great Northern Fish Inc,1520 Katlian Street,Fairbanks,AK,99507,907-563-5070</v>
      </c>
      <c r="C313" s="104" t="str">
        <f t="shared" si="4"/>
        <v>-5070</v>
      </c>
    </row>
    <row r="314" spans="1:3" x14ac:dyDescent="0.25">
      <c r="A314" s="127" t="s">
        <v>476</v>
      </c>
      <c r="B314" s="104" t="str" cm="1">
        <f t="array" ref="B314" xml:space="preserve"> _xlfn.TEXTJOIN( ",", FALSE, TRIM( A314:A319 ) )</f>
        <v>1520 Katlian Street,Fairbanks,AK,99507,907-563-5070,Great Outdoor Clothing Company</v>
      </c>
      <c r="C314" s="104" t="str">
        <f t="shared" si="4"/>
        <v>mpany</v>
      </c>
    </row>
    <row r="315" spans="1:3" x14ac:dyDescent="0.25">
      <c r="A315" s="127" t="s">
        <v>391</v>
      </c>
      <c r="B315" s="104" t="str" cm="1">
        <f t="array" ref="B315" xml:space="preserve"> _xlfn.TEXTJOIN( ",", FALSE, TRIM( A315:A320 ) )</f>
        <v>Fairbanks,AK,99507,907-563-5070,Great Outdoor Clothing Company,1875 Lake Street</v>
      </c>
      <c r="C315" s="104" t="str">
        <f t="shared" si="4"/>
        <v>treet</v>
      </c>
    </row>
    <row r="316" spans="1:3" x14ac:dyDescent="0.25">
      <c r="A316" s="127" t="s">
        <v>316</v>
      </c>
      <c r="B316" s="104" t="str" cm="1">
        <f t="array" ref="B316" xml:space="preserve"> _xlfn.TEXTJOIN( ",", FALSE, TRIM( A316:A321 ) )</f>
        <v>AK,99507,907-563-5070,Great Outdoor Clothing Company,1875 Lake Street,Fairbanks</v>
      </c>
      <c r="C316" s="104" t="str">
        <f t="shared" si="4"/>
        <v>banks</v>
      </c>
    </row>
    <row r="317" spans="1:3" x14ac:dyDescent="0.25">
      <c r="A317" s="127">
        <v>99507</v>
      </c>
      <c r="B317" s="104" t="str" cm="1">
        <f t="array" ref="B317" xml:space="preserve"> _xlfn.TEXTJOIN( ",", FALSE, TRIM( A317:A322 ) )</f>
        <v>99507,907-563-5070,Great Outdoor Clothing Company,1875 Lake Street,Fairbanks,AK</v>
      </c>
      <c r="C317" s="104" t="str">
        <f t="shared" si="4"/>
        <v>ks,AK</v>
      </c>
    </row>
    <row r="318" spans="1:3" x14ac:dyDescent="0.25">
      <c r="A318" s="127" t="s">
        <v>477</v>
      </c>
      <c r="B318" s="104" t="str" cm="1">
        <f t="array" ref="B318" xml:space="preserve"> _xlfn.TEXTJOIN( ",", FALSE, TRIM( A318:A323 ) )</f>
        <v>907-563-5070,Great Outdoor Clothing Company,1875 Lake Street,Fairbanks,AK,99503</v>
      </c>
      <c r="C318" s="104" t="str">
        <f t="shared" si="4"/>
        <v>99503</v>
      </c>
    </row>
    <row r="319" spans="1:3" x14ac:dyDescent="0.25">
      <c r="A319" s="127" t="s">
        <v>478</v>
      </c>
      <c r="B319" s="104" t="str" cm="1">
        <f t="array" ref="B319" xml:space="preserve"> _xlfn.TEXTJOIN( ",", FALSE, TRIM( A319:A324 ) )</f>
        <v>Great Outdoor Clothing Company,1875 Lake Street,Fairbanks,AK,99503,907-277-5070</v>
      </c>
      <c r="C319" s="104" t="str">
        <f t="shared" si="4"/>
        <v>-5070</v>
      </c>
    </row>
    <row r="320" spans="1:3" x14ac:dyDescent="0.25">
      <c r="A320" s="127" t="s">
        <v>479</v>
      </c>
      <c r="B320" s="104" t="str" cm="1">
        <f t="array" ref="B320" xml:space="preserve"> _xlfn.TEXTJOIN( ",", FALSE, TRIM( A320:A325 ) )</f>
        <v>1875 Lake Street,Fairbanks,AK,99503,907-277-5070,Great Prospects Outfitter</v>
      </c>
      <c r="C320" s="104" t="str">
        <f t="shared" si="4"/>
        <v>itter</v>
      </c>
    </row>
    <row r="321" spans="1:3" x14ac:dyDescent="0.25">
      <c r="A321" s="127" t="s">
        <v>391</v>
      </c>
      <c r="B321" s="104" t="str" cm="1">
        <f t="array" ref="B321" xml:space="preserve"> _xlfn.TEXTJOIN( ",", FALSE, TRIM( A321:A326 ) )</f>
        <v>Fairbanks,AK,99503,907-277-5070,Great Prospects Outfitter,8931 Sterling Highway</v>
      </c>
      <c r="C321" s="104" t="str">
        <f t="shared" si="4"/>
        <v>ghway</v>
      </c>
    </row>
    <row r="322" spans="1:3" x14ac:dyDescent="0.25">
      <c r="A322" s="127" t="s">
        <v>316</v>
      </c>
      <c r="B322" s="104" t="str" cm="1">
        <f t="array" ref="B322" xml:space="preserve"> _xlfn.TEXTJOIN( ",", FALSE, TRIM( A322:A327 ) )</f>
        <v>AK,99503,907-277-5070,Great Prospects Outfitter,8931 Sterling Highway,Anchorage</v>
      </c>
      <c r="C322" s="104" t="str">
        <f t="shared" si="4"/>
        <v>orage</v>
      </c>
    </row>
    <row r="323" spans="1:3" x14ac:dyDescent="0.25">
      <c r="A323" s="127">
        <v>99503</v>
      </c>
      <c r="B323" s="104" t="str" cm="1">
        <f t="array" ref="B323" xml:space="preserve"> _xlfn.TEXTJOIN( ",", FALSE, TRIM( A323:A328 ) )</f>
        <v>99503,907-277-5070,Great Prospects Outfitter,8931 Sterling Highway,Anchorage,AK</v>
      </c>
      <c r="C323" s="104" t="str">
        <f t="shared" si="4"/>
        <v>ge,AK</v>
      </c>
    </row>
    <row r="324" spans="1:3" x14ac:dyDescent="0.25">
      <c r="A324" s="127" t="s">
        <v>480</v>
      </c>
      <c r="B324" s="104" t="str" cm="1">
        <f t="array" ref="B324" xml:space="preserve"> _xlfn.TEXTJOIN( ",", FALSE, TRIM( A324:A329 ) )</f>
        <v>907-277-5070,Great Prospects Outfitter,8931 Sterling Highway,Anchorage,AK,99701</v>
      </c>
      <c r="C324" s="104" t="str">
        <f t="shared" si="4"/>
        <v>99701</v>
      </c>
    </row>
    <row r="325" spans="1:3" x14ac:dyDescent="0.25">
      <c r="A325" s="127" t="s">
        <v>481</v>
      </c>
      <c r="B325" s="104" t="str" cm="1">
        <f t="array" ref="B325" xml:space="preserve"> _xlfn.TEXTJOIN( ",", FALSE, TRIM( A325:A330 ) )</f>
        <v>Great Prospects Outfitter,8931 Sterling Highway,Anchorage,AK,99701,907-457-7272</v>
      </c>
      <c r="C325" s="104" t="str">
        <f t="shared" si="4"/>
        <v>-7272</v>
      </c>
    </row>
    <row r="326" spans="1:3" x14ac:dyDescent="0.25">
      <c r="A326" s="127" t="s">
        <v>482</v>
      </c>
      <c r="B326" s="104" t="str" cm="1">
        <f t="array" ref="B326" xml:space="preserve"> _xlfn.TEXTJOIN( ",", FALSE, TRIM( A326:A331 ) )</f>
        <v>8931 Sterling Highway,Anchorage,AK,99701,907-457-7272,Green Line Sports</v>
      </c>
      <c r="C326" s="104" t="str">
        <f t="shared" si="4"/>
        <v>ports</v>
      </c>
    </row>
    <row r="327" spans="1:3" x14ac:dyDescent="0.25">
      <c r="A327" s="127" t="s">
        <v>363</v>
      </c>
      <c r="B327" s="104" t="str" cm="1">
        <f t="array" ref="B327" xml:space="preserve"> _xlfn.TEXTJOIN( ",", FALSE, TRIM( A327:A332 ) )</f>
        <v>Anchorage,AK,99701,907-457-7272,Green Line Sports,11901 Univ Centre</v>
      </c>
      <c r="C327" s="104" t="str">
        <f t="shared" ref="C327:C390" si="5">RIGHT(B327,5)</f>
        <v>entre</v>
      </c>
    </row>
    <row r="328" spans="1:3" x14ac:dyDescent="0.25">
      <c r="A328" s="127" t="s">
        <v>316</v>
      </c>
      <c r="B328" s="104" t="str" cm="1">
        <f t="array" ref="B328" xml:space="preserve"> _xlfn.TEXTJOIN( ",", FALSE, TRIM( A328:A333 ) )</f>
        <v>AK,99701,907-457-7272,Green Line Sports,11901 Univ Centre,Anchorage</v>
      </c>
      <c r="C328" s="104" t="str">
        <f t="shared" si="5"/>
        <v>orage</v>
      </c>
    </row>
    <row r="329" spans="1:3" x14ac:dyDescent="0.25">
      <c r="A329" s="127">
        <v>99701</v>
      </c>
      <c r="B329" s="104" t="str" cm="1">
        <f t="array" ref="B329" xml:space="preserve"> _xlfn.TEXTJOIN( ",", FALSE, TRIM( A329:A334 ) )</f>
        <v>99701,907-457-7272,Green Line Sports,11901 Univ Centre,Anchorage,AK</v>
      </c>
      <c r="C329" s="104" t="str">
        <f t="shared" si="5"/>
        <v>ge,AK</v>
      </c>
    </row>
    <row r="330" spans="1:3" x14ac:dyDescent="0.25">
      <c r="A330" s="127" t="s">
        <v>483</v>
      </c>
      <c r="B330" s="104" t="str" cm="1">
        <f t="array" ref="B330" xml:space="preserve"> _xlfn.TEXTJOIN( ",", FALSE, TRIM( A330:A335 ) )</f>
        <v>907-457-7272,Green Line Sports,11901 Univ Centre,Anchorage,AK,99669</v>
      </c>
      <c r="C330" s="104" t="str">
        <f t="shared" si="5"/>
        <v>99669</v>
      </c>
    </row>
    <row r="331" spans="1:3" x14ac:dyDescent="0.25">
      <c r="A331" s="127" t="s">
        <v>484</v>
      </c>
      <c r="B331" s="104" t="str" cm="1">
        <f t="array" ref="B331" xml:space="preserve"> _xlfn.TEXTJOIN( ",", FALSE, TRIM( A331:A336 ) )</f>
        <v>Green Line Sports,11901 Univ Centre,Anchorage,AK,99669,907-262-7301</v>
      </c>
      <c r="C331" s="104" t="str">
        <f t="shared" si="5"/>
        <v>-7301</v>
      </c>
    </row>
    <row r="332" spans="1:3" x14ac:dyDescent="0.25">
      <c r="A332" s="127" t="s">
        <v>485</v>
      </c>
      <c r="B332" s="104" t="str" cm="1">
        <f t="array" ref="B332" xml:space="preserve"> _xlfn.TEXTJOIN( ",", FALSE, TRIM( A332:A337 ) )</f>
        <v>11901 Univ Centre,Anchorage,AK,99669,907-262-7301,Hansen's</v>
      </c>
      <c r="C332" s="104" t="str">
        <f t="shared" si="5"/>
        <v>sen's</v>
      </c>
    </row>
    <row r="333" spans="1:3" x14ac:dyDescent="0.25">
      <c r="A333" s="127" t="s">
        <v>363</v>
      </c>
      <c r="B333" s="104" t="str" cm="1">
        <f t="array" ref="B333" xml:space="preserve"> _xlfn.TEXTJOIN( ",", FALSE, TRIM( A333:A338 ) )</f>
        <v>Anchorage,AK,99669,907-262-7301,Hansen's,2324 Lepak Avenue</v>
      </c>
      <c r="C333" s="104" t="str">
        <f t="shared" si="5"/>
        <v>venue</v>
      </c>
    </row>
    <row r="334" spans="1:3" x14ac:dyDescent="0.25">
      <c r="A334" s="127" t="s">
        <v>316</v>
      </c>
      <c r="B334" s="104" t="str" cm="1">
        <f t="array" ref="B334" xml:space="preserve"> _xlfn.TEXTJOIN( ",", FALSE, TRIM( A334:A339 ) )</f>
        <v>AK,99669,907-262-7301,Hansen's,2324 Lepak Avenue,Fairbanks</v>
      </c>
      <c r="C334" s="104" t="str">
        <f t="shared" si="5"/>
        <v>banks</v>
      </c>
    </row>
    <row r="335" spans="1:3" x14ac:dyDescent="0.25">
      <c r="A335" s="127">
        <v>99669</v>
      </c>
      <c r="B335" s="104" t="str" cm="1">
        <f t="array" ref="B335" xml:space="preserve"> _xlfn.TEXTJOIN( ",", FALSE, TRIM( A335:A340 ) )</f>
        <v>99669,907-262-7301,Hansen's,2324 Lepak Avenue,Fairbanks,AK</v>
      </c>
      <c r="C335" s="104" t="str">
        <f t="shared" si="5"/>
        <v>ks,AK</v>
      </c>
    </row>
    <row r="336" spans="1:3" x14ac:dyDescent="0.25">
      <c r="A336" s="127" t="s">
        <v>486</v>
      </c>
      <c r="B336" s="104" t="str" cm="1">
        <f t="array" ref="B336" xml:space="preserve"> _xlfn.TEXTJOIN( ",", FALSE, TRIM( A336:A341 ) )</f>
        <v>907-262-7301,Hansen's,2324 Lepak Avenue,Fairbanks,AK,99501</v>
      </c>
      <c r="C336" s="104" t="str">
        <f t="shared" si="5"/>
        <v>99501</v>
      </c>
    </row>
    <row r="337" spans="1:3" x14ac:dyDescent="0.25">
      <c r="A337" s="127" t="s">
        <v>487</v>
      </c>
      <c r="B337" s="104" t="str" cm="1">
        <f t="array" ref="B337" xml:space="preserve"> _xlfn.TEXTJOIN( ",", FALSE, TRIM( A337:A342 ) )</f>
        <v>Hansen's,2324 Lepak Avenue,Fairbanks,AK,99501,907-279-5101</v>
      </c>
      <c r="C337" s="104" t="str">
        <f t="shared" si="5"/>
        <v>-5101</v>
      </c>
    </row>
    <row r="338" spans="1:3" x14ac:dyDescent="0.25">
      <c r="A338" s="127" t="s">
        <v>488</v>
      </c>
      <c r="B338" s="104" t="str" cm="1">
        <f t="array" ref="B338" xml:space="preserve"> _xlfn.TEXTJOIN( ",", FALSE, TRIM( A338:A343 ) )</f>
        <v>2324 Lepak Avenue,Fairbanks,AK,99501,907-279-5101,Jim's Athletic Supply</v>
      </c>
      <c r="C338" s="104" t="str">
        <f t="shared" si="5"/>
        <v>upply</v>
      </c>
    </row>
    <row r="339" spans="1:3" x14ac:dyDescent="0.25">
      <c r="A339" s="127" t="s">
        <v>391</v>
      </c>
      <c r="B339" s="104" t="str" cm="1">
        <f t="array" ref="B339" xml:space="preserve"> _xlfn.TEXTJOIN( ",", FALSE, TRIM( A339:A344 ) )</f>
        <v>Fairbanks,AK,99501,907-279-5101,Jim's Athletic Supply,927 Galena</v>
      </c>
      <c r="C339" s="104" t="str">
        <f t="shared" si="5"/>
        <v>alena</v>
      </c>
    </row>
    <row r="340" spans="1:3" x14ac:dyDescent="0.25">
      <c r="A340" s="127" t="s">
        <v>316</v>
      </c>
      <c r="B340" s="104" t="str" cm="1">
        <f t="array" ref="B340" xml:space="preserve"> _xlfn.TEXTJOIN( ",", FALSE, TRIM( A340:A345 ) )</f>
        <v>AK,99501,907-279-5101,Jim's Athletic Supply,927 Galena,Juneau</v>
      </c>
      <c r="C340" s="104" t="str">
        <f t="shared" si="5"/>
        <v>uneau</v>
      </c>
    </row>
    <row r="341" spans="1:3" x14ac:dyDescent="0.25">
      <c r="A341" s="127">
        <v>99501</v>
      </c>
      <c r="B341" s="104" t="str" cm="1">
        <f t="array" ref="B341" xml:space="preserve"> _xlfn.TEXTJOIN( ",", FALSE, TRIM( A341:A346 ) )</f>
        <v>99501,907-279-5101,Jim's Athletic Supply,927 Galena,Juneau,AK</v>
      </c>
      <c r="C341" s="104" t="str">
        <f t="shared" si="5"/>
        <v>au,AK</v>
      </c>
    </row>
    <row r="342" spans="1:3" x14ac:dyDescent="0.25">
      <c r="A342" s="127" t="s">
        <v>489</v>
      </c>
      <c r="B342" s="104" t="str" cm="1">
        <f t="array" ref="B342" xml:space="preserve"> _xlfn.TEXTJOIN( ",", FALSE, TRIM( A342:A347 ) )</f>
        <v>907-279-5101,Jim's Athletic Supply,927 Galena,Juneau,AK,99503</v>
      </c>
      <c r="C342" s="104" t="str">
        <f t="shared" si="5"/>
        <v>99503</v>
      </c>
    </row>
    <row r="343" spans="1:3" x14ac:dyDescent="0.25">
      <c r="A343" s="127" t="s">
        <v>490</v>
      </c>
      <c r="B343" s="104" t="str" cm="1">
        <f t="array" ref="B343" xml:space="preserve"> _xlfn.TEXTJOIN( ",", FALSE, TRIM( A343:A348 ) )</f>
        <v>Jim's Athletic Supply,927 Galena,Juneau,AK,99503,907-272-4287</v>
      </c>
      <c r="C343" s="104" t="str">
        <f t="shared" si="5"/>
        <v>-4287</v>
      </c>
    </row>
    <row r="344" spans="1:3" x14ac:dyDescent="0.25">
      <c r="A344" s="127" t="s">
        <v>491</v>
      </c>
      <c r="B344" s="104" t="str" cm="1">
        <f t="array" ref="B344" xml:space="preserve"> _xlfn.TEXTJOIN( ",", FALSE, TRIM( A344:A349 ) )</f>
        <v>927 Galena,Juneau,AK,99503,907-272-4287,Joe's Backcountry</v>
      </c>
      <c r="C344" s="104" t="str">
        <f t="shared" si="5"/>
        <v>untry</v>
      </c>
    </row>
    <row r="345" spans="1:3" x14ac:dyDescent="0.25">
      <c r="A345" s="127" t="s">
        <v>451</v>
      </c>
      <c r="B345" s="104" t="str" cm="1">
        <f t="array" ref="B345" xml:space="preserve"> _xlfn.TEXTJOIN( ",", FALSE, TRIM( A345:A350 ) )</f>
        <v>Juneau,AK,99503,907-272-4287,Joe's Backcountry,316 Davis Road</v>
      </c>
      <c r="C345" s="104" t="str">
        <f t="shared" si="5"/>
        <v xml:space="preserve"> Road</v>
      </c>
    </row>
    <row r="346" spans="1:3" x14ac:dyDescent="0.25">
      <c r="A346" s="127" t="s">
        <v>316</v>
      </c>
      <c r="B346" s="104" t="str" cm="1">
        <f t="array" ref="B346" xml:space="preserve"> _xlfn.TEXTJOIN( ",", FALSE, TRIM( A346:A351 ) )</f>
        <v>AK,99503,907-272-4287,Joe's Backcountry,316 Davis Road,Sitka</v>
      </c>
      <c r="C346" s="104" t="str">
        <f t="shared" si="5"/>
        <v>Sitka</v>
      </c>
    </row>
    <row r="347" spans="1:3" x14ac:dyDescent="0.25">
      <c r="A347" s="127">
        <v>99503</v>
      </c>
      <c r="B347" s="104" t="str" cm="1">
        <f t="array" ref="B347" xml:space="preserve"> _xlfn.TEXTJOIN( ",", FALSE, TRIM( A347:A352 ) )</f>
        <v>99503,907-272-4287,Joe's Backcountry,316 Davis Road,Sitka,AK</v>
      </c>
      <c r="C347" s="104" t="str">
        <f t="shared" si="5"/>
        <v>ka,AK</v>
      </c>
    </row>
    <row r="348" spans="1:3" x14ac:dyDescent="0.25">
      <c r="A348" s="127" t="s">
        <v>492</v>
      </c>
      <c r="B348" s="104" t="str" cm="1">
        <f t="array" ref="B348" xml:space="preserve"> _xlfn.TEXTJOIN( ",", FALSE, TRIM( A348:A353 ) )</f>
        <v>907-272-4287,Joe's Backcountry,316 Davis Road,Sitka,AK,99518</v>
      </c>
      <c r="C348" s="104" t="str">
        <f t="shared" si="5"/>
        <v>99518</v>
      </c>
    </row>
    <row r="349" spans="1:3" x14ac:dyDescent="0.25">
      <c r="A349" s="127" t="s">
        <v>493</v>
      </c>
      <c r="B349" s="104" t="str" cm="1">
        <f t="array" ref="B349" xml:space="preserve"> _xlfn.TEXTJOIN( ",", FALSE, TRIM( A349:A354 ) )</f>
        <v>Joe's Backcountry,316 Davis Road,Sitka,AK,99518,907-562-2453</v>
      </c>
      <c r="C349" s="104" t="str">
        <f t="shared" si="5"/>
        <v>-2453</v>
      </c>
    </row>
    <row r="350" spans="1:3" x14ac:dyDescent="0.25">
      <c r="A350" s="127" t="s">
        <v>494</v>
      </c>
      <c r="B350" s="104" t="str" cm="1">
        <f t="array" ref="B350" xml:space="preserve"> _xlfn.TEXTJOIN( ",", FALSE, TRIM( A350:A355 ) )</f>
        <v>316 Davis Road,Sitka,AK,99518,907-562-2453,John's Alaskan Tackle</v>
      </c>
      <c r="C350" s="104" t="str">
        <f t="shared" si="5"/>
        <v>ackle</v>
      </c>
    </row>
    <row r="351" spans="1:3" x14ac:dyDescent="0.25">
      <c r="A351" s="127" t="s">
        <v>356</v>
      </c>
      <c r="B351" s="104" t="str" cm="1">
        <f t="array" ref="B351" xml:space="preserve"> _xlfn.TEXTJOIN( ",", FALSE, TRIM( A351:A356 ) )</f>
        <v>Sitka,AK,99518,907-562-2453,John's Alaskan Tackle,3200 Mi Rich Highway</v>
      </c>
      <c r="C351" s="104" t="str">
        <f t="shared" si="5"/>
        <v>ghway</v>
      </c>
    </row>
    <row r="352" spans="1:3" x14ac:dyDescent="0.25">
      <c r="A352" s="127" t="s">
        <v>316</v>
      </c>
      <c r="B352" s="104" t="str" cm="1">
        <f t="array" ref="B352" xml:space="preserve"> _xlfn.TEXTJOIN( ",", FALSE, TRIM( A352:A357 ) )</f>
        <v>AK,99518,907-562-2453,John's Alaskan Tackle,3200 Mi Rich Highway,Fairbanks</v>
      </c>
      <c r="C352" s="104" t="str">
        <f t="shared" si="5"/>
        <v>banks</v>
      </c>
    </row>
    <row r="353" spans="1:3" x14ac:dyDescent="0.25">
      <c r="A353" s="127">
        <v>99518</v>
      </c>
      <c r="B353" s="104" t="str" cm="1">
        <f t="array" ref="B353" xml:space="preserve"> _xlfn.TEXTJOIN( ",", FALSE, TRIM( A353:A358 ) )</f>
        <v>99518,907-562-2453,John's Alaskan Tackle,3200 Mi Rich Highway,Fairbanks,AK</v>
      </c>
      <c r="C353" s="104" t="str">
        <f t="shared" si="5"/>
        <v>ks,AK</v>
      </c>
    </row>
    <row r="354" spans="1:3" x14ac:dyDescent="0.25">
      <c r="A354" s="127" t="s">
        <v>495</v>
      </c>
      <c r="B354" s="104" t="str" cm="1">
        <f t="array" ref="B354" xml:space="preserve"> _xlfn.TEXTJOIN( ",", FALSE, TRIM( A354:A359 ) )</f>
        <v>907-562-2453,John's Alaskan Tackle,3200 Mi Rich Highway,Fairbanks,AK,99669</v>
      </c>
      <c r="C354" s="104" t="str">
        <f t="shared" si="5"/>
        <v>99669</v>
      </c>
    </row>
    <row r="355" spans="1:3" x14ac:dyDescent="0.25">
      <c r="A355" s="127" t="s">
        <v>496</v>
      </c>
      <c r="B355" s="104" t="str" cm="1">
        <f t="array" ref="B355" xml:space="preserve"> _xlfn.TEXTJOIN( ",", FALSE, TRIM( A355:A360 ) )</f>
        <v>John's Alaskan Tackle,3200 Mi Rich Highway,Fairbanks,AK,99669,907-262-5377</v>
      </c>
      <c r="C355" s="104" t="str">
        <f t="shared" si="5"/>
        <v>-5377</v>
      </c>
    </row>
    <row r="356" spans="1:3" x14ac:dyDescent="0.25">
      <c r="A356" s="127" t="s">
        <v>497</v>
      </c>
      <c r="B356" s="104" t="str" cm="1">
        <f t="array" ref="B356" xml:space="preserve"> _xlfn.TEXTJOIN( ",", FALSE, TRIM( A356:A361 ) )</f>
        <v>3200 Mi Rich Highway,Fairbanks,AK,99669,907-262-5377,Junket Junction</v>
      </c>
      <c r="C356" s="104" t="str">
        <f t="shared" si="5"/>
        <v>ction</v>
      </c>
    </row>
    <row r="357" spans="1:3" x14ac:dyDescent="0.25">
      <c r="A357" s="127" t="s">
        <v>391</v>
      </c>
      <c r="B357" s="104" t="str" cm="1">
        <f t="array" ref="B357" xml:space="preserve"> _xlfn.TEXTJOIN( ",", FALSE, TRIM( A357:A362 ) )</f>
        <v>Fairbanks,AK,99669,907-262-5377,Junket Junction,2920 Main Street</v>
      </c>
      <c r="C357" s="104" t="str">
        <f t="shared" si="5"/>
        <v>treet</v>
      </c>
    </row>
    <row r="358" spans="1:3" x14ac:dyDescent="0.25">
      <c r="A358" s="127" t="s">
        <v>316</v>
      </c>
      <c r="B358" s="104" t="str" cm="1">
        <f t="array" ref="B358" xml:space="preserve"> _xlfn.TEXTJOIN( ",", FALSE, TRIM( A358:A363 ) )</f>
        <v>AK,99669,907-262-5377,Junket Junction,2920 Main Street,Fairbanks</v>
      </c>
      <c r="C358" s="104" t="str">
        <f t="shared" si="5"/>
        <v>banks</v>
      </c>
    </row>
    <row r="359" spans="1:3" x14ac:dyDescent="0.25">
      <c r="A359" s="127">
        <v>99669</v>
      </c>
      <c r="B359" s="104" t="str" cm="1">
        <f t="array" ref="B359" xml:space="preserve"> _xlfn.TEXTJOIN( ",", FALSE, TRIM( A359:A364 ) )</f>
        <v>99669,907-262-5377,Junket Junction,2920 Main Street,Fairbanks,AK</v>
      </c>
      <c r="C359" s="104" t="str">
        <f t="shared" si="5"/>
        <v>ks,AK</v>
      </c>
    </row>
    <row r="360" spans="1:3" x14ac:dyDescent="0.25">
      <c r="A360" s="127" t="s">
        <v>498</v>
      </c>
      <c r="B360" s="104" t="str" cm="1">
        <f t="array" ref="B360" xml:space="preserve"> _xlfn.TEXTJOIN( ",", FALSE, TRIM( A360:A365 ) )</f>
        <v>907-262-5377,Junket Junction,2920 Main Street,Fairbanks,AK,99501</v>
      </c>
      <c r="C360" s="104" t="str">
        <f t="shared" si="5"/>
        <v>99501</v>
      </c>
    </row>
    <row r="361" spans="1:3" x14ac:dyDescent="0.25">
      <c r="A361" s="127" t="s">
        <v>499</v>
      </c>
      <c r="B361" s="104" t="str" cm="1">
        <f t="array" ref="B361" xml:space="preserve"> _xlfn.TEXTJOIN( ",", FALSE, TRIM( A361:A366 ) )</f>
        <v>Junket Junction,2920 Main Street,Fairbanks,AK,99501,907-562-5242</v>
      </c>
      <c r="C361" s="104" t="str">
        <f t="shared" si="5"/>
        <v>-5242</v>
      </c>
    </row>
    <row r="362" spans="1:3" x14ac:dyDescent="0.25">
      <c r="A362" s="127" t="s">
        <v>500</v>
      </c>
      <c r="B362" s="104" t="str" cm="1">
        <f t="array" ref="B362" xml:space="preserve"> _xlfn.TEXTJOIN( ",", FALSE, TRIM( A362:A367 ) )</f>
        <v>2920 Main Street,Fairbanks,AK,99501,907-562-5242,Look River Guides</v>
      </c>
      <c r="C362" s="104" t="str">
        <f t="shared" si="5"/>
        <v>uides</v>
      </c>
    </row>
    <row r="363" spans="1:3" x14ac:dyDescent="0.25">
      <c r="A363" s="127" t="s">
        <v>391</v>
      </c>
      <c r="B363" s="104" t="str" cm="1">
        <f t="array" ref="B363" xml:space="preserve"> _xlfn.TEXTJOIN( ",", FALSE, TRIM( A363:A368 ) )</f>
        <v>Fairbanks,AK,99501,907-562-5242,Look River Guides,West 27th Avenue</v>
      </c>
      <c r="C363" s="104" t="str">
        <f t="shared" si="5"/>
        <v>venue</v>
      </c>
    </row>
    <row r="364" spans="1:3" x14ac:dyDescent="0.25">
      <c r="A364" s="127" t="s">
        <v>316</v>
      </c>
      <c r="B364" s="104" t="str" cm="1">
        <f t="array" ref="B364" xml:space="preserve"> _xlfn.TEXTJOIN( ",", FALSE, TRIM( A364:A369 ) )</f>
        <v>AK,99501,907-562-5242,Look River Guides,West 27th Avenue,Anchorage</v>
      </c>
      <c r="C364" s="104" t="str">
        <f t="shared" si="5"/>
        <v>orage</v>
      </c>
    </row>
    <row r="365" spans="1:3" x14ac:dyDescent="0.25">
      <c r="A365" s="127">
        <v>99501</v>
      </c>
      <c r="B365" s="104" t="str" cm="1">
        <f t="array" ref="B365" xml:space="preserve"> _xlfn.TEXTJOIN( ",", FALSE, TRIM( A365:A370 ) )</f>
        <v>99501,907-562-5242,Look River Guides,West 27th Avenue,Anchorage,AK</v>
      </c>
      <c r="C365" s="104" t="str">
        <f t="shared" si="5"/>
        <v>ge,AK</v>
      </c>
    </row>
    <row r="366" spans="1:3" x14ac:dyDescent="0.25">
      <c r="A366" s="127" t="s">
        <v>501</v>
      </c>
      <c r="B366" s="104" t="str" cm="1">
        <f t="array" ref="B366" xml:space="preserve"> _xlfn.TEXTJOIN( ",", FALSE, TRIM( A366:A371 ) )</f>
        <v>907-562-5242,Look River Guides,West 27th Avenue,Anchorage,AK,99743</v>
      </c>
      <c r="C366" s="104" t="str">
        <f t="shared" si="5"/>
        <v>99743</v>
      </c>
    </row>
    <row r="367" spans="1:3" x14ac:dyDescent="0.25">
      <c r="A367" s="127" t="s">
        <v>502</v>
      </c>
      <c r="B367" s="104" t="str" cm="1">
        <f t="array" ref="B367" xml:space="preserve"> _xlfn.TEXTJOIN( ",", FALSE, TRIM( A367:A372 ) )</f>
        <v>Look River Guides,West 27th Avenue,Anchorage,AK,99743,907-683-8184</v>
      </c>
      <c r="C367" s="104" t="str">
        <f t="shared" si="5"/>
        <v>-8184</v>
      </c>
    </row>
    <row r="368" spans="1:3" x14ac:dyDescent="0.25">
      <c r="A368" s="127" t="s">
        <v>407</v>
      </c>
      <c r="B368" s="104" t="str" cm="1">
        <f t="array" ref="B368" xml:space="preserve"> _xlfn.TEXTJOIN( ",", FALSE, TRIM( A368:A373 ) )</f>
        <v>West 27th Avenue,Anchorage,AK,99743,907-683-8184,Millie's Sporting Goods</v>
      </c>
      <c r="C368" s="104" t="str">
        <f t="shared" si="5"/>
        <v>Goods</v>
      </c>
    </row>
    <row r="369" spans="1:3" x14ac:dyDescent="0.25">
      <c r="A369" s="127" t="s">
        <v>363</v>
      </c>
      <c r="B369" s="104" t="str" cm="1">
        <f t="array" ref="B369" xml:space="preserve"> _xlfn.TEXTJOIN( ",", FALSE, TRIM( A369:A374 ) )</f>
        <v>Anchorage,AK,99743,907-683-8184,Millie's Sporting Goods,3500 Muldoon Road</v>
      </c>
      <c r="C369" s="104" t="str">
        <f t="shared" si="5"/>
        <v xml:space="preserve"> Road</v>
      </c>
    </row>
    <row r="370" spans="1:3" x14ac:dyDescent="0.25">
      <c r="A370" s="127" t="s">
        <v>316</v>
      </c>
      <c r="B370" s="104" t="str" cm="1">
        <f t="array" ref="B370" xml:space="preserve"> _xlfn.TEXTJOIN( ",", FALSE, TRIM( A370:A375 ) )</f>
        <v>AK,99743,907-683-8184,Millie's Sporting Goods,3500 Muldoon Road,Fairbanks</v>
      </c>
      <c r="C370" s="104" t="str">
        <f t="shared" si="5"/>
        <v>banks</v>
      </c>
    </row>
    <row r="371" spans="1:3" x14ac:dyDescent="0.25">
      <c r="A371" s="127">
        <v>99743</v>
      </c>
      <c r="B371" s="104" t="str" cm="1">
        <f t="array" ref="B371" xml:space="preserve"> _xlfn.TEXTJOIN( ",", FALSE, TRIM( A371:A376 ) )</f>
        <v>99743,907-683-8184,Millie's Sporting Goods,3500 Muldoon Road,Fairbanks,AK</v>
      </c>
      <c r="C371" s="104" t="str">
        <f t="shared" si="5"/>
        <v>ks,AK</v>
      </c>
    </row>
    <row r="372" spans="1:3" x14ac:dyDescent="0.25">
      <c r="A372" s="127" t="s">
        <v>503</v>
      </c>
      <c r="B372" s="104" t="str" cm="1">
        <f t="array" ref="B372" xml:space="preserve"> _xlfn.TEXTJOIN( ",", FALSE, TRIM( A372:A377 ) )</f>
        <v>907-683-8184,Millie's Sporting Goods,3500 Muldoon Road,Fairbanks,AK,99835</v>
      </c>
      <c r="C372" s="104" t="str">
        <f t="shared" si="5"/>
        <v>99835</v>
      </c>
    </row>
    <row r="373" spans="1:3" x14ac:dyDescent="0.25">
      <c r="A373" s="127" t="s">
        <v>504</v>
      </c>
      <c r="B373" s="104" t="str" cm="1">
        <f t="array" ref="B373" xml:space="preserve"> _xlfn.TEXTJOIN( ",", FALSE, TRIM( A373:A378 ) )</f>
        <v>Millie's Sporting Goods,3500 Muldoon Road,Fairbanks,AK,99835,907-747-5678</v>
      </c>
      <c r="C373" s="104" t="str">
        <f t="shared" si="5"/>
        <v>-5678</v>
      </c>
    </row>
    <row r="374" spans="1:3" x14ac:dyDescent="0.25">
      <c r="A374" s="127" t="s">
        <v>505</v>
      </c>
      <c r="B374" s="104" t="str" cm="1">
        <f t="array" ref="B374" xml:space="preserve"> _xlfn.TEXTJOIN( ",", FALSE, TRIM( A374:A379 ) )</f>
        <v>3500 Muldoon Road,Fairbanks,AK,99835,907-747-5678,Mountain Gear Shop</v>
      </c>
      <c r="C374" s="104" t="str">
        <f t="shared" si="5"/>
        <v xml:space="preserve"> Shop</v>
      </c>
    </row>
    <row r="375" spans="1:3" x14ac:dyDescent="0.25">
      <c r="A375" s="127" t="s">
        <v>391</v>
      </c>
      <c r="B375" s="104" t="str" cm="1">
        <f t="array" ref="B375" xml:space="preserve"> _xlfn.TEXTJOIN( ",", FALSE, TRIM( A375:A380 ) )</f>
        <v>Fairbanks,AK,99835,907-747-5678,Mountain Gear Shop,3627 Old Steese Highway</v>
      </c>
      <c r="C375" s="104" t="str">
        <f t="shared" si="5"/>
        <v>ghway</v>
      </c>
    </row>
    <row r="376" spans="1:3" x14ac:dyDescent="0.25">
      <c r="A376" s="127" t="s">
        <v>316</v>
      </c>
      <c r="B376" s="104" t="str" cm="1">
        <f t="array" ref="B376" xml:space="preserve"> _xlfn.TEXTJOIN( ",", FALSE, TRIM( A376:A381 ) )</f>
        <v>AK,99835,907-747-5678,Mountain Gear Shop,3627 Old Steese Highway,Fairbanks</v>
      </c>
      <c r="C376" s="104" t="str">
        <f t="shared" si="5"/>
        <v>banks</v>
      </c>
    </row>
    <row r="377" spans="1:3" x14ac:dyDescent="0.25">
      <c r="A377" s="127">
        <v>99835</v>
      </c>
      <c r="B377" s="104" t="str" cm="1">
        <f t="array" ref="B377" xml:space="preserve"> _xlfn.TEXTJOIN( ",", FALSE, TRIM( A377:A382 ) )</f>
        <v>99835,907-747-5678,Mountain Gear Shop,3627 Old Steese Highway,Fairbanks,AK</v>
      </c>
      <c r="C377" s="104" t="str">
        <f t="shared" si="5"/>
        <v>ks,AK</v>
      </c>
    </row>
    <row r="378" spans="1:3" x14ac:dyDescent="0.25">
      <c r="A378" s="127" t="s">
        <v>506</v>
      </c>
      <c r="B378" s="104" t="str" cm="1">
        <f t="array" ref="B378" xml:space="preserve"> _xlfn.TEXTJOIN( ",", FALSE, TRIM( A378:A383 ) )</f>
        <v>907-747-5678,Mountain Gear Shop,3627 Old Steese Highway,Fairbanks,AK,99801</v>
      </c>
      <c r="C378" s="104" t="str">
        <f t="shared" si="5"/>
        <v>99801</v>
      </c>
    </row>
    <row r="379" spans="1:3" x14ac:dyDescent="0.25">
      <c r="A379" s="127" t="s">
        <v>507</v>
      </c>
      <c r="B379" s="104" t="str" cm="1">
        <f t="array" ref="B379" xml:space="preserve"> _xlfn.TEXTJOIN( ",", FALSE, TRIM( A379:A384 ) )</f>
        <v>Mountain Gear Shop,3627 Old Steese Highway,Fairbanks,AK,99801,907-780-5823</v>
      </c>
      <c r="C379" s="104" t="str">
        <f t="shared" si="5"/>
        <v>-5823</v>
      </c>
    </row>
    <row r="380" spans="1:3" x14ac:dyDescent="0.25">
      <c r="A380" s="127" t="s">
        <v>508</v>
      </c>
      <c r="B380" s="104" t="str" cm="1">
        <f t="array" ref="B380" xml:space="preserve"> _xlfn.TEXTJOIN( ",", FALSE, TRIM( A380:A385 ) )</f>
        <v>3627 Old Steese Highway,Fairbanks,AK,99801,907-780-5823,Mountain View Outfitters</v>
      </c>
      <c r="C380" s="104" t="str">
        <f t="shared" si="5"/>
        <v>tters</v>
      </c>
    </row>
    <row r="381" spans="1:3" x14ac:dyDescent="0.25">
      <c r="A381" s="127" t="s">
        <v>391</v>
      </c>
      <c r="B381" s="104" t="str" cm="1">
        <f t="array" ref="B381" xml:space="preserve"> _xlfn.TEXTJOIN( ",", FALSE, TRIM( A381:A386 ) )</f>
        <v>Fairbanks,AK,99801,907-780-5823,Mountain View Outfitters,3639 Old Seward Highway</v>
      </c>
      <c r="C381" s="104" t="str">
        <f t="shared" si="5"/>
        <v>ghway</v>
      </c>
    </row>
    <row r="382" spans="1:3" x14ac:dyDescent="0.25">
      <c r="A382" s="127" t="s">
        <v>316</v>
      </c>
      <c r="B382" s="104" t="str" cm="1">
        <f t="array" ref="B382" xml:space="preserve"> _xlfn.TEXTJOIN( ",", FALSE, TRIM( A382:A387 ) )</f>
        <v>AK,99801,907-780-5823,Mountain View Outfitters,3639 Old Seward Highway,Eagle River</v>
      </c>
      <c r="C382" s="104" t="str">
        <f t="shared" si="5"/>
        <v>River</v>
      </c>
    </row>
    <row r="383" spans="1:3" x14ac:dyDescent="0.25">
      <c r="A383" s="127">
        <v>99801</v>
      </c>
      <c r="B383" s="104" t="str" cm="1">
        <f t="array" ref="B383" xml:space="preserve"> _xlfn.TEXTJOIN( ",", FALSE, TRIM( A383:A388 ) )</f>
        <v>99801,907-780-5823,Mountain View Outfitters,3639 Old Seward Highway,Eagle River,AK</v>
      </c>
      <c r="C383" s="104" t="str">
        <f t="shared" si="5"/>
        <v>er,AK</v>
      </c>
    </row>
    <row r="384" spans="1:3" x14ac:dyDescent="0.25">
      <c r="A384" s="127" t="s">
        <v>509</v>
      </c>
      <c r="B384" s="104" t="str" cm="1">
        <f t="array" ref="B384" xml:space="preserve"> _xlfn.TEXTJOIN( ",", FALSE, TRIM( A384:A389 ) )</f>
        <v>907-780-5823,Mountain View Outfitters,3639 Old Seward Highway,Eagle River,AK,99503</v>
      </c>
      <c r="C384" s="104" t="str">
        <f t="shared" si="5"/>
        <v>99503</v>
      </c>
    </row>
    <row r="385" spans="1:3" x14ac:dyDescent="0.25">
      <c r="A385" s="127" t="s">
        <v>510</v>
      </c>
      <c r="B385" s="104" t="str" cm="1">
        <f t="array" ref="B385" xml:space="preserve"> _xlfn.TEXTJOIN( ",", FALSE, TRIM( A385:A390 ) )</f>
        <v>Mountain View Outfitters,3639 Old Seward Highway,Eagle River,AK,99503,907-563-5860</v>
      </c>
      <c r="C385" s="104" t="str">
        <f t="shared" si="5"/>
        <v>-5860</v>
      </c>
    </row>
    <row r="386" spans="1:3" x14ac:dyDescent="0.25">
      <c r="A386" s="127" t="s">
        <v>511</v>
      </c>
      <c r="B386" s="104" t="str" cm="1">
        <f t="array" ref="B386" xml:space="preserve"> _xlfn.TEXTJOIN( ",", FALSE, TRIM( A386:A391 ) )</f>
        <v>3639 Old Seward Highway,Eagle River,AK,99503,907-563-5860,Nell's Variety Store</v>
      </c>
      <c r="C386" s="104" t="str">
        <f t="shared" si="5"/>
        <v>Store</v>
      </c>
    </row>
    <row r="387" spans="1:3" x14ac:dyDescent="0.25">
      <c r="A387" s="127" t="s">
        <v>512</v>
      </c>
      <c r="B387" s="104" t="str" cm="1">
        <f t="array" ref="B387" xml:space="preserve"> _xlfn.TEXTJOIN( ",", FALSE, TRIM( A387:A392 ) )</f>
        <v>Eagle River,AK,99503,907-563-5860,Nell's Variety Store,3857 Omalley Road</v>
      </c>
      <c r="C387" s="104" t="str">
        <f t="shared" si="5"/>
        <v xml:space="preserve"> Road</v>
      </c>
    </row>
    <row r="388" spans="1:3" x14ac:dyDescent="0.25">
      <c r="A388" s="127" t="s">
        <v>316</v>
      </c>
      <c r="B388" s="104" t="str" cm="1">
        <f t="array" ref="B388" xml:space="preserve"> _xlfn.TEXTJOIN( ",", FALSE, TRIM( A388:A393 ) )</f>
        <v>AK,99503,907-563-5860,Nell's Variety Store,3857 Omalley Road,Dillingham</v>
      </c>
      <c r="C388" s="104" t="str">
        <f t="shared" si="5"/>
        <v>ngham</v>
      </c>
    </row>
    <row r="389" spans="1:3" x14ac:dyDescent="0.25">
      <c r="A389" s="127">
        <v>99503</v>
      </c>
      <c r="B389" s="104" t="str" cm="1">
        <f t="array" ref="B389" xml:space="preserve"> _xlfn.TEXTJOIN( ",", FALSE, TRIM( A389:A394 ) )</f>
        <v>99503,907-563-5860,Nell's Variety Store,3857 Omalley Road,Dillingham,AK</v>
      </c>
      <c r="C389" s="104" t="str">
        <f t="shared" si="5"/>
        <v>am,AK</v>
      </c>
    </row>
    <row r="390" spans="1:3" x14ac:dyDescent="0.25">
      <c r="A390" s="127" t="s">
        <v>513</v>
      </c>
      <c r="B390" s="104" t="str" cm="1">
        <f t="array" ref="B390" xml:space="preserve"> _xlfn.TEXTJOIN( ",", FALSE, TRIM( A390:A395 ) )</f>
        <v>907-563-5860,Nell's Variety Store,3857 Omalley Road,Dillingham,AK,99576</v>
      </c>
      <c r="C390" s="104" t="str">
        <f t="shared" si="5"/>
        <v>99576</v>
      </c>
    </row>
    <row r="391" spans="1:3" x14ac:dyDescent="0.25">
      <c r="A391" s="127" t="s">
        <v>514</v>
      </c>
      <c r="B391" s="104" t="str" cm="1">
        <f t="array" ref="B391" xml:space="preserve"> _xlfn.TEXTJOIN( ",", FALSE, TRIM( A391:A396 ) )</f>
        <v>Nell's Variety Store,3857 Omalley Road,Dillingham,AK,99576,907-842-6117</v>
      </c>
      <c r="C391" s="104" t="str">
        <f t="shared" ref="C391:C454" si="6">RIGHT(B391,5)</f>
        <v>-6117</v>
      </c>
    </row>
    <row r="392" spans="1:3" x14ac:dyDescent="0.25">
      <c r="A392" s="127" t="s">
        <v>515</v>
      </c>
      <c r="B392" s="104" t="str" cm="1">
        <f t="array" ref="B392" xml:space="preserve"> _xlfn.TEXTJOIN( ",", FALSE, TRIM( A392:A397 ) )</f>
        <v>3857 Omalley Road,Dillingham,AK,99576,907-842-6117,Nestermann's</v>
      </c>
      <c r="C392" s="104" t="str">
        <f t="shared" si="6"/>
        <v>ann's</v>
      </c>
    </row>
    <row r="393" spans="1:3" x14ac:dyDescent="0.25">
      <c r="A393" s="127" t="s">
        <v>516</v>
      </c>
      <c r="B393" s="104" t="str" cm="1">
        <f t="array" ref="B393" xml:space="preserve"> _xlfn.TEXTJOIN( ",", FALSE, TRIM( A393:A398 ) )</f>
        <v>Dillingham,AK,99576,907-842-6117,Nestermann's,3857 Parks Hy</v>
      </c>
      <c r="C393" s="104" t="str">
        <f t="shared" si="6"/>
        <v>ks Hy</v>
      </c>
    </row>
    <row r="394" spans="1:3" x14ac:dyDescent="0.25">
      <c r="A394" s="127" t="s">
        <v>316</v>
      </c>
      <c r="B394" s="104" t="str" cm="1">
        <f t="array" ref="B394" xml:space="preserve"> _xlfn.TEXTJOIN( ",", FALSE, TRIM( A394:A399 ) )</f>
        <v>AK,99576,907-842-6117,Nestermann's,3857 Parks Hy,Delta Junction</v>
      </c>
      <c r="C394" s="104" t="str">
        <f t="shared" si="6"/>
        <v>ction</v>
      </c>
    </row>
    <row r="395" spans="1:3" x14ac:dyDescent="0.25">
      <c r="A395" s="127">
        <v>99576</v>
      </c>
      <c r="B395" s="104" t="str" cm="1">
        <f t="array" ref="B395" xml:space="preserve"> _xlfn.TEXTJOIN( ",", FALSE, TRIM( A395:A400 ) )</f>
        <v>99576,907-842-6117,Nestermann's,3857 Parks Hy,Delta Junction,AK</v>
      </c>
      <c r="C395" s="104" t="str">
        <f t="shared" si="6"/>
        <v>on,AK</v>
      </c>
    </row>
    <row r="396" spans="1:3" x14ac:dyDescent="0.25">
      <c r="A396" s="127" t="s">
        <v>517</v>
      </c>
      <c r="B396" s="104" t="str" cm="1">
        <f t="array" ref="B396" xml:space="preserve"> _xlfn.TEXTJOIN( ",", FALSE, TRIM( A396:A401 ) )</f>
        <v>907-842-6117,Nestermann's,3857 Parks Hy,Delta Junction,AK,99507</v>
      </c>
      <c r="C396" s="104" t="str">
        <f t="shared" si="6"/>
        <v>99507</v>
      </c>
    </row>
    <row r="397" spans="1:3" x14ac:dyDescent="0.25">
      <c r="A397" s="127" t="s">
        <v>518</v>
      </c>
      <c r="B397" s="104" t="str" cm="1">
        <f t="array" ref="B397" xml:space="preserve"> _xlfn.TEXTJOIN( ",", FALSE, TRIM( A397:A402 ) )</f>
        <v>Nestermann's,3857 Parks Hy,Delta Junction,AK,99507,907-344-6249</v>
      </c>
      <c r="C397" s="104" t="str">
        <f t="shared" si="6"/>
        <v>-6249</v>
      </c>
    </row>
    <row r="398" spans="1:3" x14ac:dyDescent="0.25">
      <c r="A398" s="127" t="s">
        <v>519</v>
      </c>
      <c r="B398" s="104" t="str" cm="1">
        <f t="array" ref="B398" xml:space="preserve"> _xlfn.TEXTJOIN( ",", FALSE, TRIM( A398:A403 ) )</f>
        <v>3857 Parks Hy,Delta Junction,AK,99507,907-344-6249,North Pole Sports</v>
      </c>
      <c r="C398" s="104" t="str">
        <f t="shared" si="6"/>
        <v>ports</v>
      </c>
    </row>
    <row r="399" spans="1:3" x14ac:dyDescent="0.25">
      <c r="A399" s="127" t="s">
        <v>520</v>
      </c>
      <c r="B399" s="104" t="str" cm="1">
        <f t="array" ref="B399" xml:space="preserve"> _xlfn.TEXTJOIN( ",", FALSE, TRIM( A399:A404 ) )</f>
        <v>Delta Junction,AK,99507,907-344-6249,North Pole Sports,3858 Pond Reef Road</v>
      </c>
      <c r="C399" s="104" t="str">
        <f t="shared" si="6"/>
        <v xml:space="preserve"> Road</v>
      </c>
    </row>
    <row r="400" spans="1:3" x14ac:dyDescent="0.25">
      <c r="A400" s="127" t="s">
        <v>316</v>
      </c>
      <c r="B400" s="104" t="str" cm="1">
        <f t="array" ref="B400" xml:space="preserve"> _xlfn.TEXTJOIN( ",", FALSE, TRIM( A400:A405 ) )</f>
        <v>AK,99507,907-344-6249,North Pole Sports,3858 Pond Reef Road,Anchorage</v>
      </c>
      <c r="C400" s="104" t="str">
        <f t="shared" si="6"/>
        <v>orage</v>
      </c>
    </row>
    <row r="401" spans="1:3" x14ac:dyDescent="0.25">
      <c r="A401" s="127">
        <v>99507</v>
      </c>
      <c r="B401" s="104" t="str" cm="1">
        <f t="array" ref="B401" xml:space="preserve"> _xlfn.TEXTJOIN( ",", FALSE, TRIM( A401:A406 ) )</f>
        <v>99507,907-344-6249,North Pole Sports,3858 Pond Reef Road,Anchorage,AK</v>
      </c>
      <c r="C401" s="104" t="str">
        <f t="shared" si="6"/>
        <v>ge,AK</v>
      </c>
    </row>
    <row r="402" spans="1:3" x14ac:dyDescent="0.25">
      <c r="A402" s="127" t="s">
        <v>521</v>
      </c>
      <c r="B402" s="104" t="str" cm="1">
        <f t="array" ref="B402" xml:space="preserve"> _xlfn.TEXTJOIN( ",", FALSE, TRIM( A402:A407 ) )</f>
        <v>907-344-6249,North Pole Sports,3858 Pond Reef Road,Anchorage,AK,99705</v>
      </c>
      <c r="C402" s="104" t="str">
        <f t="shared" si="6"/>
        <v>99705</v>
      </c>
    </row>
    <row r="403" spans="1:3" x14ac:dyDescent="0.25">
      <c r="A403" s="127" t="s">
        <v>522</v>
      </c>
      <c r="B403" s="104" t="str" cm="1">
        <f t="array" ref="B403" xml:space="preserve"> _xlfn.TEXTJOIN( ",", FALSE, TRIM( A403:A408 ) )</f>
        <v>North Pole Sports,3858 Pond Reef Road,Anchorage,AK,99705,907-490-6444</v>
      </c>
      <c r="C403" s="104" t="str">
        <f t="shared" si="6"/>
        <v>-6444</v>
      </c>
    </row>
    <row r="404" spans="1:3" x14ac:dyDescent="0.25">
      <c r="A404" s="127" t="s">
        <v>523</v>
      </c>
      <c r="B404" s="104" t="str" cm="1">
        <f t="array" ref="B404" xml:space="preserve"> _xlfn.TEXTJOIN( ",", FALSE, TRIM( A404:A409 ) )</f>
        <v>3858 Pond Reef Road,Anchorage,AK,99705,907-490-6444,Northerner Sport Shop</v>
      </c>
      <c r="C404" s="104" t="str">
        <f t="shared" si="6"/>
        <v xml:space="preserve"> Shop</v>
      </c>
    </row>
    <row r="405" spans="1:3" x14ac:dyDescent="0.25">
      <c r="A405" s="127" t="s">
        <v>363</v>
      </c>
      <c r="B405" s="104" t="str" cm="1">
        <f t="array" ref="B405" xml:space="preserve"> _xlfn.TEXTJOIN( ",", FALSE, TRIM( A405:A410 ) )</f>
        <v>Anchorage,AK,99705,907-490-6444,Northerner Sport Shop,West 4th Avenue</v>
      </c>
      <c r="C405" s="104" t="str">
        <f t="shared" si="6"/>
        <v>venue</v>
      </c>
    </row>
    <row r="406" spans="1:3" x14ac:dyDescent="0.25">
      <c r="A406" s="127" t="s">
        <v>316</v>
      </c>
      <c r="B406" s="104" t="str" cm="1">
        <f t="array" ref="B406" xml:space="preserve"> _xlfn.TEXTJOIN( ",", FALSE, TRIM( A406:A411 ) )</f>
        <v>AK,99705,907-490-6444,Northerner Sport Shop,West 4th Avenue,Anchorage</v>
      </c>
      <c r="C406" s="104" t="str">
        <f t="shared" si="6"/>
        <v>orage</v>
      </c>
    </row>
    <row r="407" spans="1:3" x14ac:dyDescent="0.25">
      <c r="A407" s="127">
        <v>99705</v>
      </c>
      <c r="B407" s="104" t="str" cm="1">
        <f t="array" ref="B407" xml:space="preserve"> _xlfn.TEXTJOIN( ",", FALSE, TRIM( A407:A412 ) )</f>
        <v>99705,907-490-6444,Northerner Sport Shop,West 4th Avenue,Anchorage,AK</v>
      </c>
      <c r="C407" s="104" t="str">
        <f t="shared" si="6"/>
        <v>ge,AK</v>
      </c>
    </row>
    <row r="408" spans="1:3" x14ac:dyDescent="0.25">
      <c r="A408" s="127" t="s">
        <v>524</v>
      </c>
      <c r="B408" s="104" t="str" cm="1">
        <f t="array" ref="B408" xml:space="preserve"> _xlfn.TEXTJOIN( ",", FALSE, TRIM( A408:A413 ) )</f>
        <v>907-490-6444,Northerner Sport Shop,West 4th Avenue,Anchorage,AK,99503</v>
      </c>
      <c r="C408" s="104" t="str">
        <f t="shared" si="6"/>
        <v>99503</v>
      </c>
    </row>
    <row r="409" spans="1:3" x14ac:dyDescent="0.25">
      <c r="A409" s="127" t="s">
        <v>525</v>
      </c>
      <c r="B409" s="104" t="str" cm="1">
        <f t="array" ref="B409" xml:space="preserve"> _xlfn.TEXTJOIN( ",", FALSE, TRIM( A409:A414 ) )</f>
        <v>Northerner Sport Shop,West 4th Avenue,Anchorage,AK,99503,907-272-7555</v>
      </c>
      <c r="C409" s="104" t="str">
        <f t="shared" si="6"/>
        <v>-7555</v>
      </c>
    </row>
    <row r="410" spans="1:3" x14ac:dyDescent="0.25">
      <c r="A410" s="127" t="s">
        <v>526</v>
      </c>
      <c r="B410" s="104" t="str" cm="1">
        <f t="array" ref="B410" xml:space="preserve"> _xlfn.TEXTJOIN( ",", FALSE, TRIM( A410:A415 ) )</f>
        <v>West 4th Avenue,Anchorage,AK,99503,907-272-7555,Northland Billiards</v>
      </c>
      <c r="C410" s="104" t="str">
        <f t="shared" si="6"/>
        <v>iards</v>
      </c>
    </row>
    <row r="411" spans="1:3" x14ac:dyDescent="0.25">
      <c r="A411" s="127" t="s">
        <v>363</v>
      </c>
      <c r="B411" s="104" t="str" cm="1">
        <f t="array" ref="B411" xml:space="preserve"> _xlfn.TEXTJOIN( ",", FALSE, TRIM( A411:A416 ) )</f>
        <v>Anchorage,AK,99503,907-272-7555,Northland Billiards,3857 Parks Hy</v>
      </c>
      <c r="C411" s="104" t="str">
        <f t="shared" si="6"/>
        <v>ks Hy</v>
      </c>
    </row>
    <row r="412" spans="1:3" x14ac:dyDescent="0.25">
      <c r="A412" s="127" t="s">
        <v>316</v>
      </c>
      <c r="B412" s="104" t="str" cm="1">
        <f t="array" ref="B412" xml:space="preserve"> _xlfn.TEXTJOIN( ",", FALSE, TRIM( A412:A417 ) )</f>
        <v>AK,99503,907-272-7555,Northland Billiards,3857 Parks Hy,Bethel</v>
      </c>
      <c r="C412" s="104" t="str">
        <f t="shared" si="6"/>
        <v>ethel</v>
      </c>
    </row>
    <row r="413" spans="1:3" x14ac:dyDescent="0.25">
      <c r="A413" s="127">
        <v>99503</v>
      </c>
      <c r="B413" s="104" t="str" cm="1">
        <f t="array" ref="B413" xml:space="preserve"> _xlfn.TEXTJOIN( ",", FALSE, TRIM( A413:A418 ) )</f>
        <v>99503,907-272-7555,Northland Billiards,3857 Parks Hy,Bethel,AK</v>
      </c>
      <c r="C413" s="104" t="str">
        <f t="shared" si="6"/>
        <v>el,AK</v>
      </c>
    </row>
    <row r="414" spans="1:3" x14ac:dyDescent="0.25">
      <c r="A414" s="127" t="s">
        <v>527</v>
      </c>
      <c r="B414" s="104" t="str" cm="1">
        <f t="array" ref="B414" xml:space="preserve"> _xlfn.TEXTJOIN( ",", FALSE, TRIM( A414:A419 ) )</f>
        <v>907-272-7555,Northland Billiards,3857 Parks Hy,Bethel,AK,99516</v>
      </c>
      <c r="C414" s="104" t="str">
        <f t="shared" si="6"/>
        <v>99516</v>
      </c>
    </row>
    <row r="415" spans="1:3" x14ac:dyDescent="0.25">
      <c r="A415" s="127" t="s">
        <v>528</v>
      </c>
      <c r="B415" s="104" t="str" cm="1">
        <f t="array" ref="B415" xml:space="preserve"> _xlfn.TEXTJOIN( ",", FALSE, TRIM( A415:A420 ) )</f>
        <v>Northland Billiards,3857 Parks Hy,Bethel,AK,99516,907-345-6292</v>
      </c>
      <c r="C415" s="104" t="str">
        <f t="shared" si="6"/>
        <v>-6292</v>
      </c>
    </row>
    <row r="416" spans="1:3" x14ac:dyDescent="0.25">
      <c r="A416" s="127" t="s">
        <v>519</v>
      </c>
      <c r="B416" s="104" t="str" cm="1">
        <f t="array" ref="B416" xml:space="preserve"> _xlfn.TEXTJOIN( ",", FALSE, TRIM( A416:A421 ) )</f>
        <v>3857 Parks Hy,Bethel,AK,99516,907-345-6292,Northern Alaskan Outfitter</v>
      </c>
      <c r="C416" s="104" t="str">
        <f t="shared" si="6"/>
        <v>itter</v>
      </c>
    </row>
    <row r="417" spans="1:3" x14ac:dyDescent="0.25">
      <c r="A417" s="127" t="s">
        <v>529</v>
      </c>
      <c r="B417" s="104" t="str" cm="1">
        <f t="array" ref="B417" xml:space="preserve"> _xlfn.TEXTJOIN( ",", FALSE, TRIM( A417:A422 ) )</f>
        <v>Bethel,AK,99516,907-345-6292,Northern Alaskan Outfitter,4001 Portage Street</v>
      </c>
      <c r="C417" s="104" t="str">
        <f t="shared" si="6"/>
        <v>treet</v>
      </c>
    </row>
    <row r="418" spans="1:3" x14ac:dyDescent="0.25">
      <c r="A418" s="127" t="s">
        <v>316</v>
      </c>
      <c r="B418" s="104" t="str" cm="1">
        <f t="array" ref="B418" xml:space="preserve"> _xlfn.TEXTJOIN( ",", FALSE, TRIM( A418:A423 ) )</f>
        <v>AK,99516,907-345-6292,Northern Alaskan Outfitter,4001 Portage Street,Anchorage</v>
      </c>
      <c r="C418" s="104" t="str">
        <f t="shared" si="6"/>
        <v>orage</v>
      </c>
    </row>
    <row r="419" spans="1:3" x14ac:dyDescent="0.25">
      <c r="A419" s="127">
        <v>99516</v>
      </c>
      <c r="B419" s="104" t="str" cm="1">
        <f t="array" ref="B419" xml:space="preserve"> _xlfn.TEXTJOIN( ",", FALSE, TRIM( A419:A424 ) )</f>
        <v>99516,907-345-6292,Northern Alaskan Outfitter,4001 Portage Street,Anchorage,AK</v>
      </c>
      <c r="C419" s="104" t="str">
        <f t="shared" si="6"/>
        <v>ge,AK</v>
      </c>
    </row>
    <row r="420" spans="1:3" x14ac:dyDescent="0.25">
      <c r="A420" s="127" t="s">
        <v>530</v>
      </c>
      <c r="B420" s="104" t="str" cm="1">
        <f t="array" ref="B420" xml:space="preserve"> _xlfn.TEXTJOIN( ",", FALSE, TRIM( A420:A425 ) )</f>
        <v>907-345-6292,Northern Alaskan Outfitter,4001 Portage Street,Anchorage,AK,99801</v>
      </c>
      <c r="C420" s="104" t="str">
        <f t="shared" si="6"/>
        <v>99801</v>
      </c>
    </row>
    <row r="421" spans="1:3" x14ac:dyDescent="0.25">
      <c r="A421" s="127" t="s">
        <v>531</v>
      </c>
      <c r="B421" s="104" t="str" cm="1">
        <f t="array" ref="B421" xml:space="preserve"> _xlfn.TEXTJOIN( ",", FALSE, TRIM( A421:A426 ) )</f>
        <v>Northern Alaskan Outfitter,4001 Portage Street,Anchorage,AK,99801,907-789-6480</v>
      </c>
      <c r="C421" s="104" t="str">
        <f t="shared" si="6"/>
        <v>-6480</v>
      </c>
    </row>
    <row r="422" spans="1:3" x14ac:dyDescent="0.25">
      <c r="A422" s="127" t="s">
        <v>532</v>
      </c>
      <c r="B422" s="104" t="str" cm="1">
        <f t="array" ref="B422" xml:space="preserve"> _xlfn.TEXTJOIN( ",", FALSE, TRIM( A422:A427 ) )</f>
        <v>4001 Portage Street,Anchorage,AK,99801,907-789-6480,Out in the Boondock Outfitters</v>
      </c>
      <c r="C422" s="104" t="str">
        <f t="shared" si="6"/>
        <v>tters</v>
      </c>
    </row>
    <row r="423" spans="1:3" x14ac:dyDescent="0.25">
      <c r="A423" s="127" t="s">
        <v>363</v>
      </c>
      <c r="B423" s="104" t="str" cm="1">
        <f t="array" ref="B423" xml:space="preserve"> _xlfn.TEXTJOIN( ",", FALSE, TRIM( A423:A428 ) )</f>
        <v>Anchorage,AK,99801,907-789-6480,Out in the Boondock Outfitters,726 Fairview Avenue</v>
      </c>
      <c r="C423" s="104" t="str">
        <f t="shared" si="6"/>
        <v>venue</v>
      </c>
    </row>
    <row r="424" spans="1:3" x14ac:dyDescent="0.25">
      <c r="A424" s="127" t="s">
        <v>316</v>
      </c>
      <c r="B424" s="104" t="str" cm="1">
        <f t="array" ref="B424" xml:space="preserve"> _xlfn.TEXTJOIN( ",", FALSE, TRIM( A424:A429 ) )</f>
        <v>AK,99801,907-789-6480,Out in the Boondock Outfitters,726 Fairview Avenue,Ketchikan</v>
      </c>
      <c r="C424" s="104" t="str">
        <f t="shared" si="6"/>
        <v>hikan</v>
      </c>
    </row>
    <row r="425" spans="1:3" x14ac:dyDescent="0.25">
      <c r="A425" s="127">
        <v>99801</v>
      </c>
      <c r="B425" s="104" t="str" cm="1">
        <f t="array" ref="B425" xml:space="preserve"> _xlfn.TEXTJOIN( ",", FALSE, TRIM( A425:A430 ) )</f>
        <v>99801,907-789-6480,Out in the Boondock Outfitters,726 Fairview Avenue,Ketchikan,AK</v>
      </c>
      <c r="C425" s="104" t="str">
        <f t="shared" si="6"/>
        <v>an,AK</v>
      </c>
    </row>
    <row r="426" spans="1:3" x14ac:dyDescent="0.25">
      <c r="A426" s="127" t="s">
        <v>533</v>
      </c>
      <c r="B426" s="104" t="str" cm="1">
        <f t="array" ref="B426" xml:space="preserve"> _xlfn.TEXTJOIN( ",", FALSE, TRIM( A426:A431 ) )</f>
        <v>907-789-6480,Out in the Boondock Outfitters,726 Fairview Avenue,Ketchikan,AK,99577</v>
      </c>
      <c r="C426" s="104" t="str">
        <f t="shared" si="6"/>
        <v>99577</v>
      </c>
    </row>
    <row r="427" spans="1:3" x14ac:dyDescent="0.25">
      <c r="A427" s="127" t="s">
        <v>534</v>
      </c>
      <c r="B427" s="104" t="str" cm="1">
        <f t="array" ref="B427" xml:space="preserve"> _xlfn.TEXTJOIN( ",", FALSE, TRIM( A427:A432 ) )</f>
        <v>Out in the Boondock Outfitters,726 Fairview Avenue,Ketchikan,AK,99577,907-694-3686</v>
      </c>
      <c r="C427" s="104" t="str">
        <f t="shared" si="6"/>
        <v>-3686</v>
      </c>
    </row>
    <row r="428" spans="1:3" x14ac:dyDescent="0.25">
      <c r="A428" s="127" t="s">
        <v>535</v>
      </c>
      <c r="B428" s="104" t="str" cm="1">
        <f t="array" ref="B428" xml:space="preserve"> _xlfn.TEXTJOIN( ",", FALSE, TRIM( A428:A433 ) )</f>
        <v>726 Fairview Avenue,Ketchikan,AK,99577,907-694-3686,Outside Passage</v>
      </c>
      <c r="C428" s="104" t="str">
        <f t="shared" si="6"/>
        <v>ssage</v>
      </c>
    </row>
    <row r="429" spans="1:3" x14ac:dyDescent="0.25">
      <c r="A429" s="127" t="s">
        <v>404</v>
      </c>
      <c r="B429" s="104" t="str" cm="1">
        <f t="array" ref="B429" xml:space="preserve"> _xlfn.TEXTJOIN( ",", FALSE, TRIM( A429:A434 ) )</f>
        <v>Ketchikan,AK,99577,907-694-3686,Outside Passage,2636 Lower Mill Road</v>
      </c>
      <c r="C429" s="104" t="str">
        <f t="shared" si="6"/>
        <v xml:space="preserve"> Road</v>
      </c>
    </row>
    <row r="430" spans="1:3" x14ac:dyDescent="0.25">
      <c r="A430" s="127" t="s">
        <v>316</v>
      </c>
      <c r="B430" s="104" t="str" cm="1">
        <f t="array" ref="B430" xml:space="preserve"> _xlfn.TEXTJOIN( ",", FALSE, TRIM( A430:A435 ) )</f>
        <v>AK,99577,907-694-3686,Outside Passage,2636 Lower Mill Road,Fairbanks</v>
      </c>
      <c r="C430" s="104" t="str">
        <f t="shared" si="6"/>
        <v>banks</v>
      </c>
    </row>
    <row r="431" spans="1:3" x14ac:dyDescent="0.25">
      <c r="A431" s="127">
        <v>99577</v>
      </c>
      <c r="B431" s="104" t="str" cm="1">
        <f t="array" ref="B431" xml:space="preserve"> _xlfn.TEXTJOIN( ",", FALSE, TRIM( A431:A436 ) )</f>
        <v>99577,907-694-3686,Outside Passage,2636 Lower Mill Road,Fairbanks,AK</v>
      </c>
      <c r="C431" s="104" t="str">
        <f t="shared" si="6"/>
        <v>ks,AK</v>
      </c>
    </row>
    <row r="432" spans="1:3" x14ac:dyDescent="0.25">
      <c r="A432" s="127" t="s">
        <v>536</v>
      </c>
      <c r="B432" s="104" t="str" cm="1">
        <f t="array" ref="B432" xml:space="preserve"> _xlfn.TEXTJOIN( ",", FALSE, TRIM( A432:A437 ) )</f>
        <v>907-694-3686,Outside Passage,2636 Lower Mill Road,Fairbanks,AK,99901</v>
      </c>
      <c r="C432" s="104" t="str">
        <f t="shared" si="6"/>
        <v>99901</v>
      </c>
    </row>
    <row r="433" spans="1:3" x14ac:dyDescent="0.25">
      <c r="A433" s="127" t="s">
        <v>537</v>
      </c>
      <c r="B433" s="104" t="str" cm="1">
        <f t="array" ref="B433" xml:space="preserve"> _xlfn.TEXTJOIN( ",", FALSE, TRIM( A433:A438 ) )</f>
        <v>Outside Passage,2636 Lower Mill Road,Fairbanks,AK,99901,907-225-5101</v>
      </c>
      <c r="C433" s="104" t="str">
        <f t="shared" si="6"/>
        <v>-5101</v>
      </c>
    </row>
    <row r="434" spans="1:3" x14ac:dyDescent="0.25">
      <c r="A434" s="127" t="s">
        <v>538</v>
      </c>
      <c r="B434" s="104" t="str" cm="1">
        <f t="array" ref="B434" xml:space="preserve"> _xlfn.TEXTJOIN( ",", FALSE, TRIM( A434:A439 ) )</f>
        <v>2636 Lower Mill Road,Fairbanks,AK,99901,907-225-5101,Pacific Supply Corporation of Alaska LLC</v>
      </c>
      <c r="C434" s="104" t="str">
        <f t="shared" si="6"/>
        <v>a LLC</v>
      </c>
    </row>
    <row r="435" spans="1:3" x14ac:dyDescent="0.25">
      <c r="A435" s="127" t="s">
        <v>391</v>
      </c>
      <c r="B435" s="104" t="str" cm="1">
        <f t="array" ref="B435" xml:space="preserve"> _xlfn.TEXTJOIN( ",", FALSE, TRIM( A435:A440 ) )</f>
        <v>Fairbanks,AK,99901,907-225-5101,Pacific Supply Corporation of Alaska LLC,3833 Old Seward Highway</v>
      </c>
      <c r="C435" s="104" t="str">
        <f t="shared" si="6"/>
        <v>ghway</v>
      </c>
    </row>
    <row r="436" spans="1:3" x14ac:dyDescent="0.25">
      <c r="A436" s="127" t="s">
        <v>316</v>
      </c>
      <c r="B436" s="104" t="str" cm="1">
        <f t="array" ref="B436" xml:space="preserve"> _xlfn.TEXTJOIN( ",", FALSE, TRIM( A436:A441 ) )</f>
        <v>AK,99901,907-225-5101,Pacific Supply Corporation of Alaska LLC,3833 Old Seward Highway,Eagle River</v>
      </c>
      <c r="C436" s="104" t="str">
        <f t="shared" si="6"/>
        <v>River</v>
      </c>
    </row>
    <row r="437" spans="1:3" x14ac:dyDescent="0.25">
      <c r="A437" s="127">
        <v>99901</v>
      </c>
      <c r="B437" s="104" t="str" cm="1">
        <f t="array" ref="B437" xml:space="preserve"> _xlfn.TEXTJOIN( ",", FALSE, TRIM( A437:A442 ) )</f>
        <v>99901,907-225-5101,Pacific Supply Corporation of Alaska LLC,3833 Old Seward Highway,Eagle River,AK</v>
      </c>
      <c r="C437" s="104" t="str">
        <f t="shared" si="6"/>
        <v>er,AK</v>
      </c>
    </row>
    <row r="438" spans="1:3" x14ac:dyDescent="0.25">
      <c r="A438" s="127" t="s">
        <v>539</v>
      </c>
      <c r="B438" s="104" t="str" cm="1">
        <f t="array" ref="B438" xml:space="preserve"> _xlfn.TEXTJOIN( ",", FALSE, TRIM( A438:A443 ) )</f>
        <v>907-225-5101,Pacific Supply Corporation of Alaska LLC,3833 Old Seward Highway,Eagle River,AK,99835</v>
      </c>
      <c r="C438" s="104" t="str">
        <f t="shared" si="6"/>
        <v>99835</v>
      </c>
    </row>
    <row r="439" spans="1:3" x14ac:dyDescent="0.25">
      <c r="A439" s="127" t="s">
        <v>540</v>
      </c>
      <c r="B439" s="104" t="str" cm="1">
        <f t="array" ref="B439" xml:space="preserve"> _xlfn.TEXTJOIN( ",", FALSE, TRIM( A439:A444 ) )</f>
        <v>Pacific Supply Corporation of Alaska LLC,3833 Old Seward Highway,Eagle River,AK,99835,907-747-5972</v>
      </c>
      <c r="C439" s="104" t="str">
        <f t="shared" si="6"/>
        <v>-5972</v>
      </c>
    </row>
    <row r="440" spans="1:3" x14ac:dyDescent="0.25">
      <c r="A440" s="127" t="s">
        <v>541</v>
      </c>
      <c r="B440" s="104" t="str" cm="1">
        <f t="array" ref="B440" xml:space="preserve"> _xlfn.TEXTJOIN( ",", FALSE, TRIM( A440:A445 ) )</f>
        <v>3833 Old Seward Highway,Eagle River,AK,99835,907-747-5972,Pacific Supply of Alaska</v>
      </c>
      <c r="C440" s="104" t="str">
        <f t="shared" si="6"/>
        <v>laska</v>
      </c>
    </row>
    <row r="441" spans="1:3" x14ac:dyDescent="0.25">
      <c r="A441" s="127" t="s">
        <v>512</v>
      </c>
      <c r="B441" s="104" t="str" cm="1">
        <f t="array" ref="B441" xml:space="preserve"> _xlfn.TEXTJOIN( ",", FALSE, TRIM( A441:A446 ) )</f>
        <v>Eagle River,AK,99835,907-747-5972,Pacific Supply of Alaska,3838 Olympic Circle</v>
      </c>
      <c r="C441" s="104" t="str">
        <f t="shared" si="6"/>
        <v>ircle</v>
      </c>
    </row>
    <row r="442" spans="1:3" x14ac:dyDescent="0.25">
      <c r="A442" s="127" t="s">
        <v>316</v>
      </c>
      <c r="B442" s="104" t="str" cm="1">
        <f t="array" ref="B442" xml:space="preserve"> _xlfn.TEXTJOIN( ",", FALSE, TRIM( A442:A447 ) )</f>
        <v>AK,99835,907-747-5972,Pacific Supply of Alaska,3838 Olympic Circle,Dillingham</v>
      </c>
      <c r="C442" s="104" t="str">
        <f t="shared" si="6"/>
        <v>ngham</v>
      </c>
    </row>
    <row r="443" spans="1:3" x14ac:dyDescent="0.25">
      <c r="A443" s="127">
        <v>99835</v>
      </c>
      <c r="B443" s="104" t="str" cm="1">
        <f t="array" ref="B443" xml:space="preserve"> _xlfn.TEXTJOIN( ",", FALSE, TRIM( A443:A448 ) )</f>
        <v>99835,907-747-5972,Pacific Supply of Alaska,3838 Olympic Circle,Dillingham,AK</v>
      </c>
      <c r="C443" s="104" t="str">
        <f t="shared" si="6"/>
        <v>am,AK</v>
      </c>
    </row>
    <row r="444" spans="1:3" x14ac:dyDescent="0.25">
      <c r="A444" s="127" t="s">
        <v>542</v>
      </c>
      <c r="B444" s="104" t="str" cm="1">
        <f t="array" ref="B444" xml:space="preserve"> _xlfn.TEXTJOIN( ",", FALSE, TRIM( A444:A449 ) )</f>
        <v>907-747-5972,Pacific Supply of Alaska,3838 Olympic Circle,Dillingham,AK,99901</v>
      </c>
      <c r="C444" s="104" t="str">
        <f t="shared" si="6"/>
        <v>99901</v>
      </c>
    </row>
    <row r="445" spans="1:3" x14ac:dyDescent="0.25">
      <c r="A445" s="127" t="s">
        <v>543</v>
      </c>
      <c r="B445" s="104" t="str" cm="1">
        <f t="array" ref="B445" xml:space="preserve"> _xlfn.TEXTJOIN( ",", FALSE, TRIM( A445:A450 ) )</f>
        <v>Pacific Supply of Alaska,3838 Olympic Circle,Dillingham,AK,99901,907-225-6002</v>
      </c>
      <c r="C445" s="104" t="str">
        <f t="shared" si="6"/>
        <v>-6002</v>
      </c>
    </row>
    <row r="446" spans="1:3" x14ac:dyDescent="0.25">
      <c r="A446" s="127" t="s">
        <v>544</v>
      </c>
      <c r="B446" s="104" t="str" cm="1">
        <f t="array" ref="B446" xml:space="preserve"> _xlfn.TEXTJOIN( ",", FALSE, TRIM( A446:A451 ) )</f>
        <v>3838 Olympic Circle,Dillingham,AK,99901,907-225-6002,Palmer's Hardware</v>
      </c>
      <c r="C446" s="104" t="str">
        <f t="shared" si="6"/>
        <v>dware</v>
      </c>
    </row>
    <row r="447" spans="1:3" x14ac:dyDescent="0.25">
      <c r="A447" s="127" t="s">
        <v>516</v>
      </c>
      <c r="B447" s="104" t="str" cm="1">
        <f t="array" ref="B447" xml:space="preserve"> _xlfn.TEXTJOIN( ",", FALSE, TRIM( A447:A452 ) )</f>
        <v>Dillingham,AK,99901,907-225-6002,Palmer's Hardware,Alyeska Highway</v>
      </c>
      <c r="C447" s="104" t="str">
        <f t="shared" si="6"/>
        <v>ghway</v>
      </c>
    </row>
    <row r="448" spans="1:3" x14ac:dyDescent="0.25">
      <c r="A448" s="127" t="s">
        <v>316</v>
      </c>
      <c r="B448" s="104" t="str" cm="1">
        <f t="array" ref="B448" xml:space="preserve"> _xlfn.TEXTJOIN( ",", FALSE, TRIM( A448:A453 ) )</f>
        <v>AK,99901,907-225-6002,Palmer's Hardware,Alyeska Highway,Anchorage</v>
      </c>
      <c r="C448" s="104" t="str">
        <f t="shared" si="6"/>
        <v>orage</v>
      </c>
    </row>
    <row r="449" spans="1:3" x14ac:dyDescent="0.25">
      <c r="A449" s="127">
        <v>99901</v>
      </c>
      <c r="B449" s="104" t="str" cm="1">
        <f t="array" ref="B449" xml:space="preserve"> _xlfn.TEXTJOIN( ",", FALSE, TRIM( A449:A454 ) )</f>
        <v>99901,907-225-6002,Palmer's Hardware,Alyeska Highway,Anchorage,AK</v>
      </c>
      <c r="C449" s="104" t="str">
        <f t="shared" si="6"/>
        <v>ge,AK</v>
      </c>
    </row>
    <row r="450" spans="1:3" x14ac:dyDescent="0.25">
      <c r="A450" s="127" t="s">
        <v>545</v>
      </c>
      <c r="B450" s="104" t="str" cm="1">
        <f t="array" ref="B450" xml:space="preserve"> _xlfn.TEXTJOIN( ",", FALSE, TRIM( A450:A455 ) )</f>
        <v>907-225-6002,Palmer's Hardware,Alyeska Highway,Anchorage,AK,99603</v>
      </c>
      <c r="C450" s="104" t="str">
        <f t="shared" si="6"/>
        <v>99603</v>
      </c>
    </row>
    <row r="451" spans="1:3" x14ac:dyDescent="0.25">
      <c r="A451" s="127" t="s">
        <v>546</v>
      </c>
      <c r="B451" s="104" t="str" cm="1">
        <f t="array" ref="B451" xml:space="preserve"> _xlfn.TEXTJOIN( ",", FALSE, TRIM( A451:A456 ) )</f>
        <v>Palmer's Hardware,Alyeska Highway,Anchorage,AK,99603,907-235-8594</v>
      </c>
      <c r="C451" s="104" t="str">
        <f t="shared" si="6"/>
        <v>-8594</v>
      </c>
    </row>
    <row r="452" spans="1:3" x14ac:dyDescent="0.25">
      <c r="A452" s="127" t="s">
        <v>547</v>
      </c>
      <c r="B452" s="104" t="str" cm="1">
        <f t="array" ref="B452" xml:space="preserve"> _xlfn.TEXTJOIN( ",", FALSE, TRIM( A452:A457 ) )</f>
        <v>Alyeska Highway,Anchorage,AK,99603,907-235-8594,Paul's Tackle Shop</v>
      </c>
      <c r="C452" s="104" t="str">
        <f t="shared" si="6"/>
        <v xml:space="preserve"> Shop</v>
      </c>
    </row>
    <row r="453" spans="1:3" x14ac:dyDescent="0.25">
      <c r="A453" s="127" t="s">
        <v>363</v>
      </c>
      <c r="B453" s="104" t="str" cm="1">
        <f t="array" ref="B453" xml:space="preserve"> _xlfn.TEXTJOIN( ",", FALSE, TRIM( A453:A458 ) )</f>
        <v>Anchorage,AK,99603,907-235-8594,Paul's Tackle Shop,2633 Long Run Drive</v>
      </c>
      <c r="C453" s="104" t="str">
        <f t="shared" si="6"/>
        <v>Drive</v>
      </c>
    </row>
    <row r="454" spans="1:3" x14ac:dyDescent="0.25">
      <c r="A454" s="127" t="s">
        <v>316</v>
      </c>
      <c r="B454" s="104" t="str" cm="1">
        <f t="array" ref="B454" xml:space="preserve"> _xlfn.TEXTJOIN( ",", FALSE, TRIM( A454:A459 ) )</f>
        <v>AK,99603,907-235-8594,Paul's Tackle Shop,2633 Long Run Drive,Fairbanks</v>
      </c>
      <c r="C454" s="104" t="str">
        <f t="shared" si="6"/>
        <v>banks</v>
      </c>
    </row>
    <row r="455" spans="1:3" x14ac:dyDescent="0.25">
      <c r="A455" s="127">
        <v>99603</v>
      </c>
      <c r="B455" s="104" t="str" cm="1">
        <f t="array" ref="B455" xml:space="preserve"> _xlfn.TEXTJOIN( ",", FALSE, TRIM( A455:A460 ) )</f>
        <v>99603,907-235-8594,Paul's Tackle Shop,2633 Long Run Drive,Fairbanks,AK</v>
      </c>
      <c r="C455" s="104" t="str">
        <f t="shared" ref="C455:C518" si="7">RIGHT(B455,5)</f>
        <v>ks,AK</v>
      </c>
    </row>
    <row r="456" spans="1:3" x14ac:dyDescent="0.25">
      <c r="A456" s="127" t="s">
        <v>548</v>
      </c>
      <c r="B456" s="104" t="str" cm="1">
        <f t="array" ref="B456" xml:space="preserve"> _xlfn.TEXTJOIN( ",", FALSE, TRIM( A456:A461 ) )</f>
        <v>907-235-8594,Paul's Tackle Shop,2633 Long Run Drive,Fairbanks,AK,99576</v>
      </c>
      <c r="C456" s="104" t="str">
        <f t="shared" si="7"/>
        <v>99576</v>
      </c>
    </row>
    <row r="457" spans="1:3" x14ac:dyDescent="0.25">
      <c r="A457" s="127" t="s">
        <v>549</v>
      </c>
      <c r="B457" s="104" t="str" cm="1">
        <f t="array" ref="B457" xml:space="preserve"> _xlfn.TEXTJOIN( ",", FALSE, TRIM( A457:A462 ) )</f>
        <v>Paul's Tackle Shop,2633 Long Run Drive,Fairbanks,AK,99576,907-842-5101</v>
      </c>
      <c r="C457" s="104" t="str">
        <f t="shared" si="7"/>
        <v>-5101</v>
      </c>
    </row>
    <row r="458" spans="1:3" x14ac:dyDescent="0.25">
      <c r="A458" s="127" t="s">
        <v>550</v>
      </c>
      <c r="B458" s="104" t="str" cm="1">
        <f t="array" ref="B458" xml:space="preserve"> _xlfn.TEXTJOIN( ",", FALSE, TRIM( A458:A463 ) )</f>
        <v>2633 Long Run Drive,Fairbanks,AK,99576,907-842-5101,Phil's Ski Rental</v>
      </c>
      <c r="C458" s="104" t="str">
        <f t="shared" si="7"/>
        <v>ental</v>
      </c>
    </row>
    <row r="459" spans="1:3" x14ac:dyDescent="0.25">
      <c r="A459" s="127" t="s">
        <v>391</v>
      </c>
      <c r="B459" s="104" t="str" cm="1">
        <f t="array" ref="B459" xml:space="preserve"> _xlfn.TEXTJOIN( ",", FALSE, TRIM( A459:A464 ) )</f>
        <v>Fairbanks,AK,99576,907-842-5101,Phil's Ski Rental,7900 Spenard Road</v>
      </c>
      <c r="C459" s="104" t="str">
        <f t="shared" si="7"/>
        <v xml:space="preserve"> Road</v>
      </c>
    </row>
    <row r="460" spans="1:3" x14ac:dyDescent="0.25">
      <c r="A460" s="127" t="s">
        <v>316</v>
      </c>
      <c r="B460" s="104" t="str" cm="1">
        <f t="array" ref="B460" xml:space="preserve"> _xlfn.TEXTJOIN( ",", FALSE, TRIM( A460:A465 ) )</f>
        <v>AK,99576,907-842-5101,Phil's Ski Rental,7900 Spenard Road,Anchorage</v>
      </c>
      <c r="C460" s="104" t="str">
        <f t="shared" si="7"/>
        <v>orage</v>
      </c>
    </row>
    <row r="461" spans="1:3" x14ac:dyDescent="0.25">
      <c r="A461" s="127">
        <v>99576</v>
      </c>
      <c r="B461" s="104" t="str" cm="1">
        <f t="array" ref="B461" xml:space="preserve"> _xlfn.TEXTJOIN( ",", FALSE, TRIM( A461:A466 ) )</f>
        <v>99576,907-842-5101,Phil's Ski Rental,7900 Spenard Road,Anchorage,AK</v>
      </c>
      <c r="C461" s="104" t="str">
        <f t="shared" si="7"/>
        <v>ge,AK</v>
      </c>
    </row>
    <row r="462" spans="1:3" x14ac:dyDescent="0.25">
      <c r="A462" s="127" t="s">
        <v>551</v>
      </c>
      <c r="B462" s="104" t="str" cm="1">
        <f t="array" ref="B462" xml:space="preserve"> _xlfn.TEXTJOIN( ",", FALSE, TRIM( A462:A467 ) )</f>
        <v>907-842-5101,Phil's Ski Rental,7900 Spenard Road,Anchorage,AK,99686</v>
      </c>
      <c r="C462" s="104" t="str">
        <f t="shared" si="7"/>
        <v>99686</v>
      </c>
    </row>
    <row r="463" spans="1:3" x14ac:dyDescent="0.25">
      <c r="A463" s="127" t="s">
        <v>552</v>
      </c>
      <c r="B463" s="104" t="str" cm="1">
        <f t="array" ref="B463" xml:space="preserve"> _xlfn.TEXTJOIN( ",", FALSE, TRIM( A463:A468 ) )</f>
        <v>Phil's Ski Rental,7900 Spenard Road,Anchorage,AK,99686,907-835-6970</v>
      </c>
      <c r="C463" s="104" t="str">
        <f t="shared" si="7"/>
        <v>-6970</v>
      </c>
    </row>
    <row r="464" spans="1:3" x14ac:dyDescent="0.25">
      <c r="A464" s="127" t="s">
        <v>553</v>
      </c>
      <c r="B464" s="104" t="str" cm="1">
        <f t="array" ref="B464" xml:space="preserve"> _xlfn.TEXTJOIN( ",", FALSE, TRIM( A464:A469 ) )</f>
        <v>7900 Spenard Road,Anchorage,AK,99686,907-835-6970,Play It Over Sports</v>
      </c>
      <c r="C464" s="104" t="str">
        <f t="shared" si="7"/>
        <v>ports</v>
      </c>
    </row>
    <row r="465" spans="1:3" x14ac:dyDescent="0.25">
      <c r="A465" s="127" t="s">
        <v>363</v>
      </c>
      <c r="B465" s="104" t="str" cm="1">
        <f t="array" ref="B465" xml:space="preserve"> _xlfn.TEXTJOIN( ",", FALSE, TRIM( A465:A470 ) )</f>
        <v>Anchorage,AK,99686,907-835-6970,Play It Over Sports,7900 Spenard Road</v>
      </c>
      <c r="C465" s="104" t="str">
        <f t="shared" si="7"/>
        <v xml:space="preserve"> Road</v>
      </c>
    </row>
    <row r="466" spans="1:3" x14ac:dyDescent="0.25">
      <c r="A466" s="127" t="s">
        <v>316</v>
      </c>
      <c r="B466" s="104" t="str" cm="1">
        <f t="array" ref="B466" xml:space="preserve"> _xlfn.TEXTJOIN( ",", FALSE, TRIM( A466:A471 ) )</f>
        <v>AK,99686,907-835-6970,Play It Over Sports,7900 Spenard Road,Anchorage</v>
      </c>
      <c r="C466" s="104" t="str">
        <f t="shared" si="7"/>
        <v>orage</v>
      </c>
    </row>
    <row r="467" spans="1:3" x14ac:dyDescent="0.25">
      <c r="A467" s="127">
        <v>99686</v>
      </c>
      <c r="B467" s="104" t="str" cm="1">
        <f t="array" ref="B467" xml:space="preserve"> _xlfn.TEXTJOIN( ",", FALSE, TRIM( A467:A472 ) )</f>
        <v>99686,907-835-6970,Play It Over Sports,7900 Spenard Road,Anchorage,AK</v>
      </c>
      <c r="C467" s="104" t="str">
        <f t="shared" si="7"/>
        <v>ge,AK</v>
      </c>
    </row>
    <row r="468" spans="1:3" x14ac:dyDescent="0.25">
      <c r="A468" s="127" t="s">
        <v>554</v>
      </c>
      <c r="B468" s="104" t="str" cm="1">
        <f t="array" ref="B468" xml:space="preserve"> _xlfn.TEXTJOIN( ",", FALSE, TRIM( A468:A473 ) )</f>
        <v>907-835-6970,Play It Over Sports,7900 Spenard Road,Anchorage,AK,99503</v>
      </c>
      <c r="C468" s="104" t="str">
        <f t="shared" si="7"/>
        <v>99503</v>
      </c>
    </row>
    <row r="469" spans="1:3" x14ac:dyDescent="0.25">
      <c r="A469" s="127" t="s">
        <v>555</v>
      </c>
      <c r="B469" s="104" t="str" cm="1">
        <f t="array" ref="B469" xml:space="preserve"> _xlfn.TEXTJOIN( ",", FALSE, TRIM( A469:A474 ) )</f>
        <v>Play It Over Sports,7900 Spenard Road,Anchorage,AK,99503,907-278-7057</v>
      </c>
      <c r="C469" s="104" t="str">
        <f t="shared" si="7"/>
        <v>-7057</v>
      </c>
    </row>
    <row r="470" spans="1:3" x14ac:dyDescent="0.25">
      <c r="A470" s="127" t="s">
        <v>553</v>
      </c>
      <c r="B470" s="104" t="str" cm="1">
        <f t="array" ref="B470" xml:space="preserve"> _xlfn.TEXTJOIN( ",", FALSE, TRIM( A470:A475 ) )</f>
        <v>7900 Spenard Road,Anchorage,AK,99503,907-278-7057,Queens Sports</v>
      </c>
      <c r="C470" s="104" t="str">
        <f t="shared" si="7"/>
        <v>ports</v>
      </c>
    </row>
    <row r="471" spans="1:3" x14ac:dyDescent="0.25">
      <c r="A471" s="127" t="s">
        <v>363</v>
      </c>
      <c r="B471" s="104" t="str" cm="1">
        <f t="array" ref="B471" xml:space="preserve"> _xlfn.TEXTJOIN( ",", FALSE, TRIM( A471:A476 ) )</f>
        <v>Anchorage,AK,99503,907-278-7057,Queens Sports,3203 Mill Bay Road</v>
      </c>
      <c r="C471" s="104" t="str">
        <f t="shared" si="7"/>
        <v xml:space="preserve"> Road</v>
      </c>
    </row>
    <row r="472" spans="1:3" x14ac:dyDescent="0.25">
      <c r="A472" s="127" t="s">
        <v>316</v>
      </c>
      <c r="B472" s="104" t="str" cm="1">
        <f t="array" ref="B472" xml:space="preserve"> _xlfn.TEXTJOIN( ",", FALSE, TRIM( A472:A477 ) )</f>
        <v>AK,99503,907-278-7057,Queens Sports,3203 Mill Bay Road,Fairbanks</v>
      </c>
      <c r="C472" s="104" t="str">
        <f t="shared" si="7"/>
        <v>banks</v>
      </c>
    </row>
    <row r="473" spans="1:3" x14ac:dyDescent="0.25">
      <c r="A473" s="127">
        <v>99503</v>
      </c>
      <c r="B473" s="104" t="str" cm="1">
        <f t="array" ref="B473" xml:space="preserve"> _xlfn.TEXTJOIN( ",", FALSE, TRIM( A473:A478 ) )</f>
        <v>99503,907-278-7057,Queens Sports,3203 Mill Bay Road,Fairbanks,AK</v>
      </c>
      <c r="C473" s="104" t="str">
        <f t="shared" si="7"/>
        <v>ks,AK</v>
      </c>
    </row>
    <row r="474" spans="1:3" x14ac:dyDescent="0.25">
      <c r="A474" s="127" t="s">
        <v>556</v>
      </c>
      <c r="B474" s="104" t="str" cm="1">
        <f t="array" ref="B474" xml:space="preserve"> _xlfn.TEXTJOIN( ",", FALSE, TRIM( A474:A479 ) )</f>
        <v>907-278-7057,Queens Sports,3203 Mill Bay Road,Fairbanks,AK,99705</v>
      </c>
      <c r="C474" s="104" t="str">
        <f t="shared" si="7"/>
        <v>99705</v>
      </c>
    </row>
    <row r="475" spans="1:3" x14ac:dyDescent="0.25">
      <c r="A475" s="127" t="s">
        <v>557</v>
      </c>
      <c r="B475" s="104" t="str" cm="1">
        <f t="array" ref="B475" xml:space="preserve"> _xlfn.TEXTJOIN( ",", FALSE, TRIM( A475:A480 ) )</f>
        <v>Queens Sports,3203 Mill Bay Road,Fairbanks,AK,99705,907-488-5558</v>
      </c>
      <c r="C475" s="104" t="str">
        <f t="shared" si="7"/>
        <v>-5558</v>
      </c>
    </row>
    <row r="476" spans="1:3" x14ac:dyDescent="0.25">
      <c r="A476" s="127" t="s">
        <v>558</v>
      </c>
      <c r="B476" s="104" t="str" cm="1">
        <f t="array" ref="B476" xml:space="preserve"> _xlfn.TEXTJOIN( ",", FALSE, TRIM( A476:A481 ) )</f>
        <v>3203 Mill Bay Road,Fairbanks,AK,99705,907-488-5558,Raven Sports</v>
      </c>
      <c r="C476" s="104" t="str">
        <f t="shared" si="7"/>
        <v>ports</v>
      </c>
    </row>
    <row r="477" spans="1:3" x14ac:dyDescent="0.25">
      <c r="A477" s="127" t="s">
        <v>391</v>
      </c>
      <c r="B477" s="104" t="str" cm="1">
        <f t="array" ref="B477" xml:space="preserve"> _xlfn.TEXTJOIN( ",", FALSE, TRIM( A477:A482 ) )</f>
        <v>Fairbanks,AK,99705,907-488-5558,Raven Sports,Upper Omalley Road</v>
      </c>
      <c r="C477" s="104" t="str">
        <f t="shared" si="7"/>
        <v xml:space="preserve"> Road</v>
      </c>
    </row>
    <row r="478" spans="1:3" x14ac:dyDescent="0.25">
      <c r="A478" s="127" t="s">
        <v>316</v>
      </c>
      <c r="B478" s="104" t="str" cm="1">
        <f t="array" ref="B478" xml:space="preserve"> _xlfn.TEXTJOIN( ",", FALSE, TRIM( A478:A483 ) )</f>
        <v>AK,99705,907-488-5558,Raven Sports,Upper Omalley Road,Anchorage</v>
      </c>
      <c r="C478" s="104" t="str">
        <f t="shared" si="7"/>
        <v>orage</v>
      </c>
    </row>
    <row r="479" spans="1:3" x14ac:dyDescent="0.25">
      <c r="A479" s="127">
        <v>99705</v>
      </c>
      <c r="B479" s="104" t="str" cm="1">
        <f t="array" ref="B479" xml:space="preserve"> _xlfn.TEXTJOIN( ",", FALSE, TRIM( A479:A484 ) )</f>
        <v>99705,907-488-5558,Raven Sports,Upper Omalley Road,Anchorage,AK</v>
      </c>
      <c r="C479" s="104" t="str">
        <f t="shared" si="7"/>
        <v>ge,AK</v>
      </c>
    </row>
    <row r="480" spans="1:3" x14ac:dyDescent="0.25">
      <c r="A480" s="127" t="s">
        <v>559</v>
      </c>
      <c r="B480" s="104" t="str" cm="1">
        <f t="array" ref="B480" xml:space="preserve"> _xlfn.TEXTJOIN( ",", FALSE, TRIM( A480:A485 ) )</f>
        <v>907-488-5558,Raven Sports,Upper Omalley Road,Anchorage,AK,99501</v>
      </c>
      <c r="C480" s="104" t="str">
        <f t="shared" si="7"/>
        <v>99501</v>
      </c>
    </row>
    <row r="481" spans="1:3" x14ac:dyDescent="0.25">
      <c r="A481" s="127" t="s">
        <v>560</v>
      </c>
      <c r="B481" s="104" t="str" cm="1">
        <f t="array" ref="B481" xml:space="preserve"> _xlfn.TEXTJOIN( ",", FALSE, TRIM( A481:A486 ) )</f>
        <v>Raven Sports,Upper Omalley Road,Anchorage,AK,99501,907-274-7372</v>
      </c>
      <c r="C481" s="104" t="str">
        <f t="shared" si="7"/>
        <v>-7372</v>
      </c>
    </row>
    <row r="482" spans="1:3" x14ac:dyDescent="0.25">
      <c r="A482" s="127" t="s">
        <v>561</v>
      </c>
      <c r="B482" s="104" t="str" cm="1">
        <f t="array" ref="B482" xml:space="preserve"> _xlfn.TEXTJOIN( ",", FALSE, TRIM( A482:A487 ) )</f>
        <v>Upper Omalley Road,Anchorage,AK,99501,907-274-7372,Robert's Screenprinting &amp; Engraving</v>
      </c>
      <c r="C482" s="104" t="str">
        <f t="shared" si="7"/>
        <v>aving</v>
      </c>
    </row>
    <row r="483" spans="1:3" x14ac:dyDescent="0.25">
      <c r="A483" s="127" t="s">
        <v>363</v>
      </c>
      <c r="B483" s="104" t="str" cm="1">
        <f t="array" ref="B483" xml:space="preserve"> _xlfn.TEXTJOIN( ",", FALSE, TRIM( A483:A488 ) )</f>
        <v>Anchorage,AK,99501,907-274-7372,Robert's Screenprinting &amp; Engraving,3121 Mayflower Court</v>
      </c>
      <c r="C483" s="104" t="str">
        <f t="shared" si="7"/>
        <v>Court</v>
      </c>
    </row>
    <row r="484" spans="1:3" x14ac:dyDescent="0.25">
      <c r="A484" s="127" t="s">
        <v>316</v>
      </c>
      <c r="B484" s="104" t="str" cm="1">
        <f t="array" ref="B484" xml:space="preserve"> _xlfn.TEXTJOIN( ",", FALSE, TRIM( A484:A489 ) )</f>
        <v>AK,99501,907-274-7372,Robert's Screenprinting &amp; Engraving,3121 Mayflower Court,Fairbanks</v>
      </c>
      <c r="C484" s="104" t="str">
        <f t="shared" si="7"/>
        <v>banks</v>
      </c>
    </row>
    <row r="485" spans="1:3" x14ac:dyDescent="0.25">
      <c r="A485" s="127">
        <v>99501</v>
      </c>
      <c r="B485" s="104" t="str" cm="1">
        <f t="array" ref="B485" xml:space="preserve"> _xlfn.TEXTJOIN( ",", FALSE, TRIM( A485:A490 ) )</f>
        <v>99501,907-274-7372,Robert's Screenprinting &amp; Engraving,3121 Mayflower Court,Fairbanks,AK</v>
      </c>
      <c r="C485" s="104" t="str">
        <f t="shared" si="7"/>
        <v>ks,AK</v>
      </c>
    </row>
    <row r="486" spans="1:3" x14ac:dyDescent="0.25">
      <c r="A486" s="127" t="s">
        <v>562</v>
      </c>
      <c r="B486" s="104" t="str" cm="1">
        <f t="array" ref="B486" xml:space="preserve"> _xlfn.TEXTJOIN( ",", FALSE, TRIM( A486:A491 ) )</f>
        <v>907-274-7372,Robert's Screenprinting &amp; Engraving,3121 Mayflower Court,Fairbanks,AK,99901</v>
      </c>
      <c r="C486" s="104" t="str">
        <f t="shared" si="7"/>
        <v>99901</v>
      </c>
    </row>
    <row r="487" spans="1:3" x14ac:dyDescent="0.25">
      <c r="A487" s="127" t="s">
        <v>563</v>
      </c>
      <c r="B487" s="104" t="str" cm="1">
        <f t="array" ref="B487" xml:space="preserve"> _xlfn.TEXTJOIN( ",", FALSE, TRIM( A487:A492 ) )</f>
        <v>Robert's Screenprinting &amp; Engraving,3121 Mayflower Court,Fairbanks,AK,99901,907-225-5261</v>
      </c>
      <c r="C487" s="104" t="str">
        <f t="shared" si="7"/>
        <v>-5261</v>
      </c>
    </row>
    <row r="488" spans="1:3" x14ac:dyDescent="0.25">
      <c r="A488" s="127" t="s">
        <v>564</v>
      </c>
      <c r="B488" s="104" t="str" cm="1">
        <f t="array" ref="B488" xml:space="preserve"> _xlfn.TEXTJOIN( ",", FALSE, TRIM( A488:A493 ) )</f>
        <v>3121 Mayflower Court,Fairbanks,AK,99901,907-225-5261,Sally's Fly Shop</v>
      </c>
      <c r="C488" s="104" t="str">
        <f t="shared" si="7"/>
        <v xml:space="preserve"> Shop</v>
      </c>
    </row>
    <row r="489" spans="1:3" x14ac:dyDescent="0.25">
      <c r="A489" s="127" t="s">
        <v>391</v>
      </c>
      <c r="B489" s="104" t="str" cm="1">
        <f t="array" ref="B489" xml:space="preserve"> _xlfn.TEXTJOIN( ",", FALSE, TRIM( A489:A494 ) )</f>
        <v>Fairbanks,AK,99901,907-225-5261,Sally's Fly Shop,1200 Geist Road</v>
      </c>
      <c r="C489" s="104" t="str">
        <f t="shared" si="7"/>
        <v xml:space="preserve"> Road</v>
      </c>
    </row>
    <row r="490" spans="1:3" x14ac:dyDescent="0.25">
      <c r="A490" s="127" t="s">
        <v>316</v>
      </c>
      <c r="B490" s="104" t="str" cm="1">
        <f t="array" ref="B490" xml:space="preserve"> _xlfn.TEXTJOIN( ",", FALSE, TRIM( A490:A495 ) )</f>
        <v>AK,99901,907-225-5261,Sally's Fly Shop,1200 Geist Road,Homer</v>
      </c>
      <c r="C490" s="104" t="str">
        <f t="shared" si="7"/>
        <v>Homer</v>
      </c>
    </row>
    <row r="491" spans="1:3" x14ac:dyDescent="0.25">
      <c r="A491" s="127">
        <v>99901</v>
      </c>
      <c r="B491" s="104" t="str" cm="1">
        <f t="array" ref="B491" xml:space="preserve"> _xlfn.TEXTJOIN( ",", FALSE, TRIM( A491:A496 ) )</f>
        <v>99901,907-225-5261,Sally's Fly Shop,1200 Geist Road,Homer,AK</v>
      </c>
      <c r="C491" s="104" t="str">
        <f t="shared" si="7"/>
        <v>er,AK</v>
      </c>
    </row>
    <row r="492" spans="1:3" x14ac:dyDescent="0.25">
      <c r="A492" s="127" t="s">
        <v>565</v>
      </c>
      <c r="B492" s="104" t="str" cm="1">
        <f t="array" ref="B492" xml:space="preserve"> _xlfn.TEXTJOIN( ",", FALSE, TRIM( A492:A497 ) )</f>
        <v>907-225-5261,Sally's Fly Shop,1200 Geist Road,Homer,AK,99835</v>
      </c>
      <c r="C492" s="104" t="str">
        <f t="shared" si="7"/>
        <v>99835</v>
      </c>
    </row>
    <row r="493" spans="1:3" x14ac:dyDescent="0.25">
      <c r="A493" s="127" t="s">
        <v>566</v>
      </c>
      <c r="B493" s="104" t="str" cm="1">
        <f t="array" ref="B493" xml:space="preserve"> _xlfn.TEXTJOIN( ",", FALSE, TRIM( A493:A498 ) )</f>
        <v>Sally's Fly Shop,1200 Geist Road,Homer,AK,99835,907-747-4439</v>
      </c>
      <c r="C493" s="104" t="str">
        <f t="shared" si="7"/>
        <v>-4439</v>
      </c>
    </row>
    <row r="494" spans="1:3" x14ac:dyDescent="0.25">
      <c r="A494" s="127" t="s">
        <v>567</v>
      </c>
      <c r="B494" s="104" t="str" cm="1">
        <f t="array" ref="B494" xml:space="preserve"> _xlfn.TEXTJOIN( ",", FALSE, TRIM( A494:A499 ) )</f>
        <v>1200 Geist Road,Homer,AK,99835,907-747-4439,Skier's Edge</v>
      </c>
      <c r="C494" s="104" t="str">
        <f t="shared" si="7"/>
        <v xml:space="preserve"> Edge</v>
      </c>
    </row>
    <row r="495" spans="1:3" x14ac:dyDescent="0.25">
      <c r="A495" s="127" t="s">
        <v>458</v>
      </c>
      <c r="B495" s="104" t="str" cm="1">
        <f t="array" ref="B495" xml:space="preserve"> _xlfn.TEXTJOIN( ",", FALSE, TRIM( A495:A500 ) )</f>
        <v>Homer,AK,99835,907-747-4439,Skier's Edge,5th Upper Omalley Road</v>
      </c>
      <c r="C495" s="104" t="str">
        <f t="shared" si="7"/>
        <v xml:space="preserve"> Road</v>
      </c>
    </row>
    <row r="496" spans="1:3" x14ac:dyDescent="0.25">
      <c r="A496" s="127" t="s">
        <v>316</v>
      </c>
      <c r="B496" s="104" t="str" cm="1">
        <f t="array" ref="B496" xml:space="preserve"> _xlfn.TEXTJOIN( ",", FALSE, TRIM( A496:A501 ) )</f>
        <v>AK,99835,907-747-4439,Skier's Edge,5th Upper Omalley Road,Anchorage</v>
      </c>
      <c r="C496" s="104" t="str">
        <f t="shared" si="7"/>
        <v>orage</v>
      </c>
    </row>
    <row r="497" spans="1:3" x14ac:dyDescent="0.25">
      <c r="A497" s="127">
        <v>99835</v>
      </c>
      <c r="B497" s="104" t="str" cm="1">
        <f t="array" ref="B497" xml:space="preserve"> _xlfn.TEXTJOIN( ",", FALSE, TRIM( A497:A502 ) )</f>
        <v>99835,907-747-4439,Skier's Edge,5th Upper Omalley Road,Anchorage,AK</v>
      </c>
      <c r="C497" s="104" t="str">
        <f t="shared" si="7"/>
        <v>ge,AK</v>
      </c>
    </row>
    <row r="498" spans="1:3" x14ac:dyDescent="0.25">
      <c r="A498" s="127" t="s">
        <v>568</v>
      </c>
      <c r="B498" s="104" t="str" cm="1">
        <f t="array" ref="B498" xml:space="preserve"> _xlfn.TEXTJOIN( ",", FALSE, TRIM( A498:A503 ) )</f>
        <v>907-747-4439,Skier's Edge,5th Upper Omalley Road,Anchorage,AK,99615</v>
      </c>
      <c r="C498" s="104" t="str">
        <f t="shared" si="7"/>
        <v>99615</v>
      </c>
    </row>
    <row r="499" spans="1:3" x14ac:dyDescent="0.25">
      <c r="A499" s="127" t="s">
        <v>569</v>
      </c>
      <c r="B499" s="104" t="str" cm="1">
        <f t="array" ref="B499" xml:space="preserve"> _xlfn.TEXTJOIN( ",", FALSE, TRIM( A499:A504 ) )</f>
        <v>Skier's Edge,5th Upper Omalley Road,Anchorage,AK,99615,907-486-7335</v>
      </c>
      <c r="C499" s="104" t="str">
        <f t="shared" si="7"/>
        <v>-7335</v>
      </c>
    </row>
    <row r="500" spans="1:3" x14ac:dyDescent="0.25">
      <c r="A500" s="127" t="s">
        <v>570</v>
      </c>
      <c r="B500" s="104" t="str" cm="1">
        <f t="array" ref="B500" xml:space="preserve"> _xlfn.TEXTJOIN( ",", FALSE, TRIM( A500:A505 ) )</f>
        <v>5th Upper Omalley Road,Anchorage,AK,99615,907-486-7335,Snow Sports LLC</v>
      </c>
      <c r="C500" s="104" t="str">
        <f t="shared" si="7"/>
        <v>s LLC</v>
      </c>
    </row>
    <row r="501" spans="1:3" x14ac:dyDescent="0.25">
      <c r="A501" s="127" t="s">
        <v>363</v>
      </c>
      <c r="B501" s="104" t="str" cm="1">
        <f t="array" ref="B501" xml:space="preserve"> _xlfn.TEXTJOIN( ",", FALSE, TRIM( A501:A506 ) )</f>
        <v>Anchorage,AK,99615,907-486-7335,Snow Sports LLC,West 6th Avenue</v>
      </c>
      <c r="C501" s="104" t="str">
        <f t="shared" si="7"/>
        <v>venue</v>
      </c>
    </row>
    <row r="502" spans="1:3" x14ac:dyDescent="0.25">
      <c r="A502" s="127" t="s">
        <v>316</v>
      </c>
      <c r="B502" s="104" t="str" cm="1">
        <f t="array" ref="B502" xml:space="preserve"> _xlfn.TEXTJOIN( ",", FALSE, TRIM( A502:A507 ) )</f>
        <v>AK,99615,907-486-7335,Snow Sports LLC,West 6th Avenue,Anchorage</v>
      </c>
      <c r="C502" s="104" t="str">
        <f t="shared" si="7"/>
        <v>orage</v>
      </c>
    </row>
    <row r="503" spans="1:3" x14ac:dyDescent="0.25">
      <c r="A503" s="127">
        <v>99615</v>
      </c>
      <c r="B503" s="104" t="str" cm="1">
        <f t="array" ref="B503" xml:space="preserve"> _xlfn.TEXTJOIN( ",", FALSE, TRIM( A503:A508 ) )</f>
        <v>99615,907-486-7335,Snow Sports LLC,West 6th Avenue,Anchorage,AK</v>
      </c>
      <c r="C503" s="104" t="str">
        <f t="shared" si="7"/>
        <v>ge,AK</v>
      </c>
    </row>
    <row r="504" spans="1:3" x14ac:dyDescent="0.25">
      <c r="A504" s="127" t="s">
        <v>571</v>
      </c>
      <c r="B504" s="104" t="str" cm="1">
        <f t="array" ref="B504" xml:space="preserve"> _xlfn.TEXTJOIN( ",", FALSE, TRIM( A504:A509 ) )</f>
        <v>907-486-7335,Snow Sports LLC,West 6th Avenue,Anchorage,AK,99503</v>
      </c>
      <c r="C504" s="104" t="str">
        <f t="shared" si="7"/>
        <v>99503</v>
      </c>
    </row>
    <row r="505" spans="1:3" x14ac:dyDescent="0.25">
      <c r="A505" s="127" t="s">
        <v>572</v>
      </c>
      <c r="B505" s="104" t="str" cm="1">
        <f t="array" ref="B505" xml:space="preserve"> _xlfn.TEXTJOIN( ",", FALSE, TRIM( A505:A510 ) )</f>
        <v>Snow Sports LLC,West 6th Avenue,Anchorage,AK,99503,907-272-7755</v>
      </c>
      <c r="C505" s="104" t="str">
        <f t="shared" si="7"/>
        <v>-7755</v>
      </c>
    </row>
    <row r="506" spans="1:3" x14ac:dyDescent="0.25">
      <c r="A506" s="127" t="s">
        <v>573</v>
      </c>
      <c r="B506" s="104" t="str" cm="1">
        <f t="array" ref="B506" xml:space="preserve"> _xlfn.TEXTJOIN( ",", FALSE, TRIM( A506:A511 ) )</f>
        <v>West 6th Avenue,Anchorage,AK,99503,907-272-7755,Snowy Corner</v>
      </c>
      <c r="C506" s="104" t="str">
        <f t="shared" si="7"/>
        <v>orner</v>
      </c>
    </row>
    <row r="507" spans="1:3" x14ac:dyDescent="0.25">
      <c r="A507" s="127" t="s">
        <v>363</v>
      </c>
      <c r="B507" s="104" t="str" cm="1">
        <f t="array" ref="B507" xml:space="preserve"> _xlfn.TEXTJOIN( ",", FALSE, TRIM( A507:A512 ) )</f>
        <v>Anchorage,AK,99503,907-272-7755,Snowy Corner,Po Box 595</v>
      </c>
      <c r="C507" s="104" t="str">
        <f t="shared" si="7"/>
        <v>x 595</v>
      </c>
    </row>
    <row r="508" spans="1:3" x14ac:dyDescent="0.25">
      <c r="A508" s="127" t="s">
        <v>316</v>
      </c>
      <c r="B508" s="104" t="str" cm="1">
        <f t="array" ref="B508" xml:space="preserve"> _xlfn.TEXTJOIN( ",", FALSE, TRIM( A508:A513 ) )</f>
        <v>AK,99503,907-272-7755,Snowy Corner,Po Box 595,Anchorage</v>
      </c>
      <c r="C508" s="104" t="str">
        <f t="shared" si="7"/>
        <v>orage</v>
      </c>
    </row>
    <row r="509" spans="1:3" x14ac:dyDescent="0.25">
      <c r="A509" s="127">
        <v>99503</v>
      </c>
      <c r="B509" s="104" t="str" cm="1">
        <f t="array" ref="B509" xml:space="preserve"> _xlfn.TEXTJOIN( ",", FALSE, TRIM( A509:A514 ) )</f>
        <v>99503,907-272-7755,Snowy Corner,Po Box 595,Anchorage,AK</v>
      </c>
      <c r="C509" s="104" t="str">
        <f t="shared" si="7"/>
        <v>ge,AK</v>
      </c>
    </row>
    <row r="510" spans="1:3" x14ac:dyDescent="0.25">
      <c r="A510" s="127" t="s">
        <v>574</v>
      </c>
      <c r="B510" s="104" t="str" cm="1">
        <f t="array" ref="B510" xml:space="preserve"> _xlfn.TEXTJOIN( ",", FALSE, TRIM( A510:A515 ) )</f>
        <v>907-272-7755,Snowy Corner,Po Box 595,Anchorage,AK,99676</v>
      </c>
      <c r="C510" s="104" t="str">
        <f t="shared" si="7"/>
        <v>99676</v>
      </c>
    </row>
    <row r="511" spans="1:3" x14ac:dyDescent="0.25">
      <c r="A511" s="127" t="s">
        <v>575</v>
      </c>
      <c r="B511" s="104" t="str" cm="1">
        <f t="array" ref="B511" xml:space="preserve"> _xlfn.TEXTJOIN( ",", FALSE, TRIM( A511:A516 ) )</f>
        <v>Snowy Corner,Po Box 595,Anchorage,AK,99676,907-733-9931</v>
      </c>
      <c r="C511" s="104" t="str">
        <f t="shared" si="7"/>
        <v>-9931</v>
      </c>
    </row>
    <row r="512" spans="1:3" x14ac:dyDescent="0.25">
      <c r="A512" s="127" t="s">
        <v>576</v>
      </c>
      <c r="B512" s="104" t="str" cm="1">
        <f t="array" ref="B512" xml:space="preserve"> _xlfn.TEXTJOIN( ",", FALSE, TRIM( A512:A517 ) )</f>
        <v>Po Box 595,Anchorage,AK,99676,907-733-9931,Socket's Cycle</v>
      </c>
      <c r="C512" s="104" t="str">
        <f t="shared" si="7"/>
        <v>Cycle</v>
      </c>
    </row>
    <row r="513" spans="1:3" x14ac:dyDescent="0.25">
      <c r="A513" s="127" t="s">
        <v>363</v>
      </c>
      <c r="B513" s="104" t="str" cm="1">
        <f t="array" ref="B513" xml:space="preserve"> _xlfn.TEXTJOIN( ",", FALSE, TRIM( A513:A518 ) )</f>
        <v>Anchorage,AK,99676,907-733-9931,Socket's Cycle,Ware House Drive</v>
      </c>
      <c r="C513" s="104" t="str">
        <f t="shared" si="7"/>
        <v>Drive</v>
      </c>
    </row>
    <row r="514" spans="1:3" x14ac:dyDescent="0.25">
      <c r="A514" s="127" t="s">
        <v>316</v>
      </c>
      <c r="B514" s="104" t="str" cm="1">
        <f t="array" ref="B514" xml:space="preserve"> _xlfn.TEXTJOIN( ",", FALSE, TRIM( A514:A519 ) )</f>
        <v>AK,99676,907-733-9931,Socket's Cycle,Ware House Drive,Anchorage</v>
      </c>
      <c r="C514" s="104" t="str">
        <f t="shared" si="7"/>
        <v>orage</v>
      </c>
    </row>
    <row r="515" spans="1:3" x14ac:dyDescent="0.25">
      <c r="A515" s="127">
        <v>99676</v>
      </c>
      <c r="B515" s="104" t="str" cm="1">
        <f t="array" ref="B515" xml:space="preserve"> _xlfn.TEXTJOIN( ",", FALSE, TRIM( A515:A520 ) )</f>
        <v>99676,907-733-9931,Socket's Cycle,Ware House Drive,Anchorage,AK</v>
      </c>
      <c r="C515" s="104" t="str">
        <f t="shared" si="7"/>
        <v>ge,AK</v>
      </c>
    </row>
    <row r="516" spans="1:3" x14ac:dyDescent="0.25">
      <c r="A516" s="127" t="s">
        <v>577</v>
      </c>
      <c r="B516" s="104" t="str" cm="1">
        <f t="array" ref="B516" xml:space="preserve"> _xlfn.TEXTJOIN( ",", FALSE, TRIM( A516:A521 ) )</f>
        <v>907-733-9931,Socket's Cycle,Ware House Drive,Anchorage,AK,99827</v>
      </c>
      <c r="C516" s="104" t="str">
        <f t="shared" si="7"/>
        <v>99827</v>
      </c>
    </row>
    <row r="517" spans="1:3" x14ac:dyDescent="0.25">
      <c r="A517" s="127" t="s">
        <v>578</v>
      </c>
      <c r="B517" s="104" t="str" cm="1">
        <f t="array" ref="B517" xml:space="preserve"> _xlfn.TEXTJOIN( ",", FALSE, TRIM( A517:A522 ) )</f>
        <v>Socket's Cycle,Ware House Drive,Anchorage,AK,99827,907-766-7492</v>
      </c>
      <c r="C517" s="104" t="str">
        <f t="shared" si="7"/>
        <v>-7492</v>
      </c>
    </row>
    <row r="518" spans="1:3" x14ac:dyDescent="0.25">
      <c r="A518" s="127" t="s">
        <v>579</v>
      </c>
      <c r="B518" s="104" t="str" cm="1">
        <f t="array" ref="B518" xml:space="preserve"> _xlfn.TEXTJOIN( ",", FALSE, TRIM( A518:A523 ) )</f>
        <v>Ware House Drive,Anchorage,AK,99827,907-766-7492,Southern Sports Authority</v>
      </c>
      <c r="C518" s="104" t="str">
        <f t="shared" si="7"/>
        <v>ority</v>
      </c>
    </row>
    <row r="519" spans="1:3" x14ac:dyDescent="0.25">
      <c r="A519" s="127" t="s">
        <v>363</v>
      </c>
      <c r="B519" s="104" t="str" cm="1">
        <f t="array" ref="B519" xml:space="preserve"> _xlfn.TEXTJOIN( ",", FALSE, TRIM( A519:A524 ) )</f>
        <v>Anchorage,AK,99827,907-766-7492,Southern Sports Authority,West Parks Highway</v>
      </c>
      <c r="C519" s="104" t="str">
        <f t="shared" ref="C519:C582" si="8">RIGHT(B519,5)</f>
        <v>ghway</v>
      </c>
    </row>
    <row r="520" spans="1:3" x14ac:dyDescent="0.25">
      <c r="A520" s="127" t="s">
        <v>316</v>
      </c>
      <c r="B520" s="104" t="str" cm="1">
        <f t="array" ref="B520" xml:space="preserve"> _xlfn.TEXTJOIN( ",", FALSE, TRIM( A520:A525 ) )</f>
        <v>AK,99827,907-766-7492,Southern Sports Authority,West Parks Highway,Anchorage</v>
      </c>
      <c r="C520" s="104" t="str">
        <f t="shared" si="8"/>
        <v>orage</v>
      </c>
    </row>
    <row r="521" spans="1:3" x14ac:dyDescent="0.25">
      <c r="A521" s="127">
        <v>99827</v>
      </c>
      <c r="B521" s="104" t="str" cm="1">
        <f t="array" ref="B521" xml:space="preserve"> _xlfn.TEXTJOIN( ",", FALSE, TRIM( A521:A526 ) )</f>
        <v>99827,907-766-7492,Southern Sports Authority,West Parks Highway,Anchorage,AK</v>
      </c>
      <c r="C521" s="104" t="str">
        <f t="shared" si="8"/>
        <v>ge,AK</v>
      </c>
    </row>
    <row r="522" spans="1:3" x14ac:dyDescent="0.25">
      <c r="A522" s="127" t="s">
        <v>580</v>
      </c>
      <c r="B522" s="104" t="str" cm="1">
        <f t="array" ref="B522" xml:space="preserve"> _xlfn.TEXTJOIN( ",", FALSE, TRIM( A522:A527 ) )</f>
        <v>907-766-7492,Southern Sports Authority,West Parks Highway,Anchorage,AK,99515</v>
      </c>
      <c r="C522" s="104" t="str">
        <f t="shared" si="8"/>
        <v>99515</v>
      </c>
    </row>
    <row r="523" spans="1:3" x14ac:dyDescent="0.25">
      <c r="A523" s="127" t="s">
        <v>581</v>
      </c>
      <c r="B523" s="104" t="str" cm="1">
        <f t="array" ref="B523" xml:space="preserve"> _xlfn.TEXTJOIN( ",", FALSE, TRIM( A523:A528 ) )</f>
        <v>Southern Sports Authority,West Parks Highway,Anchorage,AK,99515,907-349-7665</v>
      </c>
      <c r="C523" s="104" t="str">
        <f t="shared" si="8"/>
        <v>-7665</v>
      </c>
    </row>
    <row r="524" spans="1:3" x14ac:dyDescent="0.25">
      <c r="A524" s="127" t="s">
        <v>582</v>
      </c>
      <c r="B524" s="104" t="str" cm="1">
        <f t="array" ref="B524" xml:space="preserve"> _xlfn.TEXTJOIN( ",", FALSE, TRIM( A524:A529 ) )</f>
        <v>West Parks Highway,Anchorage,AK,99515,907-349-7665,Steve's Custom Fishing Rods</v>
      </c>
      <c r="C524" s="104" t="str">
        <f t="shared" si="8"/>
        <v xml:space="preserve"> Rods</v>
      </c>
    </row>
    <row r="525" spans="1:3" x14ac:dyDescent="0.25">
      <c r="A525" s="127" t="s">
        <v>363</v>
      </c>
      <c r="B525" s="104" t="str" cm="1">
        <f t="array" ref="B525" xml:space="preserve"> _xlfn.TEXTJOIN( ",", FALSE, TRIM( A525:A530 ) )</f>
        <v>Anchorage,AK,99515,907-349-7665,Steve's Custom Fishing Rods,1231 H Street</v>
      </c>
      <c r="C525" s="104" t="str">
        <f t="shared" si="8"/>
        <v>treet</v>
      </c>
    </row>
    <row r="526" spans="1:3" x14ac:dyDescent="0.25">
      <c r="A526" s="127" t="s">
        <v>316</v>
      </c>
      <c r="B526" s="104" t="str" cm="1">
        <f t="array" ref="B526" xml:space="preserve"> _xlfn.TEXTJOIN( ",", FALSE, TRIM( A526:A531 ) )</f>
        <v>AK,99515,907-349-7665,Steve's Custom Fishing Rods,1231 H Street,Healy</v>
      </c>
      <c r="C526" s="104" t="str">
        <f t="shared" si="8"/>
        <v>Healy</v>
      </c>
    </row>
    <row r="527" spans="1:3" x14ac:dyDescent="0.25">
      <c r="A527" s="127">
        <v>99515</v>
      </c>
      <c r="B527" s="104" t="str" cm="1">
        <f t="array" ref="B527" xml:space="preserve"> _xlfn.TEXTJOIN( ",", FALSE, TRIM( A527:A532 ) )</f>
        <v>99515,907-349-7665,Steve's Custom Fishing Rods,1231 H Street,Healy,AK</v>
      </c>
      <c r="C527" s="104" t="str">
        <f t="shared" si="8"/>
        <v>ly,AK</v>
      </c>
    </row>
    <row r="528" spans="1:3" x14ac:dyDescent="0.25">
      <c r="A528" s="127" t="s">
        <v>583</v>
      </c>
      <c r="B528" s="104" t="str" cm="1">
        <f t="array" ref="B528" xml:space="preserve"> _xlfn.TEXTJOIN( ",", FALSE, TRIM( A528:A533 ) )</f>
        <v>907-349-7665,Steve's Custom Fishing Rods,1231 H Street,Healy,AK,99835</v>
      </c>
      <c r="C528" s="104" t="str">
        <f t="shared" si="8"/>
        <v>99835</v>
      </c>
    </row>
    <row r="529" spans="1:3" x14ac:dyDescent="0.25">
      <c r="A529" s="127" t="s">
        <v>584</v>
      </c>
      <c r="B529" s="104" t="str" cm="1">
        <f t="array" ref="B529" xml:space="preserve"> _xlfn.TEXTJOIN( ",", FALSE, TRIM( A529:A534 ) )</f>
        <v>Steve's Custom Fishing Rods,1231 H Street,Healy,AK,99835,907-747-4653</v>
      </c>
      <c r="C529" s="104" t="str">
        <f t="shared" si="8"/>
        <v>-4653</v>
      </c>
    </row>
    <row r="530" spans="1:3" x14ac:dyDescent="0.25">
      <c r="A530" s="127" t="s">
        <v>585</v>
      </c>
      <c r="B530" s="104" t="str" cm="1">
        <f t="array" ref="B530" xml:space="preserve"> _xlfn.TEXTJOIN( ",", FALSE, TRIM( A530:A535 ) )</f>
        <v>1231 H Street,Healy,AK,99835,907-747-4653,Street Mercantile</v>
      </c>
      <c r="C530" s="104" t="str">
        <f t="shared" si="8"/>
        <v>ntile</v>
      </c>
    </row>
    <row r="531" spans="1:3" x14ac:dyDescent="0.25">
      <c r="A531" s="127" t="s">
        <v>586</v>
      </c>
      <c r="B531" s="104" t="str" cm="1">
        <f t="array" ref="B531" xml:space="preserve"> _xlfn.TEXTJOIN( ",", FALSE, TRIM( A531:A536 ) )</f>
        <v>Healy,AK,99835,907-747-4653,Street Mercantile,3500 North Athena Circle</v>
      </c>
      <c r="C531" s="104" t="str">
        <f t="shared" si="8"/>
        <v>ircle</v>
      </c>
    </row>
    <row r="532" spans="1:3" x14ac:dyDescent="0.25">
      <c r="A532" s="127" t="s">
        <v>316</v>
      </c>
      <c r="B532" s="104" t="str" cm="1">
        <f t="array" ref="B532" xml:space="preserve"> _xlfn.TEXTJOIN( ",", FALSE, TRIM( A532:A537 ) )</f>
        <v>AK,99835,907-747-4653,Street Mercantile,3500 North Athena Circle,Fairbanks</v>
      </c>
      <c r="C532" s="104" t="str">
        <f t="shared" si="8"/>
        <v>banks</v>
      </c>
    </row>
    <row r="533" spans="1:3" x14ac:dyDescent="0.25">
      <c r="A533" s="127">
        <v>99835</v>
      </c>
      <c r="B533" s="104" t="str" cm="1">
        <f t="array" ref="B533" xml:space="preserve"> _xlfn.TEXTJOIN( ",", FALSE, TRIM( A533:A538 ) )</f>
        <v>99835,907-747-4653,Street Mercantile,3500 North Athena Circle,Fairbanks,AK</v>
      </c>
      <c r="C533" s="104" t="str">
        <f t="shared" si="8"/>
        <v>ks,AK</v>
      </c>
    </row>
    <row r="534" spans="1:3" x14ac:dyDescent="0.25">
      <c r="A534" s="127" t="s">
        <v>587</v>
      </c>
      <c r="B534" s="104" t="str" cm="1">
        <f t="array" ref="B534" xml:space="preserve"> _xlfn.TEXTJOIN( ",", FALSE, TRIM( A534:A539 ) )</f>
        <v>907-747-4653,Street Mercantile,3500 North Athena Circle,Fairbanks,AK,99603</v>
      </c>
      <c r="C534" s="104" t="str">
        <f t="shared" si="8"/>
        <v>99603</v>
      </c>
    </row>
    <row r="535" spans="1:3" x14ac:dyDescent="0.25">
      <c r="A535" s="127" t="s">
        <v>588</v>
      </c>
      <c r="B535" s="104" t="str" cm="1">
        <f t="array" ref="B535" xml:space="preserve"> _xlfn.TEXTJOIN( ",", FALSE, TRIM( A535:A540 ) )</f>
        <v>Street Mercantile,3500 North Athena Circle,Fairbanks,AK,99603,907-235-5790</v>
      </c>
      <c r="C535" s="104" t="str">
        <f t="shared" si="8"/>
        <v>-5790</v>
      </c>
    </row>
    <row r="536" spans="1:3" x14ac:dyDescent="0.25">
      <c r="A536" s="127" t="s">
        <v>589</v>
      </c>
      <c r="B536" s="104" t="str" cm="1">
        <f t="array" ref="B536" xml:space="preserve"> _xlfn.TEXTJOIN( ",", FALSE, TRIM( A536:A541 ) )</f>
        <v>3500 North Athena Circle,Fairbanks,AK,99603,907-235-5790,Suburban Outfitters</v>
      </c>
      <c r="C536" s="104" t="str">
        <f t="shared" si="8"/>
        <v>tters</v>
      </c>
    </row>
    <row r="537" spans="1:3" x14ac:dyDescent="0.25">
      <c r="A537" s="127" t="s">
        <v>391</v>
      </c>
      <c r="B537" s="104" t="str" cm="1">
        <f t="array" ref="B537" xml:space="preserve"> _xlfn.TEXTJOIN( ",", FALSE, TRIM( A537:A542 ) )</f>
        <v>Fairbanks,AK,99603,907-235-5790,Suburban Outfitters,Richardson</v>
      </c>
      <c r="C537" s="104" t="str">
        <f t="shared" si="8"/>
        <v>rdson</v>
      </c>
    </row>
    <row r="538" spans="1:3" x14ac:dyDescent="0.25">
      <c r="A538" s="127" t="s">
        <v>316</v>
      </c>
      <c r="B538" s="104" t="str" cm="1">
        <f t="array" ref="B538" xml:space="preserve"> _xlfn.TEXTJOIN( ",", FALSE, TRIM( A538:A543 ) )</f>
        <v>AK,99603,907-235-5790,Suburban Outfitters,Richardson,Anchorage</v>
      </c>
      <c r="C538" s="104" t="str">
        <f t="shared" si="8"/>
        <v>orage</v>
      </c>
    </row>
    <row r="539" spans="1:3" x14ac:dyDescent="0.25">
      <c r="A539" s="127">
        <v>99603</v>
      </c>
      <c r="B539" s="104" t="str" cm="1">
        <f t="array" ref="B539" xml:space="preserve"> _xlfn.TEXTJOIN( ",", FALSE, TRIM( A539:A544 ) )</f>
        <v>99603,907-235-5790,Suburban Outfitters,Richardson,Anchorage,AK</v>
      </c>
      <c r="C539" s="104" t="str">
        <f t="shared" si="8"/>
        <v>ge,AK</v>
      </c>
    </row>
    <row r="540" spans="1:3" x14ac:dyDescent="0.25">
      <c r="A540" s="127" t="s">
        <v>590</v>
      </c>
      <c r="B540" s="104" t="str" cm="1">
        <f t="array" ref="B540" xml:space="preserve"> _xlfn.TEXTJOIN( ",", FALSE, TRIM( A540:A545 ) )</f>
        <v>907-235-5790,Suburban Outfitters,Richardson,Anchorage,AK,99504</v>
      </c>
      <c r="C540" s="104" t="str">
        <f t="shared" si="8"/>
        <v>99504</v>
      </c>
    </row>
    <row r="541" spans="1:3" x14ac:dyDescent="0.25">
      <c r="A541" s="127" t="s">
        <v>591</v>
      </c>
      <c r="B541" s="104" t="str" cm="1">
        <f t="array" ref="B541" xml:space="preserve"> _xlfn.TEXTJOIN( ",", FALSE, TRIM( A541:A546 ) )</f>
        <v>Suburban Outfitters,Richardson,Anchorage,AK,99504,907-333-8600</v>
      </c>
      <c r="C541" s="104" t="str">
        <f t="shared" si="8"/>
        <v>-8600</v>
      </c>
    </row>
    <row r="542" spans="1:3" x14ac:dyDescent="0.25">
      <c r="A542" s="127" t="s">
        <v>592</v>
      </c>
      <c r="B542" s="104" t="str" cm="1">
        <f t="array" ref="B542" xml:space="preserve"> _xlfn.TEXTJOIN( ",", FALSE, TRIM( A542:A547 ) )</f>
        <v>Richardson,Anchorage,AK,99504,907-333-8600,Sunshine Outfitters</v>
      </c>
      <c r="C542" s="104" t="str">
        <f t="shared" si="8"/>
        <v>tters</v>
      </c>
    </row>
    <row r="543" spans="1:3" x14ac:dyDescent="0.25">
      <c r="A543" s="127" t="s">
        <v>363</v>
      </c>
      <c r="B543" s="104" t="str" cm="1">
        <f t="array" ref="B543" xml:space="preserve"> _xlfn.TEXTJOIN( ",", FALSE, TRIM( A543:A548 ) )</f>
        <v>Anchorage,AK,99504,907-333-8600,Sunshine Outfitters,West Northern Boulevard</v>
      </c>
      <c r="C543" s="104" t="str">
        <f t="shared" si="8"/>
        <v>evard</v>
      </c>
    </row>
    <row r="544" spans="1:3" x14ac:dyDescent="0.25">
      <c r="A544" s="127" t="s">
        <v>316</v>
      </c>
      <c r="B544" s="104" t="str" cm="1">
        <f t="array" ref="B544" xml:space="preserve"> _xlfn.TEXTJOIN( ",", FALSE, TRIM( A544:A549 ) )</f>
        <v>AK,99504,907-333-8600,Sunshine Outfitters,West Northern Boulevard,Anchorage</v>
      </c>
      <c r="C544" s="104" t="str">
        <f t="shared" si="8"/>
        <v>orage</v>
      </c>
    </row>
    <row r="545" spans="1:3" x14ac:dyDescent="0.25">
      <c r="A545" s="127">
        <v>99504</v>
      </c>
      <c r="B545" s="104" t="str" cm="1">
        <f t="array" ref="B545" xml:space="preserve"> _xlfn.TEXTJOIN( ",", FALSE, TRIM( A545:A550 ) )</f>
        <v>99504,907-333-8600,Sunshine Outfitters,West Northern Boulevard,Anchorage,AK</v>
      </c>
      <c r="C545" s="104" t="str">
        <f t="shared" si="8"/>
        <v>ge,AK</v>
      </c>
    </row>
    <row r="546" spans="1:3" x14ac:dyDescent="0.25">
      <c r="A546" s="127" t="s">
        <v>593</v>
      </c>
      <c r="B546" s="104" t="str" cm="1">
        <f t="array" ref="B546" xml:space="preserve"> _xlfn.TEXTJOIN( ",", FALSE, TRIM( A546:A551 ) )</f>
        <v>907-333-8600,Sunshine Outfitters,West Northern Boulevard,Anchorage,AK,99501</v>
      </c>
      <c r="C546" s="104" t="str">
        <f t="shared" si="8"/>
        <v>99501</v>
      </c>
    </row>
    <row r="547" spans="1:3" x14ac:dyDescent="0.25">
      <c r="A547" s="127" t="s">
        <v>594</v>
      </c>
      <c r="B547" s="104" t="str" cm="1">
        <f t="array" ref="B547" xml:space="preserve"> _xlfn.TEXTJOIN( ",", FALSE, TRIM( A547:A552 ) )</f>
        <v>Sunshine Outfitters,West Northern Boulevard,Anchorage,AK,99501,907-929-7867</v>
      </c>
      <c r="C547" s="104" t="str">
        <f t="shared" si="8"/>
        <v>-7867</v>
      </c>
    </row>
    <row r="548" spans="1:3" x14ac:dyDescent="0.25">
      <c r="A548" s="127" t="s">
        <v>595</v>
      </c>
      <c r="B548" s="104" t="str" cm="1">
        <f t="array" ref="B548" xml:space="preserve"> _xlfn.TEXTJOIN( ",", FALSE, TRIM( A548:A553 ) )</f>
        <v>West Northern Boulevard,Anchorage,AK,99501,907-929-7867,The Outfitter</v>
      </c>
      <c r="C548" s="104" t="str">
        <f t="shared" si="8"/>
        <v>itter</v>
      </c>
    </row>
    <row r="549" spans="1:3" x14ac:dyDescent="0.25">
      <c r="A549" s="127" t="s">
        <v>363</v>
      </c>
      <c r="B549" s="104" t="str" cm="1">
        <f t="array" ref="B549" xml:space="preserve"> _xlfn.TEXTJOIN( ",", FALSE, TRIM( A549:A554 ) )</f>
        <v>Anchorage,AK,99501,907-929-7867,The Outfitter,4462 Sawmill Creek Road</v>
      </c>
      <c r="C549" s="104" t="str">
        <f t="shared" si="8"/>
        <v xml:space="preserve"> Road</v>
      </c>
    </row>
    <row r="550" spans="1:3" x14ac:dyDescent="0.25">
      <c r="A550" s="127" t="s">
        <v>316</v>
      </c>
      <c r="B550" s="104" t="str" cm="1">
        <f t="array" ref="B550" xml:space="preserve"> _xlfn.TEXTJOIN( ",", FALSE, TRIM( A550:A555 ) )</f>
        <v>AK,99501,907-929-7867,The Outfitter,4462 Sawmill Creek Road,Anchorage</v>
      </c>
      <c r="C550" s="104" t="str">
        <f t="shared" si="8"/>
        <v>orage</v>
      </c>
    </row>
    <row r="551" spans="1:3" x14ac:dyDescent="0.25">
      <c r="A551" s="127">
        <v>99501</v>
      </c>
      <c r="B551" s="104" t="str" cm="1">
        <f t="array" ref="B551" xml:space="preserve"> _xlfn.TEXTJOIN( ",", FALSE, TRIM( A551:A556 ) )</f>
        <v>99501,907-929-7867,The Outfitter,4462 Sawmill Creek Road,Anchorage,AK</v>
      </c>
      <c r="C551" s="104" t="str">
        <f t="shared" si="8"/>
        <v>ge,AK</v>
      </c>
    </row>
    <row r="552" spans="1:3" x14ac:dyDescent="0.25">
      <c r="A552" s="127" t="s">
        <v>596</v>
      </c>
      <c r="B552" s="104" t="str" cm="1">
        <f t="array" ref="B552" xml:space="preserve"> _xlfn.TEXTJOIN( ",", FALSE, TRIM( A552:A557 ) )</f>
        <v>907-929-7867,The Outfitter,4462 Sawmill Creek Road,Anchorage,AK,99901</v>
      </c>
      <c r="C552" s="104" t="str">
        <f t="shared" si="8"/>
        <v>99901</v>
      </c>
    </row>
    <row r="553" spans="1:3" x14ac:dyDescent="0.25">
      <c r="A553" s="127" t="s">
        <v>597</v>
      </c>
      <c r="B553" s="104" t="str" cm="1">
        <f t="array" ref="B553" xml:space="preserve"> _xlfn.TEXTJOIN( ",", FALSE, TRIM( A553:A558 ) )</f>
        <v>The Outfitter,4462 Sawmill Creek Road,Anchorage,AK,99901,907-225-6706</v>
      </c>
      <c r="C553" s="104" t="str">
        <f t="shared" si="8"/>
        <v>-6706</v>
      </c>
    </row>
    <row r="554" spans="1:3" x14ac:dyDescent="0.25">
      <c r="A554" s="127" t="s">
        <v>598</v>
      </c>
      <c r="B554" s="104" t="str" cm="1">
        <f t="array" ref="B554" xml:space="preserve"> _xlfn.TEXTJOIN( ",", FALSE, TRIM( A554:A559 ) )</f>
        <v>4462 Sawmill Creek Road,Anchorage,AK,99901,907-225-6706,The Trading Company Furniture House</v>
      </c>
      <c r="C554" s="104" t="str">
        <f t="shared" si="8"/>
        <v>House</v>
      </c>
    </row>
    <row r="555" spans="1:3" x14ac:dyDescent="0.25">
      <c r="A555" s="127" t="s">
        <v>363</v>
      </c>
      <c r="B555" s="104" t="str" cm="1">
        <f t="array" ref="B555" xml:space="preserve"> _xlfn.TEXTJOIN( ",", FALSE, TRIM( A555:A560 ) )</f>
        <v>Anchorage,AK,99901,907-225-6706,The Trading Company Furniture House,West Northern Boulevard</v>
      </c>
      <c r="C555" s="104" t="str">
        <f t="shared" si="8"/>
        <v>evard</v>
      </c>
    </row>
    <row r="556" spans="1:3" x14ac:dyDescent="0.25">
      <c r="A556" s="127" t="s">
        <v>316</v>
      </c>
      <c r="B556" s="104" t="str" cm="1">
        <f t="array" ref="B556" xml:space="preserve"> _xlfn.TEXTJOIN( ",", FALSE, TRIM( A556:A561 ) )</f>
        <v>AK,99901,907-225-6706,The Trading Company Furniture House,West Northern Boulevard,Anchorage</v>
      </c>
      <c r="C556" s="104" t="str">
        <f t="shared" si="8"/>
        <v>orage</v>
      </c>
    </row>
    <row r="557" spans="1:3" x14ac:dyDescent="0.25">
      <c r="A557" s="127">
        <v>99901</v>
      </c>
      <c r="B557" s="104" t="str" cm="1">
        <f t="array" ref="B557" xml:space="preserve"> _xlfn.TEXTJOIN( ",", FALSE, TRIM( A557:A562 ) )</f>
        <v>99901,907-225-6706,The Trading Company Furniture House,West Northern Boulevard,Anchorage,AK</v>
      </c>
      <c r="C557" s="104" t="str">
        <f t="shared" si="8"/>
        <v>ge,AK</v>
      </c>
    </row>
    <row r="558" spans="1:3" x14ac:dyDescent="0.25">
      <c r="A558" s="127" t="s">
        <v>599</v>
      </c>
      <c r="B558" s="104" t="str" cm="1">
        <f t="array" ref="B558" xml:space="preserve"> _xlfn.TEXTJOIN( ",", FALSE, TRIM( A558:A563 ) )</f>
        <v>907-225-6706,The Trading Company Furniture House,West Northern Boulevard,Anchorage,AK,99901</v>
      </c>
      <c r="C558" s="104" t="str">
        <f t="shared" si="8"/>
        <v>99901</v>
      </c>
    </row>
    <row r="559" spans="1:3" x14ac:dyDescent="0.25">
      <c r="A559" s="127" t="s">
        <v>600</v>
      </c>
      <c r="B559" s="104" t="str" cm="1">
        <f t="array" ref="B559" xml:space="preserve"> _xlfn.TEXTJOIN( ",", FALSE, TRIM( A559:A564 ) )</f>
        <v>The Trading Company Furniture House,West Northern Boulevard,Anchorage,AK,99901,907-225-8139</v>
      </c>
      <c r="C559" s="104" t="str">
        <f t="shared" si="8"/>
        <v>-8139</v>
      </c>
    </row>
    <row r="560" spans="1:3" x14ac:dyDescent="0.25">
      <c r="A560" s="127" t="s">
        <v>595</v>
      </c>
      <c r="B560" s="104" t="str" cm="1">
        <f t="array" ref="B560" xml:space="preserve"> _xlfn.TEXTJOIN( ",", FALSE, TRIM( A560:A565 ) )</f>
        <v>West Northern Boulevard,Anchorage,AK,99901,907-225-8139,The Windless Corner</v>
      </c>
      <c r="C560" s="104" t="str">
        <f t="shared" si="8"/>
        <v>orner</v>
      </c>
    </row>
    <row r="561" spans="1:3" x14ac:dyDescent="0.25">
      <c r="A561" s="127" t="s">
        <v>363</v>
      </c>
      <c r="B561" s="104" t="str" cm="1">
        <f t="array" ref="B561" xml:space="preserve"> _xlfn.TEXTJOIN( ",", FALSE, TRIM( A561:A566 ) )</f>
        <v>Anchorage,AK,99901,907-225-8139,The Windless Corner,West Northern Boulevard</v>
      </c>
      <c r="C561" s="104" t="str">
        <f t="shared" si="8"/>
        <v>evard</v>
      </c>
    </row>
    <row r="562" spans="1:3" x14ac:dyDescent="0.25">
      <c r="A562" s="127" t="s">
        <v>316</v>
      </c>
      <c r="B562" s="104" t="str" cm="1">
        <f t="array" ref="B562" xml:space="preserve"> _xlfn.TEXTJOIN( ",", FALSE, TRIM( A562:A567 ) )</f>
        <v>AK,99901,907-225-8139,The Windless Corner,West Northern Boulevard,Anchorage</v>
      </c>
      <c r="C562" s="104" t="str">
        <f t="shared" si="8"/>
        <v>orage</v>
      </c>
    </row>
    <row r="563" spans="1:3" x14ac:dyDescent="0.25">
      <c r="A563" s="127">
        <v>99901</v>
      </c>
      <c r="B563" s="104" t="str" cm="1">
        <f t="array" ref="B563" xml:space="preserve"> _xlfn.TEXTJOIN( ",", FALSE, TRIM( A563:A568 ) )</f>
        <v>99901,907-225-8139,The Windless Corner,West Northern Boulevard,Anchorage,AK</v>
      </c>
      <c r="C563" s="104" t="str">
        <f t="shared" si="8"/>
        <v>ge,AK</v>
      </c>
    </row>
    <row r="564" spans="1:3" x14ac:dyDescent="0.25">
      <c r="A564" s="127" t="s">
        <v>601</v>
      </c>
      <c r="B564" s="104" t="str" cm="1">
        <f t="array" ref="B564" xml:space="preserve"> _xlfn.TEXTJOIN( ",", FALSE, TRIM( A564:A569 ) )</f>
        <v>907-225-8139,The Windless Corner,West Northern Boulevard,Anchorage,AK,99654</v>
      </c>
      <c r="C564" s="104" t="str">
        <f t="shared" si="8"/>
        <v>99654</v>
      </c>
    </row>
    <row r="565" spans="1:3" x14ac:dyDescent="0.25">
      <c r="A565" s="127" t="s">
        <v>602</v>
      </c>
      <c r="B565" s="104" t="str" cm="1">
        <f t="array" ref="B565" xml:space="preserve"> _xlfn.TEXTJOIN( ",", FALSE, TRIM( A565:A570 ) )</f>
        <v>The Windless Corner,West Northern Boulevard,Anchorage,AK,99654,907-373-8030</v>
      </c>
      <c r="C565" s="104" t="str">
        <f t="shared" si="8"/>
        <v>-8030</v>
      </c>
    </row>
    <row r="566" spans="1:3" x14ac:dyDescent="0.25">
      <c r="A566" s="127" t="s">
        <v>595</v>
      </c>
      <c r="B566" s="104" t="str" cm="1">
        <f t="array" ref="B566" xml:space="preserve"> _xlfn.TEXTJOIN( ",", FALSE, TRIM( A566:A571 ) )</f>
        <v>West Northern Boulevard,Anchorage,AK,99654,907-373-8030,Travel of Alaska</v>
      </c>
      <c r="C566" s="104" t="str">
        <f t="shared" si="8"/>
        <v>laska</v>
      </c>
    </row>
    <row r="567" spans="1:3" x14ac:dyDescent="0.25">
      <c r="A567" s="127" t="s">
        <v>363</v>
      </c>
      <c r="B567" s="104" t="str" cm="1">
        <f t="array" ref="B567" xml:space="preserve"> _xlfn.TEXTJOIN( ",", FALSE, TRIM( A567:A572 ) )</f>
        <v>Anchorage,AK,99654,907-373-8030,Travel of Alaska,4301 River Loop Road</v>
      </c>
      <c r="C567" s="104" t="str">
        <f t="shared" si="8"/>
        <v xml:space="preserve"> Road</v>
      </c>
    </row>
    <row r="568" spans="1:3" x14ac:dyDescent="0.25">
      <c r="A568" s="127" t="s">
        <v>316</v>
      </c>
      <c r="B568" s="104" t="str" cm="1">
        <f t="array" ref="B568" xml:space="preserve"> _xlfn.TEXTJOIN( ",", FALSE, TRIM( A568:A573 ) )</f>
        <v>AK,99654,907-373-8030,Travel of Alaska,4301 River Loop Road,Anchorage</v>
      </c>
      <c r="C568" s="104" t="str">
        <f t="shared" si="8"/>
        <v>orage</v>
      </c>
    </row>
    <row r="569" spans="1:3" x14ac:dyDescent="0.25">
      <c r="A569" s="127">
        <v>99654</v>
      </c>
      <c r="B569" s="104" t="str" cm="1">
        <f t="array" ref="B569" xml:space="preserve"> _xlfn.TEXTJOIN( ",", FALSE, TRIM( A569:A574 ) )</f>
        <v>99654,907-373-8030,Travel of Alaska,4301 River Loop Road,Anchorage,AK</v>
      </c>
      <c r="C569" s="104" t="str">
        <f t="shared" si="8"/>
        <v>ge,AK</v>
      </c>
    </row>
    <row r="570" spans="1:3" x14ac:dyDescent="0.25">
      <c r="A570" s="127" t="s">
        <v>603</v>
      </c>
      <c r="B570" s="104" t="str" cm="1">
        <f t="array" ref="B570" xml:space="preserve"> _xlfn.TEXTJOIN( ",", FALSE, TRIM( A570:A575 ) )</f>
        <v>907-373-8030,Travel of Alaska,4301 River Loop Road,Anchorage,AK,99577</v>
      </c>
      <c r="C570" s="104" t="str">
        <f t="shared" si="8"/>
        <v>99577</v>
      </c>
    </row>
    <row r="571" spans="1:3" x14ac:dyDescent="0.25">
      <c r="A571" s="127" t="s">
        <v>604</v>
      </c>
      <c r="B571" s="104" t="str" cm="1">
        <f t="array" ref="B571" xml:space="preserve"> _xlfn.TEXTJOIN( ",", FALSE, TRIM( A571:A576 ) )</f>
        <v>Travel of Alaska,4301 River Loop Road,Anchorage,AK,99577,907-694-6664</v>
      </c>
      <c r="C571" s="104" t="str">
        <f t="shared" si="8"/>
        <v>-6664</v>
      </c>
    </row>
    <row r="572" spans="1:3" x14ac:dyDescent="0.25">
      <c r="A572" s="127" t="s">
        <v>605</v>
      </c>
      <c r="B572" s="104" t="str" cm="1">
        <f t="array" ref="B572" xml:space="preserve"> _xlfn.TEXTJOIN( ",", FALSE, TRIM( A572:A577 ) )</f>
        <v>4301 River Loop Road,Anchorage,AK,99577,907-694-6664,Travers Realty</v>
      </c>
      <c r="C572" s="104" t="str">
        <f t="shared" si="8"/>
        <v>ealty</v>
      </c>
    </row>
    <row r="573" spans="1:3" x14ac:dyDescent="0.25">
      <c r="A573" s="127" t="s">
        <v>363</v>
      </c>
      <c r="B573" s="104" t="str" cm="1">
        <f t="array" ref="B573" xml:space="preserve"> _xlfn.TEXTJOIN( ",", FALSE, TRIM( A573:A578 ) )</f>
        <v>Anchorage,AK,99577,907-694-6664,Travers Realty,Yenlo Street</v>
      </c>
      <c r="C573" s="104" t="str">
        <f t="shared" si="8"/>
        <v>treet</v>
      </c>
    </row>
    <row r="574" spans="1:3" x14ac:dyDescent="0.25">
      <c r="A574" s="127" t="s">
        <v>316</v>
      </c>
      <c r="B574" s="104" t="str" cm="1">
        <f t="array" ref="B574" xml:space="preserve"> _xlfn.TEXTJOIN( ",", FALSE, TRIM( A574:A579 ) )</f>
        <v>AK,99577,907-694-6664,Travers Realty,Yenlo Street,Anchorage</v>
      </c>
      <c r="C574" s="104" t="str">
        <f t="shared" si="8"/>
        <v>orage</v>
      </c>
    </row>
    <row r="575" spans="1:3" x14ac:dyDescent="0.25">
      <c r="A575" s="127">
        <v>99577</v>
      </c>
      <c r="B575" s="104" t="str" cm="1">
        <f t="array" ref="B575" xml:space="preserve"> _xlfn.TEXTJOIN( ",", FALSE, TRIM( A575:A580 ) )</f>
        <v>99577,907-694-6664,Travers Realty,Yenlo Street,Anchorage,AK</v>
      </c>
      <c r="C575" s="104" t="str">
        <f t="shared" si="8"/>
        <v>ge,AK</v>
      </c>
    </row>
    <row r="576" spans="1:3" x14ac:dyDescent="0.25">
      <c r="A576" s="127" t="s">
        <v>606</v>
      </c>
      <c r="B576" s="104" t="str" cm="1">
        <f t="array" ref="B576" xml:space="preserve"> _xlfn.TEXTJOIN( ",", FALSE, TRIM( A576:A581 ) )</f>
        <v>907-694-6664,Travers Realty,Yenlo Street,Anchorage,AK,99507</v>
      </c>
      <c r="C576" s="104" t="str">
        <f t="shared" si="8"/>
        <v>99507</v>
      </c>
    </row>
    <row r="577" spans="1:3" x14ac:dyDescent="0.25">
      <c r="A577" s="127" t="s">
        <v>607</v>
      </c>
      <c r="B577" s="104" t="str" cm="1">
        <f t="array" ref="B577" xml:space="preserve"> _xlfn.TEXTJOIN( ",", FALSE, TRIM( A577:A582 ) )</f>
        <v>Travers Realty,Yenlo Street,Anchorage,AK,99507,907-346-8438</v>
      </c>
      <c r="C577" s="104" t="str">
        <f t="shared" si="8"/>
        <v>-8438</v>
      </c>
    </row>
    <row r="578" spans="1:3" x14ac:dyDescent="0.25">
      <c r="A578" s="127" t="s">
        <v>608</v>
      </c>
      <c r="B578" s="104" t="str" cm="1">
        <f t="array" ref="B578" xml:space="preserve"> _xlfn.TEXTJOIN( ",", FALSE, TRIM( A578:A583 ) )</f>
        <v>Yenlo Street,Anchorage,AK,99507,907-346-8438,Tundra View Sports</v>
      </c>
      <c r="C578" s="104" t="str">
        <f t="shared" si="8"/>
        <v>ports</v>
      </c>
    </row>
    <row r="579" spans="1:3" x14ac:dyDescent="0.25">
      <c r="A579" s="127" t="s">
        <v>363</v>
      </c>
      <c r="B579" s="104" t="str" cm="1">
        <f t="array" ref="B579" xml:space="preserve"> _xlfn.TEXTJOIN( ",", FALSE, TRIM( A579:A584 ) )</f>
        <v>Anchorage,AK,99507,907-346-8438,Tundra View Sports,1312 Indo Skate Park</v>
      </c>
      <c r="C579" s="104" t="str">
        <f t="shared" si="8"/>
        <v xml:space="preserve"> Park</v>
      </c>
    </row>
    <row r="580" spans="1:3" x14ac:dyDescent="0.25">
      <c r="A580" s="127" t="s">
        <v>316</v>
      </c>
      <c r="B580" s="104" t="str" cm="1">
        <f t="array" ref="B580" xml:space="preserve"> _xlfn.TEXTJOIN( ",", FALSE, TRIM( A580:A585 ) )</f>
        <v>AK,99507,907-346-8438,Tundra View Sports,1312 Indo Skate Park,Fairbanks</v>
      </c>
      <c r="C580" s="104" t="str">
        <f t="shared" si="8"/>
        <v>banks</v>
      </c>
    </row>
    <row r="581" spans="1:3" x14ac:dyDescent="0.25">
      <c r="A581" s="127">
        <v>99507</v>
      </c>
      <c r="B581" s="104" t="str" cm="1">
        <f t="array" ref="B581" xml:space="preserve"> _xlfn.TEXTJOIN( ",", FALSE, TRIM( A581:A586 ) )</f>
        <v>99507,907-346-8438,Tundra View Sports,1312 Indo Skate Park,Fairbanks,AK</v>
      </c>
      <c r="C581" s="104" t="str">
        <f t="shared" si="8"/>
        <v>ks,AK</v>
      </c>
    </row>
    <row r="582" spans="1:3" x14ac:dyDescent="0.25">
      <c r="A582" s="127" t="s">
        <v>609</v>
      </c>
      <c r="B582" s="104" t="str" cm="1">
        <f t="array" ref="B582" xml:space="preserve"> _xlfn.TEXTJOIN( ",", FALSE, TRIM( A582:A587 ) )</f>
        <v>907-346-8438,Tundra View Sports,1312 Indo Skate Park,Fairbanks,AK,99737</v>
      </c>
      <c r="C582" s="104" t="str">
        <f t="shared" si="8"/>
        <v>99737</v>
      </c>
    </row>
    <row r="583" spans="1:3" x14ac:dyDescent="0.25">
      <c r="A583" s="127" t="s">
        <v>610</v>
      </c>
      <c r="B583" s="104" t="str" cm="1">
        <f t="array" ref="B583" xml:space="preserve"> _xlfn.TEXTJOIN( ",", FALSE, TRIM( A583:A588 ) )</f>
        <v>Tundra View Sports,1312 Indo Skate Park,Fairbanks,AK,99737,907-895-4990</v>
      </c>
      <c r="C583" s="104" t="str">
        <f t="shared" ref="C583:C612" si="9">RIGHT(B583,5)</f>
        <v>-4990</v>
      </c>
    </row>
    <row r="584" spans="1:3" x14ac:dyDescent="0.25">
      <c r="A584" s="127" t="s">
        <v>611</v>
      </c>
      <c r="B584" s="104" t="str" cm="1">
        <f t="array" ref="B584" xml:space="preserve"> _xlfn.TEXTJOIN( ",", FALSE, TRIM( A584:A589 ) )</f>
        <v>1312 Indo Skate Park,Fairbanks,AK,99737,907-895-4990,Weller Fishing Inc</v>
      </c>
      <c r="C584" s="104" t="str">
        <f t="shared" si="9"/>
        <v>g Inc</v>
      </c>
    </row>
    <row r="585" spans="1:3" x14ac:dyDescent="0.25">
      <c r="A585" s="127" t="s">
        <v>391</v>
      </c>
      <c r="B585" s="104" t="str" cm="1">
        <f t="array" ref="B585" xml:space="preserve"> _xlfn.TEXTJOIN( ",", FALSE, TRIM( A585:A590 ) )</f>
        <v>Fairbanks,AK,99737,907-895-4990,Weller Fishing Inc,Po Box 491</v>
      </c>
      <c r="C585" s="104" t="str">
        <f t="shared" si="9"/>
        <v>x 491</v>
      </c>
    </row>
    <row r="586" spans="1:3" x14ac:dyDescent="0.25">
      <c r="A586" s="127" t="s">
        <v>316</v>
      </c>
      <c r="B586" s="104" t="str" cm="1">
        <f t="array" ref="B586" xml:space="preserve"> _xlfn.TEXTJOIN( ",", FALSE, TRIM( A586:A591 ) )</f>
        <v>AK,99737,907-895-4990,Weller Fishing Inc,Po Box 491,Anchorage</v>
      </c>
      <c r="C586" s="104" t="str">
        <f t="shared" si="9"/>
        <v>orage</v>
      </c>
    </row>
    <row r="587" spans="1:3" x14ac:dyDescent="0.25">
      <c r="A587" s="127">
        <v>99737</v>
      </c>
      <c r="B587" s="104" t="str" cm="1">
        <f t="array" ref="B587" xml:space="preserve"> _xlfn.TEXTJOIN( ",", FALSE, TRIM( A587:A592 ) )</f>
        <v>99737,907-895-4990,Weller Fishing Inc,Po Box 491,Anchorage,AK</v>
      </c>
      <c r="C587" s="104" t="str">
        <f t="shared" si="9"/>
        <v>ge,AK</v>
      </c>
    </row>
    <row r="588" spans="1:3" x14ac:dyDescent="0.25">
      <c r="A588" s="127" t="s">
        <v>612</v>
      </c>
      <c r="B588" s="104" t="str" cm="1">
        <f t="array" ref="B588" xml:space="preserve"> _xlfn.TEXTJOIN( ",", FALSE, TRIM( A588:A593 ) )</f>
        <v>907-895-4990,Weller Fishing Inc,Po Box 491,Anchorage,AK,99835</v>
      </c>
      <c r="C588" s="104" t="str">
        <f t="shared" si="9"/>
        <v>99835</v>
      </c>
    </row>
    <row r="589" spans="1:3" x14ac:dyDescent="0.25">
      <c r="A589" s="127" t="s">
        <v>613</v>
      </c>
      <c r="B589" s="104" t="str" cm="1">
        <f t="array" ref="B589" xml:space="preserve"> _xlfn.TEXTJOIN( ",", FALSE, TRIM( A589:A594 ) )</f>
        <v>Weller Fishing Inc,Po Box 491,Anchorage,AK,99835,907-747-9800</v>
      </c>
      <c r="C589" s="104" t="str">
        <f t="shared" si="9"/>
        <v>-9800</v>
      </c>
    </row>
    <row r="590" spans="1:3" x14ac:dyDescent="0.25">
      <c r="A590" s="127" t="s">
        <v>614</v>
      </c>
      <c r="B590" s="104" t="str" cm="1">
        <f t="array" ref="B590" xml:space="preserve"> _xlfn.TEXTJOIN( ",", FALSE, TRIM( A590:A595 ) )</f>
        <v>Po Box 491,Anchorage,AK,99835,907-747-9800,Wildman Designs</v>
      </c>
      <c r="C590" s="104" t="str">
        <f t="shared" si="9"/>
        <v>signs</v>
      </c>
    </row>
    <row r="591" spans="1:3" x14ac:dyDescent="0.25">
      <c r="A591" s="127" t="s">
        <v>363</v>
      </c>
      <c r="B591" s="104" t="str" cm="1">
        <f t="array" ref="B591" xml:space="preserve"> _xlfn.TEXTJOIN( ",", FALSE, TRIM( A591:A596 ) )</f>
        <v>Anchorage,AK,99835,907-747-9800,Wildman Designs,Po Box 254</v>
      </c>
      <c r="C591" s="104" t="str">
        <f t="shared" si="9"/>
        <v>x 254</v>
      </c>
    </row>
    <row r="592" spans="1:3" x14ac:dyDescent="0.25">
      <c r="A592" s="127" t="s">
        <v>316</v>
      </c>
      <c r="B592" s="104" t="str" cm="1">
        <f t="array" ref="B592" xml:space="preserve"> _xlfn.TEXTJOIN( ",", FALSE, TRIM( A592:A597 ) )</f>
        <v>AK,99835,907-747-9800,Wildman Designs,Po Box 254,Anchorage</v>
      </c>
      <c r="C592" s="104" t="str">
        <f t="shared" si="9"/>
        <v>orage</v>
      </c>
    </row>
    <row r="593" spans="1:3" x14ac:dyDescent="0.25">
      <c r="A593" s="127">
        <v>99835</v>
      </c>
      <c r="B593" s="104" t="str" cm="1">
        <f t="array" ref="B593" xml:space="preserve"> _xlfn.TEXTJOIN( ",", FALSE, TRIM( A593:A598 ) )</f>
        <v>99835,907-747-9800,Wildman Designs,Po Box 254,Anchorage,AK</v>
      </c>
      <c r="C593" s="104" t="str">
        <f t="shared" si="9"/>
        <v>ge,AK</v>
      </c>
    </row>
    <row r="594" spans="1:3" x14ac:dyDescent="0.25">
      <c r="A594" s="127" t="s">
        <v>615</v>
      </c>
      <c r="B594" s="104" t="str" cm="1">
        <f t="array" ref="B594" xml:space="preserve"> _xlfn.TEXTJOIN( ",", FALSE, TRIM( A594:A599 ) )</f>
        <v>907-747-9800,Wildman Designs,Po Box 254,Anchorage,AK,99645</v>
      </c>
      <c r="C594" s="104" t="str">
        <f t="shared" si="9"/>
        <v>99645</v>
      </c>
    </row>
    <row r="595" spans="1:3" x14ac:dyDescent="0.25">
      <c r="A595" s="127" t="s">
        <v>616</v>
      </c>
      <c r="B595" s="104" t="str" cm="1">
        <f t="array" ref="B595" xml:space="preserve"> _xlfn.TEXTJOIN( ",", FALSE, TRIM( A595:A600 ) )</f>
        <v>Wildman Designs,Po Box 254,Anchorage,AK,99645,907-745-9919</v>
      </c>
      <c r="C595" s="104" t="str">
        <f t="shared" si="9"/>
        <v>-9919</v>
      </c>
    </row>
    <row r="596" spans="1:3" x14ac:dyDescent="0.25">
      <c r="A596" s="127" t="s">
        <v>617</v>
      </c>
      <c r="B596" s="104" t="str" cm="1">
        <f t="array" ref="B596" xml:space="preserve"> _xlfn.TEXTJOIN( ",", FALSE, TRIM( A596:A601 ) )</f>
        <v>Po Box 254,Anchorage,AK,99645,907-745-9919,William Marine</v>
      </c>
      <c r="C596" s="104" t="str">
        <f t="shared" si="9"/>
        <v>arine</v>
      </c>
    </row>
    <row r="597" spans="1:3" x14ac:dyDescent="0.25">
      <c r="A597" s="127" t="s">
        <v>363</v>
      </c>
      <c r="B597" s="104" t="str" cm="1">
        <f t="array" ref="B597" xml:space="preserve"> _xlfn.TEXTJOIN( ",", FALSE, TRIM( A597:A602 ) )</f>
        <v>Anchorage,AK,99645,907-745-9919,William Marine,8745 Stedman Street</v>
      </c>
      <c r="C597" s="104" t="str">
        <f t="shared" si="9"/>
        <v>treet</v>
      </c>
    </row>
    <row r="598" spans="1:3" x14ac:dyDescent="0.25">
      <c r="A598" s="127" t="s">
        <v>316</v>
      </c>
      <c r="B598" s="104" t="str" cm="1">
        <f t="array" ref="B598" xml:space="preserve"> _xlfn.TEXTJOIN( ",", FALSE, TRIM( A598:A603 ) )</f>
        <v>AK,99645,907-745-9919,William Marine,8745 Stedman Street,Anchorage</v>
      </c>
      <c r="C598" s="104" t="str">
        <f t="shared" si="9"/>
        <v>orage</v>
      </c>
    </row>
    <row r="599" spans="1:3" x14ac:dyDescent="0.25">
      <c r="A599" s="127">
        <v>99645</v>
      </c>
      <c r="B599" s="104" t="str" cm="1">
        <f t="array" ref="B599" xml:space="preserve"> _xlfn.TEXTJOIN( ",", FALSE, TRIM( A599:A604 ) )</f>
        <v>99645,907-745-9919,William Marine,8745 Stedman Street,Anchorage,AK</v>
      </c>
      <c r="C599" s="104" t="str">
        <f t="shared" si="9"/>
        <v>ge,AK</v>
      </c>
    </row>
    <row r="600" spans="1:3" x14ac:dyDescent="0.25">
      <c r="A600" s="127" t="s">
        <v>618</v>
      </c>
      <c r="B600" s="104" t="str" cm="1">
        <f t="array" ref="B600" xml:space="preserve"> _xlfn.TEXTJOIN( ",", FALSE, TRIM( A600:A605 ) )</f>
        <v>907-745-9919,William Marine,8745 Stedman Street,Anchorage,AK,99686</v>
      </c>
      <c r="C600" s="104" t="str">
        <f t="shared" si="9"/>
        <v>99686</v>
      </c>
    </row>
    <row r="601" spans="1:3" x14ac:dyDescent="0.25">
      <c r="A601" s="127" t="s">
        <v>619</v>
      </c>
      <c r="B601" s="104" t="str" cm="1">
        <f t="array" ref="B601" xml:space="preserve"> _xlfn.TEXTJOIN( ",", FALSE, TRIM( A601:A606 ) )</f>
        <v>William Marine,8745 Stedman Street,Anchorage,AK,99686,907-835-7222</v>
      </c>
      <c r="C601" s="104" t="str">
        <f t="shared" si="9"/>
        <v>-7222</v>
      </c>
    </row>
    <row r="602" spans="1:3" x14ac:dyDescent="0.25">
      <c r="A602" s="127" t="s">
        <v>620</v>
      </c>
      <c r="B602" s="104" t="str" cm="1">
        <f t="array" ref="B602" xml:space="preserve"> _xlfn.TEXTJOIN( ",", FALSE, TRIM( A602:A607 ) )</f>
        <v>8745 Stedman Street,Anchorage,AK,99686,907-835-7222,Your Fishin Hole</v>
      </c>
      <c r="C602" s="104" t="str">
        <f t="shared" si="9"/>
        <v xml:space="preserve"> Hole</v>
      </c>
    </row>
    <row r="603" spans="1:3" x14ac:dyDescent="0.25">
      <c r="A603" s="127" t="s">
        <v>363</v>
      </c>
      <c r="B603" s="104" t="str" cm="1">
        <f t="array" ref="B603" xml:space="preserve"> _xlfn.TEXTJOIN( ",", FALSE, TRIM( A603:A608 ) )</f>
        <v>Anchorage,AK,99686,907-835-7222,Your Fishin Hole,1050 Galena Road</v>
      </c>
      <c r="C603" s="104" t="str">
        <f t="shared" si="9"/>
        <v xml:space="preserve"> Road</v>
      </c>
    </row>
    <row r="604" spans="1:3" x14ac:dyDescent="0.25">
      <c r="A604" s="127" t="s">
        <v>316</v>
      </c>
      <c r="B604" s="104" t="str" cm="1">
        <f t="array" ref="B604" xml:space="preserve"> _xlfn.TEXTJOIN( ",", FALSE, TRIM( A604:A609 ) )</f>
        <v>AK,99686,907-835-7222,Your Fishin Hole,1050 Galena Road,Juneau</v>
      </c>
      <c r="C604" s="104" t="str">
        <f t="shared" si="9"/>
        <v>uneau</v>
      </c>
    </row>
    <row r="605" spans="1:3" x14ac:dyDescent="0.25">
      <c r="A605" s="127">
        <v>99686</v>
      </c>
      <c r="B605" s="104" t="str" cm="1">
        <f t="array" ref="B605" xml:space="preserve"> _xlfn.TEXTJOIN( ",", FALSE, TRIM( A605:A610 ) )</f>
        <v>99686,907-835-7222,Your Fishin Hole,1050 Galena Road,Juneau,AK</v>
      </c>
      <c r="C605" s="104" t="str">
        <f t="shared" si="9"/>
        <v>au,AK</v>
      </c>
    </row>
    <row r="606" spans="1:3" x14ac:dyDescent="0.25">
      <c r="A606" s="127" t="s">
        <v>621</v>
      </c>
      <c r="B606" s="104" t="str" cm="1">
        <f t="array" ref="B606" xml:space="preserve"> _xlfn.TEXTJOIN( ",", FALSE, TRIM( A606:A611 ) )</f>
        <v>907-835-7222,Your Fishin Hole,1050 Galena Road,Juneau,AK,99669</v>
      </c>
      <c r="C606" s="104" t="str">
        <f t="shared" si="9"/>
        <v>99669</v>
      </c>
    </row>
    <row r="607" spans="1:3" x14ac:dyDescent="0.25">
      <c r="A607" s="127" t="s">
        <v>622</v>
      </c>
      <c r="B607" s="104" t="str" cm="1">
        <f t="array" ref="B607" xml:space="preserve"> _xlfn.TEXTJOIN( ",", FALSE, TRIM( A607:A612 ) )</f>
        <v>Your Fishin Hole,1050 Galena Road,Juneau,AK,99669,907-262-4438</v>
      </c>
      <c r="C607" s="104" t="str">
        <f t="shared" si="9"/>
        <v>-4438</v>
      </c>
    </row>
    <row r="608" spans="1:3" x14ac:dyDescent="0.25">
      <c r="A608" s="127" t="s">
        <v>623</v>
      </c>
      <c r="B608" s="104" t="str" cm="1">
        <f t="array" ref="B608" xml:space="preserve"> _xlfn.TEXTJOIN( ",", FALSE, TRIM( A608:A613 ) )</f>
        <v>1050 Galena Road,Juneau,AK,99669,907-262-4438,</v>
      </c>
      <c r="C608" s="104" t="str">
        <f t="shared" si="9"/>
        <v>4438,</v>
      </c>
    </row>
    <row r="609" spans="1:3" x14ac:dyDescent="0.25">
      <c r="A609" s="127" t="s">
        <v>451</v>
      </c>
      <c r="B609" s="104" t="str" cm="1">
        <f t="array" ref="B609" xml:space="preserve"> _xlfn.TEXTJOIN( ",", FALSE, TRIM( A609:A614 ) )</f>
        <v>Juneau,AK,99669,907-262-4438,,</v>
      </c>
      <c r="C609" s="104" t="str">
        <f t="shared" si="9"/>
        <v>438,,</v>
      </c>
    </row>
    <row r="610" spans="1:3" x14ac:dyDescent="0.25">
      <c r="A610" s="127" t="s">
        <v>316</v>
      </c>
      <c r="B610" s="104" t="str" cm="1">
        <f t="array" ref="B610" xml:space="preserve"> _xlfn.TEXTJOIN( ",", FALSE, TRIM( A610:A615 ) )</f>
        <v>AK,99669,907-262-4438,,,</v>
      </c>
      <c r="C610" s="104" t="str">
        <f t="shared" si="9"/>
        <v>38,,,</v>
      </c>
    </row>
    <row r="611" spans="1:3" x14ac:dyDescent="0.25">
      <c r="A611" s="127">
        <v>99669</v>
      </c>
      <c r="B611" s="104" t="str" cm="1">
        <f t="array" ref="B611" xml:space="preserve"> _xlfn.TEXTJOIN( ",", FALSE, TRIM( A611:A616 ) )</f>
        <v>99669,907-262-4438,,,,</v>
      </c>
      <c r="C611" s="104" t="str">
        <f t="shared" si="9"/>
        <v>8,,,,</v>
      </c>
    </row>
    <row r="612" spans="1:3" x14ac:dyDescent="0.25">
      <c r="A612" s="127" t="s">
        <v>624</v>
      </c>
      <c r="B612" s="104" t="str" cm="1">
        <f t="array" ref="B612" xml:space="preserve"> _xlfn.TEXTJOIN( ",", FALSE, TRIM( A612:A617 ) )</f>
        <v>907-262-4438,,,,,</v>
      </c>
      <c r="C612" s="104" t="str">
        <f t="shared" si="9"/>
        <v>,,,,,</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6"/>
  <dimension ref="A1:E612"/>
  <sheetViews>
    <sheetView zoomScale="130" zoomScaleNormal="130" workbookViewId="0">
      <pane xSplit="1" ySplit="6" topLeftCell="B7"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5" x14ac:dyDescent="0.25"/>
  <cols>
    <col min="1" max="1" width="37.140625" style="127" bestFit="1" customWidth="1"/>
    <col min="2" max="2" width="87.7109375" style="104" customWidth="1"/>
    <col min="3" max="5" width="9.140625" style="259"/>
    <col min="6" max="16384" width="9.140625" style="102"/>
  </cols>
  <sheetData>
    <row r="1" spans="1:5" s="253" customFormat="1" ht="18" x14ac:dyDescent="0.25">
      <c r="A1" s="251" t="s">
        <v>1888</v>
      </c>
      <c r="B1" s="252"/>
      <c r="C1" s="259"/>
      <c r="D1" s="259"/>
      <c r="E1" s="259"/>
    </row>
    <row r="2" spans="1:5" s="195" customFormat="1" ht="12.75" hidden="1" x14ac:dyDescent="0.2">
      <c r="A2" s="193"/>
      <c r="B2" s="194"/>
      <c r="C2" s="260"/>
      <c r="D2" s="260"/>
      <c r="E2" s="260"/>
    </row>
    <row r="3" spans="1:5" s="280" customFormat="1" collapsed="1" x14ac:dyDescent="0.25">
      <c r="A3" s="269" t="str">
        <f>IF(A2="","",IF(Disable_Video_Hyperlinks,A2,HYPERLINK(Video_website&amp;A2,A2)))</f>
        <v/>
      </c>
      <c r="B3" s="279"/>
      <c r="C3" s="281">
        <v>5</v>
      </c>
      <c r="D3" s="281" t="s">
        <v>1648</v>
      </c>
      <c r="E3" s="281" t="s">
        <v>1648</v>
      </c>
    </row>
    <row r="4" spans="1:5" s="195" customFormat="1" x14ac:dyDescent="0.25">
      <c r="A4" s="271" t="str">
        <f>IF(B2="","",B2)</f>
        <v/>
      </c>
      <c r="B4" s="194"/>
      <c r="C4" s="264"/>
      <c r="D4" s="264"/>
      <c r="E4" s="264"/>
    </row>
    <row r="6" spans="1:5" x14ac:dyDescent="0.25">
      <c r="A6" s="257" t="s">
        <v>784</v>
      </c>
      <c r="B6" s="257" t="s">
        <v>786</v>
      </c>
      <c r="C6" s="261" t="s">
        <v>778</v>
      </c>
      <c r="D6" s="261" t="s">
        <v>779</v>
      </c>
      <c r="E6" s="261" t="s">
        <v>1889</v>
      </c>
    </row>
    <row r="7" spans="1:5" x14ac:dyDescent="0.25">
      <c r="A7" s="127" t="s">
        <v>313</v>
      </c>
      <c r="B7" s="104" t="str" cm="1">
        <f t="array" ref="B7" xml:space="preserve"> _xlfn.TEXTJOIN( ",", FALSE, TRIM( A7:A12 ) )</f>
        <v>65 Degrees,2 2nd Avenue,Wrangell,AK,99615,907-486-0233</v>
      </c>
      <c r="C7" s="259" t="str">
        <f t="shared" ref="C7:C70" si="0" xml:space="preserve"> RIGHT( B7, $C$3 )</f>
        <v>-0233</v>
      </c>
      <c r="D7" s="259">
        <f t="shared" ref="D7:D70" si="1" xml:space="preserve"> FIND( $D$3, C7 )</f>
        <v>1</v>
      </c>
      <c r="E7" s="259">
        <f xml:space="preserve"> SEARCH( $E$3, C7 )</f>
        <v>1</v>
      </c>
    </row>
    <row r="8" spans="1:5" x14ac:dyDescent="0.25">
      <c r="A8" s="127" t="s">
        <v>314</v>
      </c>
      <c r="B8" s="104" t="str" cm="1">
        <f t="array" ref="B8" xml:space="preserve"> _xlfn.TEXTJOIN( ",", FALSE, TRIM( A8:A13 ) )</f>
        <v>2 2nd Avenue,Wrangell,AK,99615,907-486-0233,AA Billiards Sales &amp; Service</v>
      </c>
      <c r="C8" s="259" t="str">
        <f t="shared" si="0"/>
        <v>rvice</v>
      </c>
      <c r="D8" s="259" t="e">
        <f t="shared" si="1"/>
        <v>#VALUE!</v>
      </c>
      <c r="E8" s="259" t="e">
        <f t="shared" ref="E8:E71" si="2" xml:space="preserve"> SEARCH( $E$3, C8 )</f>
        <v>#VALUE!</v>
      </c>
    </row>
    <row r="9" spans="1:5" x14ac:dyDescent="0.25">
      <c r="A9" s="127" t="s">
        <v>315</v>
      </c>
      <c r="B9" s="104" t="str" cm="1">
        <f t="array" ref="B9" xml:space="preserve"> _xlfn.TEXTJOIN( ",", FALSE, TRIM( A9:A14 ) )</f>
        <v>Wrangell,AK,99615,907-486-0233,AA Billiards Sales &amp; Service,24 2nd Avenue</v>
      </c>
      <c r="C9" s="259" t="str">
        <f t="shared" si="0"/>
        <v>venue</v>
      </c>
      <c r="D9" s="259" t="e">
        <f t="shared" si="1"/>
        <v>#VALUE!</v>
      </c>
      <c r="E9" s="259" t="e">
        <f t="shared" si="2"/>
        <v>#VALUE!</v>
      </c>
    </row>
    <row r="10" spans="1:5" x14ac:dyDescent="0.25">
      <c r="A10" s="127" t="s">
        <v>316</v>
      </c>
      <c r="B10" s="104" t="str" cm="1">
        <f t="array" ref="B10" xml:space="preserve"> _xlfn.TEXTJOIN( ",", FALSE, TRIM( A10:A15 ) )</f>
        <v>AK,99615,907-486-0233,AA Billiards Sales &amp; Service,24 2nd Avenue,Wasilla</v>
      </c>
      <c r="C10" s="259" t="str">
        <f t="shared" si="0"/>
        <v>silla</v>
      </c>
      <c r="D10" s="259" t="e">
        <f t="shared" si="1"/>
        <v>#VALUE!</v>
      </c>
      <c r="E10" s="259" t="e">
        <f t="shared" si="2"/>
        <v>#VALUE!</v>
      </c>
    </row>
    <row r="11" spans="1:5" x14ac:dyDescent="0.25">
      <c r="A11" s="127">
        <v>99615</v>
      </c>
      <c r="B11" s="104" t="str" cm="1">
        <f t="array" ref="B11" xml:space="preserve"> _xlfn.TEXTJOIN( ",", FALSE, TRIM( A11:A16 ) )</f>
        <v>99615,907-486-0233,AA Billiards Sales &amp; Service,24 2nd Avenue,Wasilla,AK</v>
      </c>
      <c r="C11" s="259" t="str">
        <f t="shared" si="0"/>
        <v>la,AK</v>
      </c>
      <c r="D11" s="259" t="e">
        <f t="shared" si="1"/>
        <v>#VALUE!</v>
      </c>
      <c r="E11" s="259" t="e">
        <f t="shared" si="2"/>
        <v>#VALUE!</v>
      </c>
    </row>
    <row r="12" spans="1:5" x14ac:dyDescent="0.25">
      <c r="A12" s="127" t="s">
        <v>317</v>
      </c>
      <c r="B12" s="104" t="str" cm="1">
        <f t="array" ref="B12" xml:space="preserve"> _xlfn.TEXTJOIN( ",", FALSE, TRIM( A12:A17 ) )</f>
        <v>907-486-0233,AA Billiards Sales &amp; Service,24 2nd Avenue,Wasilla,AK,99501</v>
      </c>
      <c r="C12" s="259" t="str">
        <f t="shared" si="0"/>
        <v>99501</v>
      </c>
      <c r="D12" s="259" t="e">
        <f t="shared" si="1"/>
        <v>#VALUE!</v>
      </c>
      <c r="E12" s="259" t="e">
        <f t="shared" si="2"/>
        <v>#VALUE!</v>
      </c>
    </row>
    <row r="13" spans="1:5" x14ac:dyDescent="0.25">
      <c r="A13" s="127" t="s">
        <v>318</v>
      </c>
      <c r="B13" s="104" t="str" cm="1">
        <f t="array" ref="B13" xml:space="preserve"> _xlfn.TEXTJOIN( ",", FALSE, TRIM( A13:A18 ) )</f>
        <v>AA Billiards Sales &amp; Service,24 2nd Avenue,Wasilla,AK,99501,907-278-0901</v>
      </c>
      <c r="C13" s="259" t="str">
        <f t="shared" si="0"/>
        <v>-0901</v>
      </c>
      <c r="D13" s="259">
        <f t="shared" si="1"/>
        <v>1</v>
      </c>
      <c r="E13" s="259">
        <f t="shared" si="2"/>
        <v>1</v>
      </c>
    </row>
    <row r="14" spans="1:5" x14ac:dyDescent="0.25">
      <c r="A14" s="127" t="s">
        <v>319</v>
      </c>
      <c r="B14" s="104" t="str" cm="1">
        <f t="array" ref="B14" xml:space="preserve"> _xlfn.TEXTJOIN( ",", FALSE, TRIM( A14:A19 ) )</f>
        <v>24 2nd Avenue,Wasilla,AK,99501,907-278-0901,Alaska Fly Outfitter</v>
      </c>
      <c r="C14" s="259" t="str">
        <f t="shared" si="0"/>
        <v>itter</v>
      </c>
      <c r="D14" s="259" t="e">
        <f t="shared" si="1"/>
        <v>#VALUE!</v>
      </c>
      <c r="E14" s="259" t="e">
        <f t="shared" si="2"/>
        <v>#VALUE!</v>
      </c>
    </row>
    <row r="15" spans="1:5" x14ac:dyDescent="0.25">
      <c r="A15" s="127" t="s">
        <v>320</v>
      </c>
      <c r="B15" s="104" t="str" cm="1">
        <f t="array" ref="B15" xml:space="preserve"> _xlfn.TEXTJOIN( ",", FALSE, TRIM( A15:A20 ) )</f>
        <v>Wasilla,AK,99501,907-278-0901,Alaska Fly Outfitter,99 3rd Avenue</v>
      </c>
      <c r="C15" s="259" t="str">
        <f t="shared" si="0"/>
        <v>venue</v>
      </c>
      <c r="D15" s="259" t="e">
        <f t="shared" si="1"/>
        <v>#VALUE!</v>
      </c>
      <c r="E15" s="259" t="e">
        <f t="shared" si="2"/>
        <v>#VALUE!</v>
      </c>
    </row>
    <row r="16" spans="1:5" x14ac:dyDescent="0.25">
      <c r="A16" s="127" t="s">
        <v>316</v>
      </c>
      <c r="B16" s="104" t="str" cm="1">
        <f t="array" ref="B16" xml:space="preserve"> _xlfn.TEXTJOIN( ",", FALSE, TRIM( A16:A21 ) )</f>
        <v>AK,99501,907-278-0901,Alaska Fly Outfitter,99 3rd Avenue,Wasilla</v>
      </c>
      <c r="C16" s="259" t="str">
        <f t="shared" si="0"/>
        <v>silla</v>
      </c>
      <c r="D16" s="259" t="e">
        <f t="shared" si="1"/>
        <v>#VALUE!</v>
      </c>
      <c r="E16" s="259" t="e">
        <f t="shared" si="2"/>
        <v>#VALUE!</v>
      </c>
    </row>
    <row r="17" spans="1:5" x14ac:dyDescent="0.25">
      <c r="A17" s="127">
        <v>99501</v>
      </c>
      <c r="B17" s="104" t="str" cm="1">
        <f t="array" ref="B17" xml:space="preserve"> _xlfn.TEXTJOIN( ",", FALSE, TRIM( A17:A22 ) )</f>
        <v>99501,907-278-0901,Alaska Fly Outfitter,99 3rd Avenue,Wasilla,AK</v>
      </c>
      <c r="C17" s="259" t="str">
        <f t="shared" si="0"/>
        <v>la,AK</v>
      </c>
      <c r="D17" s="259" t="e">
        <f t="shared" si="1"/>
        <v>#VALUE!</v>
      </c>
      <c r="E17" s="259" t="e">
        <f t="shared" si="2"/>
        <v>#VALUE!</v>
      </c>
    </row>
    <row r="18" spans="1:5" x14ac:dyDescent="0.25">
      <c r="A18" s="127" t="s">
        <v>321</v>
      </c>
      <c r="B18" s="104" t="str" cm="1">
        <f t="array" ref="B18" xml:space="preserve"> _xlfn.TEXTJOIN( ",", FALSE, TRIM( A18:A23 ) )</f>
        <v>907-278-0901,Alaska Fly Outfitter,99 3rd Avenue,Wasilla,AK,99709</v>
      </c>
      <c r="C18" s="259" t="str">
        <f t="shared" si="0"/>
        <v>99709</v>
      </c>
      <c r="D18" s="259" t="e">
        <f t="shared" si="1"/>
        <v>#VALUE!</v>
      </c>
      <c r="E18" s="259" t="e">
        <f t="shared" si="2"/>
        <v>#VALUE!</v>
      </c>
    </row>
    <row r="19" spans="1:5" x14ac:dyDescent="0.25">
      <c r="A19" s="127" t="s">
        <v>322</v>
      </c>
      <c r="B19" s="104" t="str" cm="1">
        <f t="array" ref="B19" xml:space="preserve"> _xlfn.TEXTJOIN( ",", FALSE, TRIM( A19:A24 ) )</f>
        <v>Alaska Fly Outfitter,99 3rd Avenue,Wasilla,AK,99709,907-455-1006</v>
      </c>
      <c r="C19" s="259" t="str">
        <f t="shared" si="0"/>
        <v>-1006</v>
      </c>
      <c r="D19" s="259">
        <f t="shared" si="1"/>
        <v>1</v>
      </c>
      <c r="E19" s="259">
        <f t="shared" si="2"/>
        <v>1</v>
      </c>
    </row>
    <row r="20" spans="1:5" x14ac:dyDescent="0.25">
      <c r="A20" s="127" t="s">
        <v>323</v>
      </c>
      <c r="B20" s="104" t="str" cm="1">
        <f t="array" ref="B20" xml:space="preserve"> _xlfn.TEXTJOIN( ",", FALSE, TRIM( A20:A25 ) )</f>
        <v>99 3rd Avenue,Wasilla,AK,99709,907-455-1006,Alaska Hiking</v>
      </c>
      <c r="C20" s="259" t="str">
        <f t="shared" si="0"/>
        <v>iking</v>
      </c>
      <c r="D20" s="259" t="e">
        <f t="shared" si="1"/>
        <v>#VALUE!</v>
      </c>
      <c r="E20" s="259" t="e">
        <f t="shared" si="2"/>
        <v>#VALUE!</v>
      </c>
    </row>
    <row r="21" spans="1:5" x14ac:dyDescent="0.25">
      <c r="A21" s="127" t="s">
        <v>320</v>
      </c>
      <c r="B21" s="104" t="str" cm="1">
        <f t="array" ref="B21" xml:space="preserve"> _xlfn.TEXTJOIN( ",", FALSE, TRIM( A21:A26 ) )</f>
        <v>Wasilla,AK,99709,907-455-1006,Alaska Hiking,101 Airport Way</v>
      </c>
      <c r="C21" s="259" t="str">
        <f t="shared" si="0"/>
        <v>t Way</v>
      </c>
      <c r="D21" s="259" t="e">
        <f t="shared" si="1"/>
        <v>#VALUE!</v>
      </c>
      <c r="E21" s="259" t="e">
        <f t="shared" si="2"/>
        <v>#VALUE!</v>
      </c>
    </row>
    <row r="22" spans="1:5" x14ac:dyDescent="0.25">
      <c r="A22" s="127" t="s">
        <v>316</v>
      </c>
      <c r="B22" s="104" t="str" cm="1">
        <f t="array" ref="B22" xml:space="preserve"> _xlfn.TEXTJOIN( ",", FALSE, TRIM( A22:A27 ) )</f>
        <v>AK,99709,907-455-1006,Alaska Hiking,101 Airport Way,Wasilla</v>
      </c>
      <c r="C22" s="259" t="str">
        <f t="shared" si="0"/>
        <v>silla</v>
      </c>
      <c r="D22" s="259" t="e">
        <f t="shared" si="1"/>
        <v>#VALUE!</v>
      </c>
      <c r="E22" s="259" t="e">
        <f t="shared" si="2"/>
        <v>#VALUE!</v>
      </c>
    </row>
    <row r="23" spans="1:5" x14ac:dyDescent="0.25">
      <c r="A23" s="127">
        <v>99709</v>
      </c>
      <c r="B23" s="104" t="str" cm="1">
        <f t="array" ref="B23" xml:space="preserve"> _xlfn.TEXTJOIN( ",", FALSE, TRIM( A23:A28 ) )</f>
        <v>99709,907-455-1006,Alaska Hiking,101 Airport Way,Wasilla,AK</v>
      </c>
      <c r="C23" s="259" t="str">
        <f t="shared" si="0"/>
        <v>la,AK</v>
      </c>
      <c r="D23" s="259" t="e">
        <f t="shared" si="1"/>
        <v>#VALUE!</v>
      </c>
      <c r="E23" s="259" t="e">
        <f t="shared" si="2"/>
        <v>#VALUE!</v>
      </c>
    </row>
    <row r="24" spans="1:5" x14ac:dyDescent="0.25">
      <c r="A24" s="127" t="s">
        <v>324</v>
      </c>
      <c r="B24" s="104" t="str" cm="1">
        <f t="array" ref="B24" xml:space="preserve"> _xlfn.TEXTJOIN( ",", FALSE, TRIM( A24:A29 ) )</f>
        <v>907-455-1006,Alaska Hiking,101 Airport Way,Wasilla,AK,99503</v>
      </c>
      <c r="C24" s="259" t="str">
        <f t="shared" si="0"/>
        <v>99503</v>
      </c>
      <c r="D24" s="259" t="e">
        <f t="shared" si="1"/>
        <v>#VALUE!</v>
      </c>
      <c r="E24" s="259" t="e">
        <f t="shared" si="2"/>
        <v>#VALUE!</v>
      </c>
    </row>
    <row r="25" spans="1:5" x14ac:dyDescent="0.25">
      <c r="A25" s="127" t="s">
        <v>325</v>
      </c>
      <c r="B25" s="104" t="str" cm="1">
        <f t="array" ref="B25" xml:space="preserve"> _xlfn.TEXTJOIN( ",", FALSE, TRIM( A25:A30 ) )</f>
        <v>Alaska Hiking,101 Airport Way,Wasilla,AK,99503,907-272-1466</v>
      </c>
      <c r="C25" s="259" t="str">
        <f t="shared" si="0"/>
        <v>-1466</v>
      </c>
      <c r="D25" s="259">
        <f t="shared" si="1"/>
        <v>1</v>
      </c>
      <c r="E25" s="259">
        <f t="shared" si="2"/>
        <v>1</v>
      </c>
    </row>
    <row r="26" spans="1:5" x14ac:dyDescent="0.25">
      <c r="A26" s="127" t="s">
        <v>326</v>
      </c>
      <c r="B26" s="104" t="str" cm="1">
        <f t="array" ref="B26" xml:space="preserve"> _xlfn.TEXTJOIN( ",", FALSE, TRIM( A26:A31 ) )</f>
        <v>101 Airport Way,Wasilla,AK,99503,907-272-1466,Alaska Mountaineering Supply</v>
      </c>
      <c r="C26" s="259" t="str">
        <f t="shared" si="0"/>
        <v>upply</v>
      </c>
      <c r="D26" s="259" t="e">
        <f t="shared" si="1"/>
        <v>#VALUE!</v>
      </c>
      <c r="E26" s="259" t="e">
        <f t="shared" si="2"/>
        <v>#VALUE!</v>
      </c>
    </row>
    <row r="27" spans="1:5" x14ac:dyDescent="0.25">
      <c r="A27" s="127" t="s">
        <v>320</v>
      </c>
      <c r="B27" s="104" t="str" cm="1">
        <f t="array" ref="B27" xml:space="preserve"> _xlfn.TEXTJOIN( ",", FALSE, TRIM( A27:A32 ) )</f>
        <v>Wasilla,AK,99503,907-272-1466,Alaska Mountaineering Supply,104 Arctic Boulevard</v>
      </c>
      <c r="C27" s="259" t="str">
        <f t="shared" si="0"/>
        <v>evard</v>
      </c>
      <c r="D27" s="259" t="e">
        <f t="shared" si="1"/>
        <v>#VALUE!</v>
      </c>
      <c r="E27" s="259" t="e">
        <f t="shared" si="2"/>
        <v>#VALUE!</v>
      </c>
    </row>
    <row r="28" spans="1:5" x14ac:dyDescent="0.25">
      <c r="A28" s="127" t="s">
        <v>316</v>
      </c>
      <c r="B28" s="104" t="str" cm="1">
        <f t="array" ref="B28" xml:space="preserve"> _xlfn.TEXTJOIN( ",", FALSE, TRIM( A28:A33 ) )</f>
        <v>AK,99503,907-272-1466,Alaska Mountaineering Supply,104 Arctic Boulevard,Valdez</v>
      </c>
      <c r="C28" s="259" t="str">
        <f t="shared" si="0"/>
        <v>aldez</v>
      </c>
      <c r="D28" s="259" t="e">
        <f t="shared" si="1"/>
        <v>#VALUE!</v>
      </c>
      <c r="E28" s="259" t="e">
        <f t="shared" si="2"/>
        <v>#VALUE!</v>
      </c>
    </row>
    <row r="29" spans="1:5" x14ac:dyDescent="0.25">
      <c r="A29" s="127">
        <v>99503</v>
      </c>
      <c r="B29" s="104" t="str" cm="1">
        <f t="array" ref="B29" xml:space="preserve"> _xlfn.TEXTJOIN( ",", FALSE, TRIM( A29:A34 ) )</f>
        <v>99503,907-272-1466,Alaska Mountaineering Supply,104 Arctic Boulevard,Valdez,AK</v>
      </c>
      <c r="C29" s="259" t="str">
        <f t="shared" si="0"/>
        <v>ez,AK</v>
      </c>
      <c r="D29" s="259" t="e">
        <f t="shared" si="1"/>
        <v>#VALUE!</v>
      </c>
      <c r="E29" s="259" t="e">
        <f t="shared" si="2"/>
        <v>#VALUE!</v>
      </c>
    </row>
    <row r="30" spans="1:5" x14ac:dyDescent="0.25">
      <c r="A30" s="127" t="s">
        <v>327</v>
      </c>
      <c r="B30" s="104" t="str" cm="1">
        <f t="array" ref="B30" xml:space="preserve"> _xlfn.TEXTJOIN( ",", FALSE, TRIM( A30:A35 ) )</f>
        <v>907-272-1466,Alaska Mountaineering Supply,104 Arctic Boulevard,Valdez,AK,99507</v>
      </c>
      <c r="C30" s="259" t="str">
        <f t="shared" si="0"/>
        <v>99507</v>
      </c>
      <c r="D30" s="259" t="e">
        <f t="shared" si="1"/>
        <v>#VALUE!</v>
      </c>
      <c r="E30" s="259" t="e">
        <f t="shared" si="2"/>
        <v>#VALUE!</v>
      </c>
    </row>
    <row r="31" spans="1:5" x14ac:dyDescent="0.25">
      <c r="A31" s="127" t="s">
        <v>328</v>
      </c>
      <c r="B31" s="104" t="str" cm="1">
        <f t="array" ref="B31" xml:space="preserve"> _xlfn.TEXTJOIN( ",", FALSE, TRIM( A31:A36 ) )</f>
        <v>Alaska Mountaineering Supply,104 Arctic Boulevard,Valdez,AK,99507,907-770-1542</v>
      </c>
      <c r="C31" s="259" t="str">
        <f t="shared" si="0"/>
        <v>-1542</v>
      </c>
      <c r="D31" s="259">
        <f t="shared" si="1"/>
        <v>1</v>
      </c>
      <c r="E31" s="259">
        <f t="shared" si="2"/>
        <v>1</v>
      </c>
    </row>
    <row r="32" spans="1:5" x14ac:dyDescent="0.25">
      <c r="A32" s="127" t="s">
        <v>329</v>
      </c>
      <c r="B32" s="104" t="str" cm="1">
        <f t="array" ref="B32" xml:space="preserve"> _xlfn.TEXTJOIN( ",", FALSE, TRIM( A32:A37 ) )</f>
        <v>104 Arctic Boulevard,Valdez,AK,99507,907-770-1542,Alaska Outfitting Rentals</v>
      </c>
      <c r="C32" s="259" t="str">
        <f t="shared" si="0"/>
        <v>ntals</v>
      </c>
      <c r="D32" s="259" t="e">
        <f t="shared" si="1"/>
        <v>#VALUE!</v>
      </c>
      <c r="E32" s="259" t="e">
        <f t="shared" si="2"/>
        <v>#VALUE!</v>
      </c>
    </row>
    <row r="33" spans="1:5" x14ac:dyDescent="0.25">
      <c r="A33" s="127" t="s">
        <v>330</v>
      </c>
      <c r="B33" s="104" t="str" cm="1">
        <f t="array" ref="B33" xml:space="preserve"> _xlfn.TEXTJOIN( ",", FALSE, TRIM( A33:A38 ) )</f>
        <v>Valdez,AK,99507,907-770-1542,Alaska Outfitting Rentals,117 Arctic Boulevard</v>
      </c>
      <c r="C33" s="259" t="str">
        <f t="shared" si="0"/>
        <v>evard</v>
      </c>
      <c r="D33" s="259" t="e">
        <f t="shared" si="1"/>
        <v>#VALUE!</v>
      </c>
      <c r="E33" s="259" t="e">
        <f t="shared" si="2"/>
        <v>#VALUE!</v>
      </c>
    </row>
    <row r="34" spans="1:5" x14ac:dyDescent="0.25">
      <c r="A34" s="127" t="s">
        <v>316</v>
      </c>
      <c r="B34" s="104" t="str" cm="1">
        <f t="array" ref="B34" xml:space="preserve"> _xlfn.TEXTJOIN( ",", FALSE, TRIM( A34:A39 ) )</f>
        <v>AK,99507,907-770-1542,Alaska Outfitting Rentals,117 Arctic Boulevard,Valdez</v>
      </c>
      <c r="C34" s="259" t="str">
        <f t="shared" si="0"/>
        <v>aldez</v>
      </c>
      <c r="D34" s="259" t="e">
        <f t="shared" si="1"/>
        <v>#VALUE!</v>
      </c>
      <c r="E34" s="259" t="e">
        <f t="shared" si="2"/>
        <v>#VALUE!</v>
      </c>
    </row>
    <row r="35" spans="1:5" x14ac:dyDescent="0.25">
      <c r="A35" s="127">
        <v>99507</v>
      </c>
      <c r="B35" s="104" t="str" cm="1">
        <f t="array" ref="B35" xml:space="preserve"> _xlfn.TEXTJOIN( ",", FALSE, TRIM( A35:A40 ) )</f>
        <v>99507,907-770-1542,Alaska Outfitting Rentals,117 Arctic Boulevard,Valdez,AK</v>
      </c>
      <c r="C35" s="259" t="str">
        <f t="shared" si="0"/>
        <v>ez,AK</v>
      </c>
      <c r="D35" s="259" t="e">
        <f t="shared" si="1"/>
        <v>#VALUE!</v>
      </c>
      <c r="E35" s="259" t="e">
        <f t="shared" si="2"/>
        <v>#VALUE!</v>
      </c>
    </row>
    <row r="36" spans="1:5" x14ac:dyDescent="0.25">
      <c r="A36" s="127" t="s">
        <v>331</v>
      </c>
      <c r="B36" s="104" t="str" cm="1">
        <f t="array" ref="B36" xml:space="preserve"> _xlfn.TEXTJOIN( ",", FALSE, TRIM( A36:A41 ) )</f>
        <v>907-770-1542,Alaska Outfitting Rentals,117 Arctic Boulevard,Valdez,AK,99901</v>
      </c>
      <c r="C36" s="259" t="str">
        <f t="shared" si="0"/>
        <v>99901</v>
      </c>
      <c r="D36" s="259" t="e">
        <f t="shared" si="1"/>
        <v>#VALUE!</v>
      </c>
      <c r="E36" s="259" t="e">
        <f t="shared" si="2"/>
        <v>#VALUE!</v>
      </c>
    </row>
    <row r="37" spans="1:5" x14ac:dyDescent="0.25">
      <c r="A37" s="127" t="s">
        <v>332</v>
      </c>
      <c r="B37" s="104" t="str" cm="1">
        <f t="array" ref="B37" xml:space="preserve"> _xlfn.TEXTJOIN( ",", FALSE, TRIM( A37:A42 ) )</f>
        <v>Alaska Outfitting Rentals,117 Arctic Boulevard,Valdez,AK,99901,907-225-1600</v>
      </c>
      <c r="C37" s="259" t="str">
        <f t="shared" si="0"/>
        <v>-1600</v>
      </c>
      <c r="D37" s="259">
        <f t="shared" si="1"/>
        <v>1</v>
      </c>
      <c r="E37" s="259">
        <f t="shared" si="2"/>
        <v>1</v>
      </c>
    </row>
    <row r="38" spans="1:5" x14ac:dyDescent="0.25">
      <c r="A38" s="127" t="s">
        <v>333</v>
      </c>
      <c r="B38" s="104" t="str" cm="1">
        <f t="array" ref="B38" xml:space="preserve"> _xlfn.TEXTJOIN( ",", FALSE, TRIM( A38:A43 ) )</f>
        <v>117 Arctic Boulevard,Valdez,AK,99901,907-225-1600,Alaska SportMart</v>
      </c>
      <c r="C38" s="259" t="str">
        <f t="shared" si="0"/>
        <v>tMart</v>
      </c>
      <c r="D38" s="259" t="e">
        <f t="shared" si="1"/>
        <v>#VALUE!</v>
      </c>
      <c r="E38" s="259" t="e">
        <f t="shared" si="2"/>
        <v>#VALUE!</v>
      </c>
    </row>
    <row r="39" spans="1:5" x14ac:dyDescent="0.25">
      <c r="A39" s="127" t="s">
        <v>330</v>
      </c>
      <c r="B39" s="104" t="str" cm="1">
        <f t="array" ref="B39" xml:space="preserve"> _xlfn.TEXTJOIN( ",", FALSE, TRIM( A39:A44 ) )</f>
        <v>Valdez,AK,99901,907-225-1600,Alaska SportMart,101 6th Avenue</v>
      </c>
      <c r="C39" s="259" t="str">
        <f t="shared" si="0"/>
        <v>venue</v>
      </c>
      <c r="D39" s="259" t="e">
        <f t="shared" si="1"/>
        <v>#VALUE!</v>
      </c>
      <c r="E39" s="259" t="e">
        <f t="shared" si="2"/>
        <v>#VALUE!</v>
      </c>
    </row>
    <row r="40" spans="1:5" x14ac:dyDescent="0.25">
      <c r="A40" s="127" t="s">
        <v>316</v>
      </c>
      <c r="B40" s="104" t="str" cm="1">
        <f t="array" ref="B40" xml:space="preserve"> _xlfn.TEXTJOIN( ",", FALSE, TRIM( A40:A45 ) )</f>
        <v>AK,99901,907-225-1600,Alaska SportMart,101 6th Avenue,Wasilla</v>
      </c>
      <c r="C40" s="259" t="str">
        <f t="shared" si="0"/>
        <v>silla</v>
      </c>
      <c r="D40" s="259" t="e">
        <f t="shared" si="1"/>
        <v>#VALUE!</v>
      </c>
      <c r="E40" s="259" t="e">
        <f t="shared" si="2"/>
        <v>#VALUE!</v>
      </c>
    </row>
    <row r="41" spans="1:5" x14ac:dyDescent="0.25">
      <c r="A41" s="127">
        <v>99901</v>
      </c>
      <c r="B41" s="104" t="str" cm="1">
        <f t="array" ref="B41" xml:space="preserve"> _xlfn.TEXTJOIN( ",", FALSE, TRIM( A41:A46 ) )</f>
        <v>99901,907-225-1600,Alaska SportMart,101 6th Avenue,Wasilla,AK</v>
      </c>
      <c r="C41" s="259" t="str">
        <f t="shared" si="0"/>
        <v>la,AK</v>
      </c>
      <c r="D41" s="259" t="e">
        <f t="shared" si="1"/>
        <v>#VALUE!</v>
      </c>
      <c r="E41" s="259" t="e">
        <f t="shared" si="2"/>
        <v>#VALUE!</v>
      </c>
    </row>
    <row r="42" spans="1:5" x14ac:dyDescent="0.25">
      <c r="A42" s="127" t="s">
        <v>334</v>
      </c>
      <c r="B42" s="104" t="str" cm="1">
        <f t="array" ref="B42" xml:space="preserve"> _xlfn.TEXTJOIN( ",", FALSE, TRIM( A42:A47 ) )</f>
        <v>907-225-1600,Alaska SportMart,101 6th Avenue,Wasilla,AK,99507</v>
      </c>
      <c r="C42" s="259" t="str">
        <f t="shared" si="0"/>
        <v>99507</v>
      </c>
      <c r="D42" s="259" t="e">
        <f t="shared" si="1"/>
        <v>#VALUE!</v>
      </c>
      <c r="E42" s="259" t="e">
        <f t="shared" si="2"/>
        <v>#VALUE!</v>
      </c>
    </row>
    <row r="43" spans="1:5" x14ac:dyDescent="0.25">
      <c r="A43" s="127" t="s">
        <v>335</v>
      </c>
      <c r="B43" s="104" t="str" cm="1">
        <f t="array" ref="B43" xml:space="preserve"> _xlfn.TEXTJOIN( ",", FALSE, TRIM( A43:A48 ) )</f>
        <v>Alaska SportMart,101 6th Avenue,Wasilla,AK,99507,907-346-1244</v>
      </c>
      <c r="C43" s="259" t="str">
        <f t="shared" si="0"/>
        <v>-1244</v>
      </c>
      <c r="D43" s="259">
        <f t="shared" si="1"/>
        <v>1</v>
      </c>
      <c r="E43" s="259">
        <f t="shared" si="2"/>
        <v>1</v>
      </c>
    </row>
    <row r="44" spans="1:5" x14ac:dyDescent="0.25">
      <c r="A44" s="127" t="s">
        <v>336</v>
      </c>
      <c r="B44" s="104" t="str" cm="1">
        <f t="array" ref="B44" xml:space="preserve"> _xlfn.TEXTJOIN( ",", FALSE, TRIM( A44:A49 ) )</f>
        <v>101 6th Avenue,Wasilla,AK,99507,907-346-1244,Alaskan Experience Inc</v>
      </c>
      <c r="C44" s="259" t="str">
        <f t="shared" si="0"/>
        <v>e Inc</v>
      </c>
      <c r="D44" s="259" t="e">
        <f t="shared" si="1"/>
        <v>#VALUE!</v>
      </c>
      <c r="E44" s="259" t="e">
        <f t="shared" si="2"/>
        <v>#VALUE!</v>
      </c>
    </row>
    <row r="45" spans="1:5" x14ac:dyDescent="0.25">
      <c r="A45" s="127" t="s">
        <v>320</v>
      </c>
      <c r="B45" s="104" t="str" cm="1">
        <f t="array" ref="B45" xml:space="preserve"> _xlfn.TEXTJOIN( ",", FALSE, TRIM( A45:A50 ) )</f>
        <v>Wasilla,AK,99507,907-346-1244,Alaskan Experience Inc,139 Arena Avenue</v>
      </c>
      <c r="C45" s="259" t="str">
        <f t="shared" si="0"/>
        <v>venue</v>
      </c>
      <c r="D45" s="259" t="e">
        <f t="shared" si="1"/>
        <v>#VALUE!</v>
      </c>
      <c r="E45" s="259" t="e">
        <f t="shared" si="2"/>
        <v>#VALUE!</v>
      </c>
    </row>
    <row r="46" spans="1:5" x14ac:dyDescent="0.25">
      <c r="A46" s="127" t="s">
        <v>316</v>
      </c>
      <c r="B46" s="104" t="str" cm="1">
        <f t="array" ref="B46" xml:space="preserve"> _xlfn.TEXTJOIN( ",", FALSE, TRIM( A46:A51 ) )</f>
        <v>AK,99507,907-346-1244,Alaskan Experience Inc,139 Arena Avenue,Valdez</v>
      </c>
      <c r="C46" s="259" t="str">
        <f t="shared" si="0"/>
        <v>aldez</v>
      </c>
      <c r="D46" s="259" t="e">
        <f t="shared" si="1"/>
        <v>#VALUE!</v>
      </c>
      <c r="E46" s="259" t="e">
        <f t="shared" si="2"/>
        <v>#VALUE!</v>
      </c>
    </row>
    <row r="47" spans="1:5" x14ac:dyDescent="0.25">
      <c r="A47" s="127">
        <v>99507</v>
      </c>
      <c r="B47" s="104" t="str" cm="1">
        <f t="array" ref="B47" xml:space="preserve"> _xlfn.TEXTJOIN( ",", FALSE, TRIM( A47:A52 ) )</f>
        <v>99507,907-346-1244,Alaskan Experience Inc,139 Arena Avenue,Valdez,AK</v>
      </c>
      <c r="C47" s="259" t="str">
        <f t="shared" si="0"/>
        <v>ez,AK</v>
      </c>
      <c r="D47" s="259" t="e">
        <f t="shared" si="1"/>
        <v>#VALUE!</v>
      </c>
      <c r="E47" s="259" t="e">
        <f t="shared" si="2"/>
        <v>#VALUE!</v>
      </c>
    </row>
    <row r="48" spans="1:5" x14ac:dyDescent="0.25">
      <c r="A48" s="127" t="s">
        <v>337</v>
      </c>
      <c r="B48" s="104" t="str" cm="1">
        <f t="array" ref="B48" xml:space="preserve"> _xlfn.TEXTJOIN( ",", FALSE, TRIM( A48:A53 ) )</f>
        <v>907-346-1244,Alaskan Experience Inc,139 Arena Avenue,Valdez,AK,99901</v>
      </c>
      <c r="C48" s="259" t="str">
        <f t="shared" si="0"/>
        <v>99901</v>
      </c>
      <c r="D48" s="259" t="e">
        <f t="shared" si="1"/>
        <v>#VALUE!</v>
      </c>
      <c r="E48" s="259" t="e">
        <f t="shared" si="2"/>
        <v>#VALUE!</v>
      </c>
    </row>
    <row r="49" spans="1:5" x14ac:dyDescent="0.25">
      <c r="A49" s="127" t="s">
        <v>338</v>
      </c>
      <c r="B49" s="104" t="str" cm="1">
        <f t="array" ref="B49" xml:space="preserve"> _xlfn.TEXTJOIN( ",", FALSE, TRIM( A49:A54 ) )</f>
        <v>Alaskan Experience Inc,139 Arena Avenue,Valdez,AK,99901,907-225-1750</v>
      </c>
      <c r="C49" s="259" t="str">
        <f t="shared" si="0"/>
        <v>-1750</v>
      </c>
      <c r="D49" s="259">
        <f t="shared" si="1"/>
        <v>1</v>
      </c>
      <c r="E49" s="259">
        <f t="shared" si="2"/>
        <v>1</v>
      </c>
    </row>
    <row r="50" spans="1:5" x14ac:dyDescent="0.25">
      <c r="A50" s="127" t="s">
        <v>339</v>
      </c>
      <c r="B50" s="104" t="str" cm="1">
        <f t="array" ref="B50" xml:space="preserve"> _xlfn.TEXTJOIN( ",", FALSE, TRIM( A50:A55 ) )</f>
        <v>139 Arena Avenue,Valdez,AK,99901,907-225-1750,Alaskan Outfitters</v>
      </c>
      <c r="C50" s="259" t="str">
        <f t="shared" si="0"/>
        <v>tters</v>
      </c>
      <c r="D50" s="259" t="e">
        <f t="shared" si="1"/>
        <v>#VALUE!</v>
      </c>
      <c r="E50" s="259" t="e">
        <f t="shared" si="2"/>
        <v>#VALUE!</v>
      </c>
    </row>
    <row r="51" spans="1:5" x14ac:dyDescent="0.25">
      <c r="A51" s="127" t="s">
        <v>330</v>
      </c>
      <c r="B51" s="104" t="str" cm="1">
        <f t="array" ref="B51" xml:space="preserve"> _xlfn.TEXTJOIN( ",", FALSE, TRIM( A51:A56 ) )</f>
        <v>Valdez,AK,99901,907-225-1750,Alaskan Outfitters,171 Avenue Mall</v>
      </c>
      <c r="C51" s="259" t="str">
        <f t="shared" si="0"/>
        <v xml:space="preserve"> Mall</v>
      </c>
      <c r="D51" s="259" t="e">
        <f t="shared" si="1"/>
        <v>#VALUE!</v>
      </c>
      <c r="E51" s="259" t="e">
        <f t="shared" si="2"/>
        <v>#VALUE!</v>
      </c>
    </row>
    <row r="52" spans="1:5" x14ac:dyDescent="0.25">
      <c r="A52" s="127" t="s">
        <v>316</v>
      </c>
      <c r="B52" s="104" t="str" cm="1">
        <f t="array" ref="B52" xml:space="preserve"> _xlfn.TEXTJOIN( ",", FALSE, TRIM( A52:A57 ) )</f>
        <v>AK,99901,907-225-1750,Alaskan Outfitters,171 Avenue Mall,Valdez</v>
      </c>
      <c r="C52" s="259" t="str">
        <f t="shared" si="0"/>
        <v>aldez</v>
      </c>
      <c r="D52" s="259" t="e">
        <f t="shared" si="1"/>
        <v>#VALUE!</v>
      </c>
      <c r="E52" s="259" t="e">
        <f t="shared" si="2"/>
        <v>#VALUE!</v>
      </c>
    </row>
    <row r="53" spans="1:5" x14ac:dyDescent="0.25">
      <c r="A53" s="127">
        <v>99901</v>
      </c>
      <c r="B53" s="104" t="str" cm="1">
        <f t="array" ref="B53" xml:space="preserve"> _xlfn.TEXTJOIN( ",", FALSE, TRIM( A53:A58 ) )</f>
        <v>99901,907-225-1750,Alaskan Outfitters,171 Avenue Mall,Valdez,AK</v>
      </c>
      <c r="C53" s="259" t="str">
        <f t="shared" si="0"/>
        <v>ez,AK</v>
      </c>
      <c r="D53" s="259" t="e">
        <f t="shared" si="1"/>
        <v>#VALUE!</v>
      </c>
      <c r="E53" s="259" t="e">
        <f t="shared" si="2"/>
        <v>#VALUE!</v>
      </c>
    </row>
    <row r="54" spans="1:5" x14ac:dyDescent="0.25">
      <c r="A54" s="127" t="s">
        <v>340</v>
      </c>
      <c r="B54" s="104" t="str" cm="1">
        <f t="array" ref="B54" xml:space="preserve"> _xlfn.TEXTJOIN( ",", FALSE, TRIM( A54:A59 ) )</f>
        <v>907-225-1750,Alaskan Outfitters,171 Avenue Mall,Valdez,AK,99701</v>
      </c>
      <c r="C54" s="259" t="str">
        <f t="shared" si="0"/>
        <v>99701</v>
      </c>
      <c r="D54" s="259" t="e">
        <f t="shared" si="1"/>
        <v>#VALUE!</v>
      </c>
      <c r="E54" s="259" t="e">
        <f t="shared" si="2"/>
        <v>#VALUE!</v>
      </c>
    </row>
    <row r="55" spans="1:5" x14ac:dyDescent="0.25">
      <c r="A55" s="127" t="s">
        <v>341</v>
      </c>
      <c r="B55" s="104" t="str" cm="1">
        <f t="array" ref="B55" xml:space="preserve"> _xlfn.TEXTJOIN( ",", FALSE, TRIM( A55:A60 ) )</f>
        <v>Alaskan Outfitters,171 Avenue Mall,Valdez,AK,99701,907-452-1811</v>
      </c>
      <c r="C55" s="259" t="str">
        <f t="shared" si="0"/>
        <v>-1811</v>
      </c>
      <c r="D55" s="259">
        <f t="shared" si="1"/>
        <v>1</v>
      </c>
      <c r="E55" s="259">
        <f t="shared" si="2"/>
        <v>1</v>
      </c>
    </row>
    <row r="56" spans="1:5" x14ac:dyDescent="0.25">
      <c r="A56" s="127" t="s">
        <v>342</v>
      </c>
      <c r="B56" s="104" t="str" cm="1">
        <f t="array" ref="B56" xml:space="preserve"> _xlfn.TEXTJOIN( ",", FALSE, TRIM( A56:A61 ) )</f>
        <v>171 Avenue Mall,Valdez,AK,99701,907-452-1811,Anglerman's Inc</v>
      </c>
      <c r="C56" s="259" t="str">
        <f t="shared" si="0"/>
        <v>s Inc</v>
      </c>
      <c r="D56" s="259" t="e">
        <f t="shared" si="1"/>
        <v>#VALUE!</v>
      </c>
      <c r="E56" s="259" t="e">
        <f t="shared" si="2"/>
        <v>#VALUE!</v>
      </c>
    </row>
    <row r="57" spans="1:5" x14ac:dyDescent="0.25">
      <c r="A57" s="127" t="s">
        <v>330</v>
      </c>
      <c r="B57" s="104" t="str" cm="1">
        <f t="array" ref="B57" xml:space="preserve"> _xlfn.TEXTJOIN( ",", FALSE, TRIM( A57:A62 ) )</f>
        <v>Valdez,AK,99701,907-452-1811,Anglerman's Inc,239 Business Boulevard</v>
      </c>
      <c r="C57" s="259" t="str">
        <f t="shared" si="0"/>
        <v>evard</v>
      </c>
      <c r="D57" s="259" t="e">
        <f t="shared" si="1"/>
        <v>#VALUE!</v>
      </c>
      <c r="E57" s="259" t="e">
        <f t="shared" si="2"/>
        <v>#VALUE!</v>
      </c>
    </row>
    <row r="58" spans="1:5" x14ac:dyDescent="0.25">
      <c r="A58" s="127" t="s">
        <v>316</v>
      </c>
      <c r="B58" s="104" t="str" cm="1">
        <f t="array" ref="B58" xml:space="preserve"> _xlfn.TEXTJOIN( ",", FALSE, TRIM( A58:A63 ) )</f>
        <v>AK,99701,907-452-1811,Anglerman's Inc,239 Business Boulevard,Soldotna</v>
      </c>
      <c r="C58" s="259" t="str">
        <f t="shared" si="0"/>
        <v>dotna</v>
      </c>
      <c r="D58" s="259" t="e">
        <f t="shared" si="1"/>
        <v>#VALUE!</v>
      </c>
      <c r="E58" s="259" t="e">
        <f t="shared" si="2"/>
        <v>#VALUE!</v>
      </c>
    </row>
    <row r="59" spans="1:5" x14ac:dyDescent="0.25">
      <c r="A59" s="127">
        <v>99701</v>
      </c>
      <c r="B59" s="104" t="str" cm="1">
        <f t="array" ref="B59" xml:space="preserve"> _xlfn.TEXTJOIN( ",", FALSE, TRIM( A59:A64 ) )</f>
        <v>99701,907-452-1811,Anglerman's Inc,239 Business Boulevard,Soldotna,AK</v>
      </c>
      <c r="C59" s="259" t="str">
        <f t="shared" si="0"/>
        <v>na,AK</v>
      </c>
      <c r="D59" s="259" t="e">
        <f t="shared" si="1"/>
        <v>#VALUE!</v>
      </c>
      <c r="E59" s="259" t="e">
        <f t="shared" si="2"/>
        <v>#VALUE!</v>
      </c>
    </row>
    <row r="60" spans="1:5" x14ac:dyDescent="0.25">
      <c r="A60" s="127" t="s">
        <v>343</v>
      </c>
      <c r="B60" s="104" t="str" cm="1">
        <f t="array" ref="B60" xml:space="preserve"> _xlfn.TEXTJOIN( ",", FALSE, TRIM( A60:A65 ) )</f>
        <v>907-452-1811,Anglerman's Inc,239 Business Boulevard,Soldotna,AK,99929</v>
      </c>
      <c r="C60" s="259" t="str">
        <f t="shared" si="0"/>
        <v>99929</v>
      </c>
      <c r="D60" s="259" t="e">
        <f t="shared" si="1"/>
        <v>#VALUE!</v>
      </c>
      <c r="E60" s="259" t="e">
        <f t="shared" si="2"/>
        <v>#VALUE!</v>
      </c>
    </row>
    <row r="61" spans="1:5" x14ac:dyDescent="0.25">
      <c r="A61" s="127" t="s">
        <v>344</v>
      </c>
      <c r="B61" s="104" t="str" cm="1">
        <f t="array" ref="B61" xml:space="preserve"> _xlfn.TEXTJOIN( ",", FALSE, TRIM( A61:A66 ) )</f>
        <v>Anglerman's Inc,239 Business Boulevard,Soldotna,AK,99929,907-874-2229</v>
      </c>
      <c r="C61" s="259" t="str">
        <f t="shared" si="0"/>
        <v>-2229</v>
      </c>
      <c r="D61" s="259">
        <f t="shared" si="1"/>
        <v>1</v>
      </c>
      <c r="E61" s="259">
        <f t="shared" si="2"/>
        <v>1</v>
      </c>
    </row>
    <row r="62" spans="1:5" x14ac:dyDescent="0.25">
      <c r="A62" s="127" t="s">
        <v>345</v>
      </c>
      <c r="B62" s="104" t="str" cm="1">
        <f t="array" ref="B62" xml:space="preserve"> _xlfn.TEXTJOIN( ",", FALSE, TRIM( A62:A67 ) )</f>
        <v>239 Business Boulevard,Soldotna,AK,99929,907-874-2229,Anvil Outfitters</v>
      </c>
      <c r="C62" s="259" t="str">
        <f t="shared" si="0"/>
        <v>tters</v>
      </c>
      <c r="D62" s="259" t="e">
        <f t="shared" si="1"/>
        <v>#VALUE!</v>
      </c>
      <c r="E62" s="259" t="e">
        <f t="shared" si="2"/>
        <v>#VALUE!</v>
      </c>
    </row>
    <row r="63" spans="1:5" x14ac:dyDescent="0.25">
      <c r="A63" s="127" t="s">
        <v>346</v>
      </c>
      <c r="B63" s="104" t="str" cm="1">
        <f t="array" ref="B63" xml:space="preserve"> _xlfn.TEXTJOIN( ",", FALSE, TRIM( A63:A68 ) )</f>
        <v>Soldotna,AK,99929,907-874-2229,Anvil Outfitters,250 College Road</v>
      </c>
      <c r="C63" s="259" t="str">
        <f t="shared" si="0"/>
        <v xml:space="preserve"> Road</v>
      </c>
      <c r="D63" s="259" t="e">
        <f t="shared" si="1"/>
        <v>#VALUE!</v>
      </c>
      <c r="E63" s="259" t="e">
        <f t="shared" si="2"/>
        <v>#VALUE!</v>
      </c>
    </row>
    <row r="64" spans="1:5" x14ac:dyDescent="0.25">
      <c r="A64" s="127" t="s">
        <v>316</v>
      </c>
      <c r="B64" s="104" t="str" cm="1">
        <f t="array" ref="B64" xml:space="preserve"> _xlfn.TEXTJOIN( ",", FALSE, TRIM( A64:A69 ) )</f>
        <v>AK,99929,907-874-2229,Anvil Outfitters,250 College Road,Soldotna</v>
      </c>
      <c r="C64" s="259" t="str">
        <f t="shared" si="0"/>
        <v>dotna</v>
      </c>
      <c r="D64" s="259" t="e">
        <f t="shared" si="1"/>
        <v>#VALUE!</v>
      </c>
      <c r="E64" s="259" t="e">
        <f t="shared" si="2"/>
        <v>#VALUE!</v>
      </c>
    </row>
    <row r="65" spans="1:5" x14ac:dyDescent="0.25">
      <c r="A65" s="127">
        <v>99929</v>
      </c>
      <c r="B65" s="104" t="str" cm="1">
        <f t="array" ref="B65" xml:space="preserve"> _xlfn.TEXTJOIN( ",", FALSE, TRIM( A65:A70 ) )</f>
        <v>99929,907-874-2229,Anvil Outfitters,250 College Road,Soldotna,AK</v>
      </c>
      <c r="C65" s="259" t="str">
        <f t="shared" si="0"/>
        <v>na,AK</v>
      </c>
      <c r="D65" s="259" t="e">
        <f t="shared" si="1"/>
        <v>#VALUE!</v>
      </c>
      <c r="E65" s="259" t="e">
        <f t="shared" si="2"/>
        <v>#VALUE!</v>
      </c>
    </row>
    <row r="66" spans="1:5" x14ac:dyDescent="0.25">
      <c r="A66" s="127" t="s">
        <v>347</v>
      </c>
      <c r="B66" s="104" t="str" cm="1">
        <f t="array" ref="B66" xml:space="preserve"> _xlfn.TEXTJOIN( ",", FALSE, TRIM( A66:A71 ) )</f>
        <v>907-874-2229,Anvil Outfitters,250 College Road,Soldotna,AK,99559</v>
      </c>
      <c r="C66" s="259" t="str">
        <f t="shared" si="0"/>
        <v>99559</v>
      </c>
      <c r="D66" s="259" t="e">
        <f t="shared" si="1"/>
        <v>#VALUE!</v>
      </c>
      <c r="E66" s="259" t="e">
        <f t="shared" si="2"/>
        <v>#VALUE!</v>
      </c>
    </row>
    <row r="67" spans="1:5" x14ac:dyDescent="0.25">
      <c r="A67" s="127" t="s">
        <v>348</v>
      </c>
      <c r="B67" s="104" t="str" cm="1">
        <f t="array" ref="B67" xml:space="preserve"> _xlfn.TEXTJOIN( ",", FALSE, TRIM( A67:A72 ) )</f>
        <v>Anvil Outfitters,250 College Road,Soldotna,AK,99559,907-543-2290</v>
      </c>
      <c r="C67" s="259" t="str">
        <f t="shared" si="0"/>
        <v>-2290</v>
      </c>
      <c r="D67" s="259">
        <f t="shared" si="1"/>
        <v>1</v>
      </c>
      <c r="E67" s="259">
        <f t="shared" si="2"/>
        <v>1</v>
      </c>
    </row>
    <row r="68" spans="1:5" x14ac:dyDescent="0.25">
      <c r="A68" s="127" t="s">
        <v>349</v>
      </c>
      <c r="B68" s="104" t="str" cm="1">
        <f t="array" ref="B68" xml:space="preserve"> _xlfn.TEXTJOIN( ",", FALSE, TRIM( A68:A73 ) )</f>
        <v>250 College Road,Soldotna,AK,99559,907-543-2290,Apoc Design Inc</v>
      </c>
      <c r="C68" s="259" t="str">
        <f t="shared" si="0"/>
        <v>n Inc</v>
      </c>
      <c r="D68" s="259" t="e">
        <f t="shared" si="1"/>
        <v>#VALUE!</v>
      </c>
      <c r="E68" s="259" t="e">
        <f t="shared" si="2"/>
        <v>#VALUE!</v>
      </c>
    </row>
    <row r="69" spans="1:5" x14ac:dyDescent="0.25">
      <c r="A69" s="127" t="s">
        <v>346</v>
      </c>
      <c r="B69" s="104" t="str" cm="1">
        <f t="array" ref="B69" xml:space="preserve"> _xlfn.TEXTJOIN( ",", FALSE, TRIM( A69:A74 ) )</f>
        <v>Soldotna,AK,99559,907-543-2290,Apoc Design Inc,261 College Road</v>
      </c>
      <c r="C69" s="259" t="str">
        <f t="shared" si="0"/>
        <v xml:space="preserve"> Road</v>
      </c>
      <c r="D69" s="259" t="e">
        <f t="shared" si="1"/>
        <v>#VALUE!</v>
      </c>
      <c r="E69" s="259" t="e">
        <f t="shared" si="2"/>
        <v>#VALUE!</v>
      </c>
    </row>
    <row r="70" spans="1:5" x14ac:dyDescent="0.25">
      <c r="A70" s="127" t="s">
        <v>316</v>
      </c>
      <c r="B70" s="104" t="str" cm="1">
        <f t="array" ref="B70" xml:space="preserve"> _xlfn.TEXTJOIN( ",", FALSE, TRIM( A70:A75 ) )</f>
        <v>AK,99559,907-543-2290,Apoc Design Inc,261 College Road,Soldotna</v>
      </c>
      <c r="C70" s="259" t="str">
        <f t="shared" si="0"/>
        <v>dotna</v>
      </c>
      <c r="D70" s="259" t="e">
        <f t="shared" si="1"/>
        <v>#VALUE!</v>
      </c>
      <c r="E70" s="259" t="e">
        <f t="shared" si="2"/>
        <v>#VALUE!</v>
      </c>
    </row>
    <row r="71" spans="1:5" x14ac:dyDescent="0.25">
      <c r="A71" s="127">
        <v>99559</v>
      </c>
      <c r="B71" s="104" t="str" cm="1">
        <f t="array" ref="B71" xml:space="preserve"> _xlfn.TEXTJOIN( ",", FALSE, TRIM( A71:A76 ) )</f>
        <v>99559,907-543-2290,Apoc Design Inc,261 College Road,Soldotna,AK</v>
      </c>
      <c r="C71" s="259" t="str">
        <f t="shared" ref="C71:C134" si="3" xml:space="preserve"> RIGHT( B71, $C$3 )</f>
        <v>na,AK</v>
      </c>
      <c r="D71" s="259" t="e">
        <f t="shared" ref="D71:D134" si="4" xml:space="preserve"> FIND( $D$3, C71 )</f>
        <v>#VALUE!</v>
      </c>
      <c r="E71" s="259" t="e">
        <f t="shared" si="2"/>
        <v>#VALUE!</v>
      </c>
    </row>
    <row r="72" spans="1:5" x14ac:dyDescent="0.25">
      <c r="A72" s="127" t="s">
        <v>350</v>
      </c>
      <c r="B72" s="104" t="str" cm="1">
        <f t="array" ref="B72" xml:space="preserve"> _xlfn.TEXTJOIN( ",", FALSE, TRIM( A72:A77 ) )</f>
        <v>907-543-2290,Apoc Design Inc,261 College Road,Soldotna,AK,99701</v>
      </c>
      <c r="C72" s="259" t="str">
        <f t="shared" si="3"/>
        <v>99701</v>
      </c>
      <c r="D72" s="259" t="e">
        <f t="shared" si="4"/>
        <v>#VALUE!</v>
      </c>
      <c r="E72" s="259" t="e">
        <f t="shared" ref="E72:E135" si="5" xml:space="preserve"> SEARCH( $E$3, C72 )</f>
        <v>#VALUE!</v>
      </c>
    </row>
    <row r="73" spans="1:5" x14ac:dyDescent="0.25">
      <c r="A73" s="127" t="s">
        <v>351</v>
      </c>
      <c r="B73" s="104" t="str" cm="1">
        <f t="array" ref="B73" xml:space="preserve"> _xlfn.TEXTJOIN( ",", FALSE, TRIM( A73:A78 ) )</f>
        <v>Apoc Design Inc,261 College Road,Soldotna,AK,99701,907-451-2300</v>
      </c>
      <c r="C73" s="259" t="str">
        <f t="shared" si="3"/>
        <v>-2300</v>
      </c>
      <c r="D73" s="259">
        <f t="shared" si="4"/>
        <v>1</v>
      </c>
      <c r="E73" s="259">
        <f t="shared" si="5"/>
        <v>1</v>
      </c>
    </row>
    <row r="74" spans="1:5" x14ac:dyDescent="0.25">
      <c r="A74" s="127" t="s">
        <v>352</v>
      </c>
      <c r="B74" s="104" t="str" cm="1">
        <f t="array" ref="B74" xml:space="preserve"> _xlfn.TEXTJOIN( ",", FALSE, TRIM( A74:A79 ) )</f>
        <v>261 College Road,Soldotna,AK,99701,907-451-2300,Arctic Outfitters</v>
      </c>
      <c r="C74" s="259" t="str">
        <f t="shared" si="3"/>
        <v>tters</v>
      </c>
      <c r="D74" s="259" t="e">
        <f t="shared" si="4"/>
        <v>#VALUE!</v>
      </c>
      <c r="E74" s="259" t="e">
        <f t="shared" si="5"/>
        <v>#VALUE!</v>
      </c>
    </row>
    <row r="75" spans="1:5" x14ac:dyDescent="0.25">
      <c r="A75" s="127" t="s">
        <v>346</v>
      </c>
      <c r="B75" s="104" t="str" cm="1">
        <f t="array" ref="B75" xml:space="preserve"> _xlfn.TEXTJOIN( ",", FALSE, TRIM( A75:A80 ) )</f>
        <v>Soldotna,AK,99701,907-451-2300,Arctic Outfitters,301 Curlew Way</v>
      </c>
      <c r="C75" s="259" t="str">
        <f t="shared" si="3"/>
        <v>w Way</v>
      </c>
      <c r="D75" s="259" t="e">
        <f t="shared" si="4"/>
        <v>#VALUE!</v>
      </c>
      <c r="E75" s="259" t="e">
        <f t="shared" si="5"/>
        <v>#VALUE!</v>
      </c>
    </row>
    <row r="76" spans="1:5" x14ac:dyDescent="0.25">
      <c r="A76" s="127" t="s">
        <v>316</v>
      </c>
      <c r="B76" s="104" t="str" cm="1">
        <f t="array" ref="B76" xml:space="preserve"> _xlfn.TEXTJOIN( ",", FALSE, TRIM( A76:A81 ) )</f>
        <v>AK,99701,907-451-2300,Arctic Outfitters,301 Curlew Way,Sitka</v>
      </c>
      <c r="C76" s="259" t="str">
        <f t="shared" si="3"/>
        <v>Sitka</v>
      </c>
      <c r="D76" s="259" t="e">
        <f t="shared" si="4"/>
        <v>#VALUE!</v>
      </c>
      <c r="E76" s="259" t="e">
        <f t="shared" si="5"/>
        <v>#VALUE!</v>
      </c>
    </row>
    <row r="77" spans="1:5" x14ac:dyDescent="0.25">
      <c r="A77" s="127">
        <v>99701</v>
      </c>
      <c r="B77" s="104" t="str" cm="1">
        <f t="array" ref="B77" xml:space="preserve"> _xlfn.TEXTJOIN( ",", FALSE, TRIM( A77:A82 ) )</f>
        <v>99701,907-451-2300,Arctic Outfitters,301 Curlew Way,Sitka,AK</v>
      </c>
      <c r="C77" s="259" t="str">
        <f t="shared" si="3"/>
        <v>ka,AK</v>
      </c>
      <c r="D77" s="259" t="e">
        <f t="shared" si="4"/>
        <v>#VALUE!</v>
      </c>
      <c r="E77" s="259" t="e">
        <f t="shared" si="5"/>
        <v>#VALUE!</v>
      </c>
    </row>
    <row r="78" spans="1:5" x14ac:dyDescent="0.25">
      <c r="A78" s="127" t="s">
        <v>353</v>
      </c>
      <c r="B78" s="104" t="str" cm="1">
        <f t="array" ref="B78" xml:space="preserve"> _xlfn.TEXTJOIN( ",", FALSE, TRIM( A78:A83 ) )</f>
        <v>907-451-2300,Arctic Outfitters,301 Curlew Way,Sitka,AK,99501</v>
      </c>
      <c r="C78" s="259" t="str">
        <f t="shared" si="3"/>
        <v>99501</v>
      </c>
      <c r="D78" s="259" t="e">
        <f t="shared" si="4"/>
        <v>#VALUE!</v>
      </c>
      <c r="E78" s="259" t="e">
        <f t="shared" si="5"/>
        <v>#VALUE!</v>
      </c>
    </row>
    <row r="79" spans="1:5" x14ac:dyDescent="0.25">
      <c r="A79" s="127" t="s">
        <v>354</v>
      </c>
      <c r="B79" s="104" t="str" cm="1">
        <f t="array" ref="B79" xml:space="preserve"> _xlfn.TEXTJOIN( ",", FALSE, TRIM( A79:A84 ) )</f>
        <v>Arctic Outfitters,301 Curlew Way,Sitka,AK,99501,907-279-2401</v>
      </c>
      <c r="C79" s="259" t="str">
        <f t="shared" si="3"/>
        <v>-2401</v>
      </c>
      <c r="D79" s="259">
        <f t="shared" si="4"/>
        <v>1</v>
      </c>
      <c r="E79" s="259">
        <f t="shared" si="5"/>
        <v>1</v>
      </c>
    </row>
    <row r="80" spans="1:5" x14ac:dyDescent="0.25">
      <c r="A80" s="127" t="s">
        <v>355</v>
      </c>
      <c r="B80" s="104" t="str" cm="1">
        <f t="array" ref="B80" xml:space="preserve"> _xlfn.TEXTJOIN( ",", FALSE, TRIM( A80:A85 ) )</f>
        <v>301 Curlew Way,Sitka,AK,99501,907-279-2401,Arctic Sports Outfitters</v>
      </c>
      <c r="C80" s="259" t="str">
        <f t="shared" si="3"/>
        <v>tters</v>
      </c>
      <c r="D80" s="259" t="e">
        <f t="shared" si="4"/>
        <v>#VALUE!</v>
      </c>
      <c r="E80" s="259" t="e">
        <f t="shared" si="5"/>
        <v>#VALUE!</v>
      </c>
    </row>
    <row r="81" spans="1:5" x14ac:dyDescent="0.25">
      <c r="A81" s="127" t="s">
        <v>356</v>
      </c>
      <c r="B81" s="104" t="str" cm="1">
        <f t="array" ref="B81" xml:space="preserve"> _xlfn.TEXTJOIN( ",", FALSE, TRIM( A81:A86 ) )</f>
        <v>Sitka,AK,99501,907-279-2401,Arctic Sports Outfitters,308 Davis Road</v>
      </c>
      <c r="C81" s="259" t="str">
        <f t="shared" si="3"/>
        <v xml:space="preserve"> Road</v>
      </c>
      <c r="D81" s="259" t="e">
        <f t="shared" si="4"/>
        <v>#VALUE!</v>
      </c>
      <c r="E81" s="259" t="e">
        <f t="shared" si="5"/>
        <v>#VALUE!</v>
      </c>
    </row>
    <row r="82" spans="1:5" x14ac:dyDescent="0.25">
      <c r="A82" s="127" t="s">
        <v>316</v>
      </c>
      <c r="B82" s="104" t="str" cm="1">
        <f t="array" ref="B82" xml:space="preserve"> _xlfn.TEXTJOIN( ",", FALSE, TRIM( A82:A87 ) )</f>
        <v>AK,99501,907-279-2401,Arctic Sports Outfitters,308 Davis Road,Sitka</v>
      </c>
      <c r="C82" s="259" t="str">
        <f t="shared" si="3"/>
        <v>Sitka</v>
      </c>
      <c r="D82" s="259" t="e">
        <f t="shared" si="4"/>
        <v>#VALUE!</v>
      </c>
      <c r="E82" s="259" t="e">
        <f t="shared" si="5"/>
        <v>#VALUE!</v>
      </c>
    </row>
    <row r="83" spans="1:5" x14ac:dyDescent="0.25">
      <c r="A83" s="127">
        <v>99501</v>
      </c>
      <c r="B83" s="104" t="str" cm="1">
        <f t="array" ref="B83" xml:space="preserve"> _xlfn.TEXTJOIN( ",", FALSE, TRIM( A83:A88 ) )</f>
        <v>99501,907-279-2401,Arctic Sports Outfitters,308 Davis Road,Sitka,AK</v>
      </c>
      <c r="C83" s="259" t="str">
        <f t="shared" si="3"/>
        <v>ka,AK</v>
      </c>
      <c r="D83" s="259" t="e">
        <f t="shared" si="4"/>
        <v>#VALUE!</v>
      </c>
      <c r="E83" s="259" t="e">
        <f t="shared" si="5"/>
        <v>#VALUE!</v>
      </c>
    </row>
    <row r="84" spans="1:5" x14ac:dyDescent="0.25">
      <c r="A84" s="127" t="s">
        <v>357</v>
      </c>
      <c r="B84" s="104" t="str" cm="1">
        <f t="array" ref="B84" xml:space="preserve"> _xlfn.TEXTJOIN( ",", FALSE, TRIM( A84:A89 ) )</f>
        <v>907-279-2401,Arctic Sports Outfitters,308 Davis Road,Sitka,AK,99709</v>
      </c>
      <c r="C84" s="259" t="str">
        <f t="shared" si="3"/>
        <v>99709</v>
      </c>
      <c r="D84" s="259" t="e">
        <f t="shared" si="4"/>
        <v>#VALUE!</v>
      </c>
      <c r="E84" s="259" t="e">
        <f t="shared" si="5"/>
        <v>#VALUE!</v>
      </c>
    </row>
    <row r="85" spans="1:5" x14ac:dyDescent="0.25">
      <c r="A85" s="127" t="s">
        <v>358</v>
      </c>
      <c r="B85" s="104" t="str" cm="1">
        <f t="array" ref="B85" xml:space="preserve"> _xlfn.TEXTJOIN( ",", FALSE, TRIM( A85:A90 ) )</f>
        <v>Arctic Sports Outfitters,308 Davis Road,Sitka,AK,99709,907-452-2453</v>
      </c>
      <c r="C85" s="259" t="str">
        <f t="shared" si="3"/>
        <v>-2453</v>
      </c>
      <c r="D85" s="259">
        <f t="shared" si="4"/>
        <v>1</v>
      </c>
      <c r="E85" s="259">
        <f t="shared" si="5"/>
        <v>1</v>
      </c>
    </row>
    <row r="86" spans="1:5" x14ac:dyDescent="0.25">
      <c r="A86" s="127" t="s">
        <v>359</v>
      </c>
      <c r="B86" s="104" t="str" cm="1">
        <f t="array" ref="B86" xml:space="preserve"> _xlfn.TEXTJOIN( ",", FALSE, TRIM( A86:A91 ) )</f>
        <v>308 Davis Road,Sitka,AK,99709,907-452-2453,Arnold Golf Course</v>
      </c>
      <c r="C86" s="259" t="str">
        <f t="shared" si="3"/>
        <v>ourse</v>
      </c>
      <c r="D86" s="259" t="e">
        <f t="shared" si="4"/>
        <v>#VALUE!</v>
      </c>
      <c r="E86" s="259" t="e">
        <f t="shared" si="5"/>
        <v>#VALUE!</v>
      </c>
    </row>
    <row r="87" spans="1:5" x14ac:dyDescent="0.25">
      <c r="A87" s="127" t="s">
        <v>356</v>
      </c>
      <c r="B87" s="104" t="str" cm="1">
        <f t="array" ref="B87" xml:space="preserve"> _xlfn.TEXTJOIN( ",", FALSE, TRIM( A87:A92 ) )</f>
        <v>Sitka,AK,99709,907-452-2453,Arnold Golf Course,5901 Sharon Drive</v>
      </c>
      <c r="C87" s="259" t="str">
        <f t="shared" si="3"/>
        <v>Drive</v>
      </c>
      <c r="D87" s="259" t="e">
        <f t="shared" si="4"/>
        <v>#VALUE!</v>
      </c>
      <c r="E87" s="259" t="e">
        <f t="shared" si="5"/>
        <v>#VALUE!</v>
      </c>
    </row>
    <row r="88" spans="1:5" x14ac:dyDescent="0.25">
      <c r="A88" s="127" t="s">
        <v>316</v>
      </c>
      <c r="B88" s="104" t="str" cm="1">
        <f t="array" ref="B88" xml:space="preserve"> _xlfn.TEXTJOIN( ",", FALSE, TRIM( A88:A93 ) )</f>
        <v>AK,99709,907-452-2453,Arnold Golf Course,5901 Sharon Drive,Anchorage</v>
      </c>
      <c r="C88" s="259" t="str">
        <f t="shared" si="3"/>
        <v>orage</v>
      </c>
      <c r="D88" s="259" t="e">
        <f t="shared" si="4"/>
        <v>#VALUE!</v>
      </c>
      <c r="E88" s="259" t="e">
        <f t="shared" si="5"/>
        <v>#VALUE!</v>
      </c>
    </row>
    <row r="89" spans="1:5" x14ac:dyDescent="0.25">
      <c r="A89" s="127">
        <v>99709</v>
      </c>
      <c r="B89" s="104" t="str" cm="1">
        <f t="array" ref="B89" xml:space="preserve"> _xlfn.TEXTJOIN( ",", FALSE, TRIM( A89:A94 ) )</f>
        <v>99709,907-452-2453,Arnold Golf Course,5901 Sharon Drive,Anchorage,AK</v>
      </c>
      <c r="C89" s="259" t="str">
        <f t="shared" si="3"/>
        <v>ge,AK</v>
      </c>
      <c r="D89" s="259" t="e">
        <f t="shared" si="4"/>
        <v>#VALUE!</v>
      </c>
      <c r="E89" s="259" t="e">
        <f t="shared" si="5"/>
        <v>#VALUE!</v>
      </c>
    </row>
    <row r="90" spans="1:5" x14ac:dyDescent="0.25">
      <c r="A90" s="127" t="s">
        <v>360</v>
      </c>
      <c r="B90" s="104" t="str" cm="1">
        <f t="array" ref="B90" xml:space="preserve"> _xlfn.TEXTJOIN( ",", FALSE, TRIM( A90:A95 ) )</f>
        <v>907-452-2453,Arnold Golf Course,5901 Sharon Drive,Anchorage,AK,99645</v>
      </c>
      <c r="C90" s="259" t="str">
        <f t="shared" si="3"/>
        <v>99645</v>
      </c>
      <c r="D90" s="259" t="e">
        <f t="shared" si="4"/>
        <v>#VALUE!</v>
      </c>
      <c r="E90" s="259" t="e">
        <f t="shared" si="5"/>
        <v>#VALUE!</v>
      </c>
    </row>
    <row r="91" spans="1:5" x14ac:dyDescent="0.25">
      <c r="A91" s="127" t="s">
        <v>361</v>
      </c>
      <c r="B91" s="104" t="str" cm="1">
        <f t="array" ref="B91" xml:space="preserve"> _xlfn.TEXTJOIN( ",", FALSE, TRIM( A91:A96 ) )</f>
        <v>Arnold Golf Course,5901 Sharon Drive,Anchorage,AK,99645,907-745-6706</v>
      </c>
      <c r="C91" s="259" t="str">
        <f t="shared" si="3"/>
        <v>-6706</v>
      </c>
      <c r="D91" s="259">
        <f t="shared" si="4"/>
        <v>1</v>
      </c>
      <c r="E91" s="259">
        <f t="shared" si="5"/>
        <v>1</v>
      </c>
    </row>
    <row r="92" spans="1:5" x14ac:dyDescent="0.25">
      <c r="A92" s="127" t="s">
        <v>362</v>
      </c>
      <c r="B92" s="104" t="str" cm="1">
        <f t="array" ref="B92" xml:space="preserve"> _xlfn.TEXTJOIN( ",", FALSE, TRIM( A92:A97 ) )</f>
        <v>5901 Sharon Drive,Anchorage,AK,99645,907-745-6706,Backcountry Outfitter</v>
      </c>
      <c r="C92" s="259" t="str">
        <f t="shared" si="3"/>
        <v>itter</v>
      </c>
      <c r="D92" s="259" t="e">
        <f t="shared" si="4"/>
        <v>#VALUE!</v>
      </c>
      <c r="E92" s="259" t="e">
        <f t="shared" si="5"/>
        <v>#VALUE!</v>
      </c>
    </row>
    <row r="93" spans="1:5" x14ac:dyDescent="0.25">
      <c r="A93" s="127" t="s">
        <v>363</v>
      </c>
      <c r="B93" s="104" t="str" cm="1">
        <f t="array" ref="B93" xml:space="preserve"> _xlfn.TEXTJOIN( ",", FALSE, TRIM( A93:A98 ) )</f>
        <v>Anchorage,AK,99645,907-745-6706,Backcountry Outfitter,30 3rd Street</v>
      </c>
      <c r="C93" s="259" t="str">
        <f t="shared" si="3"/>
        <v>treet</v>
      </c>
      <c r="D93" s="259" t="e">
        <f t="shared" si="4"/>
        <v>#VALUE!</v>
      </c>
      <c r="E93" s="259" t="e">
        <f t="shared" si="5"/>
        <v>#VALUE!</v>
      </c>
    </row>
    <row r="94" spans="1:5" x14ac:dyDescent="0.25">
      <c r="A94" s="127" t="s">
        <v>316</v>
      </c>
      <c r="B94" s="104" t="str" cm="1">
        <f t="array" ref="B94" xml:space="preserve"> _xlfn.TEXTJOIN( ",", FALSE, TRIM( A94:A99 ) )</f>
        <v>AK,99645,907-745-6706,Backcountry Outfitter,30 3rd Street,Wasilla</v>
      </c>
      <c r="C94" s="259" t="str">
        <f t="shared" si="3"/>
        <v>silla</v>
      </c>
      <c r="D94" s="259" t="e">
        <f t="shared" si="4"/>
        <v>#VALUE!</v>
      </c>
      <c r="E94" s="259" t="e">
        <f t="shared" si="5"/>
        <v>#VALUE!</v>
      </c>
    </row>
    <row r="95" spans="1:5" x14ac:dyDescent="0.25">
      <c r="A95" s="127">
        <v>99645</v>
      </c>
      <c r="B95" s="104" t="str" cm="1">
        <f t="array" ref="B95" xml:space="preserve"> _xlfn.TEXTJOIN( ",", FALSE, TRIM( A95:A100 ) )</f>
        <v>99645,907-745-6706,Backcountry Outfitter,30 3rd Street,Wasilla,AK</v>
      </c>
      <c r="C95" s="259" t="str">
        <f t="shared" si="3"/>
        <v>la,AK</v>
      </c>
      <c r="D95" s="259" t="e">
        <f t="shared" si="4"/>
        <v>#VALUE!</v>
      </c>
      <c r="E95" s="259" t="e">
        <f t="shared" si="5"/>
        <v>#VALUE!</v>
      </c>
    </row>
    <row r="96" spans="1:5" x14ac:dyDescent="0.25">
      <c r="A96" s="127" t="s">
        <v>364</v>
      </c>
      <c r="B96" s="104" t="str" cm="1">
        <f t="array" ref="B96" xml:space="preserve"> _xlfn.TEXTJOIN( ",", FALSE, TRIM( A96:A101 ) )</f>
        <v>907-745-6706,Backcountry Outfitter,30 3rd Street,Wasilla,AK,99827</v>
      </c>
      <c r="C96" s="259" t="str">
        <f t="shared" si="3"/>
        <v>99827</v>
      </c>
      <c r="D96" s="259" t="e">
        <f t="shared" si="4"/>
        <v>#VALUE!</v>
      </c>
      <c r="E96" s="259" t="e">
        <f t="shared" si="5"/>
        <v>#VALUE!</v>
      </c>
    </row>
    <row r="97" spans="1:5" x14ac:dyDescent="0.25">
      <c r="A97" s="127" t="s">
        <v>365</v>
      </c>
      <c r="B97" s="104" t="str" cm="1">
        <f t="array" ref="B97" xml:space="preserve"> _xlfn.TEXTJOIN( ",", FALSE, TRIM( A97:A102 ) )</f>
        <v>Backcountry Outfitter,30 3rd Street,Wasilla,AK,99827,907-766-0956</v>
      </c>
      <c r="C97" s="259" t="str">
        <f t="shared" si="3"/>
        <v>-0956</v>
      </c>
      <c r="D97" s="259">
        <f t="shared" si="4"/>
        <v>1</v>
      </c>
      <c r="E97" s="259">
        <f t="shared" si="5"/>
        <v>1</v>
      </c>
    </row>
    <row r="98" spans="1:5" x14ac:dyDescent="0.25">
      <c r="A98" s="127" t="s">
        <v>366</v>
      </c>
      <c r="B98" s="104" t="str" cm="1">
        <f t="array" ref="B98" xml:space="preserve"> _xlfn.TEXTJOIN( ",", FALSE, TRIM( A98:A103 ) )</f>
        <v>30 3rd Street,Wasilla,AK,99827,907-766-0956,Bad Weather Sports</v>
      </c>
      <c r="C98" s="259" t="str">
        <f t="shared" si="3"/>
        <v>ports</v>
      </c>
      <c r="D98" s="259" t="e">
        <f t="shared" si="4"/>
        <v>#VALUE!</v>
      </c>
      <c r="E98" s="259" t="e">
        <f t="shared" si="5"/>
        <v>#VALUE!</v>
      </c>
    </row>
    <row r="99" spans="1:5" x14ac:dyDescent="0.25">
      <c r="A99" s="127" t="s">
        <v>320</v>
      </c>
      <c r="B99" s="104" t="str" cm="1">
        <f t="array" ref="B99" xml:space="preserve"> _xlfn.TEXTJOIN( ",", FALSE, TRIM( A99:A104 ) )</f>
        <v>Wasilla,AK,99827,907-766-0956,Bad Weather Sports,201 B Street</v>
      </c>
      <c r="C99" s="259" t="str">
        <f t="shared" si="3"/>
        <v>treet</v>
      </c>
      <c r="D99" s="259" t="e">
        <f t="shared" si="4"/>
        <v>#VALUE!</v>
      </c>
      <c r="E99" s="259" t="e">
        <f t="shared" si="5"/>
        <v>#VALUE!</v>
      </c>
    </row>
    <row r="100" spans="1:5" x14ac:dyDescent="0.25">
      <c r="A100" s="127" t="s">
        <v>316</v>
      </c>
      <c r="B100" s="104" t="str" cm="1">
        <f t="array" ref="B100" xml:space="preserve"> _xlfn.TEXTJOIN( ",", FALSE, TRIM( A100:A105 ) )</f>
        <v>AK,99827,907-766-0956,Bad Weather Sports,201 B Street,Talkeetna</v>
      </c>
      <c r="C100" s="259" t="str">
        <f t="shared" si="3"/>
        <v>eetna</v>
      </c>
      <c r="D100" s="259" t="e">
        <f t="shared" si="4"/>
        <v>#VALUE!</v>
      </c>
      <c r="E100" s="259" t="e">
        <f t="shared" si="5"/>
        <v>#VALUE!</v>
      </c>
    </row>
    <row r="101" spans="1:5" x14ac:dyDescent="0.25">
      <c r="A101" s="127">
        <v>99827</v>
      </c>
      <c r="B101" s="104" t="str" cm="1">
        <f t="array" ref="B101" xml:space="preserve"> _xlfn.TEXTJOIN( ",", FALSE, TRIM( A101:A106 ) )</f>
        <v>99827,907-766-0956,Bad Weather Sports,201 B Street,Talkeetna,AK</v>
      </c>
      <c r="C101" s="259" t="str">
        <f t="shared" si="3"/>
        <v>na,AK</v>
      </c>
      <c r="D101" s="259" t="e">
        <f t="shared" si="4"/>
        <v>#VALUE!</v>
      </c>
      <c r="E101" s="259" t="e">
        <f t="shared" si="5"/>
        <v>#VALUE!</v>
      </c>
    </row>
    <row r="102" spans="1:5" x14ac:dyDescent="0.25">
      <c r="A102" s="127" t="s">
        <v>367</v>
      </c>
      <c r="B102" s="104" t="str" cm="1">
        <f t="array" ref="B102" xml:space="preserve"> _xlfn.TEXTJOIN( ",", FALSE, TRIM( A102:A107 ) )</f>
        <v>907-766-0956,Bad Weather Sports,201 B Street,Talkeetna,AK,99709</v>
      </c>
      <c r="C102" s="259" t="str">
        <f t="shared" si="3"/>
        <v>99709</v>
      </c>
      <c r="D102" s="259" t="e">
        <f t="shared" si="4"/>
        <v>#VALUE!</v>
      </c>
      <c r="E102" s="259" t="e">
        <f t="shared" si="5"/>
        <v>#VALUE!</v>
      </c>
    </row>
    <row r="103" spans="1:5" x14ac:dyDescent="0.25">
      <c r="A103" s="127" t="s">
        <v>368</v>
      </c>
      <c r="B103" s="104" t="str" cm="1">
        <f t="array" ref="B103" xml:space="preserve"> _xlfn.TEXTJOIN( ",", FALSE, TRIM( A103:A108 ) )</f>
        <v>Bad Weather Sports,201 B Street,Talkeetna,AK,99709,907-474-2019</v>
      </c>
      <c r="C103" s="259" t="str">
        <f t="shared" si="3"/>
        <v>-2019</v>
      </c>
      <c r="D103" s="259">
        <f t="shared" si="4"/>
        <v>1</v>
      </c>
      <c r="E103" s="259">
        <f t="shared" si="5"/>
        <v>1</v>
      </c>
    </row>
    <row r="104" spans="1:5" x14ac:dyDescent="0.25">
      <c r="A104" s="127" t="s">
        <v>369</v>
      </c>
      <c r="B104" s="104" t="str" cm="1">
        <f t="array" ref="B104" xml:space="preserve"> _xlfn.TEXTJOIN( ",", FALSE, TRIM( A104:A109 ) )</f>
        <v>201 B Street,Talkeetna,AK,99709,907-474-2019,Bad Weather Sports</v>
      </c>
      <c r="C104" s="259" t="str">
        <f t="shared" si="3"/>
        <v>ports</v>
      </c>
      <c r="D104" s="259" t="e">
        <f t="shared" si="4"/>
        <v>#VALUE!</v>
      </c>
      <c r="E104" s="259" t="e">
        <f t="shared" si="5"/>
        <v>#VALUE!</v>
      </c>
    </row>
    <row r="105" spans="1:5" x14ac:dyDescent="0.25">
      <c r="A105" s="127" t="s">
        <v>370</v>
      </c>
      <c r="B105" s="104" t="str" cm="1">
        <f t="array" ref="B105" xml:space="preserve"> _xlfn.TEXTJOIN( ",", FALSE, TRIM( A105:A110 ) )</f>
        <v>Talkeetna,AK,99709,907-474-2019,Bad Weather Sports,213 Badger Road</v>
      </c>
      <c r="C105" s="259" t="str">
        <f t="shared" si="3"/>
        <v xml:space="preserve"> Road</v>
      </c>
      <c r="D105" s="259" t="e">
        <f t="shared" si="4"/>
        <v>#VALUE!</v>
      </c>
      <c r="E105" s="259" t="e">
        <f t="shared" si="5"/>
        <v>#VALUE!</v>
      </c>
    </row>
    <row r="106" spans="1:5" x14ac:dyDescent="0.25">
      <c r="A106" s="127" t="s">
        <v>316</v>
      </c>
      <c r="B106" s="104" t="str" cm="1">
        <f t="array" ref="B106" xml:space="preserve"> _xlfn.TEXTJOIN( ",", FALSE, TRIM( A106:A111 ) )</f>
        <v>AK,99709,907-474-2019,Bad Weather Sports,213 Badger Road,Soldotna</v>
      </c>
      <c r="C106" s="259" t="str">
        <f t="shared" si="3"/>
        <v>dotna</v>
      </c>
      <c r="D106" s="259" t="e">
        <f t="shared" si="4"/>
        <v>#VALUE!</v>
      </c>
      <c r="E106" s="259" t="e">
        <f t="shared" si="5"/>
        <v>#VALUE!</v>
      </c>
    </row>
    <row r="107" spans="1:5" x14ac:dyDescent="0.25">
      <c r="A107" s="127">
        <v>99709</v>
      </c>
      <c r="B107" s="104" t="str" cm="1">
        <f t="array" ref="B107" xml:space="preserve"> _xlfn.TEXTJOIN( ",", FALSE, TRIM( A107:A112 ) )</f>
        <v>99709,907-474-2019,Bad Weather Sports,213 Badger Road,Soldotna,AK</v>
      </c>
      <c r="C107" s="259" t="str">
        <f t="shared" si="3"/>
        <v>na,AK</v>
      </c>
      <c r="D107" s="259" t="e">
        <f t="shared" si="4"/>
        <v>#VALUE!</v>
      </c>
      <c r="E107" s="259" t="e">
        <f t="shared" si="5"/>
        <v>#VALUE!</v>
      </c>
    </row>
    <row r="108" spans="1:5" x14ac:dyDescent="0.25">
      <c r="A108" s="127" t="s">
        <v>371</v>
      </c>
      <c r="B108" s="104" t="str" cm="1">
        <f t="array" ref="B108" xml:space="preserve"> _xlfn.TEXTJOIN( ",", FALSE, TRIM( A108:A113 ) )</f>
        <v>907-474-2019,Bad Weather Sports,213 Badger Road,Soldotna,AK,99701</v>
      </c>
      <c r="C108" s="259" t="str">
        <f t="shared" si="3"/>
        <v>99701</v>
      </c>
      <c r="D108" s="259" t="e">
        <f t="shared" si="4"/>
        <v>#VALUE!</v>
      </c>
      <c r="E108" s="259" t="e">
        <f t="shared" si="5"/>
        <v>#VALUE!</v>
      </c>
    </row>
    <row r="109" spans="1:5" x14ac:dyDescent="0.25">
      <c r="A109" s="127" t="s">
        <v>368</v>
      </c>
      <c r="B109" s="104" t="str" cm="1">
        <f t="array" ref="B109" xml:space="preserve"> _xlfn.TEXTJOIN( ",", FALSE, TRIM( A109:A114 ) )</f>
        <v>Bad Weather Sports,213 Badger Road,Soldotna,AK,99701,907-474-2019</v>
      </c>
      <c r="C109" s="259" t="str">
        <f t="shared" si="3"/>
        <v>-2019</v>
      </c>
      <c r="D109" s="259">
        <f t="shared" si="4"/>
        <v>1</v>
      </c>
      <c r="E109" s="259">
        <f t="shared" si="5"/>
        <v>1</v>
      </c>
    </row>
    <row r="110" spans="1:5" x14ac:dyDescent="0.25">
      <c r="A110" s="127" t="s">
        <v>372</v>
      </c>
      <c r="B110" s="104" t="str" cm="1">
        <f t="array" ref="B110" xml:space="preserve"> _xlfn.TEXTJOIN( ",", FALSE, TRIM( A110:A115 ) )</f>
        <v>213 Badger Road,Soldotna,AK,99701,907-474-2019,Barnie's Sports</v>
      </c>
      <c r="C110" s="259" t="str">
        <f t="shared" si="3"/>
        <v>ports</v>
      </c>
      <c r="D110" s="259" t="e">
        <f t="shared" si="4"/>
        <v>#VALUE!</v>
      </c>
      <c r="E110" s="259" t="e">
        <f t="shared" si="5"/>
        <v>#VALUE!</v>
      </c>
    </row>
    <row r="111" spans="1:5" x14ac:dyDescent="0.25">
      <c r="A111" s="127" t="s">
        <v>346</v>
      </c>
      <c r="B111" s="104" t="str" cm="1">
        <f t="array" ref="B111" xml:space="preserve"> _xlfn.TEXTJOIN( ",", FALSE, TRIM( A111:A116 ) )</f>
        <v>Soldotna,AK,99701,907-474-2019,Barnie's Sports,340 Dimond Centre</v>
      </c>
      <c r="C111" s="259" t="str">
        <f t="shared" si="3"/>
        <v>entre</v>
      </c>
      <c r="D111" s="259" t="e">
        <f t="shared" si="4"/>
        <v>#VALUE!</v>
      </c>
      <c r="E111" s="259" t="e">
        <f t="shared" si="5"/>
        <v>#VALUE!</v>
      </c>
    </row>
    <row r="112" spans="1:5" x14ac:dyDescent="0.25">
      <c r="A112" s="127" t="s">
        <v>316</v>
      </c>
      <c r="B112" s="104" t="str" cm="1">
        <f t="array" ref="B112" xml:space="preserve"> _xlfn.TEXTJOIN( ",", FALSE, TRIM( A112:A117 ) )</f>
        <v>AK,99701,907-474-2019,Barnie's Sports,340 Dimond Centre,Palmer</v>
      </c>
      <c r="C112" s="259" t="str">
        <f t="shared" si="3"/>
        <v>almer</v>
      </c>
      <c r="D112" s="259" t="e">
        <f t="shared" si="4"/>
        <v>#VALUE!</v>
      </c>
      <c r="E112" s="259" t="e">
        <f t="shared" si="5"/>
        <v>#VALUE!</v>
      </c>
    </row>
    <row r="113" spans="1:5" x14ac:dyDescent="0.25">
      <c r="A113" s="127">
        <v>99701</v>
      </c>
      <c r="B113" s="104" t="str" cm="1">
        <f t="array" ref="B113" xml:space="preserve"> _xlfn.TEXTJOIN( ",", FALSE, TRIM( A113:A118 ) )</f>
        <v>99701,907-474-2019,Barnie's Sports,340 Dimond Centre,Palmer,AK</v>
      </c>
      <c r="C113" s="259" t="str">
        <f t="shared" si="3"/>
        <v>er,AK</v>
      </c>
      <c r="D113" s="259" t="e">
        <f t="shared" si="4"/>
        <v>#VALUE!</v>
      </c>
      <c r="E113" s="259" t="e">
        <f t="shared" si="5"/>
        <v>#VALUE!</v>
      </c>
    </row>
    <row r="114" spans="1:5" x14ac:dyDescent="0.25">
      <c r="A114" s="127" t="s">
        <v>371</v>
      </c>
      <c r="B114" s="104" t="str" cm="1">
        <f t="array" ref="B114" xml:space="preserve"> _xlfn.TEXTJOIN( ",", FALSE, TRIM( A114:A119 ) )</f>
        <v>907-474-2019,Barnie's Sports,340 Dimond Centre,Palmer,AK,99503</v>
      </c>
      <c r="C114" s="259" t="str">
        <f t="shared" si="3"/>
        <v>99503</v>
      </c>
      <c r="D114" s="259" t="e">
        <f t="shared" si="4"/>
        <v>#VALUE!</v>
      </c>
      <c r="E114" s="259" t="e">
        <f t="shared" si="5"/>
        <v>#VALUE!</v>
      </c>
    </row>
    <row r="115" spans="1:5" x14ac:dyDescent="0.25">
      <c r="A115" s="127" t="s">
        <v>373</v>
      </c>
      <c r="B115" s="104" t="str" cm="1">
        <f t="array" ref="B115" xml:space="preserve"> _xlfn.TEXTJOIN( ",", FALSE, TRIM( A115:A120 ) )</f>
        <v>Barnie's Sports,340 Dimond Centre,Palmer,AK,99503,907-561-2494</v>
      </c>
      <c r="C115" s="259" t="str">
        <f t="shared" si="3"/>
        <v>-2494</v>
      </c>
      <c r="D115" s="259">
        <f t="shared" si="4"/>
        <v>1</v>
      </c>
      <c r="E115" s="259">
        <f t="shared" si="5"/>
        <v>1</v>
      </c>
    </row>
    <row r="116" spans="1:5" x14ac:dyDescent="0.25">
      <c r="A116" s="127" t="s">
        <v>374</v>
      </c>
      <c r="B116" s="104" t="str" cm="1">
        <f t="array" ref="B116" xml:space="preserve"> _xlfn.TEXTJOIN( ",", FALSE, TRIM( A116:A121 ) )</f>
        <v>340 Dimond Centre,Palmer,AK,99503,907-561-2494,Bear Country Outfitters</v>
      </c>
      <c r="C116" s="259" t="str">
        <f t="shared" si="3"/>
        <v>tters</v>
      </c>
      <c r="D116" s="259" t="e">
        <f t="shared" si="4"/>
        <v>#VALUE!</v>
      </c>
      <c r="E116" s="259" t="e">
        <f t="shared" si="5"/>
        <v>#VALUE!</v>
      </c>
    </row>
    <row r="117" spans="1:5" x14ac:dyDescent="0.25">
      <c r="A117" s="127" t="s">
        <v>375</v>
      </c>
      <c r="B117" s="104" t="str" cm="1">
        <f t="array" ref="B117" xml:space="preserve"> _xlfn.TEXTJOIN( ",", FALSE, TRIM( A117:A122 ) )</f>
        <v>Palmer,AK,99503,907-561-2494,Bear Country Outfitters,407 Dimond Centre</v>
      </c>
      <c r="C117" s="259" t="str">
        <f t="shared" si="3"/>
        <v>entre</v>
      </c>
      <c r="D117" s="259" t="e">
        <f t="shared" si="4"/>
        <v>#VALUE!</v>
      </c>
      <c r="E117" s="259" t="e">
        <f t="shared" si="5"/>
        <v>#VALUE!</v>
      </c>
    </row>
    <row r="118" spans="1:5" x14ac:dyDescent="0.25">
      <c r="A118" s="127" t="s">
        <v>316</v>
      </c>
      <c r="B118" s="104" t="str" cm="1">
        <f t="array" ref="B118" xml:space="preserve"> _xlfn.TEXTJOIN( ",", FALSE, TRIM( A118:A123 ) )</f>
        <v>AK,99503,907-561-2494,Bear Country Outfitters,407 Dimond Centre,Palmer</v>
      </c>
      <c r="C118" s="259" t="str">
        <f t="shared" si="3"/>
        <v>almer</v>
      </c>
      <c r="D118" s="259" t="e">
        <f t="shared" si="4"/>
        <v>#VALUE!</v>
      </c>
      <c r="E118" s="259" t="e">
        <f t="shared" si="5"/>
        <v>#VALUE!</v>
      </c>
    </row>
    <row r="119" spans="1:5" x14ac:dyDescent="0.25">
      <c r="A119" s="127">
        <v>99503</v>
      </c>
      <c r="B119" s="104" t="str" cm="1">
        <f t="array" ref="B119" xml:space="preserve"> _xlfn.TEXTJOIN( ",", FALSE, TRIM( A119:A124 ) )</f>
        <v>99503,907-561-2494,Bear Country Outfitters,407 Dimond Centre,Palmer,AK</v>
      </c>
      <c r="C119" s="259" t="str">
        <f t="shared" si="3"/>
        <v>er,AK</v>
      </c>
      <c r="D119" s="259" t="e">
        <f t="shared" si="4"/>
        <v>#VALUE!</v>
      </c>
      <c r="E119" s="259" t="e">
        <f t="shared" si="5"/>
        <v>#VALUE!</v>
      </c>
    </row>
    <row r="120" spans="1:5" x14ac:dyDescent="0.25">
      <c r="A120" s="127" t="s">
        <v>376</v>
      </c>
      <c r="B120" s="104" t="str" cm="1">
        <f t="array" ref="B120" xml:space="preserve"> _xlfn.TEXTJOIN( ",", FALSE, TRIM( A120:A125 ) )</f>
        <v>907-561-2494,Bear Country Outfitters,407 Dimond Centre,Palmer,AK,99615</v>
      </c>
      <c r="C120" s="259" t="str">
        <f t="shared" si="3"/>
        <v>99615</v>
      </c>
      <c r="D120" s="259" t="e">
        <f t="shared" si="4"/>
        <v>#VALUE!</v>
      </c>
      <c r="E120" s="259" t="e">
        <f t="shared" si="5"/>
        <v>#VALUE!</v>
      </c>
    </row>
    <row r="121" spans="1:5" x14ac:dyDescent="0.25">
      <c r="A121" s="127" t="s">
        <v>377</v>
      </c>
      <c r="B121" s="104" t="str" cm="1">
        <f t="array" ref="B121" xml:space="preserve"> _xlfn.TEXTJOIN( ",", FALSE, TRIM( A121:A126 ) )</f>
        <v>Bear Country Outfitters,407 Dimond Centre,Palmer,AK,99615,907-486-2811</v>
      </c>
      <c r="C121" s="259" t="str">
        <f t="shared" si="3"/>
        <v>-2811</v>
      </c>
      <c r="D121" s="259">
        <f t="shared" si="4"/>
        <v>1</v>
      </c>
      <c r="E121" s="259">
        <f t="shared" si="5"/>
        <v>1</v>
      </c>
    </row>
    <row r="122" spans="1:5" x14ac:dyDescent="0.25">
      <c r="A122" s="127" t="s">
        <v>378</v>
      </c>
      <c r="B122" s="104" t="str" cm="1">
        <f t="array" ref="B122" xml:space="preserve"> _xlfn.TEXTJOIN( ",", FALSE, TRIM( A122:A127 ) )</f>
        <v>407 Dimond Centre,Palmer,AK,99615,907-486-2811,Beaver Tail Sports</v>
      </c>
      <c r="C122" s="259" t="str">
        <f t="shared" si="3"/>
        <v>ports</v>
      </c>
      <c r="D122" s="259" t="e">
        <f t="shared" si="4"/>
        <v>#VALUE!</v>
      </c>
      <c r="E122" s="259" t="e">
        <f t="shared" si="5"/>
        <v>#VALUE!</v>
      </c>
    </row>
    <row r="123" spans="1:5" x14ac:dyDescent="0.25">
      <c r="A123" s="127" t="s">
        <v>375</v>
      </c>
      <c r="B123" s="104" t="str" cm="1">
        <f t="array" ref="B123" xml:space="preserve"> _xlfn.TEXTJOIN( ",", FALSE, TRIM( A123:A128 ) )</f>
        <v>Palmer,AK,99615,907-486-2811,Beaver Tail Sports,447 Dock Street</v>
      </c>
      <c r="C123" s="259" t="str">
        <f t="shared" si="3"/>
        <v>treet</v>
      </c>
      <c r="D123" s="259" t="e">
        <f t="shared" si="4"/>
        <v>#VALUE!</v>
      </c>
      <c r="E123" s="259" t="e">
        <f t="shared" si="5"/>
        <v>#VALUE!</v>
      </c>
    </row>
    <row r="124" spans="1:5" x14ac:dyDescent="0.25">
      <c r="A124" s="127" t="s">
        <v>316</v>
      </c>
      <c r="B124" s="104" t="str" cm="1">
        <f t="array" ref="B124" xml:space="preserve"> _xlfn.TEXTJOIN( ",", FALSE, TRIM( A124:A129 ) )</f>
        <v>AK,99615,907-486-2811,Beaver Tail Sports,447 Dock Street,North Pole</v>
      </c>
      <c r="C124" s="259" t="str">
        <f t="shared" si="3"/>
        <v xml:space="preserve"> Pole</v>
      </c>
      <c r="D124" s="259" t="e">
        <f t="shared" si="4"/>
        <v>#VALUE!</v>
      </c>
      <c r="E124" s="259" t="e">
        <f t="shared" si="5"/>
        <v>#VALUE!</v>
      </c>
    </row>
    <row r="125" spans="1:5" x14ac:dyDescent="0.25">
      <c r="A125" s="127">
        <v>99615</v>
      </c>
      <c r="B125" s="104" t="str" cm="1">
        <f t="array" ref="B125" xml:space="preserve"> _xlfn.TEXTJOIN( ",", FALSE, TRIM( A125:A130 ) )</f>
        <v>99615,907-486-2811,Beaver Tail Sports,447 Dock Street,North Pole,AK</v>
      </c>
      <c r="C125" s="259" t="str">
        <f t="shared" si="3"/>
        <v>le,AK</v>
      </c>
      <c r="D125" s="259" t="e">
        <f t="shared" si="4"/>
        <v>#VALUE!</v>
      </c>
      <c r="E125" s="259" t="e">
        <f t="shared" si="5"/>
        <v>#VALUE!</v>
      </c>
    </row>
    <row r="126" spans="1:5" x14ac:dyDescent="0.25">
      <c r="A126" s="127" t="s">
        <v>379</v>
      </c>
      <c r="B126" s="104" t="str" cm="1">
        <f t="array" ref="B126" xml:space="preserve"> _xlfn.TEXTJOIN( ",", FALSE, TRIM( A126:A131 ) )</f>
        <v>907-486-2811,Beaver Tail Sports,447 Dock Street,North Pole,AK,99709</v>
      </c>
      <c r="C126" s="259" t="str">
        <f t="shared" si="3"/>
        <v>99709</v>
      </c>
      <c r="D126" s="259" t="e">
        <f t="shared" si="4"/>
        <v>#VALUE!</v>
      </c>
      <c r="E126" s="259" t="e">
        <f t="shared" si="5"/>
        <v>#VALUE!</v>
      </c>
    </row>
    <row r="127" spans="1:5" x14ac:dyDescent="0.25">
      <c r="A127" s="127" t="s">
        <v>380</v>
      </c>
      <c r="B127" s="104" t="str" cm="1">
        <f t="array" ref="B127" xml:space="preserve"> _xlfn.TEXTJOIN( ",", FALSE, TRIM( A127:A132 ) )</f>
        <v>Beaver Tail Sports,447 Dock Street,North Pole,AK,99709,907-479-2869</v>
      </c>
      <c r="C127" s="259" t="str">
        <f t="shared" si="3"/>
        <v>-2869</v>
      </c>
      <c r="D127" s="259">
        <f t="shared" si="4"/>
        <v>1</v>
      </c>
      <c r="E127" s="259">
        <f t="shared" si="5"/>
        <v>1</v>
      </c>
    </row>
    <row r="128" spans="1:5" x14ac:dyDescent="0.25">
      <c r="A128" s="127" t="s">
        <v>381</v>
      </c>
      <c r="B128" s="104" t="str" cm="1">
        <f t="array" ref="B128" xml:space="preserve"> _xlfn.TEXTJOIN( ",", FALSE, TRIM( A128:A133 ) )</f>
        <v>447 Dock Street,North Pole,AK,99709,907-479-2869,Beaver Tail Sports</v>
      </c>
      <c r="C128" s="259" t="str">
        <f t="shared" si="3"/>
        <v>ports</v>
      </c>
      <c r="D128" s="259" t="e">
        <f t="shared" si="4"/>
        <v>#VALUE!</v>
      </c>
      <c r="E128" s="259" t="e">
        <f t="shared" si="5"/>
        <v>#VALUE!</v>
      </c>
    </row>
    <row r="129" spans="1:5" x14ac:dyDescent="0.25">
      <c r="A129" s="127" t="s">
        <v>382</v>
      </c>
      <c r="B129" s="104" t="str" cm="1">
        <f t="array" ref="B129" xml:space="preserve"> _xlfn.TEXTJOIN( ",", FALSE, TRIM( A129:A134 ) )</f>
        <v>North Pole,AK,99709,907-479-2869,Beaver Tail Sports,475 E. 68th Avenue</v>
      </c>
      <c r="C129" s="259" t="str">
        <f t="shared" si="3"/>
        <v>venue</v>
      </c>
      <c r="D129" s="259" t="e">
        <f t="shared" si="4"/>
        <v>#VALUE!</v>
      </c>
      <c r="E129" s="259" t="e">
        <f t="shared" si="5"/>
        <v>#VALUE!</v>
      </c>
    </row>
    <row r="130" spans="1:5" x14ac:dyDescent="0.25">
      <c r="A130" s="127" t="s">
        <v>316</v>
      </c>
      <c r="B130" s="104" t="str" cm="1">
        <f t="array" ref="B130" xml:space="preserve"> _xlfn.TEXTJOIN( ",", FALSE, TRIM( A130:A135 ) )</f>
        <v>AK,99709,907-479-2869,Beaver Tail Sports,475 E. 68th Avenue,North Pole</v>
      </c>
      <c r="C130" s="259" t="str">
        <f t="shared" si="3"/>
        <v xml:space="preserve"> Pole</v>
      </c>
      <c r="D130" s="259" t="e">
        <f t="shared" si="4"/>
        <v>#VALUE!</v>
      </c>
      <c r="E130" s="259" t="e">
        <f t="shared" si="5"/>
        <v>#VALUE!</v>
      </c>
    </row>
    <row r="131" spans="1:5" x14ac:dyDescent="0.25">
      <c r="A131" s="127">
        <v>99709</v>
      </c>
      <c r="B131" s="104" t="str" cm="1">
        <f t="array" ref="B131" xml:space="preserve"> _xlfn.TEXTJOIN( ",", FALSE, TRIM( A131:A136 ) )</f>
        <v>99709,907-479-2869,Beaver Tail Sports,475 E. 68th Avenue,North Pole,AK</v>
      </c>
      <c r="C131" s="259" t="str">
        <f t="shared" si="3"/>
        <v>le,AK</v>
      </c>
      <c r="D131" s="259" t="e">
        <f t="shared" si="4"/>
        <v>#VALUE!</v>
      </c>
      <c r="E131" s="259" t="e">
        <f t="shared" si="5"/>
        <v>#VALUE!</v>
      </c>
    </row>
    <row r="132" spans="1:5" x14ac:dyDescent="0.25">
      <c r="A132" s="127" t="s">
        <v>383</v>
      </c>
      <c r="B132" s="104" t="str" cm="1">
        <f t="array" ref="B132" xml:space="preserve"> _xlfn.TEXTJOIN( ",", FALSE, TRIM( A132:A137 ) )</f>
        <v>907-479-2869,Beaver Tail Sports,475 E. 68th Avenue,North Pole,AK,99686</v>
      </c>
      <c r="C132" s="259" t="str">
        <f t="shared" si="3"/>
        <v>99686</v>
      </c>
      <c r="D132" s="259" t="e">
        <f t="shared" si="4"/>
        <v>#VALUE!</v>
      </c>
      <c r="E132" s="259" t="e">
        <f t="shared" si="5"/>
        <v>#VALUE!</v>
      </c>
    </row>
    <row r="133" spans="1:5" x14ac:dyDescent="0.25">
      <c r="A133" s="127" t="s">
        <v>380</v>
      </c>
      <c r="B133" s="104" t="str" cm="1">
        <f t="array" ref="B133" xml:space="preserve"> _xlfn.TEXTJOIN( ",", FALSE, TRIM( A133:A138 ) )</f>
        <v>Beaver Tail Sports,475 E. 68th Avenue,North Pole,AK,99686,907-835-2876</v>
      </c>
      <c r="C133" s="259" t="str">
        <f t="shared" si="3"/>
        <v>-2876</v>
      </c>
      <c r="D133" s="259">
        <f t="shared" si="4"/>
        <v>1</v>
      </c>
      <c r="E133" s="259">
        <f t="shared" si="5"/>
        <v>1</v>
      </c>
    </row>
    <row r="134" spans="1:5" x14ac:dyDescent="0.25">
      <c r="A134" s="127" t="s">
        <v>384</v>
      </c>
      <c r="B134" s="104" t="str" cm="1">
        <f t="array" ref="B134" xml:space="preserve"> _xlfn.TEXTJOIN( ",", FALSE, TRIM( A134:A139 ) )</f>
        <v>475 E. 68th Avenue,North Pole,AK,99686,907-835-2876,Bernie's Bait Shop &amp; Supply</v>
      </c>
      <c r="C134" s="259" t="str">
        <f t="shared" si="3"/>
        <v>upply</v>
      </c>
      <c r="D134" s="259" t="e">
        <f t="shared" si="4"/>
        <v>#VALUE!</v>
      </c>
      <c r="E134" s="259" t="e">
        <f t="shared" si="5"/>
        <v>#VALUE!</v>
      </c>
    </row>
    <row r="135" spans="1:5" x14ac:dyDescent="0.25">
      <c r="A135" s="127" t="s">
        <v>382</v>
      </c>
      <c r="B135" s="104" t="str" cm="1">
        <f t="array" ref="B135" xml:space="preserve"> _xlfn.TEXTJOIN( ",", FALSE, TRIM( A135:A140 ) )</f>
        <v>North Pole,AK,99686,907-835-2876,Bernie's Bait Shop &amp; Supply,320 De Armoun Road</v>
      </c>
      <c r="C135" s="259" t="str">
        <f t="shared" ref="C135:C198" si="6" xml:space="preserve"> RIGHT( B135, $C$3 )</f>
        <v xml:space="preserve"> Road</v>
      </c>
      <c r="D135" s="259" t="e">
        <f t="shared" ref="D135:D198" si="7" xml:space="preserve"> FIND( $D$3, C135 )</f>
        <v>#VALUE!</v>
      </c>
      <c r="E135" s="259" t="e">
        <f t="shared" si="5"/>
        <v>#VALUE!</v>
      </c>
    </row>
    <row r="136" spans="1:5" x14ac:dyDescent="0.25">
      <c r="A136" s="127" t="s">
        <v>316</v>
      </c>
      <c r="B136" s="104" t="str" cm="1">
        <f t="array" ref="B136" xml:space="preserve"> _xlfn.TEXTJOIN( ",", FALSE, TRIM( A136:A141 ) )</f>
        <v>AK,99686,907-835-2876,Bernie's Bait Shop &amp; Supply,320 De Armoun Road,Sitka</v>
      </c>
      <c r="C136" s="259" t="str">
        <f t="shared" si="6"/>
        <v>Sitka</v>
      </c>
      <c r="D136" s="259" t="e">
        <f t="shared" si="7"/>
        <v>#VALUE!</v>
      </c>
      <c r="E136" s="259" t="e">
        <f t="shared" ref="E136:E199" si="8" xml:space="preserve"> SEARCH( $E$3, C136 )</f>
        <v>#VALUE!</v>
      </c>
    </row>
    <row r="137" spans="1:5" x14ac:dyDescent="0.25">
      <c r="A137" s="127">
        <v>99686</v>
      </c>
      <c r="B137" s="104" t="str" cm="1">
        <f t="array" ref="B137" xml:space="preserve"> _xlfn.TEXTJOIN( ",", FALSE, TRIM( A137:A142 ) )</f>
        <v>99686,907-835-2876,Bernie's Bait Shop &amp; Supply,320 De Armoun Road,Sitka,AK</v>
      </c>
      <c r="C137" s="259" t="str">
        <f t="shared" si="6"/>
        <v>ka,AK</v>
      </c>
      <c r="D137" s="259" t="e">
        <f t="shared" si="7"/>
        <v>#VALUE!</v>
      </c>
      <c r="E137" s="259" t="e">
        <f t="shared" si="8"/>
        <v>#VALUE!</v>
      </c>
    </row>
    <row r="138" spans="1:5" x14ac:dyDescent="0.25">
      <c r="A138" s="127" t="s">
        <v>385</v>
      </c>
      <c r="B138" s="104" t="str" cm="1">
        <f t="array" ref="B138" xml:space="preserve"> _xlfn.TEXTJOIN( ",", FALSE, TRIM( A138:A143 ) )</f>
        <v>907-835-2876,Bernie's Bait Shop &amp; Supply,320 De Armoun Road,Sitka,AK,99654</v>
      </c>
      <c r="C138" s="259" t="str">
        <f t="shared" si="6"/>
        <v>99654</v>
      </c>
      <c r="D138" s="259" t="e">
        <f t="shared" si="7"/>
        <v>#VALUE!</v>
      </c>
      <c r="E138" s="259" t="e">
        <f t="shared" si="8"/>
        <v>#VALUE!</v>
      </c>
    </row>
    <row r="139" spans="1:5" x14ac:dyDescent="0.25">
      <c r="A139" s="127" t="s">
        <v>386</v>
      </c>
      <c r="B139" s="104" t="str" cm="1">
        <f t="array" ref="B139" xml:space="preserve"> _xlfn.TEXTJOIN( ",", FALSE, TRIM( A139:A144 ) )</f>
        <v>Bernie's Bait Shop &amp; Supply,320 De Armoun Road,Sitka,AK,99654,907-357-2477</v>
      </c>
      <c r="C139" s="259" t="str">
        <f t="shared" si="6"/>
        <v>-2477</v>
      </c>
      <c r="D139" s="259">
        <f t="shared" si="7"/>
        <v>1</v>
      </c>
      <c r="E139" s="259">
        <f t="shared" si="8"/>
        <v>1</v>
      </c>
    </row>
    <row r="140" spans="1:5" x14ac:dyDescent="0.25">
      <c r="A140" s="127" t="s">
        <v>387</v>
      </c>
      <c r="B140" s="104" t="str" cm="1">
        <f t="array" ref="B140" xml:space="preserve"> _xlfn.TEXTJOIN( ",", FALSE, TRIM( A140:A145 ) )</f>
        <v>320 De Armoun Road,Sitka,AK,99654,907-357-2477,Big Frontier Diving</v>
      </c>
      <c r="C140" s="259" t="str">
        <f t="shared" si="6"/>
        <v>iving</v>
      </c>
      <c r="D140" s="259" t="e">
        <f t="shared" si="7"/>
        <v>#VALUE!</v>
      </c>
      <c r="E140" s="259" t="e">
        <f t="shared" si="8"/>
        <v>#VALUE!</v>
      </c>
    </row>
    <row r="141" spans="1:5" x14ac:dyDescent="0.25">
      <c r="A141" s="127" t="s">
        <v>356</v>
      </c>
      <c r="B141" s="104" t="str" cm="1">
        <f t="array" ref="B141" xml:space="preserve"> _xlfn.TEXTJOIN( ",", FALSE, TRIM( A141:A146 ) )</f>
        <v>Sitka,AK,99654,907-357-2477,Big Frontier Diving,3425 Mission Street</v>
      </c>
      <c r="C141" s="259" t="str">
        <f t="shared" si="6"/>
        <v>treet</v>
      </c>
      <c r="D141" s="259" t="e">
        <f t="shared" si="7"/>
        <v>#VALUE!</v>
      </c>
      <c r="E141" s="259" t="e">
        <f t="shared" si="8"/>
        <v>#VALUE!</v>
      </c>
    </row>
    <row r="142" spans="1:5" x14ac:dyDescent="0.25">
      <c r="A142" s="127" t="s">
        <v>316</v>
      </c>
      <c r="B142" s="104" t="str" cm="1">
        <f t="array" ref="B142" xml:space="preserve"> _xlfn.TEXTJOIN( ",", FALSE, TRIM( A142:A147 ) )</f>
        <v>AK,99654,907-357-2477,Big Frontier Diving,3425 Mission Street,Fairbanks</v>
      </c>
      <c r="C142" s="259" t="str">
        <f t="shared" si="6"/>
        <v>banks</v>
      </c>
      <c r="D142" s="259" t="e">
        <f t="shared" si="7"/>
        <v>#VALUE!</v>
      </c>
      <c r="E142" s="259" t="e">
        <f t="shared" si="8"/>
        <v>#VALUE!</v>
      </c>
    </row>
    <row r="143" spans="1:5" x14ac:dyDescent="0.25">
      <c r="A143" s="127">
        <v>99654</v>
      </c>
      <c r="B143" s="104" t="str" cm="1">
        <f t="array" ref="B143" xml:space="preserve"> _xlfn.TEXTJOIN( ",", FALSE, TRIM( A143:A148 ) )</f>
        <v>99654,907-357-2477,Big Frontier Diving,3425 Mission Street,Fairbanks,AK</v>
      </c>
      <c r="C143" s="259" t="str">
        <f t="shared" si="6"/>
        <v>ks,AK</v>
      </c>
      <c r="D143" s="259" t="e">
        <f t="shared" si="7"/>
        <v>#VALUE!</v>
      </c>
      <c r="E143" s="259" t="e">
        <f t="shared" si="8"/>
        <v>#VALUE!</v>
      </c>
    </row>
    <row r="144" spans="1:5" x14ac:dyDescent="0.25">
      <c r="A144" s="127" t="s">
        <v>388</v>
      </c>
      <c r="B144" s="104" t="str" cm="1">
        <f t="array" ref="B144" xml:space="preserve"> _xlfn.TEXTJOIN( ",", FALSE, TRIM( A144:A149 ) )</f>
        <v>907-357-2477,Big Frontier Diving,3425 Mission Street,Fairbanks,AK,99503</v>
      </c>
      <c r="C144" s="259" t="str">
        <f t="shared" si="6"/>
        <v>99503</v>
      </c>
      <c r="D144" s="259" t="e">
        <f t="shared" si="7"/>
        <v>#VALUE!</v>
      </c>
      <c r="E144" s="259" t="e">
        <f t="shared" si="8"/>
        <v>#VALUE!</v>
      </c>
    </row>
    <row r="145" spans="1:5" x14ac:dyDescent="0.25">
      <c r="A145" s="127" t="s">
        <v>389</v>
      </c>
      <c r="B145" s="104" t="str" cm="1">
        <f t="array" ref="B145" xml:space="preserve"> _xlfn.TEXTJOIN( ",", FALSE, TRIM( A145:A150 ) )</f>
        <v>Big Frontier Diving,3425 Mission Street,Fairbanks,AK,99503,907-222-5635</v>
      </c>
      <c r="C145" s="259" t="str">
        <f t="shared" si="6"/>
        <v>-5635</v>
      </c>
      <c r="D145" s="259">
        <f t="shared" si="7"/>
        <v>1</v>
      </c>
      <c r="E145" s="259">
        <f t="shared" si="8"/>
        <v>1</v>
      </c>
    </row>
    <row r="146" spans="1:5" x14ac:dyDescent="0.25">
      <c r="A146" s="127" t="s">
        <v>390</v>
      </c>
      <c r="B146" s="104" t="str" cm="1">
        <f t="array" ref="B146" xml:space="preserve"> _xlfn.TEXTJOIN( ",", FALSE, TRIM( A146:A151 ) )</f>
        <v>3425 Mission Street,Fairbanks,AK,99503,907-222-5635,Big Frontier Diving</v>
      </c>
      <c r="C146" s="259" t="str">
        <f t="shared" si="6"/>
        <v>iving</v>
      </c>
      <c r="D146" s="259" t="e">
        <f t="shared" si="7"/>
        <v>#VALUE!</v>
      </c>
      <c r="E146" s="259" t="e">
        <f t="shared" si="8"/>
        <v>#VALUE!</v>
      </c>
    </row>
    <row r="147" spans="1:5" x14ac:dyDescent="0.25">
      <c r="A147" s="127" t="s">
        <v>391</v>
      </c>
      <c r="B147" s="104" t="str" cm="1">
        <f t="array" ref="B147" xml:space="preserve"> _xlfn.TEXTJOIN( ",", FALSE, TRIM( A147:A152 ) )</f>
        <v>Fairbanks,AK,99503,907-222-5635,Big Frontier Diving,3480 Mountainside Drive</v>
      </c>
      <c r="C147" s="259" t="str">
        <f t="shared" si="6"/>
        <v>Drive</v>
      </c>
      <c r="D147" s="259" t="e">
        <f t="shared" si="7"/>
        <v>#VALUE!</v>
      </c>
      <c r="E147" s="259" t="e">
        <f t="shared" si="8"/>
        <v>#VALUE!</v>
      </c>
    </row>
    <row r="148" spans="1:5" x14ac:dyDescent="0.25">
      <c r="A148" s="127" t="s">
        <v>316</v>
      </c>
      <c r="B148" s="104" t="str" cm="1">
        <f t="array" ref="B148" xml:space="preserve"> _xlfn.TEXTJOIN( ",", FALSE, TRIM( A148:A153 ) )</f>
        <v>AK,99503,907-222-5635,Big Frontier Diving,3480 Mountainside Drive,Fairbanks</v>
      </c>
      <c r="C148" s="259" t="str">
        <f t="shared" si="6"/>
        <v>banks</v>
      </c>
      <c r="D148" s="259" t="e">
        <f t="shared" si="7"/>
        <v>#VALUE!</v>
      </c>
      <c r="E148" s="259" t="e">
        <f t="shared" si="8"/>
        <v>#VALUE!</v>
      </c>
    </row>
    <row r="149" spans="1:5" x14ac:dyDescent="0.25">
      <c r="A149" s="127">
        <v>99503</v>
      </c>
      <c r="B149" s="104" t="str" cm="1">
        <f t="array" ref="B149" xml:space="preserve"> _xlfn.TEXTJOIN( ",", FALSE, TRIM( A149:A154 ) )</f>
        <v>99503,907-222-5635,Big Frontier Diving,3480 Mountainside Drive,Fairbanks,AK</v>
      </c>
      <c r="C149" s="259" t="str">
        <f t="shared" si="6"/>
        <v>ks,AK</v>
      </c>
      <c r="D149" s="259" t="e">
        <f t="shared" si="7"/>
        <v>#VALUE!</v>
      </c>
      <c r="E149" s="259" t="e">
        <f t="shared" si="8"/>
        <v>#VALUE!</v>
      </c>
    </row>
    <row r="150" spans="1:5" x14ac:dyDescent="0.25">
      <c r="A150" s="127" t="s">
        <v>392</v>
      </c>
      <c r="B150" s="104" t="str" cm="1">
        <f t="array" ref="B150" xml:space="preserve"> _xlfn.TEXTJOIN( ",", FALSE, TRIM( A150:A155 ) )</f>
        <v>907-222-5635,Big Frontier Diving,3480 Mountainside Drive,Fairbanks,AK,99503</v>
      </c>
      <c r="C150" s="259" t="str">
        <f t="shared" si="6"/>
        <v>99503</v>
      </c>
      <c r="D150" s="259" t="e">
        <f t="shared" si="7"/>
        <v>#VALUE!</v>
      </c>
      <c r="E150" s="259" t="e">
        <f t="shared" si="8"/>
        <v>#VALUE!</v>
      </c>
    </row>
    <row r="151" spans="1:5" x14ac:dyDescent="0.25">
      <c r="A151" s="127" t="s">
        <v>389</v>
      </c>
      <c r="B151" s="104" t="str" cm="1">
        <f t="array" ref="B151" xml:space="preserve"> _xlfn.TEXTJOIN( ",", FALSE, TRIM( A151:A156 ) )</f>
        <v>Big Frontier Diving,3480 Mountainside Drive,Fairbanks,AK,99503,907-222-5660</v>
      </c>
      <c r="C151" s="259" t="str">
        <f t="shared" si="6"/>
        <v>-5660</v>
      </c>
      <c r="D151" s="259">
        <f t="shared" si="7"/>
        <v>1</v>
      </c>
      <c r="E151" s="259">
        <f t="shared" si="8"/>
        <v>1</v>
      </c>
    </row>
    <row r="152" spans="1:5" x14ac:dyDescent="0.25">
      <c r="A152" s="127" t="s">
        <v>393</v>
      </c>
      <c r="B152" s="104" t="str" cm="1">
        <f t="array" ref="B152" xml:space="preserve"> _xlfn.TEXTJOIN( ",", FALSE, TRIM( A152:A157 ) )</f>
        <v>3480 Mountainside Drive,Fairbanks,AK,99503,907-222-5660,Big Joe's</v>
      </c>
      <c r="C152" s="259" t="str">
        <f t="shared" si="6"/>
        <v>Joe's</v>
      </c>
      <c r="D152" s="259" t="e">
        <f t="shared" si="7"/>
        <v>#VALUE!</v>
      </c>
      <c r="E152" s="259" t="e">
        <f t="shared" si="8"/>
        <v>#VALUE!</v>
      </c>
    </row>
    <row r="153" spans="1:5" x14ac:dyDescent="0.25">
      <c r="A153" s="127" t="s">
        <v>391</v>
      </c>
      <c r="B153" s="104" t="str" cm="1">
        <f t="array" ref="B153" xml:space="preserve"> _xlfn.TEXTJOIN( ",", FALSE, TRIM( A153:A158 ) )</f>
        <v>Fairbanks,AK,99503,907-222-5660,Big Joe's,477 East Pioneer Avenue</v>
      </c>
      <c r="C153" s="259" t="str">
        <f t="shared" si="6"/>
        <v>venue</v>
      </c>
      <c r="D153" s="259" t="e">
        <f t="shared" si="7"/>
        <v>#VALUE!</v>
      </c>
      <c r="E153" s="259" t="e">
        <f t="shared" si="8"/>
        <v>#VALUE!</v>
      </c>
    </row>
    <row r="154" spans="1:5" x14ac:dyDescent="0.25">
      <c r="A154" s="127" t="s">
        <v>316</v>
      </c>
      <c r="B154" s="104" t="str" cm="1">
        <f t="array" ref="B154" xml:space="preserve"> _xlfn.TEXTJOIN( ",", FALSE, TRIM( A154:A159 ) )</f>
        <v>AK,99503,907-222-5660,Big Joe's,477 East Pioneer Avenue,Kodiak</v>
      </c>
      <c r="C154" s="259" t="str">
        <f t="shared" si="6"/>
        <v>odiak</v>
      </c>
      <c r="D154" s="259" t="e">
        <f t="shared" si="7"/>
        <v>#VALUE!</v>
      </c>
      <c r="E154" s="259" t="e">
        <f t="shared" si="8"/>
        <v>#VALUE!</v>
      </c>
    </row>
    <row r="155" spans="1:5" x14ac:dyDescent="0.25">
      <c r="A155" s="127">
        <v>99503</v>
      </c>
      <c r="B155" s="104" t="str" cm="1">
        <f t="array" ref="B155" xml:space="preserve"> _xlfn.TEXTJOIN( ",", FALSE, TRIM( A155:A160 ) )</f>
        <v>99503,907-222-5660,Big Joe's,477 East Pioneer Avenue,Kodiak,AK</v>
      </c>
      <c r="C155" s="259" t="str">
        <f t="shared" si="6"/>
        <v>ak,AK</v>
      </c>
      <c r="D155" s="259" t="e">
        <f t="shared" si="7"/>
        <v>#VALUE!</v>
      </c>
      <c r="E155" s="259" t="e">
        <f t="shared" si="8"/>
        <v>#VALUE!</v>
      </c>
    </row>
    <row r="156" spans="1:5" x14ac:dyDescent="0.25">
      <c r="A156" s="127" t="s">
        <v>394</v>
      </c>
      <c r="B156" s="104" t="str" cm="1">
        <f t="array" ref="B156" xml:space="preserve"> _xlfn.TEXTJOIN( ",", FALSE, TRIM( A156:A161 ) )</f>
        <v>907-222-5660,Big Joe's,477 East Pioneer Avenue,Kodiak,AK,99701</v>
      </c>
      <c r="C156" s="259" t="str">
        <f t="shared" si="6"/>
        <v>99701</v>
      </c>
      <c r="D156" s="259" t="e">
        <f t="shared" si="7"/>
        <v>#VALUE!</v>
      </c>
      <c r="E156" s="259" t="e">
        <f t="shared" si="8"/>
        <v>#VALUE!</v>
      </c>
    </row>
    <row r="157" spans="1:5" x14ac:dyDescent="0.25">
      <c r="A157" s="127" t="s">
        <v>395</v>
      </c>
      <c r="B157" s="104" t="str" cm="1">
        <f t="array" ref="B157" xml:space="preserve"> _xlfn.TEXTJOIN( ",", FALSE, TRIM( A157:A162 ) )</f>
        <v>Big Joe's,477 East Pioneer Avenue,Kodiak,AK,99701,907-456-2929</v>
      </c>
      <c r="C157" s="259" t="str">
        <f t="shared" si="6"/>
        <v>-2929</v>
      </c>
      <c r="D157" s="259">
        <f t="shared" si="7"/>
        <v>1</v>
      </c>
      <c r="E157" s="259">
        <f t="shared" si="8"/>
        <v>1</v>
      </c>
    </row>
    <row r="158" spans="1:5" x14ac:dyDescent="0.25">
      <c r="A158" s="127" t="s">
        <v>396</v>
      </c>
      <c r="B158" s="104" t="str" cm="1">
        <f t="array" ref="B158" xml:space="preserve"> _xlfn.TEXTJOIN( ",", FALSE, TRIM( A158:A163 ) )</f>
        <v>477 East Pioneer Avenue,Kodiak,AK,99701,907-456-2929,Big Joe's Store</v>
      </c>
      <c r="C158" s="259" t="str">
        <f t="shared" si="6"/>
        <v>Store</v>
      </c>
      <c r="D158" s="259" t="e">
        <f t="shared" si="7"/>
        <v>#VALUE!</v>
      </c>
      <c r="E158" s="259" t="e">
        <f t="shared" si="8"/>
        <v>#VALUE!</v>
      </c>
    </row>
    <row r="159" spans="1:5" x14ac:dyDescent="0.25">
      <c r="A159" s="127" t="s">
        <v>397</v>
      </c>
      <c r="B159" s="104" t="str" cm="1">
        <f t="array" ref="B159" xml:space="preserve"> _xlfn.TEXTJOIN( ",", FALSE, TRIM( A159:A164 ) )</f>
        <v>Kodiak,AK,99701,907-456-2929,Big Joe's Store,505 East Herning Avenue</v>
      </c>
      <c r="C159" s="259" t="str">
        <f t="shared" si="6"/>
        <v>venue</v>
      </c>
      <c r="D159" s="259" t="e">
        <f t="shared" si="7"/>
        <v>#VALUE!</v>
      </c>
      <c r="E159" s="259" t="e">
        <f t="shared" si="8"/>
        <v>#VALUE!</v>
      </c>
    </row>
    <row r="160" spans="1:5" x14ac:dyDescent="0.25">
      <c r="A160" s="127" t="s">
        <v>316</v>
      </c>
      <c r="B160" s="104" t="str" cm="1">
        <f t="array" ref="B160" xml:space="preserve"> _xlfn.TEXTJOIN( ",", FALSE, TRIM( A160:A165 ) )</f>
        <v>AK,99701,907-456-2929,Big Joe's Store,505 East Herning Avenue,Kodiak</v>
      </c>
      <c r="C160" s="259" t="str">
        <f t="shared" si="6"/>
        <v>odiak</v>
      </c>
      <c r="D160" s="259" t="e">
        <f t="shared" si="7"/>
        <v>#VALUE!</v>
      </c>
      <c r="E160" s="259" t="e">
        <f t="shared" si="8"/>
        <v>#VALUE!</v>
      </c>
    </row>
    <row r="161" spans="1:5" x14ac:dyDescent="0.25">
      <c r="A161" s="127">
        <v>99701</v>
      </c>
      <c r="B161" s="104" t="str" cm="1">
        <f t="array" ref="B161" xml:space="preserve"> _xlfn.TEXTJOIN( ",", FALSE, TRIM( A161:A166 ) )</f>
        <v>99701,907-456-2929,Big Joe's Store,505 East Herning Avenue,Kodiak,AK</v>
      </c>
      <c r="C161" s="259" t="str">
        <f t="shared" si="6"/>
        <v>ak,AK</v>
      </c>
      <c r="D161" s="259" t="e">
        <f t="shared" si="7"/>
        <v>#VALUE!</v>
      </c>
      <c r="E161" s="259" t="e">
        <f t="shared" si="8"/>
        <v>#VALUE!</v>
      </c>
    </row>
    <row r="162" spans="1:5" x14ac:dyDescent="0.25">
      <c r="A162" s="127" t="s">
        <v>398</v>
      </c>
      <c r="B162" s="104" t="str" cm="1">
        <f t="array" ref="B162" xml:space="preserve"> _xlfn.TEXTJOIN( ",", FALSE, TRIM( A162:A167 ) )</f>
        <v>907-456-2929,Big Joe's Store,505 East Herning Avenue,Kodiak,AK,99701</v>
      </c>
      <c r="C162" s="259" t="str">
        <f t="shared" si="6"/>
        <v>99701</v>
      </c>
      <c r="D162" s="259" t="e">
        <f t="shared" si="7"/>
        <v>#VALUE!</v>
      </c>
      <c r="E162" s="259" t="e">
        <f t="shared" si="8"/>
        <v>#VALUE!</v>
      </c>
    </row>
    <row r="163" spans="1:5" x14ac:dyDescent="0.25">
      <c r="A163" s="127" t="s">
        <v>399</v>
      </c>
      <c r="B163" s="104" t="str" cm="1">
        <f t="array" ref="B163" xml:space="preserve"> _xlfn.TEXTJOIN( ",", FALSE, TRIM( A163:A168 ) )</f>
        <v>Big Joe's Store,505 East Herning Avenue,Kodiak,AK,99701,907-452-3006</v>
      </c>
      <c r="C163" s="259" t="str">
        <f t="shared" si="6"/>
        <v>-3006</v>
      </c>
      <c r="D163" s="259">
        <f t="shared" si="7"/>
        <v>1</v>
      </c>
      <c r="E163" s="259">
        <f t="shared" si="8"/>
        <v>1</v>
      </c>
    </row>
    <row r="164" spans="1:5" x14ac:dyDescent="0.25">
      <c r="A164" s="127" t="s">
        <v>400</v>
      </c>
      <c r="B164" s="104" t="str" cm="1">
        <f t="array" ref="B164" xml:space="preserve"> _xlfn.TEXTJOIN( ",", FALSE, TRIM( A164:A169 ) )</f>
        <v>505 East Herning Avenue,Kodiak,AK,99701,907-452-3006,Bill's Sporting Goods</v>
      </c>
      <c r="C164" s="259" t="str">
        <f t="shared" si="6"/>
        <v>Goods</v>
      </c>
      <c r="D164" s="259" t="e">
        <f t="shared" si="7"/>
        <v>#VALUE!</v>
      </c>
      <c r="E164" s="259" t="e">
        <f t="shared" si="8"/>
        <v>#VALUE!</v>
      </c>
    </row>
    <row r="165" spans="1:5" x14ac:dyDescent="0.25">
      <c r="A165" s="127" t="s">
        <v>397</v>
      </c>
      <c r="B165" s="104" t="str" cm="1">
        <f t="array" ref="B165" xml:space="preserve"> _xlfn.TEXTJOIN( ",", FALSE, TRIM( A165:A170 ) )</f>
        <v>Kodiak,AK,99701,907-452-3006,Bill's Sporting Goods,685 Fairview Avenue</v>
      </c>
      <c r="C165" s="259" t="str">
        <f t="shared" si="6"/>
        <v>venue</v>
      </c>
      <c r="D165" s="259" t="e">
        <f t="shared" si="7"/>
        <v>#VALUE!</v>
      </c>
      <c r="E165" s="259" t="e">
        <f t="shared" si="8"/>
        <v>#VALUE!</v>
      </c>
    </row>
    <row r="166" spans="1:5" x14ac:dyDescent="0.25">
      <c r="A166" s="127" t="s">
        <v>316</v>
      </c>
      <c r="B166" s="104" t="str" cm="1">
        <f t="array" ref="B166" xml:space="preserve"> _xlfn.TEXTJOIN( ",", FALSE, TRIM( A166:A171 ) )</f>
        <v>AK,99701,907-452-3006,Bill's Sporting Goods,685 Fairview Avenue,Ketchikan</v>
      </c>
      <c r="C166" s="259" t="str">
        <f t="shared" si="6"/>
        <v>hikan</v>
      </c>
      <c r="D166" s="259" t="e">
        <f t="shared" si="7"/>
        <v>#VALUE!</v>
      </c>
      <c r="E166" s="259" t="e">
        <f t="shared" si="8"/>
        <v>#VALUE!</v>
      </c>
    </row>
    <row r="167" spans="1:5" x14ac:dyDescent="0.25">
      <c r="A167" s="127">
        <v>99701</v>
      </c>
      <c r="B167" s="104" t="str" cm="1">
        <f t="array" ref="B167" xml:space="preserve"> _xlfn.TEXTJOIN( ",", FALSE, TRIM( A167:A172 ) )</f>
        <v>99701,907-452-3006,Bill's Sporting Goods,685 Fairview Avenue,Ketchikan,AK</v>
      </c>
      <c r="C167" s="259" t="str">
        <f t="shared" si="6"/>
        <v>an,AK</v>
      </c>
      <c r="D167" s="259" t="e">
        <f t="shared" si="7"/>
        <v>#VALUE!</v>
      </c>
      <c r="E167" s="259" t="e">
        <f t="shared" si="8"/>
        <v>#VALUE!</v>
      </c>
    </row>
    <row r="168" spans="1:5" x14ac:dyDescent="0.25">
      <c r="A168" s="127" t="s">
        <v>401</v>
      </c>
      <c r="B168" s="104" t="str" cm="1">
        <f t="array" ref="B168" xml:space="preserve"> _xlfn.TEXTJOIN( ",", FALSE, TRIM( A168:A173 ) )</f>
        <v>907-452-3006,Bill's Sporting Goods,685 Fairview Avenue,Ketchikan,AK,99901</v>
      </c>
      <c r="C168" s="259" t="str">
        <f t="shared" si="6"/>
        <v>99901</v>
      </c>
      <c r="D168" s="259" t="e">
        <f t="shared" si="7"/>
        <v>#VALUE!</v>
      </c>
      <c r="E168" s="259" t="e">
        <f t="shared" si="8"/>
        <v>#VALUE!</v>
      </c>
    </row>
    <row r="169" spans="1:5" x14ac:dyDescent="0.25">
      <c r="A169" s="127" t="s">
        <v>402</v>
      </c>
      <c r="B169" s="104" t="str" cm="1">
        <f t="array" ref="B169" xml:space="preserve"> _xlfn.TEXTJOIN( ",", FALSE, TRIM( A169:A174 ) )</f>
        <v>Bill's Sporting Goods,685 Fairview Avenue,Ketchikan,AK,99901,907-247-3640</v>
      </c>
      <c r="C169" s="259" t="str">
        <f t="shared" si="6"/>
        <v>-3640</v>
      </c>
      <c r="D169" s="259">
        <f t="shared" si="7"/>
        <v>1</v>
      </c>
      <c r="E169" s="259">
        <f t="shared" si="8"/>
        <v>1</v>
      </c>
    </row>
    <row r="170" spans="1:5" x14ac:dyDescent="0.25">
      <c r="A170" s="127" t="s">
        <v>403</v>
      </c>
      <c r="B170" s="104" t="str" cm="1">
        <f t="array" ref="B170" xml:space="preserve"> _xlfn.TEXTJOIN( ",", FALSE, TRIM( A170:A175 ) )</f>
        <v>685 Fairview Avenue,Ketchikan,AK,99901,907-247-3640,Bill's Total Sports</v>
      </c>
      <c r="C170" s="259" t="str">
        <f t="shared" si="6"/>
        <v>ports</v>
      </c>
      <c r="D170" s="259" t="e">
        <f t="shared" si="7"/>
        <v>#VALUE!</v>
      </c>
      <c r="E170" s="259" t="e">
        <f t="shared" si="8"/>
        <v>#VALUE!</v>
      </c>
    </row>
    <row r="171" spans="1:5" x14ac:dyDescent="0.25">
      <c r="A171" s="127" t="s">
        <v>404</v>
      </c>
      <c r="B171" s="104" t="str" cm="1">
        <f t="array" ref="B171" xml:space="preserve"> _xlfn.TEXTJOIN( ",", FALSE, TRIM( A171:A176 ) )</f>
        <v>Ketchikan,AK,99901,907-247-3640,Bill's Total Sports,West 27th Avenue</v>
      </c>
      <c r="C171" s="259" t="str">
        <f t="shared" si="6"/>
        <v>venue</v>
      </c>
      <c r="D171" s="259" t="e">
        <f t="shared" si="7"/>
        <v>#VALUE!</v>
      </c>
      <c r="E171" s="259" t="e">
        <f t="shared" si="8"/>
        <v>#VALUE!</v>
      </c>
    </row>
    <row r="172" spans="1:5" x14ac:dyDescent="0.25">
      <c r="A172" s="127" t="s">
        <v>316</v>
      </c>
      <c r="B172" s="104" t="str" cm="1">
        <f t="array" ref="B172" xml:space="preserve"> _xlfn.TEXTJOIN( ",", FALSE, TRIM( A172:A177 ) )</f>
        <v>AK,99901,907-247-3640,Bill's Total Sports,West 27th Avenue,Anchorage</v>
      </c>
      <c r="C172" s="259" t="str">
        <f t="shared" si="6"/>
        <v>orage</v>
      </c>
      <c r="D172" s="259" t="e">
        <f t="shared" si="7"/>
        <v>#VALUE!</v>
      </c>
      <c r="E172" s="259" t="e">
        <f t="shared" si="8"/>
        <v>#VALUE!</v>
      </c>
    </row>
    <row r="173" spans="1:5" x14ac:dyDescent="0.25">
      <c r="A173" s="127">
        <v>99901</v>
      </c>
      <c r="B173" s="104" t="str" cm="1">
        <f t="array" ref="B173" xml:space="preserve"> _xlfn.TEXTJOIN( ",", FALSE, TRIM( A173:A178 ) )</f>
        <v>99901,907-247-3640,Bill's Total Sports,West 27th Avenue,Anchorage,AK</v>
      </c>
      <c r="C173" s="259" t="str">
        <f t="shared" si="6"/>
        <v>ge,AK</v>
      </c>
      <c r="D173" s="259" t="e">
        <f t="shared" si="7"/>
        <v>#VALUE!</v>
      </c>
      <c r="E173" s="259" t="e">
        <f t="shared" si="8"/>
        <v>#VALUE!</v>
      </c>
    </row>
    <row r="174" spans="1:5" x14ac:dyDescent="0.25">
      <c r="A174" s="127" t="s">
        <v>405</v>
      </c>
      <c r="B174" s="104" t="str" cm="1">
        <f t="array" ref="B174" xml:space="preserve"> _xlfn.TEXTJOIN( ",", FALSE, TRIM( A174:A179 ) )</f>
        <v>907-247-3640,Bill's Total Sports,West 27th Avenue,Anchorage,AK,99518</v>
      </c>
      <c r="C174" s="259" t="str">
        <f t="shared" si="6"/>
        <v>99518</v>
      </c>
      <c r="D174" s="259" t="e">
        <f t="shared" si="7"/>
        <v>#VALUE!</v>
      </c>
      <c r="E174" s="259" t="e">
        <f t="shared" si="8"/>
        <v>#VALUE!</v>
      </c>
    </row>
    <row r="175" spans="1:5" x14ac:dyDescent="0.25">
      <c r="A175" s="127" t="s">
        <v>406</v>
      </c>
      <c r="B175" s="104" t="str" cm="1">
        <f t="array" ref="B175" xml:space="preserve"> _xlfn.TEXTJOIN( ",", FALSE, TRIM( A175:A180 ) )</f>
        <v>Bill's Total Sports,West 27th Avenue,Anchorage,AK,99518,907-522-8288</v>
      </c>
      <c r="C175" s="259" t="str">
        <f t="shared" si="6"/>
        <v>-8288</v>
      </c>
      <c r="D175" s="259">
        <f t="shared" si="7"/>
        <v>1</v>
      </c>
      <c r="E175" s="259">
        <f t="shared" si="8"/>
        <v>1</v>
      </c>
    </row>
    <row r="176" spans="1:5" x14ac:dyDescent="0.25">
      <c r="A176" s="127" t="s">
        <v>407</v>
      </c>
      <c r="B176" s="104" t="str" cm="1">
        <f t="array" ref="B176" xml:space="preserve"> _xlfn.TEXTJOIN( ",", FALSE, TRIM( A176:A181 ) )</f>
        <v>West 27th Avenue,Anchorage,AK,99518,907-522-8288,Blue Sports Marketing</v>
      </c>
      <c r="C176" s="259" t="str">
        <f t="shared" si="6"/>
        <v>eting</v>
      </c>
      <c r="D176" s="259" t="e">
        <f t="shared" si="7"/>
        <v>#VALUE!</v>
      </c>
      <c r="E176" s="259" t="e">
        <f t="shared" si="8"/>
        <v>#VALUE!</v>
      </c>
    </row>
    <row r="177" spans="1:5" x14ac:dyDescent="0.25">
      <c r="A177" s="127" t="s">
        <v>363</v>
      </c>
      <c r="B177" s="104" t="str" cm="1">
        <f t="array" ref="B177" xml:space="preserve"> _xlfn.TEXTJOIN( ",", FALSE, TRIM( A177:A182 ) )</f>
        <v>Anchorage,AK,99518,907-522-8288,Blue Sports Marketing,9209 Tongass Avenue</v>
      </c>
      <c r="C177" s="259" t="str">
        <f t="shared" si="6"/>
        <v>venue</v>
      </c>
      <c r="D177" s="259" t="e">
        <f t="shared" si="7"/>
        <v>#VALUE!</v>
      </c>
      <c r="E177" s="259" t="e">
        <f t="shared" si="8"/>
        <v>#VALUE!</v>
      </c>
    </row>
    <row r="178" spans="1:5" x14ac:dyDescent="0.25">
      <c r="A178" s="127" t="s">
        <v>316</v>
      </c>
      <c r="B178" s="104" t="str" cm="1">
        <f t="array" ref="B178" xml:space="preserve"> _xlfn.TEXTJOIN( ",", FALSE, TRIM( A178:A183 ) )</f>
        <v>AK,99518,907-522-8288,Blue Sports Marketing,9209 Tongass Avenue,Anchorage</v>
      </c>
      <c r="C178" s="259" t="str">
        <f t="shared" si="6"/>
        <v>orage</v>
      </c>
      <c r="D178" s="259" t="e">
        <f t="shared" si="7"/>
        <v>#VALUE!</v>
      </c>
      <c r="E178" s="259" t="e">
        <f t="shared" si="8"/>
        <v>#VALUE!</v>
      </c>
    </row>
    <row r="179" spans="1:5" x14ac:dyDescent="0.25">
      <c r="A179" s="127">
        <v>99518</v>
      </c>
      <c r="B179" s="104" t="str" cm="1">
        <f t="array" ref="B179" xml:space="preserve"> _xlfn.TEXTJOIN( ",", FALSE, TRIM( A179:A184 ) )</f>
        <v>99518,907-522-8288,Blue Sports Marketing,9209 Tongass Avenue,Anchorage,AK</v>
      </c>
      <c r="C179" s="259" t="str">
        <f t="shared" si="6"/>
        <v>ge,AK</v>
      </c>
      <c r="D179" s="259" t="e">
        <f t="shared" si="7"/>
        <v>#VALUE!</v>
      </c>
      <c r="E179" s="259" t="e">
        <f t="shared" si="8"/>
        <v>#VALUE!</v>
      </c>
    </row>
    <row r="180" spans="1:5" x14ac:dyDescent="0.25">
      <c r="A180" s="127" t="s">
        <v>408</v>
      </c>
      <c r="B180" s="104" t="str" cm="1">
        <f t="array" ref="B180" xml:space="preserve"> _xlfn.TEXTJOIN( ",", FALSE, TRIM( A180:A185 ) )</f>
        <v>907-522-8288,Blue Sports Marketing,9209 Tongass Avenue,Anchorage,AK,99501</v>
      </c>
      <c r="C180" s="259" t="str">
        <f t="shared" si="6"/>
        <v>99501</v>
      </c>
      <c r="D180" s="259" t="e">
        <f t="shared" si="7"/>
        <v>#VALUE!</v>
      </c>
      <c r="E180" s="259" t="e">
        <f t="shared" si="8"/>
        <v>#VALUE!</v>
      </c>
    </row>
    <row r="181" spans="1:5" x14ac:dyDescent="0.25">
      <c r="A181" s="127" t="s">
        <v>409</v>
      </c>
      <c r="B181" s="104" t="str" cm="1">
        <f t="array" ref="B181" xml:space="preserve"> _xlfn.TEXTJOIN( ",", FALSE, TRIM( A181:A186 ) )</f>
        <v>Blue Sports Marketing,9209 Tongass Avenue,Anchorage,AK,99501,907-279-7272</v>
      </c>
      <c r="C181" s="259" t="str">
        <f t="shared" si="6"/>
        <v>-7272</v>
      </c>
      <c r="D181" s="259">
        <f t="shared" si="7"/>
        <v>1</v>
      </c>
      <c r="E181" s="259">
        <f t="shared" si="8"/>
        <v>1</v>
      </c>
    </row>
    <row r="182" spans="1:5" x14ac:dyDescent="0.25">
      <c r="A182" s="127" t="s">
        <v>410</v>
      </c>
      <c r="B182" s="104" t="str" cm="1">
        <f t="array" ref="B182" xml:space="preserve"> _xlfn.TEXTJOIN( ",", FALSE, TRIM( A182:A187 ) )</f>
        <v>9209 Tongass Avenue,Anchorage,AK,99501,907-279-7272,Bob's Outfitters</v>
      </c>
      <c r="C182" s="259" t="str">
        <f t="shared" si="6"/>
        <v>tters</v>
      </c>
      <c r="D182" s="259" t="e">
        <f t="shared" si="7"/>
        <v>#VALUE!</v>
      </c>
      <c r="E182" s="259" t="e">
        <f t="shared" si="8"/>
        <v>#VALUE!</v>
      </c>
    </row>
    <row r="183" spans="1:5" x14ac:dyDescent="0.25">
      <c r="A183" s="127" t="s">
        <v>363</v>
      </c>
      <c r="B183" s="104" t="str" cm="1">
        <f t="array" ref="B183" xml:space="preserve"> _xlfn.TEXTJOIN( ",", FALSE, TRIM( A183:A188 ) )</f>
        <v>Anchorage,AK,99501,907-279-7272,Bob's Outfitters,290 College Road</v>
      </c>
      <c r="C183" s="259" t="str">
        <f t="shared" si="6"/>
        <v xml:space="preserve"> Road</v>
      </c>
      <c r="D183" s="259" t="e">
        <f t="shared" si="7"/>
        <v>#VALUE!</v>
      </c>
      <c r="E183" s="259" t="e">
        <f t="shared" si="8"/>
        <v>#VALUE!</v>
      </c>
    </row>
    <row r="184" spans="1:5" x14ac:dyDescent="0.25">
      <c r="A184" s="127" t="s">
        <v>316</v>
      </c>
      <c r="B184" s="104" t="str" cm="1">
        <f t="array" ref="B184" xml:space="preserve"> _xlfn.TEXTJOIN( ",", FALSE, TRIM( A184:A189 ) )</f>
        <v>AK,99501,907-279-7272,Bob's Outfitters,290 College Road,Sitka</v>
      </c>
      <c r="C184" s="259" t="str">
        <f t="shared" si="6"/>
        <v>Sitka</v>
      </c>
      <c r="D184" s="259" t="e">
        <f t="shared" si="7"/>
        <v>#VALUE!</v>
      </c>
      <c r="E184" s="259" t="e">
        <f t="shared" si="8"/>
        <v>#VALUE!</v>
      </c>
    </row>
    <row r="185" spans="1:5" x14ac:dyDescent="0.25">
      <c r="A185" s="127">
        <v>99501</v>
      </c>
      <c r="B185" s="104" t="str" cm="1">
        <f t="array" ref="B185" xml:space="preserve"> _xlfn.TEXTJOIN( ",", FALSE, TRIM( A185:A190 ) )</f>
        <v>99501,907-279-7272,Bob's Outfitters,290 College Road,Sitka,AK</v>
      </c>
      <c r="C185" s="259" t="str">
        <f t="shared" si="6"/>
        <v>ka,AK</v>
      </c>
      <c r="D185" s="259" t="e">
        <f t="shared" si="7"/>
        <v>#VALUE!</v>
      </c>
      <c r="E185" s="259" t="e">
        <f t="shared" si="8"/>
        <v>#VALUE!</v>
      </c>
    </row>
    <row r="186" spans="1:5" x14ac:dyDescent="0.25">
      <c r="A186" s="127" t="s">
        <v>411</v>
      </c>
      <c r="B186" s="104" t="str" cm="1">
        <f t="array" ref="B186" xml:space="preserve"> _xlfn.TEXTJOIN( ",", FALSE, TRIM( A186:A191 ) )</f>
        <v>907-279-7272,Bob's Outfitters,290 College Road,Sitka,AK,99801</v>
      </c>
      <c r="C186" s="259" t="str">
        <f t="shared" si="6"/>
        <v>99801</v>
      </c>
      <c r="D186" s="259" t="e">
        <f t="shared" si="7"/>
        <v>#VALUE!</v>
      </c>
      <c r="E186" s="259" t="e">
        <f t="shared" si="8"/>
        <v>#VALUE!</v>
      </c>
    </row>
    <row r="187" spans="1:5" x14ac:dyDescent="0.25">
      <c r="A187" s="127" t="s">
        <v>412</v>
      </c>
      <c r="B187" s="104" t="str" cm="1">
        <f t="array" ref="B187" xml:space="preserve"> _xlfn.TEXTJOIN( ",", FALSE, TRIM( A187:A192 ) )</f>
        <v>Bob's Outfitters,290 College Road,Sitka,AK,99801,907-789-2300</v>
      </c>
      <c r="C187" s="259" t="str">
        <f t="shared" si="6"/>
        <v>-2300</v>
      </c>
      <c r="D187" s="259">
        <f t="shared" si="7"/>
        <v>1</v>
      </c>
      <c r="E187" s="259">
        <f t="shared" si="8"/>
        <v>1</v>
      </c>
    </row>
    <row r="188" spans="1:5" x14ac:dyDescent="0.25">
      <c r="A188" s="127" t="s">
        <v>413</v>
      </c>
      <c r="B188" s="104" t="str" cm="1">
        <f t="array" ref="B188" xml:space="preserve"> _xlfn.TEXTJOIN( ",", FALSE, TRIM( A188:A193 ) )</f>
        <v>290 College Road,Sitka,AK,99801,907-789-2300,Broadline Snowboard</v>
      </c>
      <c r="C188" s="259" t="str">
        <f t="shared" si="6"/>
        <v>board</v>
      </c>
      <c r="D188" s="259" t="e">
        <f t="shared" si="7"/>
        <v>#VALUE!</v>
      </c>
      <c r="E188" s="259" t="e">
        <f t="shared" si="8"/>
        <v>#VALUE!</v>
      </c>
    </row>
    <row r="189" spans="1:5" x14ac:dyDescent="0.25">
      <c r="A189" s="127" t="s">
        <v>356</v>
      </c>
      <c r="B189" s="104" t="str" cm="1">
        <f t="array" ref="B189" xml:space="preserve"> _xlfn.TEXTJOIN( ",", FALSE, TRIM( A189:A194 ) )</f>
        <v>Sitka,AK,99801,907-789-2300,Broadline Snowboard,507 East Benson Boulevard</v>
      </c>
      <c r="C189" s="259" t="str">
        <f t="shared" si="6"/>
        <v>evard</v>
      </c>
      <c r="D189" s="259" t="e">
        <f t="shared" si="7"/>
        <v>#VALUE!</v>
      </c>
      <c r="E189" s="259" t="e">
        <f t="shared" si="8"/>
        <v>#VALUE!</v>
      </c>
    </row>
    <row r="190" spans="1:5" x14ac:dyDescent="0.25">
      <c r="A190" s="127" t="s">
        <v>316</v>
      </c>
      <c r="B190" s="104" t="str" cm="1">
        <f t="array" ref="B190" xml:space="preserve"> _xlfn.TEXTJOIN( ",", FALSE, TRIM( A190:A195 ) )</f>
        <v>AK,99801,907-789-2300,Broadline Snowboard,507 East Benson Boulevard,Kodiak</v>
      </c>
      <c r="C190" s="259" t="str">
        <f t="shared" si="6"/>
        <v>odiak</v>
      </c>
      <c r="D190" s="259" t="e">
        <f t="shared" si="7"/>
        <v>#VALUE!</v>
      </c>
      <c r="E190" s="259" t="e">
        <f t="shared" si="8"/>
        <v>#VALUE!</v>
      </c>
    </row>
    <row r="191" spans="1:5" x14ac:dyDescent="0.25">
      <c r="A191" s="127">
        <v>99801</v>
      </c>
      <c r="B191" s="104" t="str" cm="1">
        <f t="array" ref="B191" xml:space="preserve"> _xlfn.TEXTJOIN( ",", FALSE, TRIM( A191:A196 ) )</f>
        <v>99801,907-789-2300,Broadline Snowboard,507 East Benson Boulevard,Kodiak,AK</v>
      </c>
      <c r="C191" s="259" t="str">
        <f t="shared" si="6"/>
        <v>ak,AK</v>
      </c>
      <c r="D191" s="259" t="e">
        <f t="shared" si="7"/>
        <v>#VALUE!</v>
      </c>
      <c r="E191" s="259" t="e">
        <f t="shared" si="8"/>
        <v>#VALUE!</v>
      </c>
    </row>
    <row r="192" spans="1:5" x14ac:dyDescent="0.25">
      <c r="A192" s="127" t="s">
        <v>414</v>
      </c>
      <c r="B192" s="104" t="str" cm="1">
        <f t="array" ref="B192" xml:space="preserve"> _xlfn.TEXTJOIN( ",", FALSE, TRIM( A192:A197 ) )</f>
        <v>907-789-2300,Broadline Snowboard,507 East Benson Boulevard,Kodiak,AK,99709</v>
      </c>
      <c r="C192" s="259" t="str">
        <f t="shared" si="6"/>
        <v>99709</v>
      </c>
      <c r="D192" s="259" t="e">
        <f t="shared" si="7"/>
        <v>#VALUE!</v>
      </c>
      <c r="E192" s="259" t="e">
        <f t="shared" si="8"/>
        <v>#VALUE!</v>
      </c>
    </row>
    <row r="193" spans="1:5" x14ac:dyDescent="0.25">
      <c r="A193" s="127" t="s">
        <v>415</v>
      </c>
      <c r="B193" s="104" t="str" cm="1">
        <f t="array" ref="B193" xml:space="preserve"> _xlfn.TEXTJOIN( ",", FALSE, TRIM( A193:A198 ) )</f>
        <v>Broadline Snowboard,507 East Benson Boulevard,Kodiak,AK,99709,907-479-3007</v>
      </c>
      <c r="C193" s="259" t="str">
        <f t="shared" si="6"/>
        <v>-3007</v>
      </c>
      <c r="D193" s="259">
        <f t="shared" si="7"/>
        <v>1</v>
      </c>
      <c r="E193" s="259">
        <f t="shared" si="8"/>
        <v>1</v>
      </c>
    </row>
    <row r="194" spans="1:5" x14ac:dyDescent="0.25">
      <c r="A194" s="127" t="s">
        <v>416</v>
      </c>
      <c r="B194" s="104" t="str" cm="1">
        <f t="array" ref="B194" xml:space="preserve"> _xlfn.TEXTJOIN( ",", FALSE, TRIM( A194:A199 ) )</f>
        <v>507 East Benson Boulevard,Kodiak,AK,99709,907-479-3007,Broadline Snowboard</v>
      </c>
      <c r="C194" s="259" t="str">
        <f t="shared" si="6"/>
        <v>board</v>
      </c>
      <c r="D194" s="259" t="e">
        <f t="shared" si="7"/>
        <v>#VALUE!</v>
      </c>
      <c r="E194" s="259" t="e">
        <f t="shared" si="8"/>
        <v>#VALUE!</v>
      </c>
    </row>
    <row r="195" spans="1:5" x14ac:dyDescent="0.25">
      <c r="A195" s="127" t="s">
        <v>397</v>
      </c>
      <c r="B195" s="104" t="str" cm="1">
        <f t="array" ref="B195" xml:space="preserve"> _xlfn.TEXTJOIN( ",", FALSE, TRIM( A195:A200 ) )</f>
        <v>Kodiak,AK,99709,907-479-3007,Broadline Snowboard,507 East 15th Avenue</v>
      </c>
      <c r="C195" s="259" t="str">
        <f t="shared" si="6"/>
        <v>venue</v>
      </c>
      <c r="D195" s="259" t="e">
        <f t="shared" si="7"/>
        <v>#VALUE!</v>
      </c>
      <c r="E195" s="259" t="e">
        <f t="shared" si="8"/>
        <v>#VALUE!</v>
      </c>
    </row>
    <row r="196" spans="1:5" x14ac:dyDescent="0.25">
      <c r="A196" s="127" t="s">
        <v>316</v>
      </c>
      <c r="B196" s="104" t="str" cm="1">
        <f t="array" ref="B196" xml:space="preserve"> _xlfn.TEXTJOIN( ",", FALSE, TRIM( A196:A201 ) )</f>
        <v>AK,99709,907-479-3007,Broadline Snowboard,507 East 15th Avenue,Kodiak</v>
      </c>
      <c r="C196" s="259" t="str">
        <f t="shared" si="6"/>
        <v>odiak</v>
      </c>
      <c r="D196" s="259" t="e">
        <f t="shared" si="7"/>
        <v>#VALUE!</v>
      </c>
      <c r="E196" s="259" t="e">
        <f t="shared" si="8"/>
        <v>#VALUE!</v>
      </c>
    </row>
    <row r="197" spans="1:5" x14ac:dyDescent="0.25">
      <c r="A197" s="127">
        <v>99709</v>
      </c>
      <c r="B197" s="104" t="str" cm="1">
        <f t="array" ref="B197" xml:space="preserve"> _xlfn.TEXTJOIN( ",", FALSE, TRIM( A197:A202 ) )</f>
        <v>99709,907-479-3007,Broadline Snowboard,507 East 15th Avenue,Kodiak,AK</v>
      </c>
      <c r="C197" s="259" t="str">
        <f t="shared" si="6"/>
        <v>ak,AK</v>
      </c>
      <c r="D197" s="259" t="e">
        <f t="shared" si="7"/>
        <v>#VALUE!</v>
      </c>
      <c r="E197" s="259" t="e">
        <f t="shared" si="8"/>
        <v>#VALUE!</v>
      </c>
    </row>
    <row r="198" spans="1:5" x14ac:dyDescent="0.25">
      <c r="A198" s="127" t="s">
        <v>417</v>
      </c>
      <c r="B198" s="104" t="str" cm="1">
        <f t="array" ref="B198" xml:space="preserve"> _xlfn.TEXTJOIN( ",", FALSE, TRIM( A198:A203 ) )</f>
        <v>907-479-3007,Broadline Snowboard,507 East 15th Avenue,Kodiak,AK,99501</v>
      </c>
      <c r="C198" s="259" t="str">
        <f t="shared" si="6"/>
        <v>99501</v>
      </c>
      <c r="D198" s="259" t="e">
        <f t="shared" si="7"/>
        <v>#VALUE!</v>
      </c>
      <c r="E198" s="259" t="e">
        <f t="shared" si="8"/>
        <v>#VALUE!</v>
      </c>
    </row>
    <row r="199" spans="1:5" x14ac:dyDescent="0.25">
      <c r="A199" s="127" t="s">
        <v>415</v>
      </c>
      <c r="B199" s="104" t="str" cm="1">
        <f t="array" ref="B199" xml:space="preserve"> _xlfn.TEXTJOIN( ",", FALSE, TRIM( A199:A204 ) )</f>
        <v>Broadline Snowboard,507 East 15th Avenue,Kodiak,AK,99501,907-349-3135</v>
      </c>
      <c r="C199" s="259" t="str">
        <f t="shared" ref="C199:C262" si="9" xml:space="preserve"> RIGHT( B199, $C$3 )</f>
        <v>-3135</v>
      </c>
      <c r="D199" s="259">
        <f t="shared" ref="D199:D262" si="10" xml:space="preserve"> FIND( $D$3, C199 )</f>
        <v>1</v>
      </c>
      <c r="E199" s="259">
        <f t="shared" si="8"/>
        <v>1</v>
      </c>
    </row>
    <row r="200" spans="1:5" x14ac:dyDescent="0.25">
      <c r="A200" s="127" t="s">
        <v>418</v>
      </c>
      <c r="B200" s="104" t="str" cm="1">
        <f t="array" ref="B200" xml:space="preserve"> _xlfn.TEXTJOIN( ",", FALSE, TRIM( A200:A205 ) )</f>
        <v>507 East 15th Avenue,Kodiak,AK,99501,907-349-3135,Broadline Snowboard - Business Office</v>
      </c>
      <c r="C200" s="259" t="str">
        <f t="shared" si="9"/>
        <v>ffice</v>
      </c>
      <c r="D200" s="259" t="e">
        <f t="shared" si="10"/>
        <v>#VALUE!</v>
      </c>
      <c r="E200" s="259" t="e">
        <f t="shared" ref="E200:E263" si="11" xml:space="preserve"> SEARCH( $E$3, C200 )</f>
        <v>#VALUE!</v>
      </c>
    </row>
    <row r="201" spans="1:5" x14ac:dyDescent="0.25">
      <c r="A201" s="127" t="s">
        <v>397</v>
      </c>
      <c r="B201" s="104" t="str" cm="1">
        <f t="array" ref="B201" xml:space="preserve"> _xlfn.TEXTJOIN( ",", FALSE, TRIM( A201:A206 ) )</f>
        <v>Kodiak,AK,99501,907-349-3135,Broadline Snowboard - Business Office,524 East 5th Avenue</v>
      </c>
      <c r="C201" s="259" t="str">
        <f t="shared" si="9"/>
        <v>venue</v>
      </c>
      <c r="D201" s="259" t="e">
        <f t="shared" si="10"/>
        <v>#VALUE!</v>
      </c>
      <c r="E201" s="259" t="e">
        <f t="shared" si="11"/>
        <v>#VALUE!</v>
      </c>
    </row>
    <row r="202" spans="1:5" x14ac:dyDescent="0.25">
      <c r="A202" s="127" t="s">
        <v>316</v>
      </c>
      <c r="B202" s="104" t="str" cm="1">
        <f t="array" ref="B202" xml:space="preserve"> _xlfn.TEXTJOIN( ",", FALSE, TRIM( A202:A207 ) )</f>
        <v>AK,99501,907-349-3135,Broadline Snowboard - Business Office,524 East 5th Avenue,Ketchikan</v>
      </c>
      <c r="C202" s="259" t="str">
        <f t="shared" si="9"/>
        <v>hikan</v>
      </c>
      <c r="D202" s="259" t="e">
        <f t="shared" si="10"/>
        <v>#VALUE!</v>
      </c>
      <c r="E202" s="259" t="e">
        <f t="shared" si="11"/>
        <v>#VALUE!</v>
      </c>
    </row>
    <row r="203" spans="1:5" x14ac:dyDescent="0.25">
      <c r="A203" s="127">
        <v>99501</v>
      </c>
      <c r="B203" s="104" t="str" cm="1">
        <f t="array" ref="B203" xml:space="preserve"> _xlfn.TEXTJOIN( ",", FALSE, TRIM( A203:A208 ) )</f>
        <v>99501,907-349-3135,Broadline Snowboard - Business Office,524 East 5th Avenue,Ketchikan,AK</v>
      </c>
      <c r="C203" s="259" t="str">
        <f t="shared" si="9"/>
        <v>an,AK</v>
      </c>
      <c r="D203" s="259" t="e">
        <f t="shared" si="10"/>
        <v>#VALUE!</v>
      </c>
      <c r="E203" s="259" t="e">
        <f t="shared" si="11"/>
        <v>#VALUE!</v>
      </c>
    </row>
    <row r="204" spans="1:5" x14ac:dyDescent="0.25">
      <c r="A204" s="127" t="s">
        <v>419</v>
      </c>
      <c r="B204" s="104" t="str" cm="1">
        <f t="array" ref="B204" xml:space="preserve"> _xlfn.TEXTJOIN( ",", FALSE, TRIM( A204:A209 ) )</f>
        <v>907-349-3135,Broadline Snowboard - Business Office,524 East 5th Avenue,Ketchikan,AK,99501</v>
      </c>
      <c r="C204" s="259" t="str">
        <f t="shared" si="9"/>
        <v>99501</v>
      </c>
      <c r="D204" s="259" t="e">
        <f t="shared" si="10"/>
        <v>#VALUE!</v>
      </c>
      <c r="E204" s="259" t="e">
        <f t="shared" si="11"/>
        <v>#VALUE!</v>
      </c>
    </row>
    <row r="205" spans="1:5" x14ac:dyDescent="0.25">
      <c r="A205" s="127" t="s">
        <v>420</v>
      </c>
      <c r="B205" s="104" t="str" cm="1">
        <f t="array" ref="B205" xml:space="preserve"> _xlfn.TEXTJOIN( ",", FALSE, TRIM( A205:A210 ) )</f>
        <v>Broadline Snowboard - Business Office,524 East 5th Avenue,Ketchikan,AK,99501,907-245-3171</v>
      </c>
      <c r="C205" s="259" t="str">
        <f t="shared" si="9"/>
        <v>-3171</v>
      </c>
      <c r="D205" s="259">
        <f t="shared" si="10"/>
        <v>1</v>
      </c>
      <c r="E205" s="259">
        <f t="shared" si="11"/>
        <v>1</v>
      </c>
    </row>
    <row r="206" spans="1:5" x14ac:dyDescent="0.25">
      <c r="A206" s="127" t="s">
        <v>421</v>
      </c>
      <c r="B206" s="104" t="str" cm="1">
        <f t="array" ref="B206" xml:space="preserve"> _xlfn.TEXTJOIN( ",", FALSE, TRIM( A206:A211 ) )</f>
        <v>524 East 5th Avenue,Ketchikan,AK,99501,907-245-3171,Broadline Snowboard Shop</v>
      </c>
      <c r="C206" s="259" t="str">
        <f t="shared" si="9"/>
        <v xml:space="preserve"> Shop</v>
      </c>
      <c r="D206" s="259" t="e">
        <f t="shared" si="10"/>
        <v>#VALUE!</v>
      </c>
      <c r="E206" s="259" t="e">
        <f t="shared" si="11"/>
        <v>#VALUE!</v>
      </c>
    </row>
    <row r="207" spans="1:5" x14ac:dyDescent="0.25">
      <c r="A207" s="127" t="s">
        <v>404</v>
      </c>
      <c r="B207" s="104" t="str" cm="1">
        <f t="array" ref="B207" xml:space="preserve"> _xlfn.TEXTJOIN( ",", FALSE, TRIM( A207:A212 ) )</f>
        <v>Ketchikan,AK,99501,907-245-3171,Broadline Snowboard Shop,530 East Tudor Road</v>
      </c>
      <c r="C207" s="259" t="str">
        <f t="shared" si="9"/>
        <v xml:space="preserve"> Road</v>
      </c>
      <c r="D207" s="259" t="e">
        <f t="shared" si="10"/>
        <v>#VALUE!</v>
      </c>
      <c r="E207" s="259" t="e">
        <f t="shared" si="11"/>
        <v>#VALUE!</v>
      </c>
    </row>
    <row r="208" spans="1:5" x14ac:dyDescent="0.25">
      <c r="A208" s="127" t="s">
        <v>316</v>
      </c>
      <c r="B208" s="104" t="str" cm="1">
        <f t="array" ref="B208" xml:space="preserve"> _xlfn.TEXTJOIN( ",", FALSE, TRIM( A208:A213 ) )</f>
        <v>AK,99501,907-245-3171,Broadline Snowboard Shop,530 East Tudor Road,Ketchikan</v>
      </c>
      <c r="C208" s="259" t="str">
        <f t="shared" si="9"/>
        <v>hikan</v>
      </c>
      <c r="D208" s="259" t="e">
        <f t="shared" si="10"/>
        <v>#VALUE!</v>
      </c>
      <c r="E208" s="259" t="e">
        <f t="shared" si="11"/>
        <v>#VALUE!</v>
      </c>
    </row>
    <row r="209" spans="1:5" x14ac:dyDescent="0.25">
      <c r="A209" s="127">
        <v>99501</v>
      </c>
      <c r="B209" s="104" t="str" cm="1">
        <f t="array" ref="B209" xml:space="preserve"> _xlfn.TEXTJOIN( ",", FALSE, TRIM( A209:A214 ) )</f>
        <v>99501,907-245-3171,Broadline Snowboard Shop,530 East Tudor Road,Ketchikan,AK</v>
      </c>
      <c r="C209" s="259" t="str">
        <f t="shared" si="9"/>
        <v>an,AK</v>
      </c>
      <c r="D209" s="259" t="e">
        <f t="shared" si="10"/>
        <v>#VALUE!</v>
      </c>
      <c r="E209" s="259" t="e">
        <f t="shared" si="11"/>
        <v>#VALUE!</v>
      </c>
    </row>
    <row r="210" spans="1:5" x14ac:dyDescent="0.25">
      <c r="A210" s="127" t="s">
        <v>422</v>
      </c>
      <c r="B210" s="104" t="str" cm="1">
        <f t="array" ref="B210" xml:space="preserve"> _xlfn.TEXTJOIN( ",", FALSE, TRIM( A210:A215 ) )</f>
        <v>907-245-3171,Broadline Snowboard Shop,530 East Tudor Road,Ketchikan,AK,99501</v>
      </c>
      <c r="C210" s="259" t="str">
        <f t="shared" si="9"/>
        <v>99501</v>
      </c>
      <c r="D210" s="259" t="e">
        <f t="shared" si="10"/>
        <v>#VALUE!</v>
      </c>
      <c r="E210" s="259" t="e">
        <f t="shared" si="11"/>
        <v>#VALUE!</v>
      </c>
    </row>
    <row r="211" spans="1:5" x14ac:dyDescent="0.25">
      <c r="A211" s="127" t="s">
        <v>423</v>
      </c>
      <c r="B211" s="104" t="str" cm="1">
        <f t="array" ref="B211" xml:space="preserve"> _xlfn.TEXTJOIN( ",", FALSE, TRIM( A211:A216 ) )</f>
        <v>Broadline Snowboard Shop,530 East Tudor Road,Ketchikan,AK,99501,907-245-3184</v>
      </c>
      <c r="C211" s="259" t="str">
        <f t="shared" si="9"/>
        <v>-3184</v>
      </c>
      <c r="D211" s="259">
        <f t="shared" si="10"/>
        <v>1</v>
      </c>
      <c r="E211" s="259">
        <f t="shared" si="11"/>
        <v>1</v>
      </c>
    </row>
    <row r="212" spans="1:5" x14ac:dyDescent="0.25">
      <c r="A212" s="127" t="s">
        <v>424</v>
      </c>
      <c r="B212" s="104" t="str" cm="1">
        <f t="array" ref="B212" xml:space="preserve"> _xlfn.TEXTJOIN( ",", FALSE, TRIM( A212:A217 ) )</f>
        <v>530 East Tudor Road,Ketchikan,AK,99501,907-245-3184,Broadline Snowboard Shop</v>
      </c>
      <c r="C212" s="259" t="str">
        <f t="shared" si="9"/>
        <v xml:space="preserve"> Shop</v>
      </c>
      <c r="D212" s="259" t="e">
        <f t="shared" si="10"/>
        <v>#VALUE!</v>
      </c>
      <c r="E212" s="259" t="e">
        <f t="shared" si="11"/>
        <v>#VALUE!</v>
      </c>
    </row>
    <row r="213" spans="1:5" x14ac:dyDescent="0.25">
      <c r="A213" s="127" t="s">
        <v>404</v>
      </c>
      <c r="B213" s="104" t="str" cm="1">
        <f t="array" ref="B213" xml:space="preserve"> _xlfn.TEXTJOIN( ",", FALSE, TRIM( A213:A218 ) )</f>
        <v>Ketchikan,AK,99501,907-245-3184,Broadline Snowboard Shop,570 East Tudor Road</v>
      </c>
      <c r="C213" s="259" t="str">
        <f t="shared" si="9"/>
        <v xml:space="preserve"> Road</v>
      </c>
      <c r="D213" s="259" t="e">
        <f t="shared" si="10"/>
        <v>#VALUE!</v>
      </c>
      <c r="E213" s="259" t="e">
        <f t="shared" si="11"/>
        <v>#VALUE!</v>
      </c>
    </row>
    <row r="214" spans="1:5" x14ac:dyDescent="0.25">
      <c r="A214" s="127" t="s">
        <v>316</v>
      </c>
      <c r="B214" s="104" t="str" cm="1">
        <f t="array" ref="B214" xml:space="preserve"> _xlfn.TEXTJOIN( ",", FALSE, TRIM( A214:A219 ) )</f>
        <v>AK,99501,907-245-3184,Broadline Snowboard Shop,570 East Tudor Road,Ketchikan</v>
      </c>
      <c r="C214" s="259" t="str">
        <f t="shared" si="9"/>
        <v>hikan</v>
      </c>
      <c r="D214" s="259" t="e">
        <f t="shared" si="10"/>
        <v>#VALUE!</v>
      </c>
      <c r="E214" s="259" t="e">
        <f t="shared" si="11"/>
        <v>#VALUE!</v>
      </c>
    </row>
    <row r="215" spans="1:5" x14ac:dyDescent="0.25">
      <c r="A215" s="127">
        <v>99501</v>
      </c>
      <c r="B215" s="104" t="str" cm="1">
        <f t="array" ref="B215" xml:space="preserve"> _xlfn.TEXTJOIN( ",", FALSE, TRIM( A215:A220 ) )</f>
        <v>99501,907-245-3184,Broadline Snowboard Shop,570 East Tudor Road,Ketchikan,AK</v>
      </c>
      <c r="C215" s="259" t="str">
        <f t="shared" si="9"/>
        <v>an,AK</v>
      </c>
      <c r="D215" s="259" t="e">
        <f t="shared" si="10"/>
        <v>#VALUE!</v>
      </c>
      <c r="E215" s="259" t="e">
        <f t="shared" si="11"/>
        <v>#VALUE!</v>
      </c>
    </row>
    <row r="216" spans="1:5" x14ac:dyDescent="0.25">
      <c r="A216" s="127" t="s">
        <v>425</v>
      </c>
      <c r="B216" s="104" t="str" cm="1">
        <f t="array" ref="B216" xml:space="preserve"> _xlfn.TEXTJOIN( ",", FALSE, TRIM( A216:A221 ) )</f>
        <v>907-245-3184,Broadline Snowboard Shop,570 East Tudor Road,Ketchikan,AK,99501</v>
      </c>
      <c r="C216" s="259" t="str">
        <f t="shared" si="9"/>
        <v>99501</v>
      </c>
      <c r="D216" s="259" t="e">
        <f t="shared" si="10"/>
        <v>#VALUE!</v>
      </c>
      <c r="E216" s="259" t="e">
        <f t="shared" si="11"/>
        <v>#VALUE!</v>
      </c>
    </row>
    <row r="217" spans="1:5" x14ac:dyDescent="0.25">
      <c r="A217" s="127" t="s">
        <v>423</v>
      </c>
      <c r="B217" s="104" t="str" cm="1">
        <f t="array" ref="B217" xml:space="preserve"> _xlfn.TEXTJOIN( ",", FALSE, TRIM( A217:A222 ) )</f>
        <v>Broadline Snowboard Shop,570 East Tudor Road,Ketchikan,AK,99501,907-245-3199</v>
      </c>
      <c r="C217" s="259" t="str">
        <f t="shared" si="9"/>
        <v>-3199</v>
      </c>
      <c r="D217" s="259">
        <f t="shared" si="10"/>
        <v>1</v>
      </c>
      <c r="E217" s="259">
        <f t="shared" si="11"/>
        <v>1</v>
      </c>
    </row>
    <row r="218" spans="1:5" x14ac:dyDescent="0.25">
      <c r="A218" s="127" t="s">
        <v>426</v>
      </c>
      <c r="B218" s="104" t="str" cm="1">
        <f t="array" ref="B218" xml:space="preserve"> _xlfn.TEXTJOIN( ",", FALSE, TRIM( A218:A223 ) )</f>
        <v>570 East Tudor Road,Ketchikan,AK,99501,907-245-3199,Broadline Snowboard Shop</v>
      </c>
      <c r="C218" s="259" t="str">
        <f t="shared" si="9"/>
        <v xml:space="preserve"> Shop</v>
      </c>
      <c r="D218" s="259" t="e">
        <f t="shared" si="10"/>
        <v>#VALUE!</v>
      </c>
      <c r="E218" s="259" t="e">
        <f t="shared" si="11"/>
        <v>#VALUE!</v>
      </c>
    </row>
    <row r="219" spans="1:5" x14ac:dyDescent="0.25">
      <c r="A219" s="127" t="s">
        <v>404</v>
      </c>
      <c r="B219" s="104" t="str" cm="1">
        <f t="array" ref="B219" xml:space="preserve"> _xlfn.TEXTJOIN( ",", FALSE, TRIM( A219:A224 ) )</f>
        <v>Ketchikan,AK,99501,907-245-3199,Broadline Snowboard Shop,660 East Rezanof Drive</v>
      </c>
      <c r="C219" s="259" t="str">
        <f t="shared" si="9"/>
        <v>Drive</v>
      </c>
      <c r="D219" s="259" t="e">
        <f t="shared" si="10"/>
        <v>#VALUE!</v>
      </c>
      <c r="E219" s="259" t="e">
        <f t="shared" si="11"/>
        <v>#VALUE!</v>
      </c>
    </row>
    <row r="220" spans="1:5" x14ac:dyDescent="0.25">
      <c r="A220" s="127" t="s">
        <v>316</v>
      </c>
      <c r="B220" s="104" t="str" cm="1">
        <f t="array" ref="B220" xml:space="preserve"> _xlfn.TEXTJOIN( ",", FALSE, TRIM( A220:A225 ) )</f>
        <v>AK,99501,907-245-3199,Broadline Snowboard Shop,660 East Rezanof Drive,Ketchikan</v>
      </c>
      <c r="C220" s="259" t="str">
        <f t="shared" si="9"/>
        <v>hikan</v>
      </c>
      <c r="D220" s="259" t="e">
        <f t="shared" si="10"/>
        <v>#VALUE!</v>
      </c>
      <c r="E220" s="259" t="e">
        <f t="shared" si="11"/>
        <v>#VALUE!</v>
      </c>
    </row>
    <row r="221" spans="1:5" x14ac:dyDescent="0.25">
      <c r="A221" s="127">
        <v>99501</v>
      </c>
      <c r="B221" s="104" t="str" cm="1">
        <f t="array" ref="B221" xml:space="preserve"> _xlfn.TEXTJOIN( ",", FALSE, TRIM( A221:A226 ) )</f>
        <v>99501,907-245-3199,Broadline Snowboard Shop,660 East Rezanof Drive,Ketchikan,AK</v>
      </c>
      <c r="C221" s="259" t="str">
        <f t="shared" si="9"/>
        <v>an,AK</v>
      </c>
      <c r="D221" s="259" t="e">
        <f t="shared" si="10"/>
        <v>#VALUE!</v>
      </c>
      <c r="E221" s="259" t="e">
        <f t="shared" si="11"/>
        <v>#VALUE!</v>
      </c>
    </row>
    <row r="222" spans="1:5" x14ac:dyDescent="0.25">
      <c r="A222" s="127" t="s">
        <v>427</v>
      </c>
      <c r="B222" s="104" t="str" cm="1">
        <f t="array" ref="B222" xml:space="preserve"> _xlfn.TEXTJOIN( ",", FALSE, TRIM( A222:A227 ) )</f>
        <v>907-245-3199,Broadline Snowboard Shop,660 East Rezanof Drive,Ketchikan,AK,99701</v>
      </c>
      <c r="C222" s="259" t="str">
        <f t="shared" si="9"/>
        <v>99701</v>
      </c>
      <c r="D222" s="259" t="e">
        <f t="shared" si="10"/>
        <v>#VALUE!</v>
      </c>
      <c r="E222" s="259" t="e">
        <f t="shared" si="11"/>
        <v>#VALUE!</v>
      </c>
    </row>
    <row r="223" spans="1:5" x14ac:dyDescent="0.25">
      <c r="A223" s="127" t="s">
        <v>423</v>
      </c>
      <c r="B223" s="104" t="str" cm="1">
        <f t="array" ref="B223" xml:space="preserve"> _xlfn.TEXTJOIN( ",", FALSE, TRIM( A223:A228 ) )</f>
        <v>Broadline Snowboard Shop,660 East Rezanof Drive,Ketchikan,AK,99701,907-479-3458</v>
      </c>
      <c r="C223" s="259" t="str">
        <f t="shared" si="9"/>
        <v>-3458</v>
      </c>
      <c r="D223" s="259">
        <f t="shared" si="10"/>
        <v>1</v>
      </c>
      <c r="E223" s="259">
        <f t="shared" si="11"/>
        <v>1</v>
      </c>
    </row>
    <row r="224" spans="1:5" x14ac:dyDescent="0.25">
      <c r="A224" s="127" t="s">
        <v>428</v>
      </c>
      <c r="B224" s="104" t="str" cm="1">
        <f t="array" ref="B224" xml:space="preserve"> _xlfn.TEXTJOIN( ",", FALSE, TRIM( A224:A229 ) )</f>
        <v>660 East Rezanof Drive,Ketchikan,AK,99701,907-479-3458,Broken Board Snowboard Specialists</v>
      </c>
      <c r="C224" s="259" t="str">
        <f t="shared" si="9"/>
        <v>lists</v>
      </c>
      <c r="D224" s="259" t="e">
        <f t="shared" si="10"/>
        <v>#VALUE!</v>
      </c>
      <c r="E224" s="259" t="e">
        <f t="shared" si="11"/>
        <v>#VALUE!</v>
      </c>
    </row>
    <row r="225" spans="1:5" x14ac:dyDescent="0.25">
      <c r="A225" s="127" t="s">
        <v>404</v>
      </c>
      <c r="B225" s="104" t="str" cm="1">
        <f t="array" ref="B225" xml:space="preserve"> _xlfn.TEXTJOIN( ",", FALSE, TRIM( A225:A230 ) )</f>
        <v>Ketchikan,AK,99701,907-479-3458,Broken Board Snowboard Specialists,800 Fairview Avenue</v>
      </c>
      <c r="C225" s="259" t="str">
        <f t="shared" si="9"/>
        <v>venue</v>
      </c>
      <c r="D225" s="259" t="e">
        <f t="shared" si="10"/>
        <v>#VALUE!</v>
      </c>
      <c r="E225" s="259" t="e">
        <f t="shared" si="11"/>
        <v>#VALUE!</v>
      </c>
    </row>
    <row r="226" spans="1:5" x14ac:dyDescent="0.25">
      <c r="A226" s="127" t="s">
        <v>316</v>
      </c>
      <c r="B226" s="104" t="str" cm="1">
        <f t="array" ref="B226" xml:space="preserve"> _xlfn.TEXTJOIN( ",", FALSE, TRIM( A226:A231 ) )</f>
        <v>AK,99701,907-479-3458,Broken Board Snowboard Specialists,800 Fairview Avenue,Ketchikan</v>
      </c>
      <c r="C226" s="259" t="str">
        <f t="shared" si="9"/>
        <v>hikan</v>
      </c>
      <c r="D226" s="259" t="e">
        <f t="shared" si="10"/>
        <v>#VALUE!</v>
      </c>
      <c r="E226" s="259" t="e">
        <f t="shared" si="11"/>
        <v>#VALUE!</v>
      </c>
    </row>
    <row r="227" spans="1:5" x14ac:dyDescent="0.25">
      <c r="A227" s="127">
        <v>99701</v>
      </c>
      <c r="B227" s="104" t="str" cm="1">
        <f t="array" ref="B227" xml:space="preserve"> _xlfn.TEXTJOIN( ",", FALSE, TRIM( A227:A232 ) )</f>
        <v>99701,907-479-3458,Broken Board Snowboard Specialists,800 Fairview Avenue,Ketchikan,AK</v>
      </c>
      <c r="C227" s="259" t="str">
        <f t="shared" si="9"/>
        <v>an,AK</v>
      </c>
      <c r="D227" s="259" t="e">
        <f t="shared" si="10"/>
        <v>#VALUE!</v>
      </c>
      <c r="E227" s="259" t="e">
        <f t="shared" si="11"/>
        <v>#VALUE!</v>
      </c>
    </row>
    <row r="228" spans="1:5" x14ac:dyDescent="0.25">
      <c r="A228" s="127" t="s">
        <v>429</v>
      </c>
      <c r="B228" s="104" t="str" cm="1">
        <f t="array" ref="B228" xml:space="preserve"> _xlfn.TEXTJOIN( ",", FALSE, TRIM( A228:A233 ) )</f>
        <v>907-479-3458,Broken Board Snowboard Specialists,800 Fairview Avenue,Ketchikan,AK,99654</v>
      </c>
      <c r="C228" s="259" t="str">
        <f t="shared" si="9"/>
        <v>99654</v>
      </c>
      <c r="D228" s="259" t="e">
        <f t="shared" si="10"/>
        <v>#VALUE!</v>
      </c>
      <c r="E228" s="259" t="e">
        <f t="shared" si="11"/>
        <v>#VALUE!</v>
      </c>
    </row>
    <row r="229" spans="1:5" x14ac:dyDescent="0.25">
      <c r="A229" s="127" t="s">
        <v>430</v>
      </c>
      <c r="B229" s="104" t="str" cm="1">
        <f t="array" ref="B229" xml:space="preserve"> _xlfn.TEXTJOIN( ",", FALSE, TRIM( A229:A234 ) )</f>
        <v>Broken Board Snowboard Specialists,800 Fairview Avenue,Ketchikan,AK,99654,907-357-3900</v>
      </c>
      <c r="C229" s="259" t="str">
        <f t="shared" si="9"/>
        <v>-3900</v>
      </c>
      <c r="D229" s="259">
        <f t="shared" si="10"/>
        <v>1</v>
      </c>
      <c r="E229" s="259">
        <f t="shared" si="11"/>
        <v>1</v>
      </c>
    </row>
    <row r="230" spans="1:5" x14ac:dyDescent="0.25">
      <c r="A230" s="127" t="s">
        <v>431</v>
      </c>
      <c r="B230" s="104" t="str" cm="1">
        <f t="array" ref="B230" xml:space="preserve"> _xlfn.TEXTJOIN( ",", FALSE, TRIM( A230:A235 ) )</f>
        <v>800 Fairview Avenue,Ketchikan,AK,99654,907-357-3900,Central Hardware</v>
      </c>
      <c r="C230" s="259" t="str">
        <f t="shared" si="9"/>
        <v>dware</v>
      </c>
      <c r="D230" s="259" t="e">
        <f t="shared" si="10"/>
        <v>#VALUE!</v>
      </c>
      <c r="E230" s="259" t="e">
        <f t="shared" si="11"/>
        <v>#VALUE!</v>
      </c>
    </row>
    <row r="231" spans="1:5" x14ac:dyDescent="0.25">
      <c r="A231" s="127" t="s">
        <v>404</v>
      </c>
      <c r="B231" s="104" t="str" cm="1">
        <f t="array" ref="B231" xml:space="preserve"> _xlfn.TEXTJOIN( ",", FALSE, TRIM( A231:A236 ) )</f>
        <v>Ketchikan,AK,99654,907-357-3900,Central Hardware,Water Street</v>
      </c>
      <c r="C231" s="259" t="str">
        <f t="shared" si="9"/>
        <v>treet</v>
      </c>
      <c r="D231" s="259" t="e">
        <f t="shared" si="10"/>
        <v>#VALUE!</v>
      </c>
      <c r="E231" s="259" t="e">
        <f t="shared" si="11"/>
        <v>#VALUE!</v>
      </c>
    </row>
    <row r="232" spans="1:5" x14ac:dyDescent="0.25">
      <c r="A232" s="127" t="s">
        <v>316</v>
      </c>
      <c r="B232" s="104" t="str" cm="1">
        <f t="array" ref="B232" xml:space="preserve"> _xlfn.TEXTJOIN( ",", FALSE, TRIM( A232:A237 ) )</f>
        <v>AK,99654,907-357-3900,Central Hardware,Water Street,Anchorage</v>
      </c>
      <c r="C232" s="259" t="str">
        <f t="shared" si="9"/>
        <v>orage</v>
      </c>
      <c r="D232" s="259" t="e">
        <f t="shared" si="10"/>
        <v>#VALUE!</v>
      </c>
      <c r="E232" s="259" t="e">
        <f t="shared" si="11"/>
        <v>#VALUE!</v>
      </c>
    </row>
    <row r="233" spans="1:5" x14ac:dyDescent="0.25">
      <c r="A233" s="127">
        <v>99654</v>
      </c>
      <c r="B233" s="104" t="str" cm="1">
        <f t="array" ref="B233" xml:space="preserve"> _xlfn.TEXTJOIN( ",", FALSE, TRIM( A233:A238 ) )</f>
        <v>99654,907-357-3900,Central Hardware,Water Street,Anchorage,AK</v>
      </c>
      <c r="C233" s="259" t="str">
        <f t="shared" si="9"/>
        <v>ge,AK</v>
      </c>
      <c r="D233" s="259" t="e">
        <f t="shared" si="10"/>
        <v>#VALUE!</v>
      </c>
      <c r="E233" s="259" t="e">
        <f t="shared" si="11"/>
        <v>#VALUE!</v>
      </c>
    </row>
    <row r="234" spans="1:5" x14ac:dyDescent="0.25">
      <c r="A234" s="127" t="s">
        <v>432</v>
      </c>
      <c r="B234" s="104" t="str" cm="1">
        <f t="array" ref="B234" xml:space="preserve"> _xlfn.TEXTJOIN( ",", FALSE, TRIM( A234:A239 ) )</f>
        <v>907-357-3900,Central Hardware,Water Street,Anchorage,AK,99686</v>
      </c>
      <c r="C234" s="259" t="str">
        <f t="shared" si="9"/>
        <v>99686</v>
      </c>
      <c r="D234" s="259" t="e">
        <f t="shared" si="10"/>
        <v>#VALUE!</v>
      </c>
      <c r="E234" s="259" t="e">
        <f t="shared" si="11"/>
        <v>#VALUE!</v>
      </c>
    </row>
    <row r="235" spans="1:5" x14ac:dyDescent="0.25">
      <c r="A235" s="127" t="s">
        <v>433</v>
      </c>
      <c r="B235" s="104" t="str" cm="1">
        <f t="array" ref="B235" xml:space="preserve"> _xlfn.TEXTJOIN( ",", FALSE, TRIM( A235:A240 ) )</f>
        <v>Central Hardware,Water Street,Anchorage,AK,99686,907-835-7529</v>
      </c>
      <c r="C235" s="259" t="str">
        <f t="shared" si="9"/>
        <v>-7529</v>
      </c>
      <c r="D235" s="259">
        <f t="shared" si="10"/>
        <v>1</v>
      </c>
      <c r="E235" s="259">
        <f t="shared" si="11"/>
        <v>1</v>
      </c>
    </row>
    <row r="236" spans="1:5" x14ac:dyDescent="0.25">
      <c r="A236" s="127" t="s">
        <v>434</v>
      </c>
      <c r="B236" s="104" t="str" cm="1">
        <f t="array" ref="B236" xml:space="preserve"> _xlfn.TEXTJOIN( ",", FALSE, TRIM( A236:A241 ) )</f>
        <v>Water Street,Anchorage,AK,99686,907-835-7529,Central Hardware &amp; Sporting Goods</v>
      </c>
      <c r="C236" s="259" t="str">
        <f t="shared" si="9"/>
        <v>Goods</v>
      </c>
      <c r="D236" s="259" t="e">
        <f t="shared" si="10"/>
        <v>#VALUE!</v>
      </c>
      <c r="E236" s="259" t="e">
        <f t="shared" si="11"/>
        <v>#VALUE!</v>
      </c>
    </row>
    <row r="237" spans="1:5" x14ac:dyDescent="0.25">
      <c r="A237" s="127" t="s">
        <v>363</v>
      </c>
      <c r="B237" s="104" t="str" cm="1">
        <f t="array" ref="B237" xml:space="preserve"> _xlfn.TEXTJOIN( ",", FALSE, TRIM( A237:A242 ) )</f>
        <v>Anchorage,AK,99686,907-835-7529,Central Hardware &amp; Sporting Goods,44793 Univ Centre</v>
      </c>
      <c r="C237" s="259" t="str">
        <f t="shared" si="9"/>
        <v>entre</v>
      </c>
      <c r="D237" s="259" t="e">
        <f t="shared" si="10"/>
        <v>#VALUE!</v>
      </c>
      <c r="E237" s="259" t="e">
        <f t="shared" si="11"/>
        <v>#VALUE!</v>
      </c>
    </row>
    <row r="238" spans="1:5" x14ac:dyDescent="0.25">
      <c r="A238" s="127" t="s">
        <v>316</v>
      </c>
      <c r="B238" s="104" t="str" cm="1">
        <f t="array" ref="B238" xml:space="preserve"> _xlfn.TEXTJOIN( ",", FALSE, TRIM( A238:A243 ) )</f>
        <v>AK,99686,907-835-7529,Central Hardware &amp; Sporting Goods,44793 Univ Centre,Anchorage</v>
      </c>
      <c r="C238" s="259" t="str">
        <f t="shared" si="9"/>
        <v>orage</v>
      </c>
      <c r="D238" s="259" t="e">
        <f t="shared" si="10"/>
        <v>#VALUE!</v>
      </c>
      <c r="E238" s="259" t="e">
        <f t="shared" si="11"/>
        <v>#VALUE!</v>
      </c>
    </row>
    <row r="239" spans="1:5" x14ac:dyDescent="0.25">
      <c r="A239" s="127">
        <v>99686</v>
      </c>
      <c r="B239" s="104" t="str" cm="1">
        <f t="array" ref="B239" xml:space="preserve"> _xlfn.TEXTJOIN( ",", FALSE, TRIM( A239:A244 ) )</f>
        <v>99686,907-835-7529,Central Hardware &amp; Sporting Goods,44793 Univ Centre,Anchorage,AK</v>
      </c>
      <c r="C239" s="259" t="str">
        <f t="shared" si="9"/>
        <v>ge,AK</v>
      </c>
      <c r="D239" s="259" t="e">
        <f t="shared" si="10"/>
        <v>#VALUE!</v>
      </c>
      <c r="E239" s="259" t="e">
        <f t="shared" si="11"/>
        <v>#VALUE!</v>
      </c>
    </row>
    <row r="240" spans="1:5" x14ac:dyDescent="0.25">
      <c r="A240" s="127" t="s">
        <v>435</v>
      </c>
      <c r="B240" s="104" t="str" cm="1">
        <f t="array" ref="B240" xml:space="preserve"> _xlfn.TEXTJOIN( ",", FALSE, TRIM( A240:A245 ) )</f>
        <v>907-835-7529,Central Hardware &amp; Sporting Goods,44793 Univ Centre,Anchorage,AK,99701</v>
      </c>
      <c r="C240" s="259" t="str">
        <f t="shared" si="9"/>
        <v>99701</v>
      </c>
      <c r="D240" s="259" t="e">
        <f t="shared" si="10"/>
        <v>#VALUE!</v>
      </c>
      <c r="E240" s="259" t="e">
        <f t="shared" si="11"/>
        <v>#VALUE!</v>
      </c>
    </row>
    <row r="241" spans="1:5" x14ac:dyDescent="0.25">
      <c r="A241" s="127" t="s">
        <v>436</v>
      </c>
      <c r="B241" s="104" t="str" cm="1">
        <f t="array" ref="B241" xml:space="preserve"> _xlfn.TEXTJOIN( ",", FALSE, TRIM( A241:A246 ) )</f>
        <v>Central Hardware &amp; Sporting Goods,44793 Univ Centre,Anchorage,AK,99701,907-452-7335</v>
      </c>
      <c r="C241" s="259" t="str">
        <f t="shared" si="9"/>
        <v>-7335</v>
      </c>
      <c r="D241" s="259">
        <f t="shared" si="10"/>
        <v>1</v>
      </c>
      <c r="E241" s="259">
        <f t="shared" si="11"/>
        <v>1</v>
      </c>
    </row>
    <row r="242" spans="1:5" x14ac:dyDescent="0.25">
      <c r="A242" s="127" t="s">
        <v>437</v>
      </c>
      <c r="B242" s="104" t="str" cm="1">
        <f t="array" ref="B242" xml:space="preserve"> _xlfn.TEXTJOIN( ",", FALSE, TRIM( A242:A247 ) )</f>
        <v>44793 Univ Centre,Anchorage,AK,99701,907-452-7335,Chino Sports</v>
      </c>
      <c r="C242" s="259" t="str">
        <f t="shared" si="9"/>
        <v>ports</v>
      </c>
      <c r="D242" s="259" t="e">
        <f t="shared" si="10"/>
        <v>#VALUE!</v>
      </c>
      <c r="E242" s="259" t="e">
        <f t="shared" si="11"/>
        <v>#VALUE!</v>
      </c>
    </row>
    <row r="243" spans="1:5" x14ac:dyDescent="0.25">
      <c r="A243" s="127" t="s">
        <v>363</v>
      </c>
      <c r="B243" s="104" t="str" cm="1">
        <f t="array" ref="B243" xml:space="preserve"> _xlfn.TEXTJOIN( ",", FALSE, TRIM( A243:A248 ) )</f>
        <v>Anchorage,AK,99701,907-452-7335,Chino Sports,824 Fairway Circle</v>
      </c>
      <c r="C243" s="259" t="str">
        <f t="shared" si="9"/>
        <v>ircle</v>
      </c>
      <c r="D243" s="259" t="e">
        <f t="shared" si="10"/>
        <v>#VALUE!</v>
      </c>
      <c r="E243" s="259" t="e">
        <f t="shared" si="11"/>
        <v>#VALUE!</v>
      </c>
    </row>
    <row r="244" spans="1:5" x14ac:dyDescent="0.25">
      <c r="A244" s="127" t="s">
        <v>316</v>
      </c>
      <c r="B244" s="104" t="str" cm="1">
        <f t="array" ref="B244" xml:space="preserve"> _xlfn.TEXTJOIN( ",", FALSE, TRIM( A244:A249 ) )</f>
        <v>AK,99701,907-452-7335,Chino Sports,824 Fairway Circle,Ketchikan</v>
      </c>
      <c r="C244" s="259" t="str">
        <f t="shared" si="9"/>
        <v>hikan</v>
      </c>
      <c r="D244" s="259" t="e">
        <f t="shared" si="10"/>
        <v>#VALUE!</v>
      </c>
      <c r="E244" s="259" t="e">
        <f t="shared" si="11"/>
        <v>#VALUE!</v>
      </c>
    </row>
    <row r="245" spans="1:5" x14ac:dyDescent="0.25">
      <c r="A245" s="127">
        <v>99701</v>
      </c>
      <c r="B245" s="104" t="str" cm="1">
        <f t="array" ref="B245" xml:space="preserve"> _xlfn.TEXTJOIN( ",", FALSE, TRIM( A245:A250 ) )</f>
        <v>99701,907-452-7335,Chino Sports,824 Fairway Circle,Ketchikan,AK</v>
      </c>
      <c r="C245" s="259" t="str">
        <f t="shared" si="9"/>
        <v>an,AK</v>
      </c>
      <c r="D245" s="259" t="e">
        <f t="shared" si="10"/>
        <v>#VALUE!</v>
      </c>
      <c r="E245" s="259" t="e">
        <f t="shared" si="11"/>
        <v>#VALUE!</v>
      </c>
    </row>
    <row r="246" spans="1:5" x14ac:dyDescent="0.25">
      <c r="A246" s="127" t="s">
        <v>438</v>
      </c>
      <c r="B246" s="104" t="str" cm="1">
        <f t="array" ref="B246" xml:space="preserve"> _xlfn.TEXTJOIN( ",", FALSE, TRIM( A246:A251 ) )</f>
        <v>907-452-7335,Chino Sports,824 Fairway Circle,Ketchikan,AK,99654</v>
      </c>
      <c r="C246" s="259" t="str">
        <f t="shared" si="9"/>
        <v>99654</v>
      </c>
      <c r="D246" s="259" t="e">
        <f t="shared" si="10"/>
        <v>#VALUE!</v>
      </c>
      <c r="E246" s="259" t="e">
        <f t="shared" si="11"/>
        <v>#VALUE!</v>
      </c>
    </row>
    <row r="247" spans="1:5" x14ac:dyDescent="0.25">
      <c r="A247" s="127" t="s">
        <v>439</v>
      </c>
      <c r="B247" s="104" t="str" cm="1">
        <f t="array" ref="B247" xml:space="preserve"> _xlfn.TEXTJOIN( ",", FALSE, TRIM( A247:A252 ) )</f>
        <v>Chino Sports,824 Fairway Circle,Ketchikan,AK,99654,907-376-3936</v>
      </c>
      <c r="C247" s="259" t="str">
        <f t="shared" si="9"/>
        <v>-3936</v>
      </c>
      <c r="D247" s="259">
        <f t="shared" si="10"/>
        <v>1</v>
      </c>
      <c r="E247" s="259">
        <f t="shared" si="11"/>
        <v>1</v>
      </c>
    </row>
    <row r="248" spans="1:5" x14ac:dyDescent="0.25">
      <c r="A248" s="127" t="s">
        <v>440</v>
      </c>
      <c r="B248" s="104" t="str" cm="1">
        <f t="array" ref="B248" xml:space="preserve"> _xlfn.TEXTJOIN( ",", FALSE, TRIM( A248:A253 ) )</f>
        <v>824 Fairway Circle,Ketchikan,AK,99654,907-376-3936,Cordwood Ski &amp; Cyclery</v>
      </c>
      <c r="C248" s="259" t="str">
        <f t="shared" si="9"/>
        <v>clery</v>
      </c>
      <c r="D248" s="259" t="e">
        <f t="shared" si="10"/>
        <v>#VALUE!</v>
      </c>
      <c r="E248" s="259" t="e">
        <f t="shared" si="11"/>
        <v>#VALUE!</v>
      </c>
    </row>
    <row r="249" spans="1:5" x14ac:dyDescent="0.25">
      <c r="A249" s="127" t="s">
        <v>404</v>
      </c>
      <c r="B249" s="104" t="str" cm="1">
        <f t="array" ref="B249" xml:space="preserve"> _xlfn.TEXTJOIN( ",", FALSE, TRIM( A249:A254 ) )</f>
        <v>Ketchikan,AK,99654,907-376-3936,Cordwood Ski &amp; Cyclery,1239 Harbor Drive</v>
      </c>
      <c r="C249" s="259" t="str">
        <f t="shared" si="9"/>
        <v>Drive</v>
      </c>
      <c r="D249" s="259" t="e">
        <f t="shared" si="10"/>
        <v>#VALUE!</v>
      </c>
      <c r="E249" s="259" t="e">
        <f t="shared" si="11"/>
        <v>#VALUE!</v>
      </c>
    </row>
    <row r="250" spans="1:5" x14ac:dyDescent="0.25">
      <c r="A250" s="127" t="s">
        <v>316</v>
      </c>
      <c r="B250" s="104" t="str" cm="1">
        <f t="array" ref="B250" xml:space="preserve"> _xlfn.TEXTJOIN( ",", FALSE, TRIM( A250:A255 ) )</f>
        <v>AK,99654,907-376-3936,Cordwood Ski &amp; Cyclery,1239 Harbor Drive,Haines</v>
      </c>
      <c r="C250" s="259" t="str">
        <f t="shared" si="9"/>
        <v>aines</v>
      </c>
      <c r="D250" s="259" t="e">
        <f t="shared" si="10"/>
        <v>#VALUE!</v>
      </c>
      <c r="E250" s="259" t="e">
        <f t="shared" si="11"/>
        <v>#VALUE!</v>
      </c>
    </row>
    <row r="251" spans="1:5" x14ac:dyDescent="0.25">
      <c r="A251" s="127">
        <v>99654</v>
      </c>
      <c r="B251" s="104" t="str" cm="1">
        <f t="array" ref="B251" xml:space="preserve"> _xlfn.TEXTJOIN( ",", FALSE, TRIM( A251:A256 ) )</f>
        <v>99654,907-376-3936,Cordwood Ski &amp; Cyclery,1239 Harbor Drive,Haines,AK</v>
      </c>
      <c r="C251" s="259" t="str">
        <f t="shared" si="9"/>
        <v>es,AK</v>
      </c>
      <c r="D251" s="259" t="e">
        <f t="shared" si="10"/>
        <v>#VALUE!</v>
      </c>
      <c r="E251" s="259" t="e">
        <f t="shared" si="11"/>
        <v>#VALUE!</v>
      </c>
    </row>
    <row r="252" spans="1:5" x14ac:dyDescent="0.25">
      <c r="A252" s="127" t="s">
        <v>441</v>
      </c>
      <c r="B252" s="104" t="str" cm="1">
        <f t="array" ref="B252" xml:space="preserve"> _xlfn.TEXTJOIN( ",", FALSE, TRIM( A252:A257 ) )</f>
        <v>907-376-3936,Cordwood Ski &amp; Cyclery,1239 Harbor Drive,Haines,AK,99587</v>
      </c>
      <c r="C252" s="259" t="str">
        <f t="shared" si="9"/>
        <v>99587</v>
      </c>
      <c r="D252" s="259" t="e">
        <f t="shared" si="10"/>
        <v>#VALUE!</v>
      </c>
      <c r="E252" s="259" t="e">
        <f t="shared" si="11"/>
        <v>#VALUE!</v>
      </c>
    </row>
    <row r="253" spans="1:5" x14ac:dyDescent="0.25">
      <c r="A253" s="127" t="s">
        <v>442</v>
      </c>
      <c r="B253" s="104" t="str" cm="1">
        <f t="array" ref="B253" xml:space="preserve"> _xlfn.TEXTJOIN( ",", FALSE, TRIM( A253:A258 ) )</f>
        <v>Cordwood Ski &amp; Cyclery,1239 Harbor Drive,Haines,AK,99587,907-783-4684</v>
      </c>
      <c r="C253" s="259" t="str">
        <f t="shared" si="9"/>
        <v>-4684</v>
      </c>
      <c r="D253" s="259">
        <f t="shared" si="10"/>
        <v>1</v>
      </c>
      <c r="E253" s="259">
        <f t="shared" si="11"/>
        <v>1</v>
      </c>
    </row>
    <row r="254" spans="1:5" x14ac:dyDescent="0.25">
      <c r="A254" s="127" t="s">
        <v>443</v>
      </c>
      <c r="B254" s="104" t="str" cm="1">
        <f t="array" ref="B254" xml:space="preserve"> _xlfn.TEXTJOIN( ",", FALSE, TRIM( A254:A259 ) )</f>
        <v>1239 Harbor Drive,Haines,AK,99587,907-783-4684,Cyan Sporting Goods</v>
      </c>
      <c r="C254" s="259" t="str">
        <f t="shared" si="9"/>
        <v>Goods</v>
      </c>
      <c r="D254" s="259" t="e">
        <f t="shared" si="10"/>
        <v>#VALUE!</v>
      </c>
      <c r="E254" s="259" t="e">
        <f t="shared" si="11"/>
        <v>#VALUE!</v>
      </c>
    </row>
    <row r="255" spans="1:5" x14ac:dyDescent="0.25">
      <c r="A255" s="127" t="s">
        <v>444</v>
      </c>
      <c r="B255" s="104" t="str" cm="1">
        <f t="array" ref="B255" xml:space="preserve"> _xlfn.TEXTJOIN( ",", FALSE, TRIM( A255:A260 ) )</f>
        <v>Haines,AK,99587,907-783-4684,Cyan Sporting Goods,906 Front Street</v>
      </c>
      <c r="C255" s="259" t="str">
        <f t="shared" si="9"/>
        <v>treet</v>
      </c>
      <c r="D255" s="259" t="e">
        <f t="shared" si="10"/>
        <v>#VALUE!</v>
      </c>
      <c r="E255" s="259" t="e">
        <f t="shared" si="11"/>
        <v>#VALUE!</v>
      </c>
    </row>
    <row r="256" spans="1:5" x14ac:dyDescent="0.25">
      <c r="A256" s="127" t="s">
        <v>316</v>
      </c>
      <c r="B256" s="104" t="str" cm="1">
        <f t="array" ref="B256" xml:space="preserve"> _xlfn.TEXTJOIN( ",", FALSE, TRIM( A256:A261 ) )</f>
        <v>AK,99587,907-783-4684,Cyan Sporting Goods,906 Front Street,Ketchikan</v>
      </c>
      <c r="C256" s="259" t="str">
        <f t="shared" si="9"/>
        <v>hikan</v>
      </c>
      <c r="D256" s="259" t="e">
        <f t="shared" si="10"/>
        <v>#VALUE!</v>
      </c>
      <c r="E256" s="259" t="e">
        <f t="shared" si="11"/>
        <v>#VALUE!</v>
      </c>
    </row>
    <row r="257" spans="1:5" x14ac:dyDescent="0.25">
      <c r="A257" s="127">
        <v>99587</v>
      </c>
      <c r="B257" s="104" t="str" cm="1">
        <f t="array" ref="B257" xml:space="preserve"> _xlfn.TEXTJOIN( ",", FALSE, TRIM( A257:A262 ) )</f>
        <v>99587,907-783-4684,Cyan Sporting Goods,906 Front Street,Ketchikan,AK</v>
      </c>
      <c r="C257" s="259" t="str">
        <f t="shared" si="9"/>
        <v>an,AK</v>
      </c>
      <c r="D257" s="259" t="e">
        <f t="shared" si="10"/>
        <v>#VALUE!</v>
      </c>
      <c r="E257" s="259" t="e">
        <f t="shared" si="11"/>
        <v>#VALUE!</v>
      </c>
    </row>
    <row r="258" spans="1:5" x14ac:dyDescent="0.25">
      <c r="A258" s="127" t="s">
        <v>445</v>
      </c>
      <c r="B258" s="104" t="str" cm="1">
        <f t="array" ref="B258" xml:space="preserve"> _xlfn.TEXTJOIN( ",", FALSE, TRIM( A258:A263 ) )</f>
        <v>907-783-4684,Cyan Sporting Goods,906 Front Street,Ketchikan,AK,99615</v>
      </c>
      <c r="C258" s="259" t="str">
        <f t="shared" si="9"/>
        <v>99615</v>
      </c>
      <c r="D258" s="259" t="e">
        <f t="shared" si="10"/>
        <v>#VALUE!</v>
      </c>
      <c r="E258" s="259" t="e">
        <f t="shared" si="11"/>
        <v>#VALUE!</v>
      </c>
    </row>
    <row r="259" spans="1:5" x14ac:dyDescent="0.25">
      <c r="A259" s="127" t="s">
        <v>446</v>
      </c>
      <c r="B259" s="104" t="str" cm="1">
        <f t="array" ref="B259" xml:space="preserve"> _xlfn.TEXTJOIN( ",", FALSE, TRIM( A259:A264 ) )</f>
        <v>Cyan Sporting Goods,906 Front Street,Ketchikan,AK,99615,907-486-4210</v>
      </c>
      <c r="C259" s="259" t="str">
        <f t="shared" si="9"/>
        <v>-4210</v>
      </c>
      <c r="D259" s="259">
        <f t="shared" si="10"/>
        <v>1</v>
      </c>
      <c r="E259" s="259">
        <f t="shared" si="11"/>
        <v>1</v>
      </c>
    </row>
    <row r="260" spans="1:5" x14ac:dyDescent="0.25">
      <c r="A260" s="127" t="s">
        <v>447</v>
      </c>
      <c r="B260" s="104" t="str" cm="1">
        <f t="array" ref="B260" xml:space="preserve"> _xlfn.TEXTJOIN( ",", FALSE, TRIM( A260:A265 ) )</f>
        <v>906 Front Street,Ketchikan,AK,99615,907-486-4210,Experienced Charters</v>
      </c>
      <c r="C260" s="259" t="str">
        <f t="shared" si="9"/>
        <v>rters</v>
      </c>
      <c r="D260" s="259" t="e">
        <f t="shared" si="10"/>
        <v>#VALUE!</v>
      </c>
      <c r="E260" s="259" t="e">
        <f t="shared" si="11"/>
        <v>#VALUE!</v>
      </c>
    </row>
    <row r="261" spans="1:5" x14ac:dyDescent="0.25">
      <c r="A261" s="127" t="s">
        <v>404</v>
      </c>
      <c r="B261" s="104" t="str" cm="1">
        <f t="array" ref="B261" xml:space="preserve"> _xlfn.TEXTJOIN( ",", FALSE, TRIM( A261:A266 ) )</f>
        <v>Ketchikan,AK,99615,907-486-4210,Experienced Charters,1040 Galena Road</v>
      </c>
      <c r="C261" s="259" t="str">
        <f t="shared" si="9"/>
        <v xml:space="preserve"> Road</v>
      </c>
      <c r="D261" s="259" t="e">
        <f t="shared" si="10"/>
        <v>#VALUE!</v>
      </c>
      <c r="E261" s="259" t="e">
        <f t="shared" si="11"/>
        <v>#VALUE!</v>
      </c>
    </row>
    <row r="262" spans="1:5" x14ac:dyDescent="0.25">
      <c r="A262" s="127" t="s">
        <v>316</v>
      </c>
      <c r="B262" s="104" t="str" cm="1">
        <f t="array" ref="B262" xml:space="preserve"> _xlfn.TEXTJOIN( ",", FALSE, TRIM( A262:A267 ) )</f>
        <v>AK,99615,907-486-4210,Experienced Charters,1040 Galena Road,Juneau</v>
      </c>
      <c r="C262" s="259" t="str">
        <f t="shared" si="9"/>
        <v>uneau</v>
      </c>
      <c r="D262" s="259" t="e">
        <f t="shared" si="10"/>
        <v>#VALUE!</v>
      </c>
      <c r="E262" s="259" t="e">
        <f t="shared" si="11"/>
        <v>#VALUE!</v>
      </c>
    </row>
    <row r="263" spans="1:5" x14ac:dyDescent="0.25">
      <c r="A263" s="127">
        <v>99615</v>
      </c>
      <c r="B263" s="104" t="str" cm="1">
        <f t="array" ref="B263" xml:space="preserve"> _xlfn.TEXTJOIN( ",", FALSE, TRIM( A263:A268 ) )</f>
        <v>99615,907-486-4210,Experienced Charters,1040 Galena Road,Juneau,AK</v>
      </c>
      <c r="C263" s="259" t="str">
        <f t="shared" ref="C263:C326" si="12" xml:space="preserve"> RIGHT( B263, $C$3 )</f>
        <v>au,AK</v>
      </c>
      <c r="D263" s="259" t="e">
        <f t="shared" ref="D263:D326" si="13" xml:space="preserve"> FIND( $D$3, C263 )</f>
        <v>#VALUE!</v>
      </c>
      <c r="E263" s="259" t="e">
        <f t="shared" si="11"/>
        <v>#VALUE!</v>
      </c>
    </row>
    <row r="264" spans="1:5" x14ac:dyDescent="0.25">
      <c r="A264" s="127" t="s">
        <v>448</v>
      </c>
      <c r="B264" s="104" t="str" cm="1">
        <f t="array" ref="B264" xml:space="preserve"> _xlfn.TEXTJOIN( ",", FALSE, TRIM( A264:A269 ) )</f>
        <v>907-486-4210,Experienced Charters,1040 Galena Road,Juneau,AK,99901</v>
      </c>
      <c r="C264" s="259" t="str">
        <f t="shared" si="12"/>
        <v>99901</v>
      </c>
      <c r="D264" s="259" t="e">
        <f t="shared" si="13"/>
        <v>#VALUE!</v>
      </c>
      <c r="E264" s="259" t="e">
        <f t="shared" ref="E264:E327" si="14" xml:space="preserve"> SEARCH( $E$3, C264 )</f>
        <v>#VALUE!</v>
      </c>
    </row>
    <row r="265" spans="1:5" x14ac:dyDescent="0.25">
      <c r="A265" s="127" t="s">
        <v>449</v>
      </c>
      <c r="B265" s="104" t="str" cm="1">
        <f t="array" ref="B265" xml:space="preserve"> _xlfn.TEXTJOIN( ",", FALSE, TRIM( A265:A270 ) )</f>
        <v>Experienced Charters,1040 Galena Road,Juneau,AK,99901,907-225-4389</v>
      </c>
      <c r="C265" s="259" t="str">
        <f t="shared" si="12"/>
        <v>-4389</v>
      </c>
      <c r="D265" s="259">
        <f t="shared" si="13"/>
        <v>1</v>
      </c>
      <c r="E265" s="259">
        <f t="shared" si="14"/>
        <v>1</v>
      </c>
    </row>
    <row r="266" spans="1:5" x14ac:dyDescent="0.25">
      <c r="A266" s="127" t="s">
        <v>450</v>
      </c>
      <c r="B266" s="104" t="str" cm="1">
        <f t="array" ref="B266" xml:space="preserve"> _xlfn.TEXTJOIN( ",", FALSE, TRIM( A266:A271 ) )</f>
        <v>1040 Galena Road,Juneau,AK,99901,907-225-4389,Fifth Avenue Outfitters</v>
      </c>
      <c r="C266" s="259" t="str">
        <f t="shared" si="12"/>
        <v>tters</v>
      </c>
      <c r="D266" s="259" t="e">
        <f t="shared" si="13"/>
        <v>#VALUE!</v>
      </c>
      <c r="E266" s="259" t="e">
        <f t="shared" si="14"/>
        <v>#VALUE!</v>
      </c>
    </row>
    <row r="267" spans="1:5" x14ac:dyDescent="0.25">
      <c r="A267" s="127" t="s">
        <v>451</v>
      </c>
      <c r="B267" s="104" t="str" cm="1">
        <f t="array" ref="B267" xml:space="preserve"> _xlfn.TEXTJOIN( ",", FALSE, TRIM( A267:A272 ) )</f>
        <v>Juneau,AK,99901,907-225-4389,Fifth Avenue Outfitters,300A University Avenue South</v>
      </c>
      <c r="C267" s="259" t="str">
        <f t="shared" si="12"/>
        <v>South</v>
      </c>
      <c r="D267" s="259" t="e">
        <f t="shared" si="13"/>
        <v>#VALUE!</v>
      </c>
      <c r="E267" s="259" t="e">
        <f t="shared" si="14"/>
        <v>#VALUE!</v>
      </c>
    </row>
    <row r="268" spans="1:5" x14ac:dyDescent="0.25">
      <c r="A268" s="127" t="s">
        <v>316</v>
      </c>
      <c r="B268" s="104" t="str" cm="1">
        <f t="array" ref="B268" xml:space="preserve"> _xlfn.TEXTJOIN( ",", FALSE, TRIM( A268:A273 ) )</f>
        <v>AK,99901,907-225-4389,Fifth Avenue Outfitters,300A University Avenue South,Anchorage</v>
      </c>
      <c r="C268" s="259" t="str">
        <f t="shared" si="12"/>
        <v>orage</v>
      </c>
      <c r="D268" s="259" t="e">
        <f t="shared" si="13"/>
        <v>#VALUE!</v>
      </c>
      <c r="E268" s="259" t="e">
        <f t="shared" si="14"/>
        <v>#VALUE!</v>
      </c>
    </row>
    <row r="269" spans="1:5" x14ac:dyDescent="0.25">
      <c r="A269" s="127">
        <v>99901</v>
      </c>
      <c r="B269" s="104" t="str" cm="1">
        <f t="array" ref="B269" xml:space="preserve"> _xlfn.TEXTJOIN( ",", FALSE, TRIM( A269:A274 ) )</f>
        <v>99901,907-225-4389,Fifth Avenue Outfitters,300A University Avenue South,Anchorage,AK</v>
      </c>
      <c r="C269" s="259" t="str">
        <f t="shared" si="12"/>
        <v>ge,AK</v>
      </c>
      <c r="D269" s="259" t="e">
        <f t="shared" si="13"/>
        <v>#VALUE!</v>
      </c>
      <c r="E269" s="259" t="e">
        <f t="shared" si="14"/>
        <v>#VALUE!</v>
      </c>
    </row>
    <row r="270" spans="1:5" x14ac:dyDescent="0.25">
      <c r="A270" s="127" t="s">
        <v>452</v>
      </c>
      <c r="B270" s="104" t="str" cm="1">
        <f t="array" ref="B270" xml:space="preserve"> _xlfn.TEXTJOIN( ",", FALSE, TRIM( A270:A275 ) )</f>
        <v>907-225-4389,Fifth Avenue Outfitters,300A University Avenue South,Anchorage,AK,99501</v>
      </c>
      <c r="C270" s="259" t="str">
        <f t="shared" si="12"/>
        <v>99501</v>
      </c>
      <c r="D270" s="259" t="e">
        <f t="shared" si="13"/>
        <v>#VALUE!</v>
      </c>
      <c r="E270" s="259" t="e">
        <f t="shared" si="14"/>
        <v>#VALUE!</v>
      </c>
    </row>
    <row r="271" spans="1:5" x14ac:dyDescent="0.25">
      <c r="A271" s="127" t="s">
        <v>453</v>
      </c>
      <c r="B271" s="104" t="str" cm="1">
        <f t="array" ref="B271" xml:space="preserve"> _xlfn.TEXTJOIN( ",", FALSE, TRIM( A271:A276 ) )</f>
        <v>Fifth Avenue Outfitters,300A University Avenue South,Anchorage,AK,99501,907-276-7335</v>
      </c>
      <c r="C271" s="259" t="str">
        <f t="shared" si="12"/>
        <v>-7335</v>
      </c>
      <c r="D271" s="259">
        <f t="shared" si="13"/>
        <v>1</v>
      </c>
      <c r="E271" s="259">
        <f t="shared" si="14"/>
        <v>1</v>
      </c>
    </row>
    <row r="272" spans="1:5" x14ac:dyDescent="0.25">
      <c r="A272" s="127" t="s">
        <v>454</v>
      </c>
      <c r="B272" s="104" t="str" cm="1">
        <f t="array" ref="B272" xml:space="preserve"> _xlfn.TEXTJOIN( ",", FALSE, TRIM( A272:A277 ) )</f>
        <v>300A University Avenue South,Anchorage,AK,99501,907-276-7335,G I Janes</v>
      </c>
      <c r="C272" s="259" t="str">
        <f t="shared" si="12"/>
        <v>Janes</v>
      </c>
      <c r="D272" s="259" t="e">
        <f t="shared" si="13"/>
        <v>#VALUE!</v>
      </c>
      <c r="E272" s="259" t="e">
        <f t="shared" si="14"/>
        <v>#VALUE!</v>
      </c>
    </row>
    <row r="273" spans="1:5" x14ac:dyDescent="0.25">
      <c r="A273" s="127" t="s">
        <v>363</v>
      </c>
      <c r="B273" s="104" t="str" cm="1">
        <f t="array" ref="B273" xml:space="preserve"> _xlfn.TEXTJOIN( ",", FALSE, TRIM( A273:A278 ) )</f>
        <v>Anchorage,AK,99501,907-276-7335,G I Janes,1231 Glacier Highway</v>
      </c>
      <c r="C273" s="259" t="str">
        <f t="shared" si="12"/>
        <v>ghway</v>
      </c>
      <c r="D273" s="259" t="e">
        <f t="shared" si="13"/>
        <v>#VALUE!</v>
      </c>
      <c r="E273" s="259" t="e">
        <f t="shared" si="14"/>
        <v>#VALUE!</v>
      </c>
    </row>
    <row r="274" spans="1:5" x14ac:dyDescent="0.25">
      <c r="A274" s="127" t="s">
        <v>316</v>
      </c>
      <c r="B274" s="104" t="str" cm="1">
        <f t="array" ref="B274" xml:space="preserve"> _xlfn.TEXTJOIN( ",", FALSE, TRIM( A274:A279 ) )</f>
        <v>AK,99501,907-276-7335,G I Janes,1231 Glacier Highway,Homer</v>
      </c>
      <c r="C274" s="259" t="str">
        <f t="shared" si="12"/>
        <v>Homer</v>
      </c>
      <c r="D274" s="259" t="e">
        <f t="shared" si="13"/>
        <v>#VALUE!</v>
      </c>
      <c r="E274" s="259" t="e">
        <f t="shared" si="14"/>
        <v>#VALUE!</v>
      </c>
    </row>
    <row r="275" spans="1:5" x14ac:dyDescent="0.25">
      <c r="A275" s="127">
        <v>99501</v>
      </c>
      <c r="B275" s="104" t="str" cm="1">
        <f t="array" ref="B275" xml:space="preserve"> _xlfn.TEXTJOIN( ",", FALSE, TRIM( A275:A280 ) )</f>
        <v>99501,907-276-7335,G I Janes,1231 Glacier Highway,Homer,AK</v>
      </c>
      <c r="C275" s="259" t="str">
        <f t="shared" si="12"/>
        <v>er,AK</v>
      </c>
      <c r="D275" s="259" t="e">
        <f t="shared" si="13"/>
        <v>#VALUE!</v>
      </c>
      <c r="E275" s="259" t="e">
        <f t="shared" si="14"/>
        <v>#VALUE!</v>
      </c>
    </row>
    <row r="276" spans="1:5" x14ac:dyDescent="0.25">
      <c r="A276" s="127" t="s">
        <v>455</v>
      </c>
      <c r="B276" s="104" t="str" cm="1">
        <f t="array" ref="B276" xml:space="preserve"> _xlfn.TEXTJOIN( ",", FALSE, TRIM( A276:A281 ) )</f>
        <v>907-276-7335,G I Janes,1231 Glacier Highway,Homer,AK,99654</v>
      </c>
      <c r="C276" s="259" t="str">
        <f t="shared" si="12"/>
        <v>99654</v>
      </c>
      <c r="D276" s="259" t="e">
        <f t="shared" si="13"/>
        <v>#VALUE!</v>
      </c>
      <c r="E276" s="259" t="e">
        <f t="shared" si="14"/>
        <v>#VALUE!</v>
      </c>
    </row>
    <row r="277" spans="1:5" x14ac:dyDescent="0.25">
      <c r="A277" s="127" t="s">
        <v>456</v>
      </c>
      <c r="B277" s="104" t="str" cm="1">
        <f t="array" ref="B277" xml:space="preserve"> _xlfn.TEXTJOIN( ",", FALSE, TRIM( A277:A282 ) )</f>
        <v>G I Janes,1231 Glacier Highway,Homer,AK,99654,907-357-4439</v>
      </c>
      <c r="C277" s="259" t="str">
        <f t="shared" si="12"/>
        <v>-4439</v>
      </c>
      <c r="D277" s="259">
        <f t="shared" si="13"/>
        <v>1</v>
      </c>
      <c r="E277" s="259">
        <f t="shared" si="14"/>
        <v>1</v>
      </c>
    </row>
    <row r="278" spans="1:5" x14ac:dyDescent="0.25">
      <c r="A278" s="127" t="s">
        <v>457</v>
      </c>
      <c r="B278" s="104" t="str" cm="1">
        <f t="array" ref="B278" xml:space="preserve"> _xlfn.TEXTJOIN( ",", FALSE, TRIM( A278:A283 ) )</f>
        <v>1231 Glacier Highway,Homer,AK,99654,907-357-4439,Glenn Ski &amp; Sports</v>
      </c>
      <c r="C278" s="259" t="str">
        <f t="shared" si="12"/>
        <v>ports</v>
      </c>
      <c r="D278" s="259" t="e">
        <f t="shared" si="13"/>
        <v>#VALUE!</v>
      </c>
      <c r="E278" s="259" t="e">
        <f t="shared" si="14"/>
        <v>#VALUE!</v>
      </c>
    </row>
    <row r="279" spans="1:5" x14ac:dyDescent="0.25">
      <c r="A279" s="127" t="s">
        <v>458</v>
      </c>
      <c r="B279" s="104" t="str" cm="1">
        <f t="array" ref="B279" xml:space="preserve"> _xlfn.TEXTJOIN( ",", FALSE, TRIM( A279:A284 ) )</f>
        <v>Homer,AK,99654,907-357-4439,Glenn Ski &amp; Sports,6330 South Cushman Street</v>
      </c>
      <c r="C279" s="259" t="str">
        <f t="shared" si="12"/>
        <v>treet</v>
      </c>
      <c r="D279" s="259" t="e">
        <f t="shared" si="13"/>
        <v>#VALUE!</v>
      </c>
      <c r="E279" s="259" t="e">
        <f t="shared" si="14"/>
        <v>#VALUE!</v>
      </c>
    </row>
    <row r="280" spans="1:5" x14ac:dyDescent="0.25">
      <c r="A280" s="127" t="s">
        <v>316</v>
      </c>
      <c r="B280" s="104" t="str" cm="1">
        <f t="array" ref="B280" xml:space="preserve"> _xlfn.TEXTJOIN( ",", FALSE, TRIM( A280:A285 ) )</f>
        <v>AK,99654,907-357-4439,Glenn Ski &amp; Sports,6330 South Cushman Street,Anchorage</v>
      </c>
      <c r="C280" s="259" t="str">
        <f t="shared" si="12"/>
        <v>orage</v>
      </c>
      <c r="D280" s="259" t="e">
        <f t="shared" si="13"/>
        <v>#VALUE!</v>
      </c>
      <c r="E280" s="259" t="e">
        <f t="shared" si="14"/>
        <v>#VALUE!</v>
      </c>
    </row>
    <row r="281" spans="1:5" x14ac:dyDescent="0.25">
      <c r="A281" s="127">
        <v>99654</v>
      </c>
      <c r="B281" s="104" t="str" cm="1">
        <f t="array" ref="B281" xml:space="preserve"> _xlfn.TEXTJOIN( ",", FALSE, TRIM( A281:A286 ) )</f>
        <v>99654,907-357-4439,Glenn Ski &amp; Sports,6330 South Cushman Street,Anchorage,AK</v>
      </c>
      <c r="C281" s="259" t="str">
        <f t="shared" si="12"/>
        <v>ge,AK</v>
      </c>
      <c r="D281" s="259" t="e">
        <f t="shared" si="13"/>
        <v>#VALUE!</v>
      </c>
      <c r="E281" s="259" t="e">
        <f t="shared" si="14"/>
        <v>#VALUE!</v>
      </c>
    </row>
    <row r="282" spans="1:5" x14ac:dyDescent="0.25">
      <c r="A282" s="127" t="s">
        <v>459</v>
      </c>
      <c r="B282" s="104" t="str" cm="1">
        <f t="array" ref="B282" xml:space="preserve"> _xlfn.TEXTJOIN( ",", FALSE, TRIM( A282:A287 ) )</f>
        <v>907-357-4439,Glenn Ski &amp; Sports,6330 South Cushman Street,Anchorage,AK,99507</v>
      </c>
      <c r="C282" s="259" t="str">
        <f t="shared" si="12"/>
        <v>99507</v>
      </c>
      <c r="D282" s="259" t="e">
        <f t="shared" si="13"/>
        <v>#VALUE!</v>
      </c>
      <c r="E282" s="259" t="e">
        <f t="shared" si="14"/>
        <v>#VALUE!</v>
      </c>
    </row>
    <row r="283" spans="1:5" x14ac:dyDescent="0.25">
      <c r="A283" s="127" t="s">
        <v>460</v>
      </c>
      <c r="B283" s="104" t="str" cm="1">
        <f t="array" ref="B283" xml:space="preserve"> _xlfn.TEXTJOIN( ",", FALSE, TRIM( A283:A288 ) )</f>
        <v>Glenn Ski &amp; Sports,6330 South Cushman Street,Anchorage,AK,99507,907-349-6881</v>
      </c>
      <c r="C283" s="259" t="str">
        <f t="shared" si="12"/>
        <v>-6881</v>
      </c>
      <c r="D283" s="259">
        <f t="shared" si="13"/>
        <v>1</v>
      </c>
      <c r="E283" s="259">
        <f t="shared" si="14"/>
        <v>1</v>
      </c>
    </row>
    <row r="284" spans="1:5" x14ac:dyDescent="0.25">
      <c r="A284" s="127" t="s">
        <v>461</v>
      </c>
      <c r="B284" s="104" t="str" cm="1">
        <f t="array" ref="B284" xml:space="preserve"> _xlfn.TEXTJOIN( ",", FALSE, TRIM( A284:A289 ) )</f>
        <v>6330 South Cushman Street,Anchorage,AK,99507,907-349-6881,Go North Center</v>
      </c>
      <c r="C284" s="259" t="str">
        <f t="shared" si="12"/>
        <v>enter</v>
      </c>
      <c r="D284" s="259" t="e">
        <f t="shared" si="13"/>
        <v>#VALUE!</v>
      </c>
      <c r="E284" s="259" t="e">
        <f t="shared" si="14"/>
        <v>#VALUE!</v>
      </c>
    </row>
    <row r="285" spans="1:5" x14ac:dyDescent="0.25">
      <c r="A285" s="127" t="s">
        <v>363</v>
      </c>
      <c r="B285" s="104" t="str" cm="1">
        <f t="array" ref="B285" xml:space="preserve"> _xlfn.TEXTJOIN( ",", FALSE, TRIM( A285:A290 ) )</f>
        <v>Anchorage,AK,99507,907-349-6881,Go North Center,6239 South Colony Way</v>
      </c>
      <c r="C285" s="259" t="str">
        <f t="shared" si="12"/>
        <v>y Way</v>
      </c>
      <c r="D285" s="259" t="e">
        <f t="shared" si="13"/>
        <v>#VALUE!</v>
      </c>
      <c r="E285" s="259" t="e">
        <f t="shared" si="14"/>
        <v>#VALUE!</v>
      </c>
    </row>
    <row r="286" spans="1:5" x14ac:dyDescent="0.25">
      <c r="A286" s="127" t="s">
        <v>316</v>
      </c>
      <c r="B286" s="104" t="str" cm="1">
        <f t="array" ref="B286" xml:space="preserve"> _xlfn.TEXTJOIN( ",", FALSE, TRIM( A286:A291 ) )</f>
        <v>AK,99507,907-349-6881,Go North Center,6239 South Colony Way,Anchorage</v>
      </c>
      <c r="C286" s="259" t="str">
        <f t="shared" si="12"/>
        <v>orage</v>
      </c>
      <c r="D286" s="259" t="e">
        <f t="shared" si="13"/>
        <v>#VALUE!</v>
      </c>
      <c r="E286" s="259" t="e">
        <f t="shared" si="14"/>
        <v>#VALUE!</v>
      </c>
    </row>
    <row r="287" spans="1:5" x14ac:dyDescent="0.25">
      <c r="A287" s="127">
        <v>99507</v>
      </c>
      <c r="B287" s="104" t="str" cm="1">
        <f t="array" ref="B287" xml:space="preserve"> _xlfn.TEXTJOIN( ",", FALSE, TRIM( A287:A292 ) )</f>
        <v>99507,907-349-6881,Go North Center,6239 South Colony Way,Anchorage,AK</v>
      </c>
      <c r="C287" s="259" t="str">
        <f t="shared" si="12"/>
        <v>ge,AK</v>
      </c>
      <c r="D287" s="259" t="e">
        <f t="shared" si="13"/>
        <v>#VALUE!</v>
      </c>
      <c r="E287" s="259" t="e">
        <f t="shared" si="14"/>
        <v>#VALUE!</v>
      </c>
    </row>
    <row r="288" spans="1:5" x14ac:dyDescent="0.25">
      <c r="A288" s="127" t="s">
        <v>462</v>
      </c>
      <c r="B288" s="104" t="str" cm="1">
        <f t="array" ref="B288" xml:space="preserve"> _xlfn.TEXTJOIN( ",", FALSE, TRIM( A288:A293 ) )</f>
        <v>907-349-6881,Go North Center,6239 South Colony Way,Anchorage,AK,99709</v>
      </c>
      <c r="C288" s="259" t="str">
        <f t="shared" si="12"/>
        <v>99709</v>
      </c>
      <c r="D288" s="259" t="e">
        <f t="shared" si="13"/>
        <v>#VALUE!</v>
      </c>
      <c r="E288" s="259" t="e">
        <f t="shared" si="14"/>
        <v>#VALUE!</v>
      </c>
    </row>
    <row r="289" spans="1:5" x14ac:dyDescent="0.25">
      <c r="A289" s="127" t="s">
        <v>463</v>
      </c>
      <c r="B289" s="104" t="str" cm="1">
        <f t="array" ref="B289" xml:space="preserve"> _xlfn.TEXTJOIN( ",", FALSE, TRIM( A289:A294 ) )</f>
        <v>Go North Center,6239 South Colony Way,Anchorage,AK,99709,907-479-6870</v>
      </c>
      <c r="C289" s="259" t="str">
        <f t="shared" si="12"/>
        <v>-6870</v>
      </c>
      <c r="D289" s="259">
        <f t="shared" si="13"/>
        <v>1</v>
      </c>
      <c r="E289" s="259">
        <f t="shared" si="14"/>
        <v>1</v>
      </c>
    </row>
    <row r="290" spans="1:5" x14ac:dyDescent="0.25">
      <c r="A290" s="127" t="s">
        <v>464</v>
      </c>
      <c r="B290" s="104" t="str" cm="1">
        <f t="array" ref="B290" xml:space="preserve"> _xlfn.TEXTJOIN( ",", FALSE, TRIM( A290:A295 ) )</f>
        <v>6239 South Colony Way,Anchorage,AK,99709,907-479-6870,Go North to Alaska Outfitters</v>
      </c>
      <c r="C290" s="259" t="str">
        <f t="shared" si="12"/>
        <v>tters</v>
      </c>
      <c r="D290" s="259" t="e">
        <f t="shared" si="13"/>
        <v>#VALUE!</v>
      </c>
      <c r="E290" s="259" t="e">
        <f t="shared" si="14"/>
        <v>#VALUE!</v>
      </c>
    </row>
    <row r="291" spans="1:5" x14ac:dyDescent="0.25">
      <c r="A291" s="127" t="s">
        <v>363</v>
      </c>
      <c r="B291" s="104" t="str" cm="1">
        <f t="array" ref="B291" xml:space="preserve"> _xlfn.TEXTJOIN( ",", FALSE, TRIM( A291:A296 ) )</f>
        <v>Anchorage,AK,99709,907-479-6870,Go North to Alaska Outfitters,1239 Harbor Drive</v>
      </c>
      <c r="C291" s="259" t="str">
        <f t="shared" si="12"/>
        <v>Drive</v>
      </c>
      <c r="D291" s="259" t="e">
        <f t="shared" si="13"/>
        <v>#VALUE!</v>
      </c>
      <c r="E291" s="259" t="e">
        <f t="shared" si="14"/>
        <v>#VALUE!</v>
      </c>
    </row>
    <row r="292" spans="1:5" x14ac:dyDescent="0.25">
      <c r="A292" s="127" t="s">
        <v>316</v>
      </c>
      <c r="B292" s="104" t="str" cm="1">
        <f t="array" ref="B292" xml:space="preserve"> _xlfn.TEXTJOIN( ",", FALSE, TRIM( A292:A297 ) )</f>
        <v>AK,99709,907-479-6870,Go North to Alaska Outfitters,1239 Harbor Drive,Haines</v>
      </c>
      <c r="C292" s="259" t="str">
        <f t="shared" si="12"/>
        <v>aines</v>
      </c>
      <c r="D292" s="259" t="e">
        <f t="shared" si="13"/>
        <v>#VALUE!</v>
      </c>
      <c r="E292" s="259" t="e">
        <f t="shared" si="14"/>
        <v>#VALUE!</v>
      </c>
    </row>
    <row r="293" spans="1:5" x14ac:dyDescent="0.25">
      <c r="A293" s="127">
        <v>99709</v>
      </c>
      <c r="B293" s="104" t="str" cm="1">
        <f t="array" ref="B293" xml:space="preserve"> _xlfn.TEXTJOIN( ",", FALSE, TRIM( A293:A298 ) )</f>
        <v>99709,907-479-6870,Go North to Alaska Outfitters,1239 Harbor Drive,Haines,AK</v>
      </c>
      <c r="C293" s="259" t="str">
        <f t="shared" si="12"/>
        <v>es,AK</v>
      </c>
      <c r="D293" s="259" t="e">
        <f t="shared" si="13"/>
        <v>#VALUE!</v>
      </c>
      <c r="E293" s="259" t="e">
        <f t="shared" si="14"/>
        <v>#VALUE!</v>
      </c>
    </row>
    <row r="294" spans="1:5" x14ac:dyDescent="0.25">
      <c r="A294" s="127" t="s">
        <v>465</v>
      </c>
      <c r="B294" s="104" t="str" cm="1">
        <f t="array" ref="B294" xml:space="preserve"> _xlfn.TEXTJOIN( ",", FALSE, TRIM( A294:A299 ) )</f>
        <v>907-479-6870,Go North to Alaska Outfitters,1239 Harbor Drive,Haines,AK,99709</v>
      </c>
      <c r="C294" s="259" t="str">
        <f t="shared" si="12"/>
        <v>99709</v>
      </c>
      <c r="D294" s="259" t="e">
        <f t="shared" si="13"/>
        <v>#VALUE!</v>
      </c>
      <c r="E294" s="259" t="e">
        <f t="shared" si="14"/>
        <v>#VALUE!</v>
      </c>
    </row>
    <row r="295" spans="1:5" x14ac:dyDescent="0.25">
      <c r="A295" s="127" t="s">
        <v>466</v>
      </c>
      <c r="B295" s="104" t="str" cm="1">
        <f t="array" ref="B295" xml:space="preserve"> _xlfn.TEXTJOIN( ",", FALSE, TRIM( A295:A300 ) )</f>
        <v>Go North to Alaska Outfitters,1239 Harbor Drive,Haines,AK,99709,907-479-4727</v>
      </c>
      <c r="C295" s="259" t="str">
        <f t="shared" si="12"/>
        <v>-4727</v>
      </c>
      <c r="D295" s="259">
        <f t="shared" si="13"/>
        <v>1</v>
      </c>
      <c r="E295" s="259">
        <f t="shared" si="14"/>
        <v>1</v>
      </c>
    </row>
    <row r="296" spans="1:5" x14ac:dyDescent="0.25">
      <c r="A296" s="127" t="s">
        <v>443</v>
      </c>
      <c r="B296" s="104" t="str" cm="1">
        <f t="array" ref="B296" xml:space="preserve"> _xlfn.TEXTJOIN( ",", FALSE, TRIM( A296:A301 ) )</f>
        <v>1239 Harbor Drive,Haines,AK,99709,907-479-4727,Golf Shop</v>
      </c>
      <c r="C296" s="259" t="str">
        <f t="shared" si="12"/>
        <v xml:space="preserve"> Shop</v>
      </c>
      <c r="D296" s="259" t="e">
        <f t="shared" si="13"/>
        <v>#VALUE!</v>
      </c>
      <c r="E296" s="259" t="e">
        <f t="shared" si="14"/>
        <v>#VALUE!</v>
      </c>
    </row>
    <row r="297" spans="1:5" x14ac:dyDescent="0.25">
      <c r="A297" s="127" t="s">
        <v>444</v>
      </c>
      <c r="B297" s="104" t="str" cm="1">
        <f t="array" ref="B297" xml:space="preserve"> _xlfn.TEXTJOIN( ",", FALSE, TRIM( A297:A302 ) )</f>
        <v>Haines,AK,99709,907-479-4727,Golf Shop,1307 Indo Skate Park</v>
      </c>
      <c r="C297" s="259" t="str">
        <f t="shared" si="12"/>
        <v xml:space="preserve"> Park</v>
      </c>
      <c r="D297" s="259" t="e">
        <f t="shared" si="13"/>
        <v>#VALUE!</v>
      </c>
      <c r="E297" s="259" t="e">
        <f t="shared" si="14"/>
        <v>#VALUE!</v>
      </c>
    </row>
    <row r="298" spans="1:5" x14ac:dyDescent="0.25">
      <c r="A298" s="127" t="s">
        <v>316</v>
      </c>
      <c r="B298" s="104" t="str" cm="1">
        <f t="array" ref="B298" xml:space="preserve"> _xlfn.TEXTJOIN( ",", FALSE, TRIM( A298:A303 ) )</f>
        <v>AK,99709,907-479-4727,Golf Shop,1307 Indo Skate Park,Girdwood</v>
      </c>
      <c r="C298" s="259" t="str">
        <f t="shared" si="12"/>
        <v>dwood</v>
      </c>
      <c r="D298" s="259" t="e">
        <f t="shared" si="13"/>
        <v>#VALUE!</v>
      </c>
      <c r="E298" s="259" t="e">
        <f t="shared" si="14"/>
        <v>#VALUE!</v>
      </c>
    </row>
    <row r="299" spans="1:5" x14ac:dyDescent="0.25">
      <c r="A299" s="127">
        <v>99709</v>
      </c>
      <c r="B299" s="104" t="str" cm="1">
        <f t="array" ref="B299" xml:space="preserve"> _xlfn.TEXTJOIN( ",", FALSE, TRIM( A299:A304 ) )</f>
        <v>99709,907-479-4727,Golf Shop,1307 Indo Skate Park,Girdwood,AK</v>
      </c>
      <c r="C299" s="259" t="str">
        <f t="shared" si="12"/>
        <v>od,AK</v>
      </c>
      <c r="D299" s="259" t="e">
        <f t="shared" si="13"/>
        <v>#VALUE!</v>
      </c>
      <c r="E299" s="259" t="e">
        <f t="shared" si="14"/>
        <v>#VALUE!</v>
      </c>
    </row>
    <row r="300" spans="1:5" x14ac:dyDescent="0.25">
      <c r="A300" s="127" t="s">
        <v>467</v>
      </c>
      <c r="B300" s="104" t="str" cm="1">
        <f t="array" ref="B300" xml:space="preserve"> _xlfn.TEXTJOIN( ",", FALSE, TRIM( A300:A305 ) )</f>
        <v>907-479-4727,Golf Shop,1307 Indo Skate Park,Girdwood,AK,99669</v>
      </c>
      <c r="C300" s="259" t="str">
        <f t="shared" si="12"/>
        <v>99669</v>
      </c>
      <c r="D300" s="259" t="e">
        <f t="shared" si="13"/>
        <v>#VALUE!</v>
      </c>
      <c r="E300" s="259" t="e">
        <f t="shared" si="14"/>
        <v>#VALUE!</v>
      </c>
    </row>
    <row r="301" spans="1:5" x14ac:dyDescent="0.25">
      <c r="A301" s="127" t="s">
        <v>468</v>
      </c>
      <c r="B301" s="104" t="str" cm="1">
        <f t="array" ref="B301" xml:space="preserve"> _xlfn.TEXTJOIN( ",", FALSE, TRIM( A301:A306 ) )</f>
        <v>Golf Shop,1307 Indo Skate Park,Girdwood,AK,99669,907-262-4774</v>
      </c>
      <c r="C301" s="259" t="str">
        <f t="shared" si="12"/>
        <v>-4774</v>
      </c>
      <c r="D301" s="259">
        <f t="shared" si="13"/>
        <v>1</v>
      </c>
      <c r="E301" s="259">
        <f t="shared" si="14"/>
        <v>1</v>
      </c>
    </row>
    <row r="302" spans="1:5" x14ac:dyDescent="0.25">
      <c r="A302" s="127" t="s">
        <v>469</v>
      </c>
      <c r="B302" s="104" t="str" cm="1">
        <f t="array" ref="B302" xml:space="preserve"> _xlfn.TEXTJOIN( ",", FALSE, TRIM( A302:A307 ) )</f>
        <v>1307 Indo Skate Park,Girdwood,AK,99669,907-262-4774,Great Ice Flow Sports</v>
      </c>
      <c r="C302" s="259" t="str">
        <f t="shared" si="12"/>
        <v>ports</v>
      </c>
      <c r="D302" s="259" t="e">
        <f t="shared" si="13"/>
        <v>#VALUE!</v>
      </c>
      <c r="E302" s="259" t="e">
        <f t="shared" si="14"/>
        <v>#VALUE!</v>
      </c>
    </row>
    <row r="303" spans="1:5" x14ac:dyDescent="0.25">
      <c r="A303" s="127" t="s">
        <v>470</v>
      </c>
      <c r="B303" s="104" t="str" cm="1">
        <f t="array" ref="B303" xml:space="preserve"> _xlfn.TEXTJOIN( ",", FALSE, TRIM( A303:A308 ) )</f>
        <v>Girdwood,AK,99669,907-262-4774,Great Ice Flow Sports,1512 Kalakaket Street</v>
      </c>
      <c r="C303" s="259" t="str">
        <f t="shared" si="12"/>
        <v>treet</v>
      </c>
      <c r="D303" s="259" t="e">
        <f t="shared" si="13"/>
        <v>#VALUE!</v>
      </c>
      <c r="E303" s="259" t="e">
        <f t="shared" si="14"/>
        <v>#VALUE!</v>
      </c>
    </row>
    <row r="304" spans="1:5" x14ac:dyDescent="0.25">
      <c r="A304" s="127" t="s">
        <v>316</v>
      </c>
      <c r="B304" s="104" t="str" cm="1">
        <f t="array" ref="B304" xml:space="preserve"> _xlfn.TEXTJOIN( ",", FALSE, TRIM( A304:A309 ) )</f>
        <v>AK,99669,907-262-4774,Great Ice Flow Sports,1512 Kalakaket Street,Fairbanks</v>
      </c>
      <c r="C304" s="259" t="str">
        <f t="shared" si="12"/>
        <v>banks</v>
      </c>
      <c r="D304" s="259" t="e">
        <f t="shared" si="13"/>
        <v>#VALUE!</v>
      </c>
      <c r="E304" s="259" t="e">
        <f t="shared" si="14"/>
        <v>#VALUE!</v>
      </c>
    </row>
    <row r="305" spans="1:5" x14ac:dyDescent="0.25">
      <c r="A305" s="127">
        <v>99669</v>
      </c>
      <c r="B305" s="104" t="str" cm="1">
        <f t="array" ref="B305" xml:space="preserve"> _xlfn.TEXTJOIN( ",", FALSE, TRIM( A305:A310 ) )</f>
        <v>99669,907-262-4774,Great Ice Flow Sports,1512 Kalakaket Street,Fairbanks,AK</v>
      </c>
      <c r="C305" s="259" t="str">
        <f t="shared" si="12"/>
        <v>ks,AK</v>
      </c>
      <c r="D305" s="259" t="e">
        <f t="shared" si="13"/>
        <v>#VALUE!</v>
      </c>
      <c r="E305" s="259" t="e">
        <f t="shared" si="14"/>
        <v>#VALUE!</v>
      </c>
    </row>
    <row r="306" spans="1:5" x14ac:dyDescent="0.25">
      <c r="A306" s="127" t="s">
        <v>471</v>
      </c>
      <c r="B306" s="104" t="str" cm="1">
        <f t="array" ref="B306" xml:space="preserve"> _xlfn.TEXTJOIN( ",", FALSE, TRIM( A306:A311 ) )</f>
        <v>907-262-4774,Great Ice Flow Sports,1512 Kalakaket Street,Fairbanks,AK,99701</v>
      </c>
      <c r="C306" s="259" t="str">
        <f t="shared" si="12"/>
        <v>99701</v>
      </c>
      <c r="D306" s="259" t="e">
        <f t="shared" si="13"/>
        <v>#VALUE!</v>
      </c>
      <c r="E306" s="259" t="e">
        <f t="shared" si="14"/>
        <v>#VALUE!</v>
      </c>
    </row>
    <row r="307" spans="1:5" x14ac:dyDescent="0.25">
      <c r="A307" s="127" t="s">
        <v>472</v>
      </c>
      <c r="B307" s="104" t="str" cm="1">
        <f t="array" ref="B307" xml:space="preserve"> _xlfn.TEXTJOIN( ",", FALSE, TRIM( A307:A312 ) )</f>
        <v>Great Ice Flow Sports,1512 Kalakaket Street,Fairbanks,AK,99701,907-479-5011</v>
      </c>
      <c r="C307" s="259" t="str">
        <f t="shared" si="12"/>
        <v>-5011</v>
      </c>
      <c r="D307" s="259">
        <f t="shared" si="13"/>
        <v>1</v>
      </c>
      <c r="E307" s="259">
        <f t="shared" si="14"/>
        <v>1</v>
      </c>
    </row>
    <row r="308" spans="1:5" x14ac:dyDescent="0.25">
      <c r="A308" s="127" t="s">
        <v>473</v>
      </c>
      <c r="B308" s="104" t="str" cm="1">
        <f t="array" ref="B308" xml:space="preserve"> _xlfn.TEXTJOIN( ",", FALSE, TRIM( A308:A313 ) )</f>
        <v>1512 Kalakaket Street,Fairbanks,AK,99701,907-479-5011,Great Northern Fish Inc</v>
      </c>
      <c r="C308" s="259" t="str">
        <f t="shared" si="12"/>
        <v>h Inc</v>
      </c>
      <c r="D308" s="259" t="e">
        <f t="shared" si="13"/>
        <v>#VALUE!</v>
      </c>
      <c r="E308" s="259" t="e">
        <f t="shared" si="14"/>
        <v>#VALUE!</v>
      </c>
    </row>
    <row r="309" spans="1:5" x14ac:dyDescent="0.25">
      <c r="A309" s="127" t="s">
        <v>391</v>
      </c>
      <c r="B309" s="104" t="str" cm="1">
        <f t="array" ref="B309" xml:space="preserve"> _xlfn.TEXTJOIN( ",", FALSE, TRIM( A309:A314 ) )</f>
        <v>Fairbanks,AK,99701,907-479-5011,Great Northern Fish Inc,1520 Katlian Street</v>
      </c>
      <c r="C309" s="259" t="str">
        <f t="shared" si="12"/>
        <v>treet</v>
      </c>
      <c r="D309" s="259" t="e">
        <f t="shared" si="13"/>
        <v>#VALUE!</v>
      </c>
      <c r="E309" s="259" t="e">
        <f t="shared" si="14"/>
        <v>#VALUE!</v>
      </c>
    </row>
    <row r="310" spans="1:5" x14ac:dyDescent="0.25">
      <c r="A310" s="127" t="s">
        <v>316</v>
      </c>
      <c r="B310" s="104" t="str" cm="1">
        <f t="array" ref="B310" xml:space="preserve"> _xlfn.TEXTJOIN( ",", FALSE, TRIM( A310:A315 ) )</f>
        <v>AK,99701,907-479-5011,Great Northern Fish Inc,1520 Katlian Street,Fairbanks</v>
      </c>
      <c r="C310" s="259" t="str">
        <f t="shared" si="12"/>
        <v>banks</v>
      </c>
      <c r="D310" s="259" t="e">
        <f t="shared" si="13"/>
        <v>#VALUE!</v>
      </c>
      <c r="E310" s="259" t="e">
        <f t="shared" si="14"/>
        <v>#VALUE!</v>
      </c>
    </row>
    <row r="311" spans="1:5" x14ac:dyDescent="0.25">
      <c r="A311" s="127">
        <v>99701</v>
      </c>
      <c r="B311" s="104" t="str" cm="1">
        <f t="array" ref="B311" xml:space="preserve"> _xlfn.TEXTJOIN( ",", FALSE, TRIM( A311:A316 ) )</f>
        <v>99701,907-479-5011,Great Northern Fish Inc,1520 Katlian Street,Fairbanks,AK</v>
      </c>
      <c r="C311" s="259" t="str">
        <f t="shared" si="12"/>
        <v>ks,AK</v>
      </c>
      <c r="D311" s="259" t="e">
        <f t="shared" si="13"/>
        <v>#VALUE!</v>
      </c>
      <c r="E311" s="259" t="e">
        <f t="shared" si="14"/>
        <v>#VALUE!</v>
      </c>
    </row>
    <row r="312" spans="1:5" x14ac:dyDescent="0.25">
      <c r="A312" s="127" t="s">
        <v>474</v>
      </c>
      <c r="B312" s="104" t="str" cm="1">
        <f t="array" ref="B312" xml:space="preserve"> _xlfn.TEXTJOIN( ",", FALSE, TRIM( A312:A317 ) )</f>
        <v>907-479-5011,Great Northern Fish Inc,1520 Katlian Street,Fairbanks,AK,99507</v>
      </c>
      <c r="C312" s="259" t="str">
        <f t="shared" si="12"/>
        <v>99507</v>
      </c>
      <c r="D312" s="259" t="e">
        <f t="shared" si="13"/>
        <v>#VALUE!</v>
      </c>
      <c r="E312" s="259" t="e">
        <f t="shared" si="14"/>
        <v>#VALUE!</v>
      </c>
    </row>
    <row r="313" spans="1:5" x14ac:dyDescent="0.25">
      <c r="A313" s="127" t="s">
        <v>475</v>
      </c>
      <c r="B313" s="104" t="str" cm="1">
        <f t="array" ref="B313" xml:space="preserve"> _xlfn.TEXTJOIN( ",", FALSE, TRIM( A313:A318 ) )</f>
        <v>Great Northern Fish Inc,1520 Katlian Street,Fairbanks,AK,99507,907-563-5070</v>
      </c>
      <c r="C313" s="259" t="str">
        <f t="shared" si="12"/>
        <v>-5070</v>
      </c>
      <c r="D313" s="259">
        <f t="shared" si="13"/>
        <v>1</v>
      </c>
      <c r="E313" s="259">
        <f t="shared" si="14"/>
        <v>1</v>
      </c>
    </row>
    <row r="314" spans="1:5" x14ac:dyDescent="0.25">
      <c r="A314" s="127" t="s">
        <v>476</v>
      </c>
      <c r="B314" s="104" t="str" cm="1">
        <f t="array" ref="B314" xml:space="preserve"> _xlfn.TEXTJOIN( ",", FALSE, TRIM( A314:A319 ) )</f>
        <v>1520 Katlian Street,Fairbanks,AK,99507,907-563-5070,Great Outdoor Clothing Company</v>
      </c>
      <c r="C314" s="259" t="str">
        <f t="shared" si="12"/>
        <v>mpany</v>
      </c>
      <c r="D314" s="259" t="e">
        <f t="shared" si="13"/>
        <v>#VALUE!</v>
      </c>
      <c r="E314" s="259" t="e">
        <f t="shared" si="14"/>
        <v>#VALUE!</v>
      </c>
    </row>
    <row r="315" spans="1:5" x14ac:dyDescent="0.25">
      <c r="A315" s="127" t="s">
        <v>391</v>
      </c>
      <c r="B315" s="104" t="str" cm="1">
        <f t="array" ref="B315" xml:space="preserve"> _xlfn.TEXTJOIN( ",", FALSE, TRIM( A315:A320 ) )</f>
        <v>Fairbanks,AK,99507,907-563-5070,Great Outdoor Clothing Company,1875 Lake Street</v>
      </c>
      <c r="C315" s="259" t="str">
        <f t="shared" si="12"/>
        <v>treet</v>
      </c>
      <c r="D315" s="259" t="e">
        <f t="shared" si="13"/>
        <v>#VALUE!</v>
      </c>
      <c r="E315" s="259" t="e">
        <f t="shared" si="14"/>
        <v>#VALUE!</v>
      </c>
    </row>
    <row r="316" spans="1:5" x14ac:dyDescent="0.25">
      <c r="A316" s="127" t="s">
        <v>316</v>
      </c>
      <c r="B316" s="104" t="str" cm="1">
        <f t="array" ref="B316" xml:space="preserve"> _xlfn.TEXTJOIN( ",", FALSE, TRIM( A316:A321 ) )</f>
        <v>AK,99507,907-563-5070,Great Outdoor Clothing Company,1875 Lake Street,Fairbanks</v>
      </c>
      <c r="C316" s="259" t="str">
        <f t="shared" si="12"/>
        <v>banks</v>
      </c>
      <c r="D316" s="259" t="e">
        <f t="shared" si="13"/>
        <v>#VALUE!</v>
      </c>
      <c r="E316" s="259" t="e">
        <f t="shared" si="14"/>
        <v>#VALUE!</v>
      </c>
    </row>
    <row r="317" spans="1:5" x14ac:dyDescent="0.25">
      <c r="A317" s="127">
        <v>99507</v>
      </c>
      <c r="B317" s="104" t="str" cm="1">
        <f t="array" ref="B317" xml:space="preserve"> _xlfn.TEXTJOIN( ",", FALSE, TRIM( A317:A322 ) )</f>
        <v>99507,907-563-5070,Great Outdoor Clothing Company,1875 Lake Street,Fairbanks,AK</v>
      </c>
      <c r="C317" s="259" t="str">
        <f t="shared" si="12"/>
        <v>ks,AK</v>
      </c>
      <c r="D317" s="259" t="e">
        <f t="shared" si="13"/>
        <v>#VALUE!</v>
      </c>
      <c r="E317" s="259" t="e">
        <f t="shared" si="14"/>
        <v>#VALUE!</v>
      </c>
    </row>
    <row r="318" spans="1:5" x14ac:dyDescent="0.25">
      <c r="A318" s="127" t="s">
        <v>477</v>
      </c>
      <c r="B318" s="104" t="str" cm="1">
        <f t="array" ref="B318" xml:space="preserve"> _xlfn.TEXTJOIN( ",", FALSE, TRIM( A318:A323 ) )</f>
        <v>907-563-5070,Great Outdoor Clothing Company,1875 Lake Street,Fairbanks,AK,99503</v>
      </c>
      <c r="C318" s="259" t="str">
        <f t="shared" si="12"/>
        <v>99503</v>
      </c>
      <c r="D318" s="259" t="e">
        <f t="shared" si="13"/>
        <v>#VALUE!</v>
      </c>
      <c r="E318" s="259" t="e">
        <f t="shared" si="14"/>
        <v>#VALUE!</v>
      </c>
    </row>
    <row r="319" spans="1:5" x14ac:dyDescent="0.25">
      <c r="A319" s="127" t="s">
        <v>478</v>
      </c>
      <c r="B319" s="104" t="str" cm="1">
        <f t="array" ref="B319" xml:space="preserve"> _xlfn.TEXTJOIN( ",", FALSE, TRIM( A319:A324 ) )</f>
        <v>Great Outdoor Clothing Company,1875 Lake Street,Fairbanks,AK,99503,907-277-5070</v>
      </c>
      <c r="C319" s="259" t="str">
        <f t="shared" si="12"/>
        <v>-5070</v>
      </c>
      <c r="D319" s="259">
        <f t="shared" si="13"/>
        <v>1</v>
      </c>
      <c r="E319" s="259">
        <f t="shared" si="14"/>
        <v>1</v>
      </c>
    </row>
    <row r="320" spans="1:5" x14ac:dyDescent="0.25">
      <c r="A320" s="127" t="s">
        <v>479</v>
      </c>
      <c r="B320" s="104" t="str" cm="1">
        <f t="array" ref="B320" xml:space="preserve"> _xlfn.TEXTJOIN( ",", FALSE, TRIM( A320:A325 ) )</f>
        <v>1875 Lake Street,Fairbanks,AK,99503,907-277-5070,Great Prospects Outfitter</v>
      </c>
      <c r="C320" s="259" t="str">
        <f t="shared" si="12"/>
        <v>itter</v>
      </c>
      <c r="D320" s="259" t="e">
        <f t="shared" si="13"/>
        <v>#VALUE!</v>
      </c>
      <c r="E320" s="259" t="e">
        <f t="shared" si="14"/>
        <v>#VALUE!</v>
      </c>
    </row>
    <row r="321" spans="1:5" x14ac:dyDescent="0.25">
      <c r="A321" s="127" t="s">
        <v>391</v>
      </c>
      <c r="B321" s="104" t="str" cm="1">
        <f t="array" ref="B321" xml:space="preserve"> _xlfn.TEXTJOIN( ",", FALSE, TRIM( A321:A326 ) )</f>
        <v>Fairbanks,AK,99503,907-277-5070,Great Prospects Outfitter,8931 Sterling Highway</v>
      </c>
      <c r="C321" s="259" t="str">
        <f t="shared" si="12"/>
        <v>ghway</v>
      </c>
      <c r="D321" s="259" t="e">
        <f t="shared" si="13"/>
        <v>#VALUE!</v>
      </c>
      <c r="E321" s="259" t="e">
        <f t="shared" si="14"/>
        <v>#VALUE!</v>
      </c>
    </row>
    <row r="322" spans="1:5" x14ac:dyDescent="0.25">
      <c r="A322" s="127" t="s">
        <v>316</v>
      </c>
      <c r="B322" s="104" t="str" cm="1">
        <f t="array" ref="B322" xml:space="preserve"> _xlfn.TEXTJOIN( ",", FALSE, TRIM( A322:A327 ) )</f>
        <v>AK,99503,907-277-5070,Great Prospects Outfitter,8931 Sterling Highway,Anchorage</v>
      </c>
      <c r="C322" s="259" t="str">
        <f t="shared" si="12"/>
        <v>orage</v>
      </c>
      <c r="D322" s="259" t="e">
        <f t="shared" si="13"/>
        <v>#VALUE!</v>
      </c>
      <c r="E322" s="259" t="e">
        <f t="shared" si="14"/>
        <v>#VALUE!</v>
      </c>
    </row>
    <row r="323" spans="1:5" x14ac:dyDescent="0.25">
      <c r="A323" s="127">
        <v>99503</v>
      </c>
      <c r="B323" s="104" t="str" cm="1">
        <f t="array" ref="B323" xml:space="preserve"> _xlfn.TEXTJOIN( ",", FALSE, TRIM( A323:A328 ) )</f>
        <v>99503,907-277-5070,Great Prospects Outfitter,8931 Sterling Highway,Anchorage,AK</v>
      </c>
      <c r="C323" s="259" t="str">
        <f t="shared" si="12"/>
        <v>ge,AK</v>
      </c>
      <c r="D323" s="259" t="e">
        <f t="shared" si="13"/>
        <v>#VALUE!</v>
      </c>
      <c r="E323" s="259" t="e">
        <f t="shared" si="14"/>
        <v>#VALUE!</v>
      </c>
    </row>
    <row r="324" spans="1:5" x14ac:dyDescent="0.25">
      <c r="A324" s="127" t="s">
        <v>480</v>
      </c>
      <c r="B324" s="104" t="str" cm="1">
        <f t="array" ref="B324" xml:space="preserve"> _xlfn.TEXTJOIN( ",", FALSE, TRIM( A324:A329 ) )</f>
        <v>907-277-5070,Great Prospects Outfitter,8931 Sterling Highway,Anchorage,AK,99701</v>
      </c>
      <c r="C324" s="259" t="str">
        <f t="shared" si="12"/>
        <v>99701</v>
      </c>
      <c r="D324" s="259" t="e">
        <f t="shared" si="13"/>
        <v>#VALUE!</v>
      </c>
      <c r="E324" s="259" t="e">
        <f t="shared" si="14"/>
        <v>#VALUE!</v>
      </c>
    </row>
    <row r="325" spans="1:5" x14ac:dyDescent="0.25">
      <c r="A325" s="127" t="s">
        <v>481</v>
      </c>
      <c r="B325" s="104" t="str" cm="1">
        <f t="array" ref="B325" xml:space="preserve"> _xlfn.TEXTJOIN( ",", FALSE, TRIM( A325:A330 ) )</f>
        <v>Great Prospects Outfitter,8931 Sterling Highway,Anchorage,AK,99701,907-457-7272</v>
      </c>
      <c r="C325" s="259" t="str">
        <f t="shared" si="12"/>
        <v>-7272</v>
      </c>
      <c r="D325" s="259">
        <f t="shared" si="13"/>
        <v>1</v>
      </c>
      <c r="E325" s="259">
        <f t="shared" si="14"/>
        <v>1</v>
      </c>
    </row>
    <row r="326" spans="1:5" x14ac:dyDescent="0.25">
      <c r="A326" s="127" t="s">
        <v>482</v>
      </c>
      <c r="B326" s="104" t="str" cm="1">
        <f t="array" ref="B326" xml:space="preserve"> _xlfn.TEXTJOIN( ",", FALSE, TRIM( A326:A331 ) )</f>
        <v>8931 Sterling Highway,Anchorage,AK,99701,907-457-7272,Green Line Sports</v>
      </c>
      <c r="C326" s="259" t="str">
        <f t="shared" si="12"/>
        <v>ports</v>
      </c>
      <c r="D326" s="259" t="e">
        <f t="shared" si="13"/>
        <v>#VALUE!</v>
      </c>
      <c r="E326" s="259" t="e">
        <f t="shared" si="14"/>
        <v>#VALUE!</v>
      </c>
    </row>
    <row r="327" spans="1:5" x14ac:dyDescent="0.25">
      <c r="A327" s="127" t="s">
        <v>363</v>
      </c>
      <c r="B327" s="104" t="str" cm="1">
        <f t="array" ref="B327" xml:space="preserve"> _xlfn.TEXTJOIN( ",", FALSE, TRIM( A327:A332 ) )</f>
        <v>Anchorage,AK,99701,907-457-7272,Green Line Sports,11901 Univ Centre</v>
      </c>
      <c r="C327" s="259" t="str">
        <f t="shared" ref="C327:C390" si="15" xml:space="preserve"> RIGHT( B327, $C$3 )</f>
        <v>entre</v>
      </c>
      <c r="D327" s="259" t="e">
        <f t="shared" ref="D327:D390" si="16" xml:space="preserve"> FIND( $D$3, C327 )</f>
        <v>#VALUE!</v>
      </c>
      <c r="E327" s="259" t="e">
        <f t="shared" si="14"/>
        <v>#VALUE!</v>
      </c>
    </row>
    <row r="328" spans="1:5" x14ac:dyDescent="0.25">
      <c r="A328" s="127" t="s">
        <v>316</v>
      </c>
      <c r="B328" s="104" t="str" cm="1">
        <f t="array" ref="B328" xml:space="preserve"> _xlfn.TEXTJOIN( ",", FALSE, TRIM( A328:A333 ) )</f>
        <v>AK,99701,907-457-7272,Green Line Sports,11901 Univ Centre,Anchorage</v>
      </c>
      <c r="C328" s="259" t="str">
        <f t="shared" si="15"/>
        <v>orage</v>
      </c>
      <c r="D328" s="259" t="e">
        <f t="shared" si="16"/>
        <v>#VALUE!</v>
      </c>
      <c r="E328" s="259" t="e">
        <f t="shared" ref="E328:E391" si="17" xml:space="preserve"> SEARCH( $E$3, C328 )</f>
        <v>#VALUE!</v>
      </c>
    </row>
    <row r="329" spans="1:5" x14ac:dyDescent="0.25">
      <c r="A329" s="127">
        <v>99701</v>
      </c>
      <c r="B329" s="104" t="str" cm="1">
        <f t="array" ref="B329" xml:space="preserve"> _xlfn.TEXTJOIN( ",", FALSE, TRIM( A329:A334 ) )</f>
        <v>99701,907-457-7272,Green Line Sports,11901 Univ Centre,Anchorage,AK</v>
      </c>
      <c r="C329" s="259" t="str">
        <f t="shared" si="15"/>
        <v>ge,AK</v>
      </c>
      <c r="D329" s="259" t="e">
        <f t="shared" si="16"/>
        <v>#VALUE!</v>
      </c>
      <c r="E329" s="259" t="e">
        <f t="shared" si="17"/>
        <v>#VALUE!</v>
      </c>
    </row>
    <row r="330" spans="1:5" x14ac:dyDescent="0.25">
      <c r="A330" s="127" t="s">
        <v>483</v>
      </c>
      <c r="B330" s="104" t="str" cm="1">
        <f t="array" ref="B330" xml:space="preserve"> _xlfn.TEXTJOIN( ",", FALSE, TRIM( A330:A335 ) )</f>
        <v>907-457-7272,Green Line Sports,11901 Univ Centre,Anchorage,AK,99669</v>
      </c>
      <c r="C330" s="259" t="str">
        <f t="shared" si="15"/>
        <v>99669</v>
      </c>
      <c r="D330" s="259" t="e">
        <f t="shared" si="16"/>
        <v>#VALUE!</v>
      </c>
      <c r="E330" s="259" t="e">
        <f t="shared" si="17"/>
        <v>#VALUE!</v>
      </c>
    </row>
    <row r="331" spans="1:5" x14ac:dyDescent="0.25">
      <c r="A331" s="127" t="s">
        <v>484</v>
      </c>
      <c r="B331" s="104" t="str" cm="1">
        <f t="array" ref="B331" xml:space="preserve"> _xlfn.TEXTJOIN( ",", FALSE, TRIM( A331:A336 ) )</f>
        <v>Green Line Sports,11901 Univ Centre,Anchorage,AK,99669,907-262-7301</v>
      </c>
      <c r="C331" s="259" t="str">
        <f t="shared" si="15"/>
        <v>-7301</v>
      </c>
      <c r="D331" s="259">
        <f t="shared" si="16"/>
        <v>1</v>
      </c>
      <c r="E331" s="259">
        <f t="shared" si="17"/>
        <v>1</v>
      </c>
    </row>
    <row r="332" spans="1:5" x14ac:dyDescent="0.25">
      <c r="A332" s="127" t="s">
        <v>485</v>
      </c>
      <c r="B332" s="104" t="str" cm="1">
        <f t="array" ref="B332" xml:space="preserve"> _xlfn.TEXTJOIN( ",", FALSE, TRIM( A332:A337 ) )</f>
        <v>11901 Univ Centre,Anchorage,AK,99669,907-262-7301,Hansen's</v>
      </c>
      <c r="C332" s="259" t="str">
        <f t="shared" si="15"/>
        <v>sen's</v>
      </c>
      <c r="D332" s="259" t="e">
        <f t="shared" si="16"/>
        <v>#VALUE!</v>
      </c>
      <c r="E332" s="259" t="e">
        <f t="shared" si="17"/>
        <v>#VALUE!</v>
      </c>
    </row>
    <row r="333" spans="1:5" x14ac:dyDescent="0.25">
      <c r="A333" s="127" t="s">
        <v>363</v>
      </c>
      <c r="B333" s="104" t="str" cm="1">
        <f t="array" ref="B333" xml:space="preserve"> _xlfn.TEXTJOIN( ",", FALSE, TRIM( A333:A338 ) )</f>
        <v>Anchorage,AK,99669,907-262-7301,Hansen's,2324 Lepak Avenue</v>
      </c>
      <c r="C333" s="259" t="str">
        <f t="shared" si="15"/>
        <v>venue</v>
      </c>
      <c r="D333" s="259" t="e">
        <f t="shared" si="16"/>
        <v>#VALUE!</v>
      </c>
      <c r="E333" s="259" t="e">
        <f t="shared" si="17"/>
        <v>#VALUE!</v>
      </c>
    </row>
    <row r="334" spans="1:5" x14ac:dyDescent="0.25">
      <c r="A334" s="127" t="s">
        <v>316</v>
      </c>
      <c r="B334" s="104" t="str" cm="1">
        <f t="array" ref="B334" xml:space="preserve"> _xlfn.TEXTJOIN( ",", FALSE, TRIM( A334:A339 ) )</f>
        <v>AK,99669,907-262-7301,Hansen's,2324 Lepak Avenue,Fairbanks</v>
      </c>
      <c r="C334" s="259" t="str">
        <f t="shared" si="15"/>
        <v>banks</v>
      </c>
      <c r="D334" s="259" t="e">
        <f t="shared" si="16"/>
        <v>#VALUE!</v>
      </c>
      <c r="E334" s="259" t="e">
        <f t="shared" si="17"/>
        <v>#VALUE!</v>
      </c>
    </row>
    <row r="335" spans="1:5" x14ac:dyDescent="0.25">
      <c r="A335" s="127">
        <v>99669</v>
      </c>
      <c r="B335" s="104" t="str" cm="1">
        <f t="array" ref="B335" xml:space="preserve"> _xlfn.TEXTJOIN( ",", FALSE, TRIM( A335:A340 ) )</f>
        <v>99669,907-262-7301,Hansen's,2324 Lepak Avenue,Fairbanks,AK</v>
      </c>
      <c r="C335" s="259" t="str">
        <f t="shared" si="15"/>
        <v>ks,AK</v>
      </c>
      <c r="D335" s="259" t="e">
        <f t="shared" si="16"/>
        <v>#VALUE!</v>
      </c>
      <c r="E335" s="259" t="e">
        <f t="shared" si="17"/>
        <v>#VALUE!</v>
      </c>
    </row>
    <row r="336" spans="1:5" x14ac:dyDescent="0.25">
      <c r="A336" s="127" t="s">
        <v>486</v>
      </c>
      <c r="B336" s="104" t="str" cm="1">
        <f t="array" ref="B336" xml:space="preserve"> _xlfn.TEXTJOIN( ",", FALSE, TRIM( A336:A341 ) )</f>
        <v>907-262-7301,Hansen's,2324 Lepak Avenue,Fairbanks,AK,99501</v>
      </c>
      <c r="C336" s="259" t="str">
        <f t="shared" si="15"/>
        <v>99501</v>
      </c>
      <c r="D336" s="259" t="e">
        <f t="shared" si="16"/>
        <v>#VALUE!</v>
      </c>
      <c r="E336" s="259" t="e">
        <f t="shared" si="17"/>
        <v>#VALUE!</v>
      </c>
    </row>
    <row r="337" spans="1:5" x14ac:dyDescent="0.25">
      <c r="A337" s="127" t="s">
        <v>487</v>
      </c>
      <c r="B337" s="104" t="str" cm="1">
        <f t="array" ref="B337" xml:space="preserve"> _xlfn.TEXTJOIN( ",", FALSE, TRIM( A337:A342 ) )</f>
        <v>Hansen's,2324 Lepak Avenue,Fairbanks,AK,99501,907-279-5101</v>
      </c>
      <c r="C337" s="259" t="str">
        <f t="shared" si="15"/>
        <v>-5101</v>
      </c>
      <c r="D337" s="259">
        <f t="shared" si="16"/>
        <v>1</v>
      </c>
      <c r="E337" s="259">
        <f t="shared" si="17"/>
        <v>1</v>
      </c>
    </row>
    <row r="338" spans="1:5" x14ac:dyDescent="0.25">
      <c r="A338" s="127" t="s">
        <v>488</v>
      </c>
      <c r="B338" s="104" t="str" cm="1">
        <f t="array" ref="B338" xml:space="preserve"> _xlfn.TEXTJOIN( ",", FALSE, TRIM( A338:A343 ) )</f>
        <v>2324 Lepak Avenue,Fairbanks,AK,99501,907-279-5101,Jim's Athletic Supply</v>
      </c>
      <c r="C338" s="259" t="str">
        <f t="shared" si="15"/>
        <v>upply</v>
      </c>
      <c r="D338" s="259" t="e">
        <f t="shared" si="16"/>
        <v>#VALUE!</v>
      </c>
      <c r="E338" s="259" t="e">
        <f t="shared" si="17"/>
        <v>#VALUE!</v>
      </c>
    </row>
    <row r="339" spans="1:5" x14ac:dyDescent="0.25">
      <c r="A339" s="127" t="s">
        <v>391</v>
      </c>
      <c r="B339" s="104" t="str" cm="1">
        <f t="array" ref="B339" xml:space="preserve"> _xlfn.TEXTJOIN( ",", FALSE, TRIM( A339:A344 ) )</f>
        <v>Fairbanks,AK,99501,907-279-5101,Jim's Athletic Supply,927 Galena</v>
      </c>
      <c r="C339" s="259" t="str">
        <f t="shared" si="15"/>
        <v>alena</v>
      </c>
      <c r="D339" s="259" t="e">
        <f t="shared" si="16"/>
        <v>#VALUE!</v>
      </c>
      <c r="E339" s="259" t="e">
        <f t="shared" si="17"/>
        <v>#VALUE!</v>
      </c>
    </row>
    <row r="340" spans="1:5" x14ac:dyDescent="0.25">
      <c r="A340" s="127" t="s">
        <v>316</v>
      </c>
      <c r="B340" s="104" t="str" cm="1">
        <f t="array" ref="B340" xml:space="preserve"> _xlfn.TEXTJOIN( ",", FALSE, TRIM( A340:A345 ) )</f>
        <v>AK,99501,907-279-5101,Jim's Athletic Supply,927 Galena,Juneau</v>
      </c>
      <c r="C340" s="259" t="str">
        <f t="shared" si="15"/>
        <v>uneau</v>
      </c>
      <c r="D340" s="259" t="e">
        <f t="shared" si="16"/>
        <v>#VALUE!</v>
      </c>
      <c r="E340" s="259" t="e">
        <f t="shared" si="17"/>
        <v>#VALUE!</v>
      </c>
    </row>
    <row r="341" spans="1:5" x14ac:dyDescent="0.25">
      <c r="A341" s="127">
        <v>99501</v>
      </c>
      <c r="B341" s="104" t="str" cm="1">
        <f t="array" ref="B341" xml:space="preserve"> _xlfn.TEXTJOIN( ",", FALSE, TRIM( A341:A346 ) )</f>
        <v>99501,907-279-5101,Jim's Athletic Supply,927 Galena,Juneau,AK</v>
      </c>
      <c r="C341" s="259" t="str">
        <f t="shared" si="15"/>
        <v>au,AK</v>
      </c>
      <c r="D341" s="259" t="e">
        <f t="shared" si="16"/>
        <v>#VALUE!</v>
      </c>
      <c r="E341" s="259" t="e">
        <f t="shared" si="17"/>
        <v>#VALUE!</v>
      </c>
    </row>
    <row r="342" spans="1:5" x14ac:dyDescent="0.25">
      <c r="A342" s="127" t="s">
        <v>489</v>
      </c>
      <c r="B342" s="104" t="str" cm="1">
        <f t="array" ref="B342" xml:space="preserve"> _xlfn.TEXTJOIN( ",", FALSE, TRIM( A342:A347 ) )</f>
        <v>907-279-5101,Jim's Athletic Supply,927 Galena,Juneau,AK,99503</v>
      </c>
      <c r="C342" s="259" t="str">
        <f t="shared" si="15"/>
        <v>99503</v>
      </c>
      <c r="D342" s="259" t="e">
        <f t="shared" si="16"/>
        <v>#VALUE!</v>
      </c>
      <c r="E342" s="259" t="e">
        <f t="shared" si="17"/>
        <v>#VALUE!</v>
      </c>
    </row>
    <row r="343" spans="1:5" x14ac:dyDescent="0.25">
      <c r="A343" s="127" t="s">
        <v>490</v>
      </c>
      <c r="B343" s="104" t="str" cm="1">
        <f t="array" ref="B343" xml:space="preserve"> _xlfn.TEXTJOIN( ",", FALSE, TRIM( A343:A348 ) )</f>
        <v>Jim's Athletic Supply,927 Galena,Juneau,AK,99503,907-272-4287</v>
      </c>
      <c r="C343" s="259" t="str">
        <f t="shared" si="15"/>
        <v>-4287</v>
      </c>
      <c r="D343" s="259">
        <f t="shared" si="16"/>
        <v>1</v>
      </c>
      <c r="E343" s="259">
        <f t="shared" si="17"/>
        <v>1</v>
      </c>
    </row>
    <row r="344" spans="1:5" x14ac:dyDescent="0.25">
      <c r="A344" s="127" t="s">
        <v>491</v>
      </c>
      <c r="B344" s="104" t="str" cm="1">
        <f t="array" ref="B344" xml:space="preserve"> _xlfn.TEXTJOIN( ",", FALSE, TRIM( A344:A349 ) )</f>
        <v>927 Galena,Juneau,AK,99503,907-272-4287,Joe's Backcountry</v>
      </c>
      <c r="C344" s="259" t="str">
        <f t="shared" si="15"/>
        <v>untry</v>
      </c>
      <c r="D344" s="259" t="e">
        <f t="shared" si="16"/>
        <v>#VALUE!</v>
      </c>
      <c r="E344" s="259" t="e">
        <f t="shared" si="17"/>
        <v>#VALUE!</v>
      </c>
    </row>
    <row r="345" spans="1:5" x14ac:dyDescent="0.25">
      <c r="A345" s="127" t="s">
        <v>451</v>
      </c>
      <c r="B345" s="104" t="str" cm="1">
        <f t="array" ref="B345" xml:space="preserve"> _xlfn.TEXTJOIN( ",", FALSE, TRIM( A345:A350 ) )</f>
        <v>Juneau,AK,99503,907-272-4287,Joe's Backcountry,316 Davis Road</v>
      </c>
      <c r="C345" s="259" t="str">
        <f t="shared" si="15"/>
        <v xml:space="preserve"> Road</v>
      </c>
      <c r="D345" s="259" t="e">
        <f t="shared" si="16"/>
        <v>#VALUE!</v>
      </c>
      <c r="E345" s="259" t="e">
        <f t="shared" si="17"/>
        <v>#VALUE!</v>
      </c>
    </row>
    <row r="346" spans="1:5" x14ac:dyDescent="0.25">
      <c r="A346" s="127" t="s">
        <v>316</v>
      </c>
      <c r="B346" s="104" t="str" cm="1">
        <f t="array" ref="B346" xml:space="preserve"> _xlfn.TEXTJOIN( ",", FALSE, TRIM( A346:A351 ) )</f>
        <v>AK,99503,907-272-4287,Joe's Backcountry,316 Davis Road,Sitka</v>
      </c>
      <c r="C346" s="259" t="str">
        <f t="shared" si="15"/>
        <v>Sitka</v>
      </c>
      <c r="D346" s="259" t="e">
        <f t="shared" si="16"/>
        <v>#VALUE!</v>
      </c>
      <c r="E346" s="259" t="e">
        <f t="shared" si="17"/>
        <v>#VALUE!</v>
      </c>
    </row>
    <row r="347" spans="1:5" x14ac:dyDescent="0.25">
      <c r="A347" s="127">
        <v>99503</v>
      </c>
      <c r="B347" s="104" t="str" cm="1">
        <f t="array" ref="B347" xml:space="preserve"> _xlfn.TEXTJOIN( ",", FALSE, TRIM( A347:A352 ) )</f>
        <v>99503,907-272-4287,Joe's Backcountry,316 Davis Road,Sitka,AK</v>
      </c>
      <c r="C347" s="259" t="str">
        <f t="shared" si="15"/>
        <v>ka,AK</v>
      </c>
      <c r="D347" s="259" t="e">
        <f t="shared" si="16"/>
        <v>#VALUE!</v>
      </c>
      <c r="E347" s="259" t="e">
        <f t="shared" si="17"/>
        <v>#VALUE!</v>
      </c>
    </row>
    <row r="348" spans="1:5" x14ac:dyDescent="0.25">
      <c r="A348" s="127" t="s">
        <v>492</v>
      </c>
      <c r="B348" s="104" t="str" cm="1">
        <f t="array" ref="B348" xml:space="preserve"> _xlfn.TEXTJOIN( ",", FALSE, TRIM( A348:A353 ) )</f>
        <v>907-272-4287,Joe's Backcountry,316 Davis Road,Sitka,AK,99518</v>
      </c>
      <c r="C348" s="259" t="str">
        <f t="shared" si="15"/>
        <v>99518</v>
      </c>
      <c r="D348" s="259" t="e">
        <f t="shared" si="16"/>
        <v>#VALUE!</v>
      </c>
      <c r="E348" s="259" t="e">
        <f t="shared" si="17"/>
        <v>#VALUE!</v>
      </c>
    </row>
    <row r="349" spans="1:5" x14ac:dyDescent="0.25">
      <c r="A349" s="127" t="s">
        <v>493</v>
      </c>
      <c r="B349" s="104" t="str" cm="1">
        <f t="array" ref="B349" xml:space="preserve"> _xlfn.TEXTJOIN( ",", FALSE, TRIM( A349:A354 ) )</f>
        <v>Joe's Backcountry,316 Davis Road,Sitka,AK,99518,907-562-2453</v>
      </c>
      <c r="C349" s="259" t="str">
        <f t="shared" si="15"/>
        <v>-2453</v>
      </c>
      <c r="D349" s="259">
        <f t="shared" si="16"/>
        <v>1</v>
      </c>
      <c r="E349" s="259">
        <f t="shared" si="17"/>
        <v>1</v>
      </c>
    </row>
    <row r="350" spans="1:5" x14ac:dyDescent="0.25">
      <c r="A350" s="127" t="s">
        <v>494</v>
      </c>
      <c r="B350" s="104" t="str" cm="1">
        <f t="array" ref="B350" xml:space="preserve"> _xlfn.TEXTJOIN( ",", FALSE, TRIM( A350:A355 ) )</f>
        <v>316 Davis Road,Sitka,AK,99518,907-562-2453,John's Alaskan Tackle</v>
      </c>
      <c r="C350" s="259" t="str">
        <f t="shared" si="15"/>
        <v>ackle</v>
      </c>
      <c r="D350" s="259" t="e">
        <f t="shared" si="16"/>
        <v>#VALUE!</v>
      </c>
      <c r="E350" s="259" t="e">
        <f t="shared" si="17"/>
        <v>#VALUE!</v>
      </c>
    </row>
    <row r="351" spans="1:5" x14ac:dyDescent="0.25">
      <c r="A351" s="127" t="s">
        <v>356</v>
      </c>
      <c r="B351" s="104" t="str" cm="1">
        <f t="array" ref="B351" xml:space="preserve"> _xlfn.TEXTJOIN( ",", FALSE, TRIM( A351:A356 ) )</f>
        <v>Sitka,AK,99518,907-562-2453,John's Alaskan Tackle,3200 Mi Rich Highway</v>
      </c>
      <c r="C351" s="259" t="str">
        <f t="shared" si="15"/>
        <v>ghway</v>
      </c>
      <c r="D351" s="259" t="e">
        <f t="shared" si="16"/>
        <v>#VALUE!</v>
      </c>
      <c r="E351" s="259" t="e">
        <f t="shared" si="17"/>
        <v>#VALUE!</v>
      </c>
    </row>
    <row r="352" spans="1:5" x14ac:dyDescent="0.25">
      <c r="A352" s="127" t="s">
        <v>316</v>
      </c>
      <c r="B352" s="104" t="str" cm="1">
        <f t="array" ref="B352" xml:space="preserve"> _xlfn.TEXTJOIN( ",", FALSE, TRIM( A352:A357 ) )</f>
        <v>AK,99518,907-562-2453,John's Alaskan Tackle,3200 Mi Rich Highway,Fairbanks</v>
      </c>
      <c r="C352" s="259" t="str">
        <f t="shared" si="15"/>
        <v>banks</v>
      </c>
      <c r="D352" s="259" t="e">
        <f t="shared" si="16"/>
        <v>#VALUE!</v>
      </c>
      <c r="E352" s="259" t="e">
        <f t="shared" si="17"/>
        <v>#VALUE!</v>
      </c>
    </row>
    <row r="353" spans="1:5" x14ac:dyDescent="0.25">
      <c r="A353" s="127">
        <v>99518</v>
      </c>
      <c r="B353" s="104" t="str" cm="1">
        <f t="array" ref="B353" xml:space="preserve"> _xlfn.TEXTJOIN( ",", FALSE, TRIM( A353:A358 ) )</f>
        <v>99518,907-562-2453,John's Alaskan Tackle,3200 Mi Rich Highway,Fairbanks,AK</v>
      </c>
      <c r="C353" s="259" t="str">
        <f t="shared" si="15"/>
        <v>ks,AK</v>
      </c>
      <c r="D353" s="259" t="e">
        <f t="shared" si="16"/>
        <v>#VALUE!</v>
      </c>
      <c r="E353" s="259" t="e">
        <f t="shared" si="17"/>
        <v>#VALUE!</v>
      </c>
    </row>
    <row r="354" spans="1:5" x14ac:dyDescent="0.25">
      <c r="A354" s="127" t="s">
        <v>495</v>
      </c>
      <c r="B354" s="104" t="str" cm="1">
        <f t="array" ref="B354" xml:space="preserve"> _xlfn.TEXTJOIN( ",", FALSE, TRIM( A354:A359 ) )</f>
        <v>907-562-2453,John's Alaskan Tackle,3200 Mi Rich Highway,Fairbanks,AK,99669</v>
      </c>
      <c r="C354" s="259" t="str">
        <f t="shared" si="15"/>
        <v>99669</v>
      </c>
      <c r="D354" s="259" t="e">
        <f t="shared" si="16"/>
        <v>#VALUE!</v>
      </c>
      <c r="E354" s="259" t="e">
        <f t="shared" si="17"/>
        <v>#VALUE!</v>
      </c>
    </row>
    <row r="355" spans="1:5" x14ac:dyDescent="0.25">
      <c r="A355" s="127" t="s">
        <v>496</v>
      </c>
      <c r="B355" s="104" t="str" cm="1">
        <f t="array" ref="B355" xml:space="preserve"> _xlfn.TEXTJOIN( ",", FALSE, TRIM( A355:A360 ) )</f>
        <v>John's Alaskan Tackle,3200 Mi Rich Highway,Fairbanks,AK,99669,907-262-5377</v>
      </c>
      <c r="C355" s="259" t="str">
        <f t="shared" si="15"/>
        <v>-5377</v>
      </c>
      <c r="D355" s="259">
        <f t="shared" si="16"/>
        <v>1</v>
      </c>
      <c r="E355" s="259">
        <f t="shared" si="17"/>
        <v>1</v>
      </c>
    </row>
    <row r="356" spans="1:5" x14ac:dyDescent="0.25">
      <c r="A356" s="127" t="s">
        <v>497</v>
      </c>
      <c r="B356" s="104" t="str" cm="1">
        <f t="array" ref="B356" xml:space="preserve"> _xlfn.TEXTJOIN( ",", FALSE, TRIM( A356:A361 ) )</f>
        <v>3200 Mi Rich Highway,Fairbanks,AK,99669,907-262-5377,Junket Junction</v>
      </c>
      <c r="C356" s="259" t="str">
        <f t="shared" si="15"/>
        <v>ction</v>
      </c>
      <c r="D356" s="259" t="e">
        <f t="shared" si="16"/>
        <v>#VALUE!</v>
      </c>
      <c r="E356" s="259" t="e">
        <f t="shared" si="17"/>
        <v>#VALUE!</v>
      </c>
    </row>
    <row r="357" spans="1:5" x14ac:dyDescent="0.25">
      <c r="A357" s="127" t="s">
        <v>391</v>
      </c>
      <c r="B357" s="104" t="str" cm="1">
        <f t="array" ref="B357" xml:space="preserve"> _xlfn.TEXTJOIN( ",", FALSE, TRIM( A357:A362 ) )</f>
        <v>Fairbanks,AK,99669,907-262-5377,Junket Junction,2920 Main Street</v>
      </c>
      <c r="C357" s="259" t="str">
        <f t="shared" si="15"/>
        <v>treet</v>
      </c>
      <c r="D357" s="259" t="e">
        <f t="shared" si="16"/>
        <v>#VALUE!</v>
      </c>
      <c r="E357" s="259" t="e">
        <f t="shared" si="17"/>
        <v>#VALUE!</v>
      </c>
    </row>
    <row r="358" spans="1:5" x14ac:dyDescent="0.25">
      <c r="A358" s="127" t="s">
        <v>316</v>
      </c>
      <c r="B358" s="104" t="str" cm="1">
        <f t="array" ref="B358" xml:space="preserve"> _xlfn.TEXTJOIN( ",", FALSE, TRIM( A358:A363 ) )</f>
        <v>AK,99669,907-262-5377,Junket Junction,2920 Main Street,Fairbanks</v>
      </c>
      <c r="C358" s="259" t="str">
        <f t="shared" si="15"/>
        <v>banks</v>
      </c>
      <c r="D358" s="259" t="e">
        <f t="shared" si="16"/>
        <v>#VALUE!</v>
      </c>
      <c r="E358" s="259" t="e">
        <f t="shared" si="17"/>
        <v>#VALUE!</v>
      </c>
    </row>
    <row r="359" spans="1:5" x14ac:dyDescent="0.25">
      <c r="A359" s="127">
        <v>99669</v>
      </c>
      <c r="B359" s="104" t="str" cm="1">
        <f t="array" ref="B359" xml:space="preserve"> _xlfn.TEXTJOIN( ",", FALSE, TRIM( A359:A364 ) )</f>
        <v>99669,907-262-5377,Junket Junction,2920 Main Street,Fairbanks,AK</v>
      </c>
      <c r="C359" s="259" t="str">
        <f t="shared" si="15"/>
        <v>ks,AK</v>
      </c>
      <c r="D359" s="259" t="e">
        <f t="shared" si="16"/>
        <v>#VALUE!</v>
      </c>
      <c r="E359" s="259" t="e">
        <f t="shared" si="17"/>
        <v>#VALUE!</v>
      </c>
    </row>
    <row r="360" spans="1:5" x14ac:dyDescent="0.25">
      <c r="A360" s="127" t="s">
        <v>498</v>
      </c>
      <c r="B360" s="104" t="str" cm="1">
        <f t="array" ref="B360" xml:space="preserve"> _xlfn.TEXTJOIN( ",", FALSE, TRIM( A360:A365 ) )</f>
        <v>907-262-5377,Junket Junction,2920 Main Street,Fairbanks,AK,99501</v>
      </c>
      <c r="C360" s="259" t="str">
        <f t="shared" si="15"/>
        <v>99501</v>
      </c>
      <c r="D360" s="259" t="e">
        <f t="shared" si="16"/>
        <v>#VALUE!</v>
      </c>
      <c r="E360" s="259" t="e">
        <f t="shared" si="17"/>
        <v>#VALUE!</v>
      </c>
    </row>
    <row r="361" spans="1:5" x14ac:dyDescent="0.25">
      <c r="A361" s="127" t="s">
        <v>499</v>
      </c>
      <c r="B361" s="104" t="str" cm="1">
        <f t="array" ref="B361" xml:space="preserve"> _xlfn.TEXTJOIN( ",", FALSE, TRIM( A361:A366 ) )</f>
        <v>Junket Junction,2920 Main Street,Fairbanks,AK,99501,907-562-5242</v>
      </c>
      <c r="C361" s="259" t="str">
        <f t="shared" si="15"/>
        <v>-5242</v>
      </c>
      <c r="D361" s="259">
        <f t="shared" si="16"/>
        <v>1</v>
      </c>
      <c r="E361" s="259">
        <f t="shared" si="17"/>
        <v>1</v>
      </c>
    </row>
    <row r="362" spans="1:5" x14ac:dyDescent="0.25">
      <c r="A362" s="127" t="s">
        <v>500</v>
      </c>
      <c r="B362" s="104" t="str" cm="1">
        <f t="array" ref="B362" xml:space="preserve"> _xlfn.TEXTJOIN( ",", FALSE, TRIM( A362:A367 ) )</f>
        <v>2920 Main Street,Fairbanks,AK,99501,907-562-5242,Look River Guides</v>
      </c>
      <c r="C362" s="259" t="str">
        <f t="shared" si="15"/>
        <v>uides</v>
      </c>
      <c r="D362" s="259" t="e">
        <f t="shared" si="16"/>
        <v>#VALUE!</v>
      </c>
      <c r="E362" s="259" t="e">
        <f t="shared" si="17"/>
        <v>#VALUE!</v>
      </c>
    </row>
    <row r="363" spans="1:5" x14ac:dyDescent="0.25">
      <c r="A363" s="127" t="s">
        <v>391</v>
      </c>
      <c r="B363" s="104" t="str" cm="1">
        <f t="array" ref="B363" xml:space="preserve"> _xlfn.TEXTJOIN( ",", FALSE, TRIM( A363:A368 ) )</f>
        <v>Fairbanks,AK,99501,907-562-5242,Look River Guides,West 27th Avenue</v>
      </c>
      <c r="C363" s="259" t="str">
        <f t="shared" si="15"/>
        <v>venue</v>
      </c>
      <c r="D363" s="259" t="e">
        <f t="shared" si="16"/>
        <v>#VALUE!</v>
      </c>
      <c r="E363" s="259" t="e">
        <f t="shared" si="17"/>
        <v>#VALUE!</v>
      </c>
    </row>
    <row r="364" spans="1:5" x14ac:dyDescent="0.25">
      <c r="A364" s="127" t="s">
        <v>316</v>
      </c>
      <c r="B364" s="104" t="str" cm="1">
        <f t="array" ref="B364" xml:space="preserve"> _xlfn.TEXTJOIN( ",", FALSE, TRIM( A364:A369 ) )</f>
        <v>AK,99501,907-562-5242,Look River Guides,West 27th Avenue,Anchorage</v>
      </c>
      <c r="C364" s="259" t="str">
        <f t="shared" si="15"/>
        <v>orage</v>
      </c>
      <c r="D364" s="259" t="e">
        <f t="shared" si="16"/>
        <v>#VALUE!</v>
      </c>
      <c r="E364" s="259" t="e">
        <f t="shared" si="17"/>
        <v>#VALUE!</v>
      </c>
    </row>
    <row r="365" spans="1:5" x14ac:dyDescent="0.25">
      <c r="A365" s="127">
        <v>99501</v>
      </c>
      <c r="B365" s="104" t="str" cm="1">
        <f t="array" ref="B365" xml:space="preserve"> _xlfn.TEXTJOIN( ",", FALSE, TRIM( A365:A370 ) )</f>
        <v>99501,907-562-5242,Look River Guides,West 27th Avenue,Anchorage,AK</v>
      </c>
      <c r="C365" s="259" t="str">
        <f t="shared" si="15"/>
        <v>ge,AK</v>
      </c>
      <c r="D365" s="259" t="e">
        <f t="shared" si="16"/>
        <v>#VALUE!</v>
      </c>
      <c r="E365" s="259" t="e">
        <f t="shared" si="17"/>
        <v>#VALUE!</v>
      </c>
    </row>
    <row r="366" spans="1:5" x14ac:dyDescent="0.25">
      <c r="A366" s="127" t="s">
        <v>501</v>
      </c>
      <c r="B366" s="104" t="str" cm="1">
        <f t="array" ref="B366" xml:space="preserve"> _xlfn.TEXTJOIN( ",", FALSE, TRIM( A366:A371 ) )</f>
        <v>907-562-5242,Look River Guides,West 27th Avenue,Anchorage,AK,99743</v>
      </c>
      <c r="C366" s="259" t="str">
        <f t="shared" si="15"/>
        <v>99743</v>
      </c>
      <c r="D366" s="259" t="e">
        <f t="shared" si="16"/>
        <v>#VALUE!</v>
      </c>
      <c r="E366" s="259" t="e">
        <f t="shared" si="17"/>
        <v>#VALUE!</v>
      </c>
    </row>
    <row r="367" spans="1:5" x14ac:dyDescent="0.25">
      <c r="A367" s="127" t="s">
        <v>502</v>
      </c>
      <c r="B367" s="104" t="str" cm="1">
        <f t="array" ref="B367" xml:space="preserve"> _xlfn.TEXTJOIN( ",", FALSE, TRIM( A367:A372 ) )</f>
        <v>Look River Guides,West 27th Avenue,Anchorage,AK,99743,907-683-8184</v>
      </c>
      <c r="C367" s="259" t="str">
        <f t="shared" si="15"/>
        <v>-8184</v>
      </c>
      <c r="D367" s="259">
        <f t="shared" si="16"/>
        <v>1</v>
      </c>
      <c r="E367" s="259">
        <f t="shared" si="17"/>
        <v>1</v>
      </c>
    </row>
    <row r="368" spans="1:5" x14ac:dyDescent="0.25">
      <c r="A368" s="127" t="s">
        <v>407</v>
      </c>
      <c r="B368" s="104" t="str" cm="1">
        <f t="array" ref="B368" xml:space="preserve"> _xlfn.TEXTJOIN( ",", FALSE, TRIM( A368:A373 ) )</f>
        <v>West 27th Avenue,Anchorage,AK,99743,907-683-8184,Millie's Sporting Goods</v>
      </c>
      <c r="C368" s="259" t="str">
        <f t="shared" si="15"/>
        <v>Goods</v>
      </c>
      <c r="D368" s="259" t="e">
        <f t="shared" si="16"/>
        <v>#VALUE!</v>
      </c>
      <c r="E368" s="259" t="e">
        <f t="shared" si="17"/>
        <v>#VALUE!</v>
      </c>
    </row>
    <row r="369" spans="1:5" x14ac:dyDescent="0.25">
      <c r="A369" s="127" t="s">
        <v>363</v>
      </c>
      <c r="B369" s="104" t="str" cm="1">
        <f t="array" ref="B369" xml:space="preserve"> _xlfn.TEXTJOIN( ",", FALSE, TRIM( A369:A374 ) )</f>
        <v>Anchorage,AK,99743,907-683-8184,Millie's Sporting Goods,3500 Muldoon Road</v>
      </c>
      <c r="C369" s="259" t="str">
        <f t="shared" si="15"/>
        <v xml:space="preserve"> Road</v>
      </c>
      <c r="D369" s="259" t="e">
        <f t="shared" si="16"/>
        <v>#VALUE!</v>
      </c>
      <c r="E369" s="259" t="e">
        <f t="shared" si="17"/>
        <v>#VALUE!</v>
      </c>
    </row>
    <row r="370" spans="1:5" x14ac:dyDescent="0.25">
      <c r="A370" s="127" t="s">
        <v>316</v>
      </c>
      <c r="B370" s="104" t="str" cm="1">
        <f t="array" ref="B370" xml:space="preserve"> _xlfn.TEXTJOIN( ",", FALSE, TRIM( A370:A375 ) )</f>
        <v>AK,99743,907-683-8184,Millie's Sporting Goods,3500 Muldoon Road,Fairbanks</v>
      </c>
      <c r="C370" s="259" t="str">
        <f t="shared" si="15"/>
        <v>banks</v>
      </c>
      <c r="D370" s="259" t="e">
        <f t="shared" si="16"/>
        <v>#VALUE!</v>
      </c>
      <c r="E370" s="259" t="e">
        <f t="shared" si="17"/>
        <v>#VALUE!</v>
      </c>
    </row>
    <row r="371" spans="1:5" x14ac:dyDescent="0.25">
      <c r="A371" s="127">
        <v>99743</v>
      </c>
      <c r="B371" s="104" t="str" cm="1">
        <f t="array" ref="B371" xml:space="preserve"> _xlfn.TEXTJOIN( ",", FALSE, TRIM( A371:A376 ) )</f>
        <v>99743,907-683-8184,Millie's Sporting Goods,3500 Muldoon Road,Fairbanks,AK</v>
      </c>
      <c r="C371" s="259" t="str">
        <f t="shared" si="15"/>
        <v>ks,AK</v>
      </c>
      <c r="D371" s="259" t="e">
        <f t="shared" si="16"/>
        <v>#VALUE!</v>
      </c>
      <c r="E371" s="259" t="e">
        <f t="shared" si="17"/>
        <v>#VALUE!</v>
      </c>
    </row>
    <row r="372" spans="1:5" x14ac:dyDescent="0.25">
      <c r="A372" s="127" t="s">
        <v>503</v>
      </c>
      <c r="B372" s="104" t="str" cm="1">
        <f t="array" ref="B372" xml:space="preserve"> _xlfn.TEXTJOIN( ",", FALSE, TRIM( A372:A377 ) )</f>
        <v>907-683-8184,Millie's Sporting Goods,3500 Muldoon Road,Fairbanks,AK,99835</v>
      </c>
      <c r="C372" s="259" t="str">
        <f t="shared" si="15"/>
        <v>99835</v>
      </c>
      <c r="D372" s="259" t="e">
        <f t="shared" si="16"/>
        <v>#VALUE!</v>
      </c>
      <c r="E372" s="259" t="e">
        <f t="shared" si="17"/>
        <v>#VALUE!</v>
      </c>
    </row>
    <row r="373" spans="1:5" x14ac:dyDescent="0.25">
      <c r="A373" s="127" t="s">
        <v>504</v>
      </c>
      <c r="B373" s="104" t="str" cm="1">
        <f t="array" ref="B373" xml:space="preserve"> _xlfn.TEXTJOIN( ",", FALSE, TRIM( A373:A378 ) )</f>
        <v>Millie's Sporting Goods,3500 Muldoon Road,Fairbanks,AK,99835,907-747-5678</v>
      </c>
      <c r="C373" s="259" t="str">
        <f t="shared" si="15"/>
        <v>-5678</v>
      </c>
      <c r="D373" s="259">
        <f t="shared" si="16"/>
        <v>1</v>
      </c>
      <c r="E373" s="259">
        <f t="shared" si="17"/>
        <v>1</v>
      </c>
    </row>
    <row r="374" spans="1:5" x14ac:dyDescent="0.25">
      <c r="A374" s="127" t="s">
        <v>505</v>
      </c>
      <c r="B374" s="104" t="str" cm="1">
        <f t="array" ref="B374" xml:space="preserve"> _xlfn.TEXTJOIN( ",", FALSE, TRIM( A374:A379 ) )</f>
        <v>3500 Muldoon Road,Fairbanks,AK,99835,907-747-5678,Mountain Gear Shop</v>
      </c>
      <c r="C374" s="259" t="str">
        <f t="shared" si="15"/>
        <v xml:space="preserve"> Shop</v>
      </c>
      <c r="D374" s="259" t="e">
        <f t="shared" si="16"/>
        <v>#VALUE!</v>
      </c>
      <c r="E374" s="259" t="e">
        <f t="shared" si="17"/>
        <v>#VALUE!</v>
      </c>
    </row>
    <row r="375" spans="1:5" x14ac:dyDescent="0.25">
      <c r="A375" s="127" t="s">
        <v>391</v>
      </c>
      <c r="B375" s="104" t="str" cm="1">
        <f t="array" ref="B375" xml:space="preserve"> _xlfn.TEXTJOIN( ",", FALSE, TRIM( A375:A380 ) )</f>
        <v>Fairbanks,AK,99835,907-747-5678,Mountain Gear Shop,3627 Old Steese Highway</v>
      </c>
      <c r="C375" s="259" t="str">
        <f t="shared" si="15"/>
        <v>ghway</v>
      </c>
      <c r="D375" s="259" t="e">
        <f t="shared" si="16"/>
        <v>#VALUE!</v>
      </c>
      <c r="E375" s="259" t="e">
        <f t="shared" si="17"/>
        <v>#VALUE!</v>
      </c>
    </row>
    <row r="376" spans="1:5" x14ac:dyDescent="0.25">
      <c r="A376" s="127" t="s">
        <v>316</v>
      </c>
      <c r="B376" s="104" t="str" cm="1">
        <f t="array" ref="B376" xml:space="preserve"> _xlfn.TEXTJOIN( ",", FALSE, TRIM( A376:A381 ) )</f>
        <v>AK,99835,907-747-5678,Mountain Gear Shop,3627 Old Steese Highway,Fairbanks</v>
      </c>
      <c r="C376" s="259" t="str">
        <f t="shared" si="15"/>
        <v>banks</v>
      </c>
      <c r="D376" s="259" t="e">
        <f t="shared" si="16"/>
        <v>#VALUE!</v>
      </c>
      <c r="E376" s="259" t="e">
        <f t="shared" si="17"/>
        <v>#VALUE!</v>
      </c>
    </row>
    <row r="377" spans="1:5" x14ac:dyDescent="0.25">
      <c r="A377" s="127">
        <v>99835</v>
      </c>
      <c r="B377" s="104" t="str" cm="1">
        <f t="array" ref="B377" xml:space="preserve"> _xlfn.TEXTJOIN( ",", FALSE, TRIM( A377:A382 ) )</f>
        <v>99835,907-747-5678,Mountain Gear Shop,3627 Old Steese Highway,Fairbanks,AK</v>
      </c>
      <c r="C377" s="259" t="str">
        <f t="shared" si="15"/>
        <v>ks,AK</v>
      </c>
      <c r="D377" s="259" t="e">
        <f t="shared" si="16"/>
        <v>#VALUE!</v>
      </c>
      <c r="E377" s="259" t="e">
        <f t="shared" si="17"/>
        <v>#VALUE!</v>
      </c>
    </row>
    <row r="378" spans="1:5" x14ac:dyDescent="0.25">
      <c r="A378" s="127" t="s">
        <v>506</v>
      </c>
      <c r="B378" s="104" t="str" cm="1">
        <f t="array" ref="B378" xml:space="preserve"> _xlfn.TEXTJOIN( ",", FALSE, TRIM( A378:A383 ) )</f>
        <v>907-747-5678,Mountain Gear Shop,3627 Old Steese Highway,Fairbanks,AK,99801</v>
      </c>
      <c r="C378" s="259" t="str">
        <f t="shared" si="15"/>
        <v>99801</v>
      </c>
      <c r="D378" s="259" t="e">
        <f t="shared" si="16"/>
        <v>#VALUE!</v>
      </c>
      <c r="E378" s="259" t="e">
        <f t="shared" si="17"/>
        <v>#VALUE!</v>
      </c>
    </row>
    <row r="379" spans="1:5" x14ac:dyDescent="0.25">
      <c r="A379" s="127" t="s">
        <v>507</v>
      </c>
      <c r="B379" s="104" t="str" cm="1">
        <f t="array" ref="B379" xml:space="preserve"> _xlfn.TEXTJOIN( ",", FALSE, TRIM( A379:A384 ) )</f>
        <v>Mountain Gear Shop,3627 Old Steese Highway,Fairbanks,AK,99801,907-780-5823</v>
      </c>
      <c r="C379" s="259" t="str">
        <f t="shared" si="15"/>
        <v>-5823</v>
      </c>
      <c r="D379" s="259">
        <f t="shared" si="16"/>
        <v>1</v>
      </c>
      <c r="E379" s="259">
        <f t="shared" si="17"/>
        <v>1</v>
      </c>
    </row>
    <row r="380" spans="1:5" x14ac:dyDescent="0.25">
      <c r="A380" s="127" t="s">
        <v>508</v>
      </c>
      <c r="B380" s="104" t="str" cm="1">
        <f t="array" ref="B380" xml:space="preserve"> _xlfn.TEXTJOIN( ",", FALSE, TRIM( A380:A385 ) )</f>
        <v>3627 Old Steese Highway,Fairbanks,AK,99801,907-780-5823,Mountain View Outfitters</v>
      </c>
      <c r="C380" s="259" t="str">
        <f t="shared" si="15"/>
        <v>tters</v>
      </c>
      <c r="D380" s="259" t="e">
        <f t="shared" si="16"/>
        <v>#VALUE!</v>
      </c>
      <c r="E380" s="259" t="e">
        <f t="shared" si="17"/>
        <v>#VALUE!</v>
      </c>
    </row>
    <row r="381" spans="1:5" x14ac:dyDescent="0.25">
      <c r="A381" s="127" t="s">
        <v>391</v>
      </c>
      <c r="B381" s="104" t="str" cm="1">
        <f t="array" ref="B381" xml:space="preserve"> _xlfn.TEXTJOIN( ",", FALSE, TRIM( A381:A386 ) )</f>
        <v>Fairbanks,AK,99801,907-780-5823,Mountain View Outfitters,3639 Old Seward Highway</v>
      </c>
      <c r="C381" s="259" t="str">
        <f t="shared" si="15"/>
        <v>ghway</v>
      </c>
      <c r="D381" s="259" t="e">
        <f t="shared" si="16"/>
        <v>#VALUE!</v>
      </c>
      <c r="E381" s="259" t="e">
        <f t="shared" si="17"/>
        <v>#VALUE!</v>
      </c>
    </row>
    <row r="382" spans="1:5" x14ac:dyDescent="0.25">
      <c r="A382" s="127" t="s">
        <v>316</v>
      </c>
      <c r="B382" s="104" t="str" cm="1">
        <f t="array" ref="B382" xml:space="preserve"> _xlfn.TEXTJOIN( ",", FALSE, TRIM( A382:A387 ) )</f>
        <v>AK,99801,907-780-5823,Mountain View Outfitters,3639 Old Seward Highway,Eagle River</v>
      </c>
      <c r="C382" s="259" t="str">
        <f t="shared" si="15"/>
        <v>River</v>
      </c>
      <c r="D382" s="259" t="e">
        <f t="shared" si="16"/>
        <v>#VALUE!</v>
      </c>
      <c r="E382" s="259" t="e">
        <f t="shared" si="17"/>
        <v>#VALUE!</v>
      </c>
    </row>
    <row r="383" spans="1:5" x14ac:dyDescent="0.25">
      <c r="A383" s="127">
        <v>99801</v>
      </c>
      <c r="B383" s="104" t="str" cm="1">
        <f t="array" ref="B383" xml:space="preserve"> _xlfn.TEXTJOIN( ",", FALSE, TRIM( A383:A388 ) )</f>
        <v>99801,907-780-5823,Mountain View Outfitters,3639 Old Seward Highway,Eagle River,AK</v>
      </c>
      <c r="C383" s="259" t="str">
        <f t="shared" si="15"/>
        <v>er,AK</v>
      </c>
      <c r="D383" s="259" t="e">
        <f t="shared" si="16"/>
        <v>#VALUE!</v>
      </c>
      <c r="E383" s="259" t="e">
        <f t="shared" si="17"/>
        <v>#VALUE!</v>
      </c>
    </row>
    <row r="384" spans="1:5" x14ac:dyDescent="0.25">
      <c r="A384" s="127" t="s">
        <v>509</v>
      </c>
      <c r="B384" s="104" t="str" cm="1">
        <f t="array" ref="B384" xml:space="preserve"> _xlfn.TEXTJOIN( ",", FALSE, TRIM( A384:A389 ) )</f>
        <v>907-780-5823,Mountain View Outfitters,3639 Old Seward Highway,Eagle River,AK,99503</v>
      </c>
      <c r="C384" s="259" t="str">
        <f t="shared" si="15"/>
        <v>99503</v>
      </c>
      <c r="D384" s="259" t="e">
        <f t="shared" si="16"/>
        <v>#VALUE!</v>
      </c>
      <c r="E384" s="259" t="e">
        <f t="shared" si="17"/>
        <v>#VALUE!</v>
      </c>
    </row>
    <row r="385" spans="1:5" x14ac:dyDescent="0.25">
      <c r="A385" s="127" t="s">
        <v>510</v>
      </c>
      <c r="B385" s="104" t="str" cm="1">
        <f t="array" ref="B385" xml:space="preserve"> _xlfn.TEXTJOIN( ",", FALSE, TRIM( A385:A390 ) )</f>
        <v>Mountain View Outfitters,3639 Old Seward Highway,Eagle River,AK,99503,907-563-5860</v>
      </c>
      <c r="C385" s="259" t="str">
        <f t="shared" si="15"/>
        <v>-5860</v>
      </c>
      <c r="D385" s="259">
        <f t="shared" si="16"/>
        <v>1</v>
      </c>
      <c r="E385" s="259">
        <f t="shared" si="17"/>
        <v>1</v>
      </c>
    </row>
    <row r="386" spans="1:5" x14ac:dyDescent="0.25">
      <c r="A386" s="127" t="s">
        <v>511</v>
      </c>
      <c r="B386" s="104" t="str" cm="1">
        <f t="array" ref="B386" xml:space="preserve"> _xlfn.TEXTJOIN( ",", FALSE, TRIM( A386:A391 ) )</f>
        <v>3639 Old Seward Highway,Eagle River,AK,99503,907-563-5860,Nell's Variety Store</v>
      </c>
      <c r="C386" s="259" t="str">
        <f t="shared" si="15"/>
        <v>Store</v>
      </c>
      <c r="D386" s="259" t="e">
        <f t="shared" si="16"/>
        <v>#VALUE!</v>
      </c>
      <c r="E386" s="259" t="e">
        <f t="shared" si="17"/>
        <v>#VALUE!</v>
      </c>
    </row>
    <row r="387" spans="1:5" x14ac:dyDescent="0.25">
      <c r="A387" s="127" t="s">
        <v>512</v>
      </c>
      <c r="B387" s="104" t="str" cm="1">
        <f t="array" ref="B387" xml:space="preserve"> _xlfn.TEXTJOIN( ",", FALSE, TRIM( A387:A392 ) )</f>
        <v>Eagle River,AK,99503,907-563-5860,Nell's Variety Store,3857 Omalley Road</v>
      </c>
      <c r="C387" s="259" t="str">
        <f t="shared" si="15"/>
        <v xml:space="preserve"> Road</v>
      </c>
      <c r="D387" s="259" t="e">
        <f t="shared" si="16"/>
        <v>#VALUE!</v>
      </c>
      <c r="E387" s="259" t="e">
        <f t="shared" si="17"/>
        <v>#VALUE!</v>
      </c>
    </row>
    <row r="388" spans="1:5" x14ac:dyDescent="0.25">
      <c r="A388" s="127" t="s">
        <v>316</v>
      </c>
      <c r="B388" s="104" t="str" cm="1">
        <f t="array" ref="B388" xml:space="preserve"> _xlfn.TEXTJOIN( ",", FALSE, TRIM( A388:A393 ) )</f>
        <v>AK,99503,907-563-5860,Nell's Variety Store,3857 Omalley Road,Dillingham</v>
      </c>
      <c r="C388" s="259" t="str">
        <f t="shared" si="15"/>
        <v>ngham</v>
      </c>
      <c r="D388" s="259" t="e">
        <f t="shared" si="16"/>
        <v>#VALUE!</v>
      </c>
      <c r="E388" s="259" t="e">
        <f t="shared" si="17"/>
        <v>#VALUE!</v>
      </c>
    </row>
    <row r="389" spans="1:5" x14ac:dyDescent="0.25">
      <c r="A389" s="127">
        <v>99503</v>
      </c>
      <c r="B389" s="104" t="str" cm="1">
        <f t="array" ref="B389" xml:space="preserve"> _xlfn.TEXTJOIN( ",", FALSE, TRIM( A389:A394 ) )</f>
        <v>99503,907-563-5860,Nell's Variety Store,3857 Omalley Road,Dillingham,AK</v>
      </c>
      <c r="C389" s="259" t="str">
        <f t="shared" si="15"/>
        <v>am,AK</v>
      </c>
      <c r="D389" s="259" t="e">
        <f t="shared" si="16"/>
        <v>#VALUE!</v>
      </c>
      <c r="E389" s="259" t="e">
        <f t="shared" si="17"/>
        <v>#VALUE!</v>
      </c>
    </row>
    <row r="390" spans="1:5" x14ac:dyDescent="0.25">
      <c r="A390" s="127" t="s">
        <v>513</v>
      </c>
      <c r="B390" s="104" t="str" cm="1">
        <f t="array" ref="B390" xml:space="preserve"> _xlfn.TEXTJOIN( ",", FALSE, TRIM( A390:A395 ) )</f>
        <v>907-563-5860,Nell's Variety Store,3857 Omalley Road,Dillingham,AK,99576</v>
      </c>
      <c r="C390" s="259" t="str">
        <f t="shared" si="15"/>
        <v>99576</v>
      </c>
      <c r="D390" s="259" t="e">
        <f t="shared" si="16"/>
        <v>#VALUE!</v>
      </c>
      <c r="E390" s="259" t="e">
        <f t="shared" si="17"/>
        <v>#VALUE!</v>
      </c>
    </row>
    <row r="391" spans="1:5" x14ac:dyDescent="0.25">
      <c r="A391" s="127" t="s">
        <v>514</v>
      </c>
      <c r="B391" s="104" t="str" cm="1">
        <f t="array" ref="B391" xml:space="preserve"> _xlfn.TEXTJOIN( ",", FALSE, TRIM( A391:A396 ) )</f>
        <v>Nell's Variety Store,3857 Omalley Road,Dillingham,AK,99576,907-842-6117</v>
      </c>
      <c r="C391" s="259" t="str">
        <f t="shared" ref="C391:C454" si="18" xml:space="preserve"> RIGHT( B391, $C$3 )</f>
        <v>-6117</v>
      </c>
      <c r="D391" s="259">
        <f t="shared" ref="D391:D454" si="19" xml:space="preserve"> FIND( $D$3, C391 )</f>
        <v>1</v>
      </c>
      <c r="E391" s="259">
        <f t="shared" si="17"/>
        <v>1</v>
      </c>
    </row>
    <row r="392" spans="1:5" x14ac:dyDescent="0.25">
      <c r="A392" s="127" t="s">
        <v>515</v>
      </c>
      <c r="B392" s="104" t="str" cm="1">
        <f t="array" ref="B392" xml:space="preserve"> _xlfn.TEXTJOIN( ",", FALSE, TRIM( A392:A397 ) )</f>
        <v>3857 Omalley Road,Dillingham,AK,99576,907-842-6117,Nestermann's</v>
      </c>
      <c r="C392" s="259" t="str">
        <f t="shared" si="18"/>
        <v>ann's</v>
      </c>
      <c r="D392" s="259" t="e">
        <f t="shared" si="19"/>
        <v>#VALUE!</v>
      </c>
      <c r="E392" s="259" t="e">
        <f t="shared" ref="E392:E455" si="20" xml:space="preserve"> SEARCH( $E$3, C392 )</f>
        <v>#VALUE!</v>
      </c>
    </row>
    <row r="393" spans="1:5" x14ac:dyDescent="0.25">
      <c r="A393" s="127" t="s">
        <v>516</v>
      </c>
      <c r="B393" s="104" t="str" cm="1">
        <f t="array" ref="B393" xml:space="preserve"> _xlfn.TEXTJOIN( ",", FALSE, TRIM( A393:A398 ) )</f>
        <v>Dillingham,AK,99576,907-842-6117,Nestermann's,3857 Parks Hy</v>
      </c>
      <c r="C393" s="259" t="str">
        <f t="shared" si="18"/>
        <v>ks Hy</v>
      </c>
      <c r="D393" s="259" t="e">
        <f t="shared" si="19"/>
        <v>#VALUE!</v>
      </c>
      <c r="E393" s="259" t="e">
        <f t="shared" si="20"/>
        <v>#VALUE!</v>
      </c>
    </row>
    <row r="394" spans="1:5" x14ac:dyDescent="0.25">
      <c r="A394" s="127" t="s">
        <v>316</v>
      </c>
      <c r="B394" s="104" t="str" cm="1">
        <f t="array" ref="B394" xml:space="preserve"> _xlfn.TEXTJOIN( ",", FALSE, TRIM( A394:A399 ) )</f>
        <v>AK,99576,907-842-6117,Nestermann's,3857 Parks Hy,Delta Junction</v>
      </c>
      <c r="C394" s="259" t="str">
        <f t="shared" si="18"/>
        <v>ction</v>
      </c>
      <c r="D394" s="259" t="e">
        <f t="shared" si="19"/>
        <v>#VALUE!</v>
      </c>
      <c r="E394" s="259" t="e">
        <f t="shared" si="20"/>
        <v>#VALUE!</v>
      </c>
    </row>
    <row r="395" spans="1:5" x14ac:dyDescent="0.25">
      <c r="A395" s="127">
        <v>99576</v>
      </c>
      <c r="B395" s="104" t="str" cm="1">
        <f t="array" ref="B395" xml:space="preserve"> _xlfn.TEXTJOIN( ",", FALSE, TRIM( A395:A400 ) )</f>
        <v>99576,907-842-6117,Nestermann's,3857 Parks Hy,Delta Junction,AK</v>
      </c>
      <c r="C395" s="259" t="str">
        <f t="shared" si="18"/>
        <v>on,AK</v>
      </c>
      <c r="D395" s="259" t="e">
        <f t="shared" si="19"/>
        <v>#VALUE!</v>
      </c>
      <c r="E395" s="259" t="e">
        <f t="shared" si="20"/>
        <v>#VALUE!</v>
      </c>
    </row>
    <row r="396" spans="1:5" x14ac:dyDescent="0.25">
      <c r="A396" s="127" t="s">
        <v>517</v>
      </c>
      <c r="B396" s="104" t="str" cm="1">
        <f t="array" ref="B396" xml:space="preserve"> _xlfn.TEXTJOIN( ",", FALSE, TRIM( A396:A401 ) )</f>
        <v>907-842-6117,Nestermann's,3857 Parks Hy,Delta Junction,AK,99507</v>
      </c>
      <c r="C396" s="259" t="str">
        <f t="shared" si="18"/>
        <v>99507</v>
      </c>
      <c r="D396" s="259" t="e">
        <f t="shared" si="19"/>
        <v>#VALUE!</v>
      </c>
      <c r="E396" s="259" t="e">
        <f t="shared" si="20"/>
        <v>#VALUE!</v>
      </c>
    </row>
    <row r="397" spans="1:5" x14ac:dyDescent="0.25">
      <c r="A397" s="127" t="s">
        <v>518</v>
      </c>
      <c r="B397" s="104" t="str" cm="1">
        <f t="array" ref="B397" xml:space="preserve"> _xlfn.TEXTJOIN( ",", FALSE, TRIM( A397:A402 ) )</f>
        <v>Nestermann's,3857 Parks Hy,Delta Junction,AK,99507,907-344-6249</v>
      </c>
      <c r="C397" s="259" t="str">
        <f t="shared" si="18"/>
        <v>-6249</v>
      </c>
      <c r="D397" s="259">
        <f t="shared" si="19"/>
        <v>1</v>
      </c>
      <c r="E397" s="259">
        <f t="shared" si="20"/>
        <v>1</v>
      </c>
    </row>
    <row r="398" spans="1:5" x14ac:dyDescent="0.25">
      <c r="A398" s="127" t="s">
        <v>519</v>
      </c>
      <c r="B398" s="104" t="str" cm="1">
        <f t="array" ref="B398" xml:space="preserve"> _xlfn.TEXTJOIN( ",", FALSE, TRIM( A398:A403 ) )</f>
        <v>3857 Parks Hy,Delta Junction,AK,99507,907-344-6249,North Pole Sports</v>
      </c>
      <c r="C398" s="259" t="str">
        <f t="shared" si="18"/>
        <v>ports</v>
      </c>
      <c r="D398" s="259" t="e">
        <f t="shared" si="19"/>
        <v>#VALUE!</v>
      </c>
      <c r="E398" s="259" t="e">
        <f t="shared" si="20"/>
        <v>#VALUE!</v>
      </c>
    </row>
    <row r="399" spans="1:5" x14ac:dyDescent="0.25">
      <c r="A399" s="127" t="s">
        <v>520</v>
      </c>
      <c r="B399" s="104" t="str" cm="1">
        <f t="array" ref="B399" xml:space="preserve"> _xlfn.TEXTJOIN( ",", FALSE, TRIM( A399:A404 ) )</f>
        <v>Delta Junction,AK,99507,907-344-6249,North Pole Sports,3858 Pond Reef Road</v>
      </c>
      <c r="C399" s="259" t="str">
        <f t="shared" si="18"/>
        <v xml:space="preserve"> Road</v>
      </c>
      <c r="D399" s="259" t="e">
        <f t="shared" si="19"/>
        <v>#VALUE!</v>
      </c>
      <c r="E399" s="259" t="e">
        <f t="shared" si="20"/>
        <v>#VALUE!</v>
      </c>
    </row>
    <row r="400" spans="1:5" x14ac:dyDescent="0.25">
      <c r="A400" s="127" t="s">
        <v>316</v>
      </c>
      <c r="B400" s="104" t="str" cm="1">
        <f t="array" ref="B400" xml:space="preserve"> _xlfn.TEXTJOIN( ",", FALSE, TRIM( A400:A405 ) )</f>
        <v>AK,99507,907-344-6249,North Pole Sports,3858 Pond Reef Road,Anchorage</v>
      </c>
      <c r="C400" s="259" t="str">
        <f t="shared" si="18"/>
        <v>orage</v>
      </c>
      <c r="D400" s="259" t="e">
        <f t="shared" si="19"/>
        <v>#VALUE!</v>
      </c>
      <c r="E400" s="259" t="e">
        <f t="shared" si="20"/>
        <v>#VALUE!</v>
      </c>
    </row>
    <row r="401" spans="1:5" x14ac:dyDescent="0.25">
      <c r="A401" s="127">
        <v>99507</v>
      </c>
      <c r="B401" s="104" t="str" cm="1">
        <f t="array" ref="B401" xml:space="preserve"> _xlfn.TEXTJOIN( ",", FALSE, TRIM( A401:A406 ) )</f>
        <v>99507,907-344-6249,North Pole Sports,3858 Pond Reef Road,Anchorage,AK</v>
      </c>
      <c r="C401" s="259" t="str">
        <f t="shared" si="18"/>
        <v>ge,AK</v>
      </c>
      <c r="D401" s="259" t="e">
        <f t="shared" si="19"/>
        <v>#VALUE!</v>
      </c>
      <c r="E401" s="259" t="e">
        <f t="shared" si="20"/>
        <v>#VALUE!</v>
      </c>
    </row>
    <row r="402" spans="1:5" x14ac:dyDescent="0.25">
      <c r="A402" s="127" t="s">
        <v>521</v>
      </c>
      <c r="B402" s="104" t="str" cm="1">
        <f t="array" ref="B402" xml:space="preserve"> _xlfn.TEXTJOIN( ",", FALSE, TRIM( A402:A407 ) )</f>
        <v>907-344-6249,North Pole Sports,3858 Pond Reef Road,Anchorage,AK,99705</v>
      </c>
      <c r="C402" s="259" t="str">
        <f t="shared" si="18"/>
        <v>99705</v>
      </c>
      <c r="D402" s="259" t="e">
        <f t="shared" si="19"/>
        <v>#VALUE!</v>
      </c>
      <c r="E402" s="259" t="e">
        <f t="shared" si="20"/>
        <v>#VALUE!</v>
      </c>
    </row>
    <row r="403" spans="1:5" x14ac:dyDescent="0.25">
      <c r="A403" s="127" t="s">
        <v>522</v>
      </c>
      <c r="B403" s="104" t="str" cm="1">
        <f t="array" ref="B403" xml:space="preserve"> _xlfn.TEXTJOIN( ",", FALSE, TRIM( A403:A408 ) )</f>
        <v>North Pole Sports,3858 Pond Reef Road,Anchorage,AK,99705,907-490-6444</v>
      </c>
      <c r="C403" s="259" t="str">
        <f t="shared" si="18"/>
        <v>-6444</v>
      </c>
      <c r="D403" s="259">
        <f t="shared" si="19"/>
        <v>1</v>
      </c>
      <c r="E403" s="259">
        <f t="shared" si="20"/>
        <v>1</v>
      </c>
    </row>
    <row r="404" spans="1:5" x14ac:dyDescent="0.25">
      <c r="A404" s="127" t="s">
        <v>523</v>
      </c>
      <c r="B404" s="104" t="str" cm="1">
        <f t="array" ref="B404" xml:space="preserve"> _xlfn.TEXTJOIN( ",", FALSE, TRIM( A404:A409 ) )</f>
        <v>3858 Pond Reef Road,Anchorage,AK,99705,907-490-6444,Northerner Sport Shop</v>
      </c>
      <c r="C404" s="259" t="str">
        <f t="shared" si="18"/>
        <v xml:space="preserve"> Shop</v>
      </c>
      <c r="D404" s="259" t="e">
        <f t="shared" si="19"/>
        <v>#VALUE!</v>
      </c>
      <c r="E404" s="259" t="e">
        <f t="shared" si="20"/>
        <v>#VALUE!</v>
      </c>
    </row>
    <row r="405" spans="1:5" x14ac:dyDescent="0.25">
      <c r="A405" s="127" t="s">
        <v>363</v>
      </c>
      <c r="B405" s="104" t="str" cm="1">
        <f t="array" ref="B405" xml:space="preserve"> _xlfn.TEXTJOIN( ",", FALSE, TRIM( A405:A410 ) )</f>
        <v>Anchorage,AK,99705,907-490-6444,Northerner Sport Shop,West 4th Avenue</v>
      </c>
      <c r="C405" s="259" t="str">
        <f t="shared" si="18"/>
        <v>venue</v>
      </c>
      <c r="D405" s="259" t="e">
        <f t="shared" si="19"/>
        <v>#VALUE!</v>
      </c>
      <c r="E405" s="259" t="e">
        <f t="shared" si="20"/>
        <v>#VALUE!</v>
      </c>
    </row>
    <row r="406" spans="1:5" x14ac:dyDescent="0.25">
      <c r="A406" s="127" t="s">
        <v>316</v>
      </c>
      <c r="B406" s="104" t="str" cm="1">
        <f t="array" ref="B406" xml:space="preserve"> _xlfn.TEXTJOIN( ",", FALSE, TRIM( A406:A411 ) )</f>
        <v>AK,99705,907-490-6444,Northerner Sport Shop,West 4th Avenue,Anchorage</v>
      </c>
      <c r="C406" s="259" t="str">
        <f t="shared" si="18"/>
        <v>orage</v>
      </c>
      <c r="D406" s="259" t="e">
        <f t="shared" si="19"/>
        <v>#VALUE!</v>
      </c>
      <c r="E406" s="259" t="e">
        <f t="shared" si="20"/>
        <v>#VALUE!</v>
      </c>
    </row>
    <row r="407" spans="1:5" x14ac:dyDescent="0.25">
      <c r="A407" s="127">
        <v>99705</v>
      </c>
      <c r="B407" s="104" t="str" cm="1">
        <f t="array" ref="B407" xml:space="preserve"> _xlfn.TEXTJOIN( ",", FALSE, TRIM( A407:A412 ) )</f>
        <v>99705,907-490-6444,Northerner Sport Shop,West 4th Avenue,Anchorage,AK</v>
      </c>
      <c r="C407" s="259" t="str">
        <f t="shared" si="18"/>
        <v>ge,AK</v>
      </c>
      <c r="D407" s="259" t="e">
        <f t="shared" si="19"/>
        <v>#VALUE!</v>
      </c>
      <c r="E407" s="259" t="e">
        <f t="shared" si="20"/>
        <v>#VALUE!</v>
      </c>
    </row>
    <row r="408" spans="1:5" x14ac:dyDescent="0.25">
      <c r="A408" s="127" t="s">
        <v>524</v>
      </c>
      <c r="B408" s="104" t="str" cm="1">
        <f t="array" ref="B408" xml:space="preserve"> _xlfn.TEXTJOIN( ",", FALSE, TRIM( A408:A413 ) )</f>
        <v>907-490-6444,Northerner Sport Shop,West 4th Avenue,Anchorage,AK,99503</v>
      </c>
      <c r="C408" s="259" t="str">
        <f t="shared" si="18"/>
        <v>99503</v>
      </c>
      <c r="D408" s="259" t="e">
        <f t="shared" si="19"/>
        <v>#VALUE!</v>
      </c>
      <c r="E408" s="259" t="e">
        <f t="shared" si="20"/>
        <v>#VALUE!</v>
      </c>
    </row>
    <row r="409" spans="1:5" x14ac:dyDescent="0.25">
      <c r="A409" s="127" t="s">
        <v>525</v>
      </c>
      <c r="B409" s="104" t="str" cm="1">
        <f t="array" ref="B409" xml:space="preserve"> _xlfn.TEXTJOIN( ",", FALSE, TRIM( A409:A414 ) )</f>
        <v>Northerner Sport Shop,West 4th Avenue,Anchorage,AK,99503,907-272-7555</v>
      </c>
      <c r="C409" s="259" t="str">
        <f t="shared" si="18"/>
        <v>-7555</v>
      </c>
      <c r="D409" s="259">
        <f t="shared" si="19"/>
        <v>1</v>
      </c>
      <c r="E409" s="259">
        <f t="shared" si="20"/>
        <v>1</v>
      </c>
    </row>
    <row r="410" spans="1:5" x14ac:dyDescent="0.25">
      <c r="A410" s="127" t="s">
        <v>526</v>
      </c>
      <c r="B410" s="104" t="str" cm="1">
        <f t="array" ref="B410" xml:space="preserve"> _xlfn.TEXTJOIN( ",", FALSE, TRIM( A410:A415 ) )</f>
        <v>West 4th Avenue,Anchorage,AK,99503,907-272-7555,Northland Billiards</v>
      </c>
      <c r="C410" s="259" t="str">
        <f t="shared" si="18"/>
        <v>iards</v>
      </c>
      <c r="D410" s="259" t="e">
        <f t="shared" si="19"/>
        <v>#VALUE!</v>
      </c>
      <c r="E410" s="259" t="e">
        <f t="shared" si="20"/>
        <v>#VALUE!</v>
      </c>
    </row>
    <row r="411" spans="1:5" x14ac:dyDescent="0.25">
      <c r="A411" s="127" t="s">
        <v>363</v>
      </c>
      <c r="B411" s="104" t="str" cm="1">
        <f t="array" ref="B411" xml:space="preserve"> _xlfn.TEXTJOIN( ",", FALSE, TRIM( A411:A416 ) )</f>
        <v>Anchorage,AK,99503,907-272-7555,Northland Billiards,3857 Parks Hy</v>
      </c>
      <c r="C411" s="259" t="str">
        <f t="shared" si="18"/>
        <v>ks Hy</v>
      </c>
      <c r="D411" s="259" t="e">
        <f t="shared" si="19"/>
        <v>#VALUE!</v>
      </c>
      <c r="E411" s="259" t="e">
        <f t="shared" si="20"/>
        <v>#VALUE!</v>
      </c>
    </row>
    <row r="412" spans="1:5" x14ac:dyDescent="0.25">
      <c r="A412" s="127" t="s">
        <v>316</v>
      </c>
      <c r="B412" s="104" t="str" cm="1">
        <f t="array" ref="B412" xml:space="preserve"> _xlfn.TEXTJOIN( ",", FALSE, TRIM( A412:A417 ) )</f>
        <v>AK,99503,907-272-7555,Northland Billiards,3857 Parks Hy,Bethel</v>
      </c>
      <c r="C412" s="259" t="str">
        <f t="shared" si="18"/>
        <v>ethel</v>
      </c>
      <c r="D412" s="259" t="e">
        <f t="shared" si="19"/>
        <v>#VALUE!</v>
      </c>
      <c r="E412" s="259" t="e">
        <f t="shared" si="20"/>
        <v>#VALUE!</v>
      </c>
    </row>
    <row r="413" spans="1:5" x14ac:dyDescent="0.25">
      <c r="A413" s="127">
        <v>99503</v>
      </c>
      <c r="B413" s="104" t="str" cm="1">
        <f t="array" ref="B413" xml:space="preserve"> _xlfn.TEXTJOIN( ",", FALSE, TRIM( A413:A418 ) )</f>
        <v>99503,907-272-7555,Northland Billiards,3857 Parks Hy,Bethel,AK</v>
      </c>
      <c r="C413" s="259" t="str">
        <f t="shared" si="18"/>
        <v>el,AK</v>
      </c>
      <c r="D413" s="259" t="e">
        <f t="shared" si="19"/>
        <v>#VALUE!</v>
      </c>
      <c r="E413" s="259" t="e">
        <f t="shared" si="20"/>
        <v>#VALUE!</v>
      </c>
    </row>
    <row r="414" spans="1:5" x14ac:dyDescent="0.25">
      <c r="A414" s="127" t="s">
        <v>527</v>
      </c>
      <c r="B414" s="104" t="str" cm="1">
        <f t="array" ref="B414" xml:space="preserve"> _xlfn.TEXTJOIN( ",", FALSE, TRIM( A414:A419 ) )</f>
        <v>907-272-7555,Northland Billiards,3857 Parks Hy,Bethel,AK,99516</v>
      </c>
      <c r="C414" s="259" t="str">
        <f t="shared" si="18"/>
        <v>99516</v>
      </c>
      <c r="D414" s="259" t="e">
        <f t="shared" si="19"/>
        <v>#VALUE!</v>
      </c>
      <c r="E414" s="259" t="e">
        <f t="shared" si="20"/>
        <v>#VALUE!</v>
      </c>
    </row>
    <row r="415" spans="1:5" x14ac:dyDescent="0.25">
      <c r="A415" s="127" t="s">
        <v>528</v>
      </c>
      <c r="B415" s="104" t="str" cm="1">
        <f t="array" ref="B415" xml:space="preserve"> _xlfn.TEXTJOIN( ",", FALSE, TRIM( A415:A420 ) )</f>
        <v>Northland Billiards,3857 Parks Hy,Bethel,AK,99516,907-345-6292</v>
      </c>
      <c r="C415" s="259" t="str">
        <f t="shared" si="18"/>
        <v>-6292</v>
      </c>
      <c r="D415" s="259">
        <f t="shared" si="19"/>
        <v>1</v>
      </c>
      <c r="E415" s="259">
        <f t="shared" si="20"/>
        <v>1</v>
      </c>
    </row>
    <row r="416" spans="1:5" x14ac:dyDescent="0.25">
      <c r="A416" s="127" t="s">
        <v>519</v>
      </c>
      <c r="B416" s="104" t="str" cm="1">
        <f t="array" ref="B416" xml:space="preserve"> _xlfn.TEXTJOIN( ",", FALSE, TRIM( A416:A421 ) )</f>
        <v>3857 Parks Hy,Bethel,AK,99516,907-345-6292,Northern Alaskan Outfitter</v>
      </c>
      <c r="C416" s="259" t="str">
        <f t="shared" si="18"/>
        <v>itter</v>
      </c>
      <c r="D416" s="259" t="e">
        <f t="shared" si="19"/>
        <v>#VALUE!</v>
      </c>
      <c r="E416" s="259" t="e">
        <f t="shared" si="20"/>
        <v>#VALUE!</v>
      </c>
    </row>
    <row r="417" spans="1:5" x14ac:dyDescent="0.25">
      <c r="A417" s="127" t="s">
        <v>529</v>
      </c>
      <c r="B417" s="104" t="str" cm="1">
        <f t="array" ref="B417" xml:space="preserve"> _xlfn.TEXTJOIN( ",", FALSE, TRIM( A417:A422 ) )</f>
        <v>Bethel,AK,99516,907-345-6292,Northern Alaskan Outfitter,4001 Portage Street</v>
      </c>
      <c r="C417" s="259" t="str">
        <f t="shared" si="18"/>
        <v>treet</v>
      </c>
      <c r="D417" s="259" t="e">
        <f t="shared" si="19"/>
        <v>#VALUE!</v>
      </c>
      <c r="E417" s="259" t="e">
        <f t="shared" si="20"/>
        <v>#VALUE!</v>
      </c>
    </row>
    <row r="418" spans="1:5" x14ac:dyDescent="0.25">
      <c r="A418" s="127" t="s">
        <v>316</v>
      </c>
      <c r="B418" s="104" t="str" cm="1">
        <f t="array" ref="B418" xml:space="preserve"> _xlfn.TEXTJOIN( ",", FALSE, TRIM( A418:A423 ) )</f>
        <v>AK,99516,907-345-6292,Northern Alaskan Outfitter,4001 Portage Street,Anchorage</v>
      </c>
      <c r="C418" s="259" t="str">
        <f t="shared" si="18"/>
        <v>orage</v>
      </c>
      <c r="D418" s="259" t="e">
        <f t="shared" si="19"/>
        <v>#VALUE!</v>
      </c>
      <c r="E418" s="259" t="e">
        <f t="shared" si="20"/>
        <v>#VALUE!</v>
      </c>
    </row>
    <row r="419" spans="1:5" x14ac:dyDescent="0.25">
      <c r="A419" s="127">
        <v>99516</v>
      </c>
      <c r="B419" s="104" t="str" cm="1">
        <f t="array" ref="B419" xml:space="preserve"> _xlfn.TEXTJOIN( ",", FALSE, TRIM( A419:A424 ) )</f>
        <v>99516,907-345-6292,Northern Alaskan Outfitter,4001 Portage Street,Anchorage,AK</v>
      </c>
      <c r="C419" s="259" t="str">
        <f t="shared" si="18"/>
        <v>ge,AK</v>
      </c>
      <c r="D419" s="259" t="e">
        <f t="shared" si="19"/>
        <v>#VALUE!</v>
      </c>
      <c r="E419" s="259" t="e">
        <f t="shared" si="20"/>
        <v>#VALUE!</v>
      </c>
    </row>
    <row r="420" spans="1:5" x14ac:dyDescent="0.25">
      <c r="A420" s="127" t="s">
        <v>530</v>
      </c>
      <c r="B420" s="104" t="str" cm="1">
        <f t="array" ref="B420" xml:space="preserve"> _xlfn.TEXTJOIN( ",", FALSE, TRIM( A420:A425 ) )</f>
        <v>907-345-6292,Northern Alaskan Outfitter,4001 Portage Street,Anchorage,AK,99801</v>
      </c>
      <c r="C420" s="259" t="str">
        <f t="shared" si="18"/>
        <v>99801</v>
      </c>
      <c r="D420" s="259" t="e">
        <f t="shared" si="19"/>
        <v>#VALUE!</v>
      </c>
      <c r="E420" s="259" t="e">
        <f t="shared" si="20"/>
        <v>#VALUE!</v>
      </c>
    </row>
    <row r="421" spans="1:5" x14ac:dyDescent="0.25">
      <c r="A421" s="127" t="s">
        <v>531</v>
      </c>
      <c r="B421" s="104" t="str" cm="1">
        <f t="array" ref="B421" xml:space="preserve"> _xlfn.TEXTJOIN( ",", FALSE, TRIM( A421:A426 ) )</f>
        <v>Northern Alaskan Outfitter,4001 Portage Street,Anchorage,AK,99801,907-789-6480</v>
      </c>
      <c r="C421" s="259" t="str">
        <f t="shared" si="18"/>
        <v>-6480</v>
      </c>
      <c r="D421" s="259">
        <f t="shared" si="19"/>
        <v>1</v>
      </c>
      <c r="E421" s="259">
        <f t="shared" si="20"/>
        <v>1</v>
      </c>
    </row>
    <row r="422" spans="1:5" x14ac:dyDescent="0.25">
      <c r="A422" s="127" t="s">
        <v>532</v>
      </c>
      <c r="B422" s="104" t="str" cm="1">
        <f t="array" ref="B422" xml:space="preserve"> _xlfn.TEXTJOIN( ",", FALSE, TRIM( A422:A427 ) )</f>
        <v>4001 Portage Street,Anchorage,AK,99801,907-789-6480,Out in the Boondock Outfitters</v>
      </c>
      <c r="C422" s="259" t="str">
        <f t="shared" si="18"/>
        <v>tters</v>
      </c>
      <c r="D422" s="259" t="e">
        <f t="shared" si="19"/>
        <v>#VALUE!</v>
      </c>
      <c r="E422" s="259" t="e">
        <f t="shared" si="20"/>
        <v>#VALUE!</v>
      </c>
    </row>
    <row r="423" spans="1:5" x14ac:dyDescent="0.25">
      <c r="A423" s="127" t="s">
        <v>363</v>
      </c>
      <c r="B423" s="104" t="str" cm="1">
        <f t="array" ref="B423" xml:space="preserve"> _xlfn.TEXTJOIN( ",", FALSE, TRIM( A423:A428 ) )</f>
        <v>Anchorage,AK,99801,907-789-6480,Out in the Boondock Outfitters,726 Fairview Avenue</v>
      </c>
      <c r="C423" s="259" t="str">
        <f t="shared" si="18"/>
        <v>venue</v>
      </c>
      <c r="D423" s="259" t="e">
        <f t="shared" si="19"/>
        <v>#VALUE!</v>
      </c>
      <c r="E423" s="259" t="e">
        <f t="shared" si="20"/>
        <v>#VALUE!</v>
      </c>
    </row>
    <row r="424" spans="1:5" x14ac:dyDescent="0.25">
      <c r="A424" s="127" t="s">
        <v>316</v>
      </c>
      <c r="B424" s="104" t="str" cm="1">
        <f t="array" ref="B424" xml:space="preserve"> _xlfn.TEXTJOIN( ",", FALSE, TRIM( A424:A429 ) )</f>
        <v>AK,99801,907-789-6480,Out in the Boondock Outfitters,726 Fairview Avenue,Ketchikan</v>
      </c>
      <c r="C424" s="259" t="str">
        <f t="shared" si="18"/>
        <v>hikan</v>
      </c>
      <c r="D424" s="259" t="e">
        <f t="shared" si="19"/>
        <v>#VALUE!</v>
      </c>
      <c r="E424" s="259" t="e">
        <f t="shared" si="20"/>
        <v>#VALUE!</v>
      </c>
    </row>
    <row r="425" spans="1:5" x14ac:dyDescent="0.25">
      <c r="A425" s="127">
        <v>99801</v>
      </c>
      <c r="B425" s="104" t="str" cm="1">
        <f t="array" ref="B425" xml:space="preserve"> _xlfn.TEXTJOIN( ",", FALSE, TRIM( A425:A430 ) )</f>
        <v>99801,907-789-6480,Out in the Boondock Outfitters,726 Fairview Avenue,Ketchikan,AK</v>
      </c>
      <c r="C425" s="259" t="str">
        <f t="shared" si="18"/>
        <v>an,AK</v>
      </c>
      <c r="D425" s="259" t="e">
        <f t="shared" si="19"/>
        <v>#VALUE!</v>
      </c>
      <c r="E425" s="259" t="e">
        <f t="shared" si="20"/>
        <v>#VALUE!</v>
      </c>
    </row>
    <row r="426" spans="1:5" x14ac:dyDescent="0.25">
      <c r="A426" s="127" t="s">
        <v>533</v>
      </c>
      <c r="B426" s="104" t="str" cm="1">
        <f t="array" ref="B426" xml:space="preserve"> _xlfn.TEXTJOIN( ",", FALSE, TRIM( A426:A431 ) )</f>
        <v>907-789-6480,Out in the Boondock Outfitters,726 Fairview Avenue,Ketchikan,AK,99577</v>
      </c>
      <c r="C426" s="259" t="str">
        <f t="shared" si="18"/>
        <v>99577</v>
      </c>
      <c r="D426" s="259" t="e">
        <f t="shared" si="19"/>
        <v>#VALUE!</v>
      </c>
      <c r="E426" s="259" t="e">
        <f t="shared" si="20"/>
        <v>#VALUE!</v>
      </c>
    </row>
    <row r="427" spans="1:5" x14ac:dyDescent="0.25">
      <c r="A427" s="127" t="s">
        <v>534</v>
      </c>
      <c r="B427" s="104" t="str" cm="1">
        <f t="array" ref="B427" xml:space="preserve"> _xlfn.TEXTJOIN( ",", FALSE, TRIM( A427:A432 ) )</f>
        <v>Out in the Boondock Outfitters,726 Fairview Avenue,Ketchikan,AK,99577,907-694-3686</v>
      </c>
      <c r="C427" s="259" t="str">
        <f t="shared" si="18"/>
        <v>-3686</v>
      </c>
      <c r="D427" s="259">
        <f t="shared" si="19"/>
        <v>1</v>
      </c>
      <c r="E427" s="259">
        <f t="shared" si="20"/>
        <v>1</v>
      </c>
    </row>
    <row r="428" spans="1:5" x14ac:dyDescent="0.25">
      <c r="A428" s="127" t="s">
        <v>535</v>
      </c>
      <c r="B428" s="104" t="str" cm="1">
        <f t="array" ref="B428" xml:space="preserve"> _xlfn.TEXTJOIN( ",", FALSE, TRIM( A428:A433 ) )</f>
        <v>726 Fairview Avenue,Ketchikan,AK,99577,907-694-3686,Outside Passage</v>
      </c>
      <c r="C428" s="259" t="str">
        <f t="shared" si="18"/>
        <v>ssage</v>
      </c>
      <c r="D428" s="259" t="e">
        <f t="shared" si="19"/>
        <v>#VALUE!</v>
      </c>
      <c r="E428" s="259" t="e">
        <f t="shared" si="20"/>
        <v>#VALUE!</v>
      </c>
    </row>
    <row r="429" spans="1:5" x14ac:dyDescent="0.25">
      <c r="A429" s="127" t="s">
        <v>404</v>
      </c>
      <c r="B429" s="104" t="str" cm="1">
        <f t="array" ref="B429" xml:space="preserve"> _xlfn.TEXTJOIN( ",", FALSE, TRIM( A429:A434 ) )</f>
        <v>Ketchikan,AK,99577,907-694-3686,Outside Passage,2636 Lower Mill Road</v>
      </c>
      <c r="C429" s="259" t="str">
        <f t="shared" si="18"/>
        <v xml:space="preserve"> Road</v>
      </c>
      <c r="D429" s="259" t="e">
        <f t="shared" si="19"/>
        <v>#VALUE!</v>
      </c>
      <c r="E429" s="259" t="e">
        <f t="shared" si="20"/>
        <v>#VALUE!</v>
      </c>
    </row>
    <row r="430" spans="1:5" x14ac:dyDescent="0.25">
      <c r="A430" s="127" t="s">
        <v>316</v>
      </c>
      <c r="B430" s="104" t="str" cm="1">
        <f t="array" ref="B430" xml:space="preserve"> _xlfn.TEXTJOIN( ",", FALSE, TRIM( A430:A435 ) )</f>
        <v>AK,99577,907-694-3686,Outside Passage,2636 Lower Mill Road,Fairbanks</v>
      </c>
      <c r="C430" s="259" t="str">
        <f t="shared" si="18"/>
        <v>banks</v>
      </c>
      <c r="D430" s="259" t="e">
        <f t="shared" si="19"/>
        <v>#VALUE!</v>
      </c>
      <c r="E430" s="259" t="e">
        <f t="shared" si="20"/>
        <v>#VALUE!</v>
      </c>
    </row>
    <row r="431" spans="1:5" x14ac:dyDescent="0.25">
      <c r="A431" s="127">
        <v>99577</v>
      </c>
      <c r="B431" s="104" t="str" cm="1">
        <f t="array" ref="B431" xml:space="preserve"> _xlfn.TEXTJOIN( ",", FALSE, TRIM( A431:A436 ) )</f>
        <v>99577,907-694-3686,Outside Passage,2636 Lower Mill Road,Fairbanks,AK</v>
      </c>
      <c r="C431" s="259" t="str">
        <f t="shared" si="18"/>
        <v>ks,AK</v>
      </c>
      <c r="D431" s="259" t="e">
        <f t="shared" si="19"/>
        <v>#VALUE!</v>
      </c>
      <c r="E431" s="259" t="e">
        <f t="shared" si="20"/>
        <v>#VALUE!</v>
      </c>
    </row>
    <row r="432" spans="1:5" x14ac:dyDescent="0.25">
      <c r="A432" s="127" t="s">
        <v>536</v>
      </c>
      <c r="B432" s="104" t="str" cm="1">
        <f t="array" ref="B432" xml:space="preserve"> _xlfn.TEXTJOIN( ",", FALSE, TRIM( A432:A437 ) )</f>
        <v>907-694-3686,Outside Passage,2636 Lower Mill Road,Fairbanks,AK,99901</v>
      </c>
      <c r="C432" s="259" t="str">
        <f t="shared" si="18"/>
        <v>99901</v>
      </c>
      <c r="D432" s="259" t="e">
        <f t="shared" si="19"/>
        <v>#VALUE!</v>
      </c>
      <c r="E432" s="259" t="e">
        <f t="shared" si="20"/>
        <v>#VALUE!</v>
      </c>
    </row>
    <row r="433" spans="1:5" x14ac:dyDescent="0.25">
      <c r="A433" s="127" t="s">
        <v>537</v>
      </c>
      <c r="B433" s="104" t="str" cm="1">
        <f t="array" ref="B433" xml:space="preserve"> _xlfn.TEXTJOIN( ",", FALSE, TRIM( A433:A438 ) )</f>
        <v>Outside Passage,2636 Lower Mill Road,Fairbanks,AK,99901,907-225-5101</v>
      </c>
      <c r="C433" s="259" t="str">
        <f t="shared" si="18"/>
        <v>-5101</v>
      </c>
      <c r="D433" s="259">
        <f t="shared" si="19"/>
        <v>1</v>
      </c>
      <c r="E433" s="259">
        <f t="shared" si="20"/>
        <v>1</v>
      </c>
    </row>
    <row r="434" spans="1:5" x14ac:dyDescent="0.25">
      <c r="A434" s="127" t="s">
        <v>538</v>
      </c>
      <c r="B434" s="104" t="str" cm="1">
        <f t="array" ref="B434" xml:space="preserve"> _xlfn.TEXTJOIN( ",", FALSE, TRIM( A434:A439 ) )</f>
        <v>2636 Lower Mill Road,Fairbanks,AK,99901,907-225-5101,Pacific Supply Corporation of Alaska LLC</v>
      </c>
      <c r="C434" s="259" t="str">
        <f t="shared" si="18"/>
        <v>a LLC</v>
      </c>
      <c r="D434" s="259" t="e">
        <f t="shared" si="19"/>
        <v>#VALUE!</v>
      </c>
      <c r="E434" s="259" t="e">
        <f t="shared" si="20"/>
        <v>#VALUE!</v>
      </c>
    </row>
    <row r="435" spans="1:5" x14ac:dyDescent="0.25">
      <c r="A435" s="127" t="s">
        <v>391</v>
      </c>
      <c r="B435" s="104" t="str" cm="1">
        <f t="array" ref="B435" xml:space="preserve"> _xlfn.TEXTJOIN( ",", FALSE, TRIM( A435:A440 ) )</f>
        <v>Fairbanks,AK,99901,907-225-5101,Pacific Supply Corporation of Alaska LLC,3833 Old Seward Highway</v>
      </c>
      <c r="C435" s="259" t="str">
        <f t="shared" si="18"/>
        <v>ghway</v>
      </c>
      <c r="D435" s="259" t="e">
        <f t="shared" si="19"/>
        <v>#VALUE!</v>
      </c>
      <c r="E435" s="259" t="e">
        <f t="shared" si="20"/>
        <v>#VALUE!</v>
      </c>
    </row>
    <row r="436" spans="1:5" x14ac:dyDescent="0.25">
      <c r="A436" s="127" t="s">
        <v>316</v>
      </c>
      <c r="B436" s="104" t="str" cm="1">
        <f t="array" ref="B436" xml:space="preserve"> _xlfn.TEXTJOIN( ",", FALSE, TRIM( A436:A441 ) )</f>
        <v>AK,99901,907-225-5101,Pacific Supply Corporation of Alaska LLC,3833 Old Seward Highway,Eagle River</v>
      </c>
      <c r="C436" s="259" t="str">
        <f t="shared" si="18"/>
        <v>River</v>
      </c>
      <c r="D436" s="259" t="e">
        <f t="shared" si="19"/>
        <v>#VALUE!</v>
      </c>
      <c r="E436" s="259" t="e">
        <f t="shared" si="20"/>
        <v>#VALUE!</v>
      </c>
    </row>
    <row r="437" spans="1:5" x14ac:dyDescent="0.25">
      <c r="A437" s="127">
        <v>99901</v>
      </c>
      <c r="B437" s="104" t="str" cm="1">
        <f t="array" ref="B437" xml:space="preserve"> _xlfn.TEXTJOIN( ",", FALSE, TRIM( A437:A442 ) )</f>
        <v>99901,907-225-5101,Pacific Supply Corporation of Alaska LLC,3833 Old Seward Highway,Eagle River,AK</v>
      </c>
      <c r="C437" s="259" t="str">
        <f t="shared" si="18"/>
        <v>er,AK</v>
      </c>
      <c r="D437" s="259" t="e">
        <f t="shared" si="19"/>
        <v>#VALUE!</v>
      </c>
      <c r="E437" s="259" t="e">
        <f t="shared" si="20"/>
        <v>#VALUE!</v>
      </c>
    </row>
    <row r="438" spans="1:5" x14ac:dyDescent="0.25">
      <c r="A438" s="127" t="s">
        <v>539</v>
      </c>
      <c r="B438" s="104" t="str" cm="1">
        <f t="array" ref="B438" xml:space="preserve"> _xlfn.TEXTJOIN( ",", FALSE, TRIM( A438:A443 ) )</f>
        <v>907-225-5101,Pacific Supply Corporation of Alaska LLC,3833 Old Seward Highway,Eagle River,AK,99835</v>
      </c>
      <c r="C438" s="259" t="str">
        <f t="shared" si="18"/>
        <v>99835</v>
      </c>
      <c r="D438" s="259" t="e">
        <f t="shared" si="19"/>
        <v>#VALUE!</v>
      </c>
      <c r="E438" s="259" t="e">
        <f t="shared" si="20"/>
        <v>#VALUE!</v>
      </c>
    </row>
    <row r="439" spans="1:5" x14ac:dyDescent="0.25">
      <c r="A439" s="127" t="s">
        <v>540</v>
      </c>
      <c r="B439" s="104" t="str" cm="1">
        <f t="array" ref="B439" xml:space="preserve"> _xlfn.TEXTJOIN( ",", FALSE, TRIM( A439:A444 ) )</f>
        <v>Pacific Supply Corporation of Alaska LLC,3833 Old Seward Highway,Eagle River,AK,99835,907-747-5972</v>
      </c>
      <c r="C439" s="259" t="str">
        <f t="shared" si="18"/>
        <v>-5972</v>
      </c>
      <c r="D439" s="259">
        <f t="shared" si="19"/>
        <v>1</v>
      </c>
      <c r="E439" s="259">
        <f t="shared" si="20"/>
        <v>1</v>
      </c>
    </row>
    <row r="440" spans="1:5" x14ac:dyDescent="0.25">
      <c r="A440" s="127" t="s">
        <v>541</v>
      </c>
      <c r="B440" s="104" t="str" cm="1">
        <f t="array" ref="B440" xml:space="preserve"> _xlfn.TEXTJOIN( ",", FALSE, TRIM( A440:A445 ) )</f>
        <v>3833 Old Seward Highway,Eagle River,AK,99835,907-747-5972,Pacific Supply of Alaska</v>
      </c>
      <c r="C440" s="259" t="str">
        <f t="shared" si="18"/>
        <v>laska</v>
      </c>
      <c r="D440" s="259" t="e">
        <f t="shared" si="19"/>
        <v>#VALUE!</v>
      </c>
      <c r="E440" s="259" t="e">
        <f t="shared" si="20"/>
        <v>#VALUE!</v>
      </c>
    </row>
    <row r="441" spans="1:5" x14ac:dyDescent="0.25">
      <c r="A441" s="127" t="s">
        <v>512</v>
      </c>
      <c r="B441" s="104" t="str" cm="1">
        <f t="array" ref="B441" xml:space="preserve"> _xlfn.TEXTJOIN( ",", FALSE, TRIM( A441:A446 ) )</f>
        <v>Eagle River,AK,99835,907-747-5972,Pacific Supply of Alaska,3838 Olympic Circle</v>
      </c>
      <c r="C441" s="259" t="str">
        <f t="shared" si="18"/>
        <v>ircle</v>
      </c>
      <c r="D441" s="259" t="e">
        <f t="shared" si="19"/>
        <v>#VALUE!</v>
      </c>
      <c r="E441" s="259" t="e">
        <f t="shared" si="20"/>
        <v>#VALUE!</v>
      </c>
    </row>
    <row r="442" spans="1:5" x14ac:dyDescent="0.25">
      <c r="A442" s="127" t="s">
        <v>316</v>
      </c>
      <c r="B442" s="104" t="str" cm="1">
        <f t="array" ref="B442" xml:space="preserve"> _xlfn.TEXTJOIN( ",", FALSE, TRIM( A442:A447 ) )</f>
        <v>AK,99835,907-747-5972,Pacific Supply of Alaska,3838 Olympic Circle,Dillingham</v>
      </c>
      <c r="C442" s="259" t="str">
        <f t="shared" si="18"/>
        <v>ngham</v>
      </c>
      <c r="D442" s="259" t="e">
        <f t="shared" si="19"/>
        <v>#VALUE!</v>
      </c>
      <c r="E442" s="259" t="e">
        <f t="shared" si="20"/>
        <v>#VALUE!</v>
      </c>
    </row>
    <row r="443" spans="1:5" x14ac:dyDescent="0.25">
      <c r="A443" s="127">
        <v>99835</v>
      </c>
      <c r="B443" s="104" t="str" cm="1">
        <f t="array" ref="B443" xml:space="preserve"> _xlfn.TEXTJOIN( ",", FALSE, TRIM( A443:A448 ) )</f>
        <v>99835,907-747-5972,Pacific Supply of Alaska,3838 Olympic Circle,Dillingham,AK</v>
      </c>
      <c r="C443" s="259" t="str">
        <f t="shared" si="18"/>
        <v>am,AK</v>
      </c>
      <c r="D443" s="259" t="e">
        <f t="shared" si="19"/>
        <v>#VALUE!</v>
      </c>
      <c r="E443" s="259" t="e">
        <f t="shared" si="20"/>
        <v>#VALUE!</v>
      </c>
    </row>
    <row r="444" spans="1:5" x14ac:dyDescent="0.25">
      <c r="A444" s="127" t="s">
        <v>542</v>
      </c>
      <c r="B444" s="104" t="str" cm="1">
        <f t="array" ref="B444" xml:space="preserve"> _xlfn.TEXTJOIN( ",", FALSE, TRIM( A444:A449 ) )</f>
        <v>907-747-5972,Pacific Supply of Alaska,3838 Olympic Circle,Dillingham,AK,99901</v>
      </c>
      <c r="C444" s="259" t="str">
        <f t="shared" si="18"/>
        <v>99901</v>
      </c>
      <c r="D444" s="259" t="e">
        <f t="shared" si="19"/>
        <v>#VALUE!</v>
      </c>
      <c r="E444" s="259" t="e">
        <f t="shared" si="20"/>
        <v>#VALUE!</v>
      </c>
    </row>
    <row r="445" spans="1:5" x14ac:dyDescent="0.25">
      <c r="A445" s="127" t="s">
        <v>543</v>
      </c>
      <c r="B445" s="104" t="str" cm="1">
        <f t="array" ref="B445" xml:space="preserve"> _xlfn.TEXTJOIN( ",", FALSE, TRIM( A445:A450 ) )</f>
        <v>Pacific Supply of Alaska,3838 Olympic Circle,Dillingham,AK,99901,907-225-6002</v>
      </c>
      <c r="C445" s="259" t="str">
        <f t="shared" si="18"/>
        <v>-6002</v>
      </c>
      <c r="D445" s="259">
        <f t="shared" si="19"/>
        <v>1</v>
      </c>
      <c r="E445" s="259">
        <f t="shared" si="20"/>
        <v>1</v>
      </c>
    </row>
    <row r="446" spans="1:5" x14ac:dyDescent="0.25">
      <c r="A446" s="127" t="s">
        <v>544</v>
      </c>
      <c r="B446" s="104" t="str" cm="1">
        <f t="array" ref="B446" xml:space="preserve"> _xlfn.TEXTJOIN( ",", FALSE, TRIM( A446:A451 ) )</f>
        <v>3838 Olympic Circle,Dillingham,AK,99901,907-225-6002,Palmer's Hardware</v>
      </c>
      <c r="C446" s="259" t="str">
        <f t="shared" si="18"/>
        <v>dware</v>
      </c>
      <c r="D446" s="259" t="e">
        <f t="shared" si="19"/>
        <v>#VALUE!</v>
      </c>
      <c r="E446" s="259" t="e">
        <f t="shared" si="20"/>
        <v>#VALUE!</v>
      </c>
    </row>
    <row r="447" spans="1:5" x14ac:dyDescent="0.25">
      <c r="A447" s="127" t="s">
        <v>516</v>
      </c>
      <c r="B447" s="104" t="str" cm="1">
        <f t="array" ref="B447" xml:space="preserve"> _xlfn.TEXTJOIN( ",", FALSE, TRIM( A447:A452 ) )</f>
        <v>Dillingham,AK,99901,907-225-6002,Palmer's Hardware,Alyeska Highway</v>
      </c>
      <c r="C447" s="259" t="str">
        <f t="shared" si="18"/>
        <v>ghway</v>
      </c>
      <c r="D447" s="259" t="e">
        <f t="shared" si="19"/>
        <v>#VALUE!</v>
      </c>
      <c r="E447" s="259" t="e">
        <f t="shared" si="20"/>
        <v>#VALUE!</v>
      </c>
    </row>
    <row r="448" spans="1:5" x14ac:dyDescent="0.25">
      <c r="A448" s="127" t="s">
        <v>316</v>
      </c>
      <c r="B448" s="104" t="str" cm="1">
        <f t="array" ref="B448" xml:space="preserve"> _xlfn.TEXTJOIN( ",", FALSE, TRIM( A448:A453 ) )</f>
        <v>AK,99901,907-225-6002,Palmer's Hardware,Alyeska Highway,Anchorage</v>
      </c>
      <c r="C448" s="259" t="str">
        <f t="shared" si="18"/>
        <v>orage</v>
      </c>
      <c r="D448" s="259" t="e">
        <f t="shared" si="19"/>
        <v>#VALUE!</v>
      </c>
      <c r="E448" s="259" t="e">
        <f t="shared" si="20"/>
        <v>#VALUE!</v>
      </c>
    </row>
    <row r="449" spans="1:5" x14ac:dyDescent="0.25">
      <c r="A449" s="127">
        <v>99901</v>
      </c>
      <c r="B449" s="104" t="str" cm="1">
        <f t="array" ref="B449" xml:space="preserve"> _xlfn.TEXTJOIN( ",", FALSE, TRIM( A449:A454 ) )</f>
        <v>99901,907-225-6002,Palmer's Hardware,Alyeska Highway,Anchorage,AK</v>
      </c>
      <c r="C449" s="259" t="str">
        <f t="shared" si="18"/>
        <v>ge,AK</v>
      </c>
      <c r="D449" s="259" t="e">
        <f t="shared" si="19"/>
        <v>#VALUE!</v>
      </c>
      <c r="E449" s="259" t="e">
        <f t="shared" si="20"/>
        <v>#VALUE!</v>
      </c>
    </row>
    <row r="450" spans="1:5" x14ac:dyDescent="0.25">
      <c r="A450" s="127" t="s">
        <v>545</v>
      </c>
      <c r="B450" s="104" t="str" cm="1">
        <f t="array" ref="B450" xml:space="preserve"> _xlfn.TEXTJOIN( ",", FALSE, TRIM( A450:A455 ) )</f>
        <v>907-225-6002,Palmer's Hardware,Alyeska Highway,Anchorage,AK,99603</v>
      </c>
      <c r="C450" s="259" t="str">
        <f t="shared" si="18"/>
        <v>99603</v>
      </c>
      <c r="D450" s="259" t="e">
        <f t="shared" si="19"/>
        <v>#VALUE!</v>
      </c>
      <c r="E450" s="259" t="e">
        <f t="shared" si="20"/>
        <v>#VALUE!</v>
      </c>
    </row>
    <row r="451" spans="1:5" x14ac:dyDescent="0.25">
      <c r="A451" s="127" t="s">
        <v>546</v>
      </c>
      <c r="B451" s="104" t="str" cm="1">
        <f t="array" ref="B451" xml:space="preserve"> _xlfn.TEXTJOIN( ",", FALSE, TRIM( A451:A456 ) )</f>
        <v>Palmer's Hardware,Alyeska Highway,Anchorage,AK,99603,907-235-8594</v>
      </c>
      <c r="C451" s="259" t="str">
        <f t="shared" si="18"/>
        <v>-8594</v>
      </c>
      <c r="D451" s="259">
        <f t="shared" si="19"/>
        <v>1</v>
      </c>
      <c r="E451" s="259">
        <f t="shared" si="20"/>
        <v>1</v>
      </c>
    </row>
    <row r="452" spans="1:5" x14ac:dyDescent="0.25">
      <c r="A452" s="127" t="s">
        <v>547</v>
      </c>
      <c r="B452" s="104" t="str" cm="1">
        <f t="array" ref="B452" xml:space="preserve"> _xlfn.TEXTJOIN( ",", FALSE, TRIM( A452:A457 ) )</f>
        <v>Alyeska Highway,Anchorage,AK,99603,907-235-8594,Paul's Tackle Shop</v>
      </c>
      <c r="C452" s="259" t="str">
        <f t="shared" si="18"/>
        <v xml:space="preserve"> Shop</v>
      </c>
      <c r="D452" s="259" t="e">
        <f t="shared" si="19"/>
        <v>#VALUE!</v>
      </c>
      <c r="E452" s="259" t="e">
        <f t="shared" si="20"/>
        <v>#VALUE!</v>
      </c>
    </row>
    <row r="453" spans="1:5" x14ac:dyDescent="0.25">
      <c r="A453" s="127" t="s">
        <v>363</v>
      </c>
      <c r="B453" s="104" t="str" cm="1">
        <f t="array" ref="B453" xml:space="preserve"> _xlfn.TEXTJOIN( ",", FALSE, TRIM( A453:A458 ) )</f>
        <v>Anchorage,AK,99603,907-235-8594,Paul's Tackle Shop,2633 Long Run Drive</v>
      </c>
      <c r="C453" s="259" t="str">
        <f t="shared" si="18"/>
        <v>Drive</v>
      </c>
      <c r="D453" s="259" t="e">
        <f t="shared" si="19"/>
        <v>#VALUE!</v>
      </c>
      <c r="E453" s="259" t="e">
        <f t="shared" si="20"/>
        <v>#VALUE!</v>
      </c>
    </row>
    <row r="454" spans="1:5" x14ac:dyDescent="0.25">
      <c r="A454" s="127" t="s">
        <v>316</v>
      </c>
      <c r="B454" s="104" t="str" cm="1">
        <f t="array" ref="B454" xml:space="preserve"> _xlfn.TEXTJOIN( ",", FALSE, TRIM( A454:A459 ) )</f>
        <v>AK,99603,907-235-8594,Paul's Tackle Shop,2633 Long Run Drive,Fairbanks</v>
      </c>
      <c r="C454" s="259" t="str">
        <f t="shared" si="18"/>
        <v>banks</v>
      </c>
      <c r="D454" s="259" t="e">
        <f t="shared" si="19"/>
        <v>#VALUE!</v>
      </c>
      <c r="E454" s="259" t="e">
        <f t="shared" si="20"/>
        <v>#VALUE!</v>
      </c>
    </row>
    <row r="455" spans="1:5" x14ac:dyDescent="0.25">
      <c r="A455" s="127">
        <v>99603</v>
      </c>
      <c r="B455" s="104" t="str" cm="1">
        <f t="array" ref="B455" xml:space="preserve"> _xlfn.TEXTJOIN( ",", FALSE, TRIM( A455:A460 ) )</f>
        <v>99603,907-235-8594,Paul's Tackle Shop,2633 Long Run Drive,Fairbanks,AK</v>
      </c>
      <c r="C455" s="259" t="str">
        <f t="shared" ref="C455:C518" si="21" xml:space="preserve"> RIGHT( B455, $C$3 )</f>
        <v>ks,AK</v>
      </c>
      <c r="D455" s="259" t="e">
        <f t="shared" ref="D455:D518" si="22" xml:space="preserve"> FIND( $D$3, C455 )</f>
        <v>#VALUE!</v>
      </c>
      <c r="E455" s="259" t="e">
        <f t="shared" si="20"/>
        <v>#VALUE!</v>
      </c>
    </row>
    <row r="456" spans="1:5" x14ac:dyDescent="0.25">
      <c r="A456" s="127" t="s">
        <v>548</v>
      </c>
      <c r="B456" s="104" t="str" cm="1">
        <f t="array" ref="B456" xml:space="preserve"> _xlfn.TEXTJOIN( ",", FALSE, TRIM( A456:A461 ) )</f>
        <v>907-235-8594,Paul's Tackle Shop,2633 Long Run Drive,Fairbanks,AK,99576</v>
      </c>
      <c r="C456" s="259" t="str">
        <f t="shared" si="21"/>
        <v>99576</v>
      </c>
      <c r="D456" s="259" t="e">
        <f t="shared" si="22"/>
        <v>#VALUE!</v>
      </c>
      <c r="E456" s="259" t="e">
        <f t="shared" ref="E456:E519" si="23" xml:space="preserve"> SEARCH( $E$3, C456 )</f>
        <v>#VALUE!</v>
      </c>
    </row>
    <row r="457" spans="1:5" x14ac:dyDescent="0.25">
      <c r="A457" s="127" t="s">
        <v>549</v>
      </c>
      <c r="B457" s="104" t="str" cm="1">
        <f t="array" ref="B457" xml:space="preserve"> _xlfn.TEXTJOIN( ",", FALSE, TRIM( A457:A462 ) )</f>
        <v>Paul's Tackle Shop,2633 Long Run Drive,Fairbanks,AK,99576,907-842-5101</v>
      </c>
      <c r="C457" s="259" t="str">
        <f t="shared" si="21"/>
        <v>-5101</v>
      </c>
      <c r="D457" s="259">
        <f t="shared" si="22"/>
        <v>1</v>
      </c>
      <c r="E457" s="259">
        <f t="shared" si="23"/>
        <v>1</v>
      </c>
    </row>
    <row r="458" spans="1:5" x14ac:dyDescent="0.25">
      <c r="A458" s="127" t="s">
        <v>550</v>
      </c>
      <c r="B458" s="104" t="str" cm="1">
        <f t="array" ref="B458" xml:space="preserve"> _xlfn.TEXTJOIN( ",", FALSE, TRIM( A458:A463 ) )</f>
        <v>2633 Long Run Drive,Fairbanks,AK,99576,907-842-5101,Phil's Ski Rental</v>
      </c>
      <c r="C458" s="259" t="str">
        <f t="shared" si="21"/>
        <v>ental</v>
      </c>
      <c r="D458" s="259" t="e">
        <f t="shared" si="22"/>
        <v>#VALUE!</v>
      </c>
      <c r="E458" s="259" t="e">
        <f t="shared" si="23"/>
        <v>#VALUE!</v>
      </c>
    </row>
    <row r="459" spans="1:5" x14ac:dyDescent="0.25">
      <c r="A459" s="127" t="s">
        <v>391</v>
      </c>
      <c r="B459" s="104" t="str" cm="1">
        <f t="array" ref="B459" xml:space="preserve"> _xlfn.TEXTJOIN( ",", FALSE, TRIM( A459:A464 ) )</f>
        <v>Fairbanks,AK,99576,907-842-5101,Phil's Ski Rental,7900 Spenard Road</v>
      </c>
      <c r="C459" s="259" t="str">
        <f t="shared" si="21"/>
        <v xml:space="preserve"> Road</v>
      </c>
      <c r="D459" s="259" t="e">
        <f t="shared" si="22"/>
        <v>#VALUE!</v>
      </c>
      <c r="E459" s="259" t="e">
        <f t="shared" si="23"/>
        <v>#VALUE!</v>
      </c>
    </row>
    <row r="460" spans="1:5" x14ac:dyDescent="0.25">
      <c r="A460" s="127" t="s">
        <v>316</v>
      </c>
      <c r="B460" s="104" t="str" cm="1">
        <f t="array" ref="B460" xml:space="preserve"> _xlfn.TEXTJOIN( ",", FALSE, TRIM( A460:A465 ) )</f>
        <v>AK,99576,907-842-5101,Phil's Ski Rental,7900 Spenard Road,Anchorage</v>
      </c>
      <c r="C460" s="259" t="str">
        <f t="shared" si="21"/>
        <v>orage</v>
      </c>
      <c r="D460" s="259" t="e">
        <f t="shared" si="22"/>
        <v>#VALUE!</v>
      </c>
      <c r="E460" s="259" t="e">
        <f t="shared" si="23"/>
        <v>#VALUE!</v>
      </c>
    </row>
    <row r="461" spans="1:5" x14ac:dyDescent="0.25">
      <c r="A461" s="127">
        <v>99576</v>
      </c>
      <c r="B461" s="104" t="str" cm="1">
        <f t="array" ref="B461" xml:space="preserve"> _xlfn.TEXTJOIN( ",", FALSE, TRIM( A461:A466 ) )</f>
        <v>99576,907-842-5101,Phil's Ski Rental,7900 Spenard Road,Anchorage,AK</v>
      </c>
      <c r="C461" s="259" t="str">
        <f t="shared" si="21"/>
        <v>ge,AK</v>
      </c>
      <c r="D461" s="259" t="e">
        <f t="shared" si="22"/>
        <v>#VALUE!</v>
      </c>
      <c r="E461" s="259" t="e">
        <f t="shared" si="23"/>
        <v>#VALUE!</v>
      </c>
    </row>
    <row r="462" spans="1:5" x14ac:dyDescent="0.25">
      <c r="A462" s="127" t="s">
        <v>551</v>
      </c>
      <c r="B462" s="104" t="str" cm="1">
        <f t="array" ref="B462" xml:space="preserve"> _xlfn.TEXTJOIN( ",", FALSE, TRIM( A462:A467 ) )</f>
        <v>907-842-5101,Phil's Ski Rental,7900 Spenard Road,Anchorage,AK,99686</v>
      </c>
      <c r="C462" s="259" t="str">
        <f t="shared" si="21"/>
        <v>99686</v>
      </c>
      <c r="D462" s="259" t="e">
        <f t="shared" si="22"/>
        <v>#VALUE!</v>
      </c>
      <c r="E462" s="259" t="e">
        <f t="shared" si="23"/>
        <v>#VALUE!</v>
      </c>
    </row>
    <row r="463" spans="1:5" x14ac:dyDescent="0.25">
      <c r="A463" s="127" t="s">
        <v>552</v>
      </c>
      <c r="B463" s="104" t="str" cm="1">
        <f t="array" ref="B463" xml:space="preserve"> _xlfn.TEXTJOIN( ",", FALSE, TRIM( A463:A468 ) )</f>
        <v>Phil's Ski Rental,7900 Spenard Road,Anchorage,AK,99686,907-835-6970</v>
      </c>
      <c r="C463" s="259" t="str">
        <f t="shared" si="21"/>
        <v>-6970</v>
      </c>
      <c r="D463" s="259">
        <f t="shared" si="22"/>
        <v>1</v>
      </c>
      <c r="E463" s="259">
        <f t="shared" si="23"/>
        <v>1</v>
      </c>
    </row>
    <row r="464" spans="1:5" x14ac:dyDescent="0.25">
      <c r="A464" s="127" t="s">
        <v>553</v>
      </c>
      <c r="B464" s="104" t="str" cm="1">
        <f t="array" ref="B464" xml:space="preserve"> _xlfn.TEXTJOIN( ",", FALSE, TRIM( A464:A469 ) )</f>
        <v>7900 Spenard Road,Anchorage,AK,99686,907-835-6970,Play It Over Sports</v>
      </c>
      <c r="C464" s="259" t="str">
        <f t="shared" si="21"/>
        <v>ports</v>
      </c>
      <c r="D464" s="259" t="e">
        <f t="shared" si="22"/>
        <v>#VALUE!</v>
      </c>
      <c r="E464" s="259" t="e">
        <f t="shared" si="23"/>
        <v>#VALUE!</v>
      </c>
    </row>
    <row r="465" spans="1:5" x14ac:dyDescent="0.25">
      <c r="A465" s="127" t="s">
        <v>363</v>
      </c>
      <c r="B465" s="104" t="str" cm="1">
        <f t="array" ref="B465" xml:space="preserve"> _xlfn.TEXTJOIN( ",", FALSE, TRIM( A465:A470 ) )</f>
        <v>Anchorage,AK,99686,907-835-6970,Play It Over Sports,7900 Spenard Road</v>
      </c>
      <c r="C465" s="259" t="str">
        <f t="shared" si="21"/>
        <v xml:space="preserve"> Road</v>
      </c>
      <c r="D465" s="259" t="e">
        <f t="shared" si="22"/>
        <v>#VALUE!</v>
      </c>
      <c r="E465" s="259" t="e">
        <f t="shared" si="23"/>
        <v>#VALUE!</v>
      </c>
    </row>
    <row r="466" spans="1:5" x14ac:dyDescent="0.25">
      <c r="A466" s="127" t="s">
        <v>316</v>
      </c>
      <c r="B466" s="104" t="str" cm="1">
        <f t="array" ref="B466" xml:space="preserve"> _xlfn.TEXTJOIN( ",", FALSE, TRIM( A466:A471 ) )</f>
        <v>AK,99686,907-835-6970,Play It Over Sports,7900 Spenard Road,Anchorage</v>
      </c>
      <c r="C466" s="259" t="str">
        <f t="shared" si="21"/>
        <v>orage</v>
      </c>
      <c r="D466" s="259" t="e">
        <f t="shared" si="22"/>
        <v>#VALUE!</v>
      </c>
      <c r="E466" s="259" t="e">
        <f t="shared" si="23"/>
        <v>#VALUE!</v>
      </c>
    </row>
    <row r="467" spans="1:5" x14ac:dyDescent="0.25">
      <c r="A467" s="127">
        <v>99686</v>
      </c>
      <c r="B467" s="104" t="str" cm="1">
        <f t="array" ref="B467" xml:space="preserve"> _xlfn.TEXTJOIN( ",", FALSE, TRIM( A467:A472 ) )</f>
        <v>99686,907-835-6970,Play It Over Sports,7900 Spenard Road,Anchorage,AK</v>
      </c>
      <c r="C467" s="259" t="str">
        <f t="shared" si="21"/>
        <v>ge,AK</v>
      </c>
      <c r="D467" s="259" t="e">
        <f t="shared" si="22"/>
        <v>#VALUE!</v>
      </c>
      <c r="E467" s="259" t="e">
        <f t="shared" si="23"/>
        <v>#VALUE!</v>
      </c>
    </row>
    <row r="468" spans="1:5" x14ac:dyDescent="0.25">
      <c r="A468" s="127" t="s">
        <v>554</v>
      </c>
      <c r="B468" s="104" t="str" cm="1">
        <f t="array" ref="B468" xml:space="preserve"> _xlfn.TEXTJOIN( ",", FALSE, TRIM( A468:A473 ) )</f>
        <v>907-835-6970,Play It Over Sports,7900 Spenard Road,Anchorage,AK,99503</v>
      </c>
      <c r="C468" s="259" t="str">
        <f t="shared" si="21"/>
        <v>99503</v>
      </c>
      <c r="D468" s="259" t="e">
        <f t="shared" si="22"/>
        <v>#VALUE!</v>
      </c>
      <c r="E468" s="259" t="e">
        <f t="shared" si="23"/>
        <v>#VALUE!</v>
      </c>
    </row>
    <row r="469" spans="1:5" x14ac:dyDescent="0.25">
      <c r="A469" s="127" t="s">
        <v>555</v>
      </c>
      <c r="B469" s="104" t="str" cm="1">
        <f t="array" ref="B469" xml:space="preserve"> _xlfn.TEXTJOIN( ",", FALSE, TRIM( A469:A474 ) )</f>
        <v>Play It Over Sports,7900 Spenard Road,Anchorage,AK,99503,907-278-7057</v>
      </c>
      <c r="C469" s="259" t="str">
        <f t="shared" si="21"/>
        <v>-7057</v>
      </c>
      <c r="D469" s="259">
        <f t="shared" si="22"/>
        <v>1</v>
      </c>
      <c r="E469" s="259">
        <f t="shared" si="23"/>
        <v>1</v>
      </c>
    </row>
    <row r="470" spans="1:5" x14ac:dyDescent="0.25">
      <c r="A470" s="127" t="s">
        <v>553</v>
      </c>
      <c r="B470" s="104" t="str" cm="1">
        <f t="array" ref="B470" xml:space="preserve"> _xlfn.TEXTJOIN( ",", FALSE, TRIM( A470:A475 ) )</f>
        <v>7900 Spenard Road,Anchorage,AK,99503,907-278-7057,Queens Sports</v>
      </c>
      <c r="C470" s="259" t="str">
        <f t="shared" si="21"/>
        <v>ports</v>
      </c>
      <c r="D470" s="259" t="e">
        <f t="shared" si="22"/>
        <v>#VALUE!</v>
      </c>
      <c r="E470" s="259" t="e">
        <f t="shared" si="23"/>
        <v>#VALUE!</v>
      </c>
    </row>
    <row r="471" spans="1:5" x14ac:dyDescent="0.25">
      <c r="A471" s="127" t="s">
        <v>363</v>
      </c>
      <c r="B471" s="104" t="str" cm="1">
        <f t="array" ref="B471" xml:space="preserve"> _xlfn.TEXTJOIN( ",", FALSE, TRIM( A471:A476 ) )</f>
        <v>Anchorage,AK,99503,907-278-7057,Queens Sports,3203 Mill Bay Road</v>
      </c>
      <c r="C471" s="259" t="str">
        <f t="shared" si="21"/>
        <v xml:space="preserve"> Road</v>
      </c>
      <c r="D471" s="259" t="e">
        <f t="shared" si="22"/>
        <v>#VALUE!</v>
      </c>
      <c r="E471" s="259" t="e">
        <f t="shared" si="23"/>
        <v>#VALUE!</v>
      </c>
    </row>
    <row r="472" spans="1:5" x14ac:dyDescent="0.25">
      <c r="A472" s="127" t="s">
        <v>316</v>
      </c>
      <c r="B472" s="104" t="str" cm="1">
        <f t="array" ref="B472" xml:space="preserve"> _xlfn.TEXTJOIN( ",", FALSE, TRIM( A472:A477 ) )</f>
        <v>AK,99503,907-278-7057,Queens Sports,3203 Mill Bay Road,Fairbanks</v>
      </c>
      <c r="C472" s="259" t="str">
        <f t="shared" si="21"/>
        <v>banks</v>
      </c>
      <c r="D472" s="259" t="e">
        <f t="shared" si="22"/>
        <v>#VALUE!</v>
      </c>
      <c r="E472" s="259" t="e">
        <f t="shared" si="23"/>
        <v>#VALUE!</v>
      </c>
    </row>
    <row r="473" spans="1:5" x14ac:dyDescent="0.25">
      <c r="A473" s="127">
        <v>99503</v>
      </c>
      <c r="B473" s="104" t="str" cm="1">
        <f t="array" ref="B473" xml:space="preserve"> _xlfn.TEXTJOIN( ",", FALSE, TRIM( A473:A478 ) )</f>
        <v>99503,907-278-7057,Queens Sports,3203 Mill Bay Road,Fairbanks,AK</v>
      </c>
      <c r="C473" s="259" t="str">
        <f t="shared" si="21"/>
        <v>ks,AK</v>
      </c>
      <c r="D473" s="259" t="e">
        <f t="shared" si="22"/>
        <v>#VALUE!</v>
      </c>
      <c r="E473" s="259" t="e">
        <f t="shared" si="23"/>
        <v>#VALUE!</v>
      </c>
    </row>
    <row r="474" spans="1:5" x14ac:dyDescent="0.25">
      <c r="A474" s="127" t="s">
        <v>556</v>
      </c>
      <c r="B474" s="104" t="str" cm="1">
        <f t="array" ref="B474" xml:space="preserve"> _xlfn.TEXTJOIN( ",", FALSE, TRIM( A474:A479 ) )</f>
        <v>907-278-7057,Queens Sports,3203 Mill Bay Road,Fairbanks,AK,99705</v>
      </c>
      <c r="C474" s="259" t="str">
        <f t="shared" si="21"/>
        <v>99705</v>
      </c>
      <c r="D474" s="259" t="e">
        <f t="shared" si="22"/>
        <v>#VALUE!</v>
      </c>
      <c r="E474" s="259" t="e">
        <f t="shared" si="23"/>
        <v>#VALUE!</v>
      </c>
    </row>
    <row r="475" spans="1:5" x14ac:dyDescent="0.25">
      <c r="A475" s="127" t="s">
        <v>557</v>
      </c>
      <c r="B475" s="104" t="str" cm="1">
        <f t="array" ref="B475" xml:space="preserve"> _xlfn.TEXTJOIN( ",", FALSE, TRIM( A475:A480 ) )</f>
        <v>Queens Sports,3203 Mill Bay Road,Fairbanks,AK,99705,907-488-5558</v>
      </c>
      <c r="C475" s="259" t="str">
        <f t="shared" si="21"/>
        <v>-5558</v>
      </c>
      <c r="D475" s="259">
        <f t="shared" si="22"/>
        <v>1</v>
      </c>
      <c r="E475" s="259">
        <f t="shared" si="23"/>
        <v>1</v>
      </c>
    </row>
    <row r="476" spans="1:5" x14ac:dyDescent="0.25">
      <c r="A476" s="127" t="s">
        <v>558</v>
      </c>
      <c r="B476" s="104" t="str" cm="1">
        <f t="array" ref="B476" xml:space="preserve"> _xlfn.TEXTJOIN( ",", FALSE, TRIM( A476:A481 ) )</f>
        <v>3203 Mill Bay Road,Fairbanks,AK,99705,907-488-5558,Raven Sports</v>
      </c>
      <c r="C476" s="259" t="str">
        <f t="shared" si="21"/>
        <v>ports</v>
      </c>
      <c r="D476" s="259" t="e">
        <f t="shared" si="22"/>
        <v>#VALUE!</v>
      </c>
      <c r="E476" s="259" t="e">
        <f t="shared" si="23"/>
        <v>#VALUE!</v>
      </c>
    </row>
    <row r="477" spans="1:5" x14ac:dyDescent="0.25">
      <c r="A477" s="127" t="s">
        <v>391</v>
      </c>
      <c r="B477" s="104" t="str" cm="1">
        <f t="array" ref="B477" xml:space="preserve"> _xlfn.TEXTJOIN( ",", FALSE, TRIM( A477:A482 ) )</f>
        <v>Fairbanks,AK,99705,907-488-5558,Raven Sports,Upper Omalley Road</v>
      </c>
      <c r="C477" s="259" t="str">
        <f t="shared" si="21"/>
        <v xml:space="preserve"> Road</v>
      </c>
      <c r="D477" s="259" t="e">
        <f t="shared" si="22"/>
        <v>#VALUE!</v>
      </c>
      <c r="E477" s="259" t="e">
        <f t="shared" si="23"/>
        <v>#VALUE!</v>
      </c>
    </row>
    <row r="478" spans="1:5" x14ac:dyDescent="0.25">
      <c r="A478" s="127" t="s">
        <v>316</v>
      </c>
      <c r="B478" s="104" t="str" cm="1">
        <f t="array" ref="B478" xml:space="preserve"> _xlfn.TEXTJOIN( ",", FALSE, TRIM( A478:A483 ) )</f>
        <v>AK,99705,907-488-5558,Raven Sports,Upper Omalley Road,Anchorage</v>
      </c>
      <c r="C478" s="259" t="str">
        <f t="shared" si="21"/>
        <v>orage</v>
      </c>
      <c r="D478" s="259" t="e">
        <f t="shared" si="22"/>
        <v>#VALUE!</v>
      </c>
      <c r="E478" s="259" t="e">
        <f t="shared" si="23"/>
        <v>#VALUE!</v>
      </c>
    </row>
    <row r="479" spans="1:5" x14ac:dyDescent="0.25">
      <c r="A479" s="127">
        <v>99705</v>
      </c>
      <c r="B479" s="104" t="str" cm="1">
        <f t="array" ref="B479" xml:space="preserve"> _xlfn.TEXTJOIN( ",", FALSE, TRIM( A479:A484 ) )</f>
        <v>99705,907-488-5558,Raven Sports,Upper Omalley Road,Anchorage,AK</v>
      </c>
      <c r="C479" s="259" t="str">
        <f t="shared" si="21"/>
        <v>ge,AK</v>
      </c>
      <c r="D479" s="259" t="e">
        <f t="shared" si="22"/>
        <v>#VALUE!</v>
      </c>
      <c r="E479" s="259" t="e">
        <f t="shared" si="23"/>
        <v>#VALUE!</v>
      </c>
    </row>
    <row r="480" spans="1:5" x14ac:dyDescent="0.25">
      <c r="A480" s="127" t="s">
        <v>559</v>
      </c>
      <c r="B480" s="104" t="str" cm="1">
        <f t="array" ref="B480" xml:space="preserve"> _xlfn.TEXTJOIN( ",", FALSE, TRIM( A480:A485 ) )</f>
        <v>907-488-5558,Raven Sports,Upper Omalley Road,Anchorage,AK,99501</v>
      </c>
      <c r="C480" s="259" t="str">
        <f t="shared" si="21"/>
        <v>99501</v>
      </c>
      <c r="D480" s="259" t="e">
        <f t="shared" si="22"/>
        <v>#VALUE!</v>
      </c>
      <c r="E480" s="259" t="e">
        <f t="shared" si="23"/>
        <v>#VALUE!</v>
      </c>
    </row>
    <row r="481" spans="1:5" x14ac:dyDescent="0.25">
      <c r="A481" s="127" t="s">
        <v>560</v>
      </c>
      <c r="B481" s="104" t="str" cm="1">
        <f t="array" ref="B481" xml:space="preserve"> _xlfn.TEXTJOIN( ",", FALSE, TRIM( A481:A486 ) )</f>
        <v>Raven Sports,Upper Omalley Road,Anchorage,AK,99501,907-274-7372</v>
      </c>
      <c r="C481" s="259" t="str">
        <f t="shared" si="21"/>
        <v>-7372</v>
      </c>
      <c r="D481" s="259">
        <f t="shared" si="22"/>
        <v>1</v>
      </c>
      <c r="E481" s="259">
        <f t="shared" si="23"/>
        <v>1</v>
      </c>
    </row>
    <row r="482" spans="1:5" x14ac:dyDescent="0.25">
      <c r="A482" s="127" t="s">
        <v>561</v>
      </c>
      <c r="B482" s="104" t="str" cm="1">
        <f t="array" ref="B482" xml:space="preserve"> _xlfn.TEXTJOIN( ",", FALSE, TRIM( A482:A487 ) )</f>
        <v>Upper Omalley Road,Anchorage,AK,99501,907-274-7372,Robert's Screenprinting &amp; Engraving</v>
      </c>
      <c r="C482" s="259" t="str">
        <f t="shared" si="21"/>
        <v>aving</v>
      </c>
      <c r="D482" s="259" t="e">
        <f t="shared" si="22"/>
        <v>#VALUE!</v>
      </c>
      <c r="E482" s="259" t="e">
        <f t="shared" si="23"/>
        <v>#VALUE!</v>
      </c>
    </row>
    <row r="483" spans="1:5" x14ac:dyDescent="0.25">
      <c r="A483" s="127" t="s">
        <v>363</v>
      </c>
      <c r="B483" s="104" t="str" cm="1">
        <f t="array" ref="B483" xml:space="preserve"> _xlfn.TEXTJOIN( ",", FALSE, TRIM( A483:A488 ) )</f>
        <v>Anchorage,AK,99501,907-274-7372,Robert's Screenprinting &amp; Engraving,3121 Mayflower Court</v>
      </c>
      <c r="C483" s="259" t="str">
        <f t="shared" si="21"/>
        <v>Court</v>
      </c>
      <c r="D483" s="259" t="e">
        <f t="shared" si="22"/>
        <v>#VALUE!</v>
      </c>
      <c r="E483" s="259" t="e">
        <f t="shared" si="23"/>
        <v>#VALUE!</v>
      </c>
    </row>
    <row r="484" spans="1:5" x14ac:dyDescent="0.25">
      <c r="A484" s="127" t="s">
        <v>316</v>
      </c>
      <c r="B484" s="104" t="str" cm="1">
        <f t="array" ref="B484" xml:space="preserve"> _xlfn.TEXTJOIN( ",", FALSE, TRIM( A484:A489 ) )</f>
        <v>AK,99501,907-274-7372,Robert's Screenprinting &amp; Engraving,3121 Mayflower Court,Fairbanks</v>
      </c>
      <c r="C484" s="259" t="str">
        <f t="shared" si="21"/>
        <v>banks</v>
      </c>
      <c r="D484" s="259" t="e">
        <f t="shared" si="22"/>
        <v>#VALUE!</v>
      </c>
      <c r="E484" s="259" t="e">
        <f t="shared" si="23"/>
        <v>#VALUE!</v>
      </c>
    </row>
    <row r="485" spans="1:5" x14ac:dyDescent="0.25">
      <c r="A485" s="127">
        <v>99501</v>
      </c>
      <c r="B485" s="104" t="str" cm="1">
        <f t="array" ref="B485" xml:space="preserve"> _xlfn.TEXTJOIN( ",", FALSE, TRIM( A485:A490 ) )</f>
        <v>99501,907-274-7372,Robert's Screenprinting &amp; Engraving,3121 Mayflower Court,Fairbanks,AK</v>
      </c>
      <c r="C485" s="259" t="str">
        <f t="shared" si="21"/>
        <v>ks,AK</v>
      </c>
      <c r="D485" s="259" t="e">
        <f t="shared" si="22"/>
        <v>#VALUE!</v>
      </c>
      <c r="E485" s="259" t="e">
        <f t="shared" si="23"/>
        <v>#VALUE!</v>
      </c>
    </row>
    <row r="486" spans="1:5" x14ac:dyDescent="0.25">
      <c r="A486" s="127" t="s">
        <v>562</v>
      </c>
      <c r="B486" s="104" t="str" cm="1">
        <f t="array" ref="B486" xml:space="preserve"> _xlfn.TEXTJOIN( ",", FALSE, TRIM( A486:A491 ) )</f>
        <v>907-274-7372,Robert's Screenprinting &amp; Engraving,3121 Mayflower Court,Fairbanks,AK,99901</v>
      </c>
      <c r="C486" s="259" t="str">
        <f t="shared" si="21"/>
        <v>99901</v>
      </c>
      <c r="D486" s="259" t="e">
        <f t="shared" si="22"/>
        <v>#VALUE!</v>
      </c>
      <c r="E486" s="259" t="e">
        <f t="shared" si="23"/>
        <v>#VALUE!</v>
      </c>
    </row>
    <row r="487" spans="1:5" x14ac:dyDescent="0.25">
      <c r="A487" s="127" t="s">
        <v>563</v>
      </c>
      <c r="B487" s="104" t="str" cm="1">
        <f t="array" ref="B487" xml:space="preserve"> _xlfn.TEXTJOIN( ",", FALSE, TRIM( A487:A492 ) )</f>
        <v>Robert's Screenprinting &amp; Engraving,3121 Mayflower Court,Fairbanks,AK,99901,907-225-5261</v>
      </c>
      <c r="C487" s="259" t="str">
        <f t="shared" si="21"/>
        <v>-5261</v>
      </c>
      <c r="D487" s="259">
        <f t="shared" si="22"/>
        <v>1</v>
      </c>
      <c r="E487" s="259">
        <f t="shared" si="23"/>
        <v>1</v>
      </c>
    </row>
    <row r="488" spans="1:5" x14ac:dyDescent="0.25">
      <c r="A488" s="127" t="s">
        <v>564</v>
      </c>
      <c r="B488" s="104" t="str" cm="1">
        <f t="array" ref="B488" xml:space="preserve"> _xlfn.TEXTJOIN( ",", FALSE, TRIM( A488:A493 ) )</f>
        <v>3121 Mayflower Court,Fairbanks,AK,99901,907-225-5261,Sally's Fly Shop</v>
      </c>
      <c r="C488" s="259" t="str">
        <f t="shared" si="21"/>
        <v xml:space="preserve"> Shop</v>
      </c>
      <c r="D488" s="259" t="e">
        <f t="shared" si="22"/>
        <v>#VALUE!</v>
      </c>
      <c r="E488" s="259" t="e">
        <f t="shared" si="23"/>
        <v>#VALUE!</v>
      </c>
    </row>
    <row r="489" spans="1:5" x14ac:dyDescent="0.25">
      <c r="A489" s="127" t="s">
        <v>391</v>
      </c>
      <c r="B489" s="104" t="str" cm="1">
        <f t="array" ref="B489" xml:space="preserve"> _xlfn.TEXTJOIN( ",", FALSE, TRIM( A489:A494 ) )</f>
        <v>Fairbanks,AK,99901,907-225-5261,Sally's Fly Shop,1200 Geist Road</v>
      </c>
      <c r="C489" s="259" t="str">
        <f t="shared" si="21"/>
        <v xml:space="preserve"> Road</v>
      </c>
      <c r="D489" s="259" t="e">
        <f t="shared" si="22"/>
        <v>#VALUE!</v>
      </c>
      <c r="E489" s="259" t="e">
        <f t="shared" si="23"/>
        <v>#VALUE!</v>
      </c>
    </row>
    <row r="490" spans="1:5" x14ac:dyDescent="0.25">
      <c r="A490" s="127" t="s">
        <v>316</v>
      </c>
      <c r="B490" s="104" t="str" cm="1">
        <f t="array" ref="B490" xml:space="preserve"> _xlfn.TEXTJOIN( ",", FALSE, TRIM( A490:A495 ) )</f>
        <v>AK,99901,907-225-5261,Sally's Fly Shop,1200 Geist Road,Homer</v>
      </c>
      <c r="C490" s="259" t="str">
        <f t="shared" si="21"/>
        <v>Homer</v>
      </c>
      <c r="D490" s="259" t="e">
        <f t="shared" si="22"/>
        <v>#VALUE!</v>
      </c>
      <c r="E490" s="259" t="e">
        <f t="shared" si="23"/>
        <v>#VALUE!</v>
      </c>
    </row>
    <row r="491" spans="1:5" x14ac:dyDescent="0.25">
      <c r="A491" s="127">
        <v>99901</v>
      </c>
      <c r="B491" s="104" t="str" cm="1">
        <f t="array" ref="B491" xml:space="preserve"> _xlfn.TEXTJOIN( ",", FALSE, TRIM( A491:A496 ) )</f>
        <v>99901,907-225-5261,Sally's Fly Shop,1200 Geist Road,Homer,AK</v>
      </c>
      <c r="C491" s="259" t="str">
        <f t="shared" si="21"/>
        <v>er,AK</v>
      </c>
      <c r="D491" s="259" t="e">
        <f t="shared" si="22"/>
        <v>#VALUE!</v>
      </c>
      <c r="E491" s="259" t="e">
        <f t="shared" si="23"/>
        <v>#VALUE!</v>
      </c>
    </row>
    <row r="492" spans="1:5" x14ac:dyDescent="0.25">
      <c r="A492" s="127" t="s">
        <v>565</v>
      </c>
      <c r="B492" s="104" t="str" cm="1">
        <f t="array" ref="B492" xml:space="preserve"> _xlfn.TEXTJOIN( ",", FALSE, TRIM( A492:A497 ) )</f>
        <v>907-225-5261,Sally's Fly Shop,1200 Geist Road,Homer,AK,99835</v>
      </c>
      <c r="C492" s="259" t="str">
        <f t="shared" si="21"/>
        <v>99835</v>
      </c>
      <c r="D492" s="259" t="e">
        <f t="shared" si="22"/>
        <v>#VALUE!</v>
      </c>
      <c r="E492" s="259" t="e">
        <f t="shared" si="23"/>
        <v>#VALUE!</v>
      </c>
    </row>
    <row r="493" spans="1:5" x14ac:dyDescent="0.25">
      <c r="A493" s="127" t="s">
        <v>566</v>
      </c>
      <c r="B493" s="104" t="str" cm="1">
        <f t="array" ref="B493" xml:space="preserve"> _xlfn.TEXTJOIN( ",", FALSE, TRIM( A493:A498 ) )</f>
        <v>Sally's Fly Shop,1200 Geist Road,Homer,AK,99835,907-747-4439</v>
      </c>
      <c r="C493" s="259" t="str">
        <f t="shared" si="21"/>
        <v>-4439</v>
      </c>
      <c r="D493" s="259">
        <f t="shared" si="22"/>
        <v>1</v>
      </c>
      <c r="E493" s="259">
        <f t="shared" si="23"/>
        <v>1</v>
      </c>
    </row>
    <row r="494" spans="1:5" x14ac:dyDescent="0.25">
      <c r="A494" s="127" t="s">
        <v>567</v>
      </c>
      <c r="B494" s="104" t="str" cm="1">
        <f t="array" ref="B494" xml:space="preserve"> _xlfn.TEXTJOIN( ",", FALSE, TRIM( A494:A499 ) )</f>
        <v>1200 Geist Road,Homer,AK,99835,907-747-4439,Skier's Edge</v>
      </c>
      <c r="C494" s="259" t="str">
        <f t="shared" si="21"/>
        <v xml:space="preserve"> Edge</v>
      </c>
      <c r="D494" s="259" t="e">
        <f t="shared" si="22"/>
        <v>#VALUE!</v>
      </c>
      <c r="E494" s="259" t="e">
        <f t="shared" si="23"/>
        <v>#VALUE!</v>
      </c>
    </row>
    <row r="495" spans="1:5" x14ac:dyDescent="0.25">
      <c r="A495" s="127" t="s">
        <v>458</v>
      </c>
      <c r="B495" s="104" t="str" cm="1">
        <f t="array" ref="B495" xml:space="preserve"> _xlfn.TEXTJOIN( ",", FALSE, TRIM( A495:A500 ) )</f>
        <v>Homer,AK,99835,907-747-4439,Skier's Edge,5th Upper Omalley Road</v>
      </c>
      <c r="C495" s="259" t="str">
        <f t="shared" si="21"/>
        <v xml:space="preserve"> Road</v>
      </c>
      <c r="D495" s="259" t="e">
        <f t="shared" si="22"/>
        <v>#VALUE!</v>
      </c>
      <c r="E495" s="259" t="e">
        <f t="shared" si="23"/>
        <v>#VALUE!</v>
      </c>
    </row>
    <row r="496" spans="1:5" x14ac:dyDescent="0.25">
      <c r="A496" s="127" t="s">
        <v>316</v>
      </c>
      <c r="B496" s="104" t="str" cm="1">
        <f t="array" ref="B496" xml:space="preserve"> _xlfn.TEXTJOIN( ",", FALSE, TRIM( A496:A501 ) )</f>
        <v>AK,99835,907-747-4439,Skier's Edge,5th Upper Omalley Road,Anchorage</v>
      </c>
      <c r="C496" s="259" t="str">
        <f t="shared" si="21"/>
        <v>orage</v>
      </c>
      <c r="D496" s="259" t="e">
        <f t="shared" si="22"/>
        <v>#VALUE!</v>
      </c>
      <c r="E496" s="259" t="e">
        <f t="shared" si="23"/>
        <v>#VALUE!</v>
      </c>
    </row>
    <row r="497" spans="1:5" x14ac:dyDescent="0.25">
      <c r="A497" s="127">
        <v>99835</v>
      </c>
      <c r="B497" s="104" t="str" cm="1">
        <f t="array" ref="B497" xml:space="preserve"> _xlfn.TEXTJOIN( ",", FALSE, TRIM( A497:A502 ) )</f>
        <v>99835,907-747-4439,Skier's Edge,5th Upper Omalley Road,Anchorage,AK</v>
      </c>
      <c r="C497" s="259" t="str">
        <f t="shared" si="21"/>
        <v>ge,AK</v>
      </c>
      <c r="D497" s="259" t="e">
        <f t="shared" si="22"/>
        <v>#VALUE!</v>
      </c>
      <c r="E497" s="259" t="e">
        <f t="shared" si="23"/>
        <v>#VALUE!</v>
      </c>
    </row>
    <row r="498" spans="1:5" x14ac:dyDescent="0.25">
      <c r="A498" s="127" t="s">
        <v>568</v>
      </c>
      <c r="B498" s="104" t="str" cm="1">
        <f t="array" ref="B498" xml:space="preserve"> _xlfn.TEXTJOIN( ",", FALSE, TRIM( A498:A503 ) )</f>
        <v>907-747-4439,Skier's Edge,5th Upper Omalley Road,Anchorage,AK,99615</v>
      </c>
      <c r="C498" s="259" t="str">
        <f t="shared" si="21"/>
        <v>99615</v>
      </c>
      <c r="D498" s="259" t="e">
        <f t="shared" si="22"/>
        <v>#VALUE!</v>
      </c>
      <c r="E498" s="259" t="e">
        <f t="shared" si="23"/>
        <v>#VALUE!</v>
      </c>
    </row>
    <row r="499" spans="1:5" x14ac:dyDescent="0.25">
      <c r="A499" s="127" t="s">
        <v>569</v>
      </c>
      <c r="B499" s="104" t="str" cm="1">
        <f t="array" ref="B499" xml:space="preserve"> _xlfn.TEXTJOIN( ",", FALSE, TRIM( A499:A504 ) )</f>
        <v>Skier's Edge,5th Upper Omalley Road,Anchorage,AK,99615,907-486-7335</v>
      </c>
      <c r="C499" s="259" t="str">
        <f t="shared" si="21"/>
        <v>-7335</v>
      </c>
      <c r="D499" s="259">
        <f t="shared" si="22"/>
        <v>1</v>
      </c>
      <c r="E499" s="259">
        <f t="shared" si="23"/>
        <v>1</v>
      </c>
    </row>
    <row r="500" spans="1:5" x14ac:dyDescent="0.25">
      <c r="A500" s="127" t="s">
        <v>570</v>
      </c>
      <c r="B500" s="104" t="str" cm="1">
        <f t="array" ref="B500" xml:space="preserve"> _xlfn.TEXTJOIN( ",", FALSE, TRIM( A500:A505 ) )</f>
        <v>5th Upper Omalley Road,Anchorage,AK,99615,907-486-7335,Snow Sports LLC</v>
      </c>
      <c r="C500" s="259" t="str">
        <f t="shared" si="21"/>
        <v>s LLC</v>
      </c>
      <c r="D500" s="259" t="e">
        <f t="shared" si="22"/>
        <v>#VALUE!</v>
      </c>
      <c r="E500" s="259" t="e">
        <f t="shared" si="23"/>
        <v>#VALUE!</v>
      </c>
    </row>
    <row r="501" spans="1:5" x14ac:dyDescent="0.25">
      <c r="A501" s="127" t="s">
        <v>363</v>
      </c>
      <c r="B501" s="104" t="str" cm="1">
        <f t="array" ref="B501" xml:space="preserve"> _xlfn.TEXTJOIN( ",", FALSE, TRIM( A501:A506 ) )</f>
        <v>Anchorage,AK,99615,907-486-7335,Snow Sports LLC,West 6th Avenue</v>
      </c>
      <c r="C501" s="259" t="str">
        <f t="shared" si="21"/>
        <v>venue</v>
      </c>
      <c r="D501" s="259" t="e">
        <f t="shared" si="22"/>
        <v>#VALUE!</v>
      </c>
      <c r="E501" s="259" t="e">
        <f t="shared" si="23"/>
        <v>#VALUE!</v>
      </c>
    </row>
    <row r="502" spans="1:5" x14ac:dyDescent="0.25">
      <c r="A502" s="127" t="s">
        <v>316</v>
      </c>
      <c r="B502" s="104" t="str" cm="1">
        <f t="array" ref="B502" xml:space="preserve"> _xlfn.TEXTJOIN( ",", FALSE, TRIM( A502:A507 ) )</f>
        <v>AK,99615,907-486-7335,Snow Sports LLC,West 6th Avenue,Anchorage</v>
      </c>
      <c r="C502" s="259" t="str">
        <f t="shared" si="21"/>
        <v>orage</v>
      </c>
      <c r="D502" s="259" t="e">
        <f t="shared" si="22"/>
        <v>#VALUE!</v>
      </c>
      <c r="E502" s="259" t="e">
        <f t="shared" si="23"/>
        <v>#VALUE!</v>
      </c>
    </row>
    <row r="503" spans="1:5" x14ac:dyDescent="0.25">
      <c r="A503" s="127">
        <v>99615</v>
      </c>
      <c r="B503" s="104" t="str" cm="1">
        <f t="array" ref="B503" xml:space="preserve"> _xlfn.TEXTJOIN( ",", FALSE, TRIM( A503:A508 ) )</f>
        <v>99615,907-486-7335,Snow Sports LLC,West 6th Avenue,Anchorage,AK</v>
      </c>
      <c r="C503" s="259" t="str">
        <f t="shared" si="21"/>
        <v>ge,AK</v>
      </c>
      <c r="D503" s="259" t="e">
        <f t="shared" si="22"/>
        <v>#VALUE!</v>
      </c>
      <c r="E503" s="259" t="e">
        <f t="shared" si="23"/>
        <v>#VALUE!</v>
      </c>
    </row>
    <row r="504" spans="1:5" x14ac:dyDescent="0.25">
      <c r="A504" s="127" t="s">
        <v>571</v>
      </c>
      <c r="B504" s="104" t="str" cm="1">
        <f t="array" ref="B504" xml:space="preserve"> _xlfn.TEXTJOIN( ",", FALSE, TRIM( A504:A509 ) )</f>
        <v>907-486-7335,Snow Sports LLC,West 6th Avenue,Anchorage,AK,99503</v>
      </c>
      <c r="C504" s="259" t="str">
        <f t="shared" si="21"/>
        <v>99503</v>
      </c>
      <c r="D504" s="259" t="e">
        <f t="shared" si="22"/>
        <v>#VALUE!</v>
      </c>
      <c r="E504" s="259" t="e">
        <f t="shared" si="23"/>
        <v>#VALUE!</v>
      </c>
    </row>
    <row r="505" spans="1:5" x14ac:dyDescent="0.25">
      <c r="A505" s="127" t="s">
        <v>572</v>
      </c>
      <c r="B505" s="104" t="str" cm="1">
        <f t="array" ref="B505" xml:space="preserve"> _xlfn.TEXTJOIN( ",", FALSE, TRIM( A505:A510 ) )</f>
        <v>Snow Sports LLC,West 6th Avenue,Anchorage,AK,99503,907-272-7755</v>
      </c>
      <c r="C505" s="259" t="str">
        <f t="shared" si="21"/>
        <v>-7755</v>
      </c>
      <c r="D505" s="259">
        <f t="shared" si="22"/>
        <v>1</v>
      </c>
      <c r="E505" s="259">
        <f t="shared" si="23"/>
        <v>1</v>
      </c>
    </row>
    <row r="506" spans="1:5" x14ac:dyDescent="0.25">
      <c r="A506" s="127" t="s">
        <v>573</v>
      </c>
      <c r="B506" s="104" t="str" cm="1">
        <f t="array" ref="B506" xml:space="preserve"> _xlfn.TEXTJOIN( ",", FALSE, TRIM( A506:A511 ) )</f>
        <v>West 6th Avenue,Anchorage,AK,99503,907-272-7755,Snowy Corner</v>
      </c>
      <c r="C506" s="259" t="str">
        <f t="shared" si="21"/>
        <v>orner</v>
      </c>
      <c r="D506" s="259" t="e">
        <f t="shared" si="22"/>
        <v>#VALUE!</v>
      </c>
      <c r="E506" s="259" t="e">
        <f t="shared" si="23"/>
        <v>#VALUE!</v>
      </c>
    </row>
    <row r="507" spans="1:5" x14ac:dyDescent="0.25">
      <c r="A507" s="127" t="s">
        <v>363</v>
      </c>
      <c r="B507" s="104" t="str" cm="1">
        <f t="array" ref="B507" xml:space="preserve"> _xlfn.TEXTJOIN( ",", FALSE, TRIM( A507:A512 ) )</f>
        <v>Anchorage,AK,99503,907-272-7755,Snowy Corner,Po Box 595</v>
      </c>
      <c r="C507" s="259" t="str">
        <f t="shared" si="21"/>
        <v>x 595</v>
      </c>
      <c r="D507" s="259" t="e">
        <f t="shared" si="22"/>
        <v>#VALUE!</v>
      </c>
      <c r="E507" s="259" t="e">
        <f t="shared" si="23"/>
        <v>#VALUE!</v>
      </c>
    </row>
    <row r="508" spans="1:5" x14ac:dyDescent="0.25">
      <c r="A508" s="127" t="s">
        <v>316</v>
      </c>
      <c r="B508" s="104" t="str" cm="1">
        <f t="array" ref="B508" xml:space="preserve"> _xlfn.TEXTJOIN( ",", FALSE, TRIM( A508:A513 ) )</f>
        <v>AK,99503,907-272-7755,Snowy Corner,Po Box 595,Anchorage</v>
      </c>
      <c r="C508" s="259" t="str">
        <f t="shared" si="21"/>
        <v>orage</v>
      </c>
      <c r="D508" s="259" t="e">
        <f t="shared" si="22"/>
        <v>#VALUE!</v>
      </c>
      <c r="E508" s="259" t="e">
        <f t="shared" si="23"/>
        <v>#VALUE!</v>
      </c>
    </row>
    <row r="509" spans="1:5" x14ac:dyDescent="0.25">
      <c r="A509" s="127">
        <v>99503</v>
      </c>
      <c r="B509" s="104" t="str" cm="1">
        <f t="array" ref="B509" xml:space="preserve"> _xlfn.TEXTJOIN( ",", FALSE, TRIM( A509:A514 ) )</f>
        <v>99503,907-272-7755,Snowy Corner,Po Box 595,Anchorage,AK</v>
      </c>
      <c r="C509" s="259" t="str">
        <f t="shared" si="21"/>
        <v>ge,AK</v>
      </c>
      <c r="D509" s="259" t="e">
        <f t="shared" si="22"/>
        <v>#VALUE!</v>
      </c>
      <c r="E509" s="259" t="e">
        <f t="shared" si="23"/>
        <v>#VALUE!</v>
      </c>
    </row>
    <row r="510" spans="1:5" x14ac:dyDescent="0.25">
      <c r="A510" s="127" t="s">
        <v>574</v>
      </c>
      <c r="B510" s="104" t="str" cm="1">
        <f t="array" ref="B510" xml:space="preserve"> _xlfn.TEXTJOIN( ",", FALSE, TRIM( A510:A515 ) )</f>
        <v>907-272-7755,Snowy Corner,Po Box 595,Anchorage,AK,99676</v>
      </c>
      <c r="C510" s="259" t="str">
        <f t="shared" si="21"/>
        <v>99676</v>
      </c>
      <c r="D510" s="259" t="e">
        <f t="shared" si="22"/>
        <v>#VALUE!</v>
      </c>
      <c r="E510" s="259" t="e">
        <f t="shared" si="23"/>
        <v>#VALUE!</v>
      </c>
    </row>
    <row r="511" spans="1:5" x14ac:dyDescent="0.25">
      <c r="A511" s="127" t="s">
        <v>575</v>
      </c>
      <c r="B511" s="104" t="str" cm="1">
        <f t="array" ref="B511" xml:space="preserve"> _xlfn.TEXTJOIN( ",", FALSE, TRIM( A511:A516 ) )</f>
        <v>Snowy Corner,Po Box 595,Anchorage,AK,99676,907-733-9931</v>
      </c>
      <c r="C511" s="259" t="str">
        <f t="shared" si="21"/>
        <v>-9931</v>
      </c>
      <c r="D511" s="259">
        <f t="shared" si="22"/>
        <v>1</v>
      </c>
      <c r="E511" s="259">
        <f t="shared" si="23"/>
        <v>1</v>
      </c>
    </row>
    <row r="512" spans="1:5" x14ac:dyDescent="0.25">
      <c r="A512" s="127" t="s">
        <v>576</v>
      </c>
      <c r="B512" s="104" t="str" cm="1">
        <f t="array" ref="B512" xml:space="preserve"> _xlfn.TEXTJOIN( ",", FALSE, TRIM( A512:A517 ) )</f>
        <v>Po Box 595,Anchorage,AK,99676,907-733-9931,Socket's Cycle</v>
      </c>
      <c r="C512" s="259" t="str">
        <f t="shared" si="21"/>
        <v>Cycle</v>
      </c>
      <c r="D512" s="259" t="e">
        <f t="shared" si="22"/>
        <v>#VALUE!</v>
      </c>
      <c r="E512" s="259" t="e">
        <f t="shared" si="23"/>
        <v>#VALUE!</v>
      </c>
    </row>
    <row r="513" spans="1:5" x14ac:dyDescent="0.25">
      <c r="A513" s="127" t="s">
        <v>363</v>
      </c>
      <c r="B513" s="104" t="str" cm="1">
        <f t="array" ref="B513" xml:space="preserve"> _xlfn.TEXTJOIN( ",", FALSE, TRIM( A513:A518 ) )</f>
        <v>Anchorage,AK,99676,907-733-9931,Socket's Cycle,Ware House Drive</v>
      </c>
      <c r="C513" s="259" t="str">
        <f t="shared" si="21"/>
        <v>Drive</v>
      </c>
      <c r="D513" s="259" t="e">
        <f t="shared" si="22"/>
        <v>#VALUE!</v>
      </c>
      <c r="E513" s="259" t="e">
        <f t="shared" si="23"/>
        <v>#VALUE!</v>
      </c>
    </row>
    <row r="514" spans="1:5" x14ac:dyDescent="0.25">
      <c r="A514" s="127" t="s">
        <v>316</v>
      </c>
      <c r="B514" s="104" t="str" cm="1">
        <f t="array" ref="B514" xml:space="preserve"> _xlfn.TEXTJOIN( ",", FALSE, TRIM( A514:A519 ) )</f>
        <v>AK,99676,907-733-9931,Socket's Cycle,Ware House Drive,Anchorage</v>
      </c>
      <c r="C514" s="259" t="str">
        <f t="shared" si="21"/>
        <v>orage</v>
      </c>
      <c r="D514" s="259" t="e">
        <f t="shared" si="22"/>
        <v>#VALUE!</v>
      </c>
      <c r="E514" s="259" t="e">
        <f t="shared" si="23"/>
        <v>#VALUE!</v>
      </c>
    </row>
    <row r="515" spans="1:5" x14ac:dyDescent="0.25">
      <c r="A515" s="127">
        <v>99676</v>
      </c>
      <c r="B515" s="104" t="str" cm="1">
        <f t="array" ref="B515" xml:space="preserve"> _xlfn.TEXTJOIN( ",", FALSE, TRIM( A515:A520 ) )</f>
        <v>99676,907-733-9931,Socket's Cycle,Ware House Drive,Anchorage,AK</v>
      </c>
      <c r="C515" s="259" t="str">
        <f t="shared" si="21"/>
        <v>ge,AK</v>
      </c>
      <c r="D515" s="259" t="e">
        <f t="shared" si="22"/>
        <v>#VALUE!</v>
      </c>
      <c r="E515" s="259" t="e">
        <f t="shared" si="23"/>
        <v>#VALUE!</v>
      </c>
    </row>
    <row r="516" spans="1:5" x14ac:dyDescent="0.25">
      <c r="A516" s="127" t="s">
        <v>577</v>
      </c>
      <c r="B516" s="104" t="str" cm="1">
        <f t="array" ref="B516" xml:space="preserve"> _xlfn.TEXTJOIN( ",", FALSE, TRIM( A516:A521 ) )</f>
        <v>907-733-9931,Socket's Cycle,Ware House Drive,Anchorage,AK,99827</v>
      </c>
      <c r="C516" s="259" t="str">
        <f t="shared" si="21"/>
        <v>99827</v>
      </c>
      <c r="D516" s="259" t="e">
        <f t="shared" si="22"/>
        <v>#VALUE!</v>
      </c>
      <c r="E516" s="259" t="e">
        <f t="shared" si="23"/>
        <v>#VALUE!</v>
      </c>
    </row>
    <row r="517" spans="1:5" x14ac:dyDescent="0.25">
      <c r="A517" s="127" t="s">
        <v>578</v>
      </c>
      <c r="B517" s="104" t="str" cm="1">
        <f t="array" ref="B517" xml:space="preserve"> _xlfn.TEXTJOIN( ",", FALSE, TRIM( A517:A522 ) )</f>
        <v>Socket's Cycle,Ware House Drive,Anchorage,AK,99827,907-766-7492</v>
      </c>
      <c r="C517" s="259" t="str">
        <f t="shared" si="21"/>
        <v>-7492</v>
      </c>
      <c r="D517" s="259">
        <f t="shared" si="22"/>
        <v>1</v>
      </c>
      <c r="E517" s="259">
        <f t="shared" si="23"/>
        <v>1</v>
      </c>
    </row>
    <row r="518" spans="1:5" x14ac:dyDescent="0.25">
      <c r="A518" s="127" t="s">
        <v>579</v>
      </c>
      <c r="B518" s="104" t="str" cm="1">
        <f t="array" ref="B518" xml:space="preserve"> _xlfn.TEXTJOIN( ",", FALSE, TRIM( A518:A523 ) )</f>
        <v>Ware House Drive,Anchorage,AK,99827,907-766-7492,Southern Sports Authority</v>
      </c>
      <c r="C518" s="259" t="str">
        <f t="shared" si="21"/>
        <v>ority</v>
      </c>
      <c r="D518" s="259" t="e">
        <f t="shared" si="22"/>
        <v>#VALUE!</v>
      </c>
      <c r="E518" s="259" t="e">
        <f t="shared" si="23"/>
        <v>#VALUE!</v>
      </c>
    </row>
    <row r="519" spans="1:5" x14ac:dyDescent="0.25">
      <c r="A519" s="127" t="s">
        <v>363</v>
      </c>
      <c r="B519" s="104" t="str" cm="1">
        <f t="array" ref="B519" xml:space="preserve"> _xlfn.TEXTJOIN( ",", FALSE, TRIM( A519:A524 ) )</f>
        <v>Anchorage,AK,99827,907-766-7492,Southern Sports Authority,West Parks Highway</v>
      </c>
      <c r="C519" s="259" t="str">
        <f t="shared" ref="C519:C582" si="24" xml:space="preserve"> RIGHT( B519, $C$3 )</f>
        <v>ghway</v>
      </c>
      <c r="D519" s="259" t="e">
        <f t="shared" ref="D519:D582" si="25" xml:space="preserve"> FIND( $D$3, C519 )</f>
        <v>#VALUE!</v>
      </c>
      <c r="E519" s="259" t="e">
        <f t="shared" si="23"/>
        <v>#VALUE!</v>
      </c>
    </row>
    <row r="520" spans="1:5" x14ac:dyDescent="0.25">
      <c r="A520" s="127" t="s">
        <v>316</v>
      </c>
      <c r="B520" s="104" t="str" cm="1">
        <f t="array" ref="B520" xml:space="preserve"> _xlfn.TEXTJOIN( ",", FALSE, TRIM( A520:A525 ) )</f>
        <v>AK,99827,907-766-7492,Southern Sports Authority,West Parks Highway,Anchorage</v>
      </c>
      <c r="C520" s="259" t="str">
        <f t="shared" si="24"/>
        <v>orage</v>
      </c>
      <c r="D520" s="259" t="e">
        <f t="shared" si="25"/>
        <v>#VALUE!</v>
      </c>
      <c r="E520" s="259" t="e">
        <f t="shared" ref="E520:E583" si="26" xml:space="preserve"> SEARCH( $E$3, C520 )</f>
        <v>#VALUE!</v>
      </c>
    </row>
    <row r="521" spans="1:5" x14ac:dyDescent="0.25">
      <c r="A521" s="127">
        <v>99827</v>
      </c>
      <c r="B521" s="104" t="str" cm="1">
        <f t="array" ref="B521" xml:space="preserve"> _xlfn.TEXTJOIN( ",", FALSE, TRIM( A521:A526 ) )</f>
        <v>99827,907-766-7492,Southern Sports Authority,West Parks Highway,Anchorage,AK</v>
      </c>
      <c r="C521" s="259" t="str">
        <f t="shared" si="24"/>
        <v>ge,AK</v>
      </c>
      <c r="D521" s="259" t="e">
        <f t="shared" si="25"/>
        <v>#VALUE!</v>
      </c>
      <c r="E521" s="259" t="e">
        <f t="shared" si="26"/>
        <v>#VALUE!</v>
      </c>
    </row>
    <row r="522" spans="1:5" x14ac:dyDescent="0.25">
      <c r="A522" s="127" t="s">
        <v>580</v>
      </c>
      <c r="B522" s="104" t="str" cm="1">
        <f t="array" ref="B522" xml:space="preserve"> _xlfn.TEXTJOIN( ",", FALSE, TRIM( A522:A527 ) )</f>
        <v>907-766-7492,Southern Sports Authority,West Parks Highway,Anchorage,AK,99515</v>
      </c>
      <c r="C522" s="259" t="str">
        <f t="shared" si="24"/>
        <v>99515</v>
      </c>
      <c r="D522" s="259" t="e">
        <f t="shared" si="25"/>
        <v>#VALUE!</v>
      </c>
      <c r="E522" s="259" t="e">
        <f t="shared" si="26"/>
        <v>#VALUE!</v>
      </c>
    </row>
    <row r="523" spans="1:5" x14ac:dyDescent="0.25">
      <c r="A523" s="127" t="s">
        <v>581</v>
      </c>
      <c r="B523" s="104" t="str" cm="1">
        <f t="array" ref="B523" xml:space="preserve"> _xlfn.TEXTJOIN( ",", FALSE, TRIM( A523:A528 ) )</f>
        <v>Southern Sports Authority,West Parks Highway,Anchorage,AK,99515,907-349-7665</v>
      </c>
      <c r="C523" s="259" t="str">
        <f t="shared" si="24"/>
        <v>-7665</v>
      </c>
      <c r="D523" s="259">
        <f t="shared" si="25"/>
        <v>1</v>
      </c>
      <c r="E523" s="259">
        <f t="shared" si="26"/>
        <v>1</v>
      </c>
    </row>
    <row r="524" spans="1:5" x14ac:dyDescent="0.25">
      <c r="A524" s="127" t="s">
        <v>582</v>
      </c>
      <c r="B524" s="104" t="str" cm="1">
        <f t="array" ref="B524" xml:space="preserve"> _xlfn.TEXTJOIN( ",", FALSE, TRIM( A524:A529 ) )</f>
        <v>West Parks Highway,Anchorage,AK,99515,907-349-7665,Steve's Custom Fishing Rods</v>
      </c>
      <c r="C524" s="259" t="str">
        <f t="shared" si="24"/>
        <v xml:space="preserve"> Rods</v>
      </c>
      <c r="D524" s="259" t="e">
        <f t="shared" si="25"/>
        <v>#VALUE!</v>
      </c>
      <c r="E524" s="259" t="e">
        <f t="shared" si="26"/>
        <v>#VALUE!</v>
      </c>
    </row>
    <row r="525" spans="1:5" x14ac:dyDescent="0.25">
      <c r="A525" s="127" t="s">
        <v>363</v>
      </c>
      <c r="B525" s="104" t="str" cm="1">
        <f t="array" ref="B525" xml:space="preserve"> _xlfn.TEXTJOIN( ",", FALSE, TRIM( A525:A530 ) )</f>
        <v>Anchorage,AK,99515,907-349-7665,Steve's Custom Fishing Rods,1231 H Street</v>
      </c>
      <c r="C525" s="259" t="str">
        <f t="shared" si="24"/>
        <v>treet</v>
      </c>
      <c r="D525" s="259" t="e">
        <f t="shared" si="25"/>
        <v>#VALUE!</v>
      </c>
      <c r="E525" s="259" t="e">
        <f t="shared" si="26"/>
        <v>#VALUE!</v>
      </c>
    </row>
    <row r="526" spans="1:5" x14ac:dyDescent="0.25">
      <c r="A526" s="127" t="s">
        <v>316</v>
      </c>
      <c r="B526" s="104" t="str" cm="1">
        <f t="array" ref="B526" xml:space="preserve"> _xlfn.TEXTJOIN( ",", FALSE, TRIM( A526:A531 ) )</f>
        <v>AK,99515,907-349-7665,Steve's Custom Fishing Rods,1231 H Street,Healy</v>
      </c>
      <c r="C526" s="259" t="str">
        <f t="shared" si="24"/>
        <v>Healy</v>
      </c>
      <c r="D526" s="259" t="e">
        <f t="shared" si="25"/>
        <v>#VALUE!</v>
      </c>
      <c r="E526" s="259" t="e">
        <f t="shared" si="26"/>
        <v>#VALUE!</v>
      </c>
    </row>
    <row r="527" spans="1:5" x14ac:dyDescent="0.25">
      <c r="A527" s="127">
        <v>99515</v>
      </c>
      <c r="B527" s="104" t="str" cm="1">
        <f t="array" ref="B527" xml:space="preserve"> _xlfn.TEXTJOIN( ",", FALSE, TRIM( A527:A532 ) )</f>
        <v>99515,907-349-7665,Steve's Custom Fishing Rods,1231 H Street,Healy,AK</v>
      </c>
      <c r="C527" s="259" t="str">
        <f t="shared" si="24"/>
        <v>ly,AK</v>
      </c>
      <c r="D527" s="259" t="e">
        <f t="shared" si="25"/>
        <v>#VALUE!</v>
      </c>
      <c r="E527" s="259" t="e">
        <f t="shared" si="26"/>
        <v>#VALUE!</v>
      </c>
    </row>
    <row r="528" spans="1:5" x14ac:dyDescent="0.25">
      <c r="A528" s="127" t="s">
        <v>583</v>
      </c>
      <c r="B528" s="104" t="str" cm="1">
        <f t="array" ref="B528" xml:space="preserve"> _xlfn.TEXTJOIN( ",", FALSE, TRIM( A528:A533 ) )</f>
        <v>907-349-7665,Steve's Custom Fishing Rods,1231 H Street,Healy,AK,99835</v>
      </c>
      <c r="C528" s="259" t="str">
        <f t="shared" si="24"/>
        <v>99835</v>
      </c>
      <c r="D528" s="259" t="e">
        <f t="shared" si="25"/>
        <v>#VALUE!</v>
      </c>
      <c r="E528" s="259" t="e">
        <f t="shared" si="26"/>
        <v>#VALUE!</v>
      </c>
    </row>
    <row r="529" spans="1:5" x14ac:dyDescent="0.25">
      <c r="A529" s="127" t="s">
        <v>584</v>
      </c>
      <c r="B529" s="104" t="str" cm="1">
        <f t="array" ref="B529" xml:space="preserve"> _xlfn.TEXTJOIN( ",", FALSE, TRIM( A529:A534 ) )</f>
        <v>Steve's Custom Fishing Rods,1231 H Street,Healy,AK,99835,907-747-4653</v>
      </c>
      <c r="C529" s="259" t="str">
        <f t="shared" si="24"/>
        <v>-4653</v>
      </c>
      <c r="D529" s="259">
        <f t="shared" si="25"/>
        <v>1</v>
      </c>
      <c r="E529" s="259">
        <f t="shared" si="26"/>
        <v>1</v>
      </c>
    </row>
    <row r="530" spans="1:5" x14ac:dyDescent="0.25">
      <c r="A530" s="127" t="s">
        <v>585</v>
      </c>
      <c r="B530" s="104" t="str" cm="1">
        <f t="array" ref="B530" xml:space="preserve"> _xlfn.TEXTJOIN( ",", FALSE, TRIM( A530:A535 ) )</f>
        <v>1231 H Street,Healy,AK,99835,907-747-4653,Street Mercantile</v>
      </c>
      <c r="C530" s="259" t="str">
        <f t="shared" si="24"/>
        <v>ntile</v>
      </c>
      <c r="D530" s="259" t="e">
        <f t="shared" si="25"/>
        <v>#VALUE!</v>
      </c>
      <c r="E530" s="259" t="e">
        <f t="shared" si="26"/>
        <v>#VALUE!</v>
      </c>
    </row>
    <row r="531" spans="1:5" x14ac:dyDescent="0.25">
      <c r="A531" s="127" t="s">
        <v>586</v>
      </c>
      <c r="B531" s="104" t="str" cm="1">
        <f t="array" ref="B531" xml:space="preserve"> _xlfn.TEXTJOIN( ",", FALSE, TRIM( A531:A536 ) )</f>
        <v>Healy,AK,99835,907-747-4653,Street Mercantile,3500 North Athena Circle</v>
      </c>
      <c r="C531" s="259" t="str">
        <f t="shared" si="24"/>
        <v>ircle</v>
      </c>
      <c r="D531" s="259" t="e">
        <f t="shared" si="25"/>
        <v>#VALUE!</v>
      </c>
      <c r="E531" s="259" t="e">
        <f t="shared" si="26"/>
        <v>#VALUE!</v>
      </c>
    </row>
    <row r="532" spans="1:5" x14ac:dyDescent="0.25">
      <c r="A532" s="127" t="s">
        <v>316</v>
      </c>
      <c r="B532" s="104" t="str" cm="1">
        <f t="array" ref="B532" xml:space="preserve"> _xlfn.TEXTJOIN( ",", FALSE, TRIM( A532:A537 ) )</f>
        <v>AK,99835,907-747-4653,Street Mercantile,3500 North Athena Circle,Fairbanks</v>
      </c>
      <c r="C532" s="259" t="str">
        <f t="shared" si="24"/>
        <v>banks</v>
      </c>
      <c r="D532" s="259" t="e">
        <f t="shared" si="25"/>
        <v>#VALUE!</v>
      </c>
      <c r="E532" s="259" t="e">
        <f t="shared" si="26"/>
        <v>#VALUE!</v>
      </c>
    </row>
    <row r="533" spans="1:5" x14ac:dyDescent="0.25">
      <c r="A533" s="127">
        <v>99835</v>
      </c>
      <c r="B533" s="104" t="str" cm="1">
        <f t="array" ref="B533" xml:space="preserve"> _xlfn.TEXTJOIN( ",", FALSE, TRIM( A533:A538 ) )</f>
        <v>99835,907-747-4653,Street Mercantile,3500 North Athena Circle,Fairbanks,AK</v>
      </c>
      <c r="C533" s="259" t="str">
        <f t="shared" si="24"/>
        <v>ks,AK</v>
      </c>
      <c r="D533" s="259" t="e">
        <f t="shared" si="25"/>
        <v>#VALUE!</v>
      </c>
      <c r="E533" s="259" t="e">
        <f t="shared" si="26"/>
        <v>#VALUE!</v>
      </c>
    </row>
    <row r="534" spans="1:5" x14ac:dyDescent="0.25">
      <c r="A534" s="127" t="s">
        <v>587</v>
      </c>
      <c r="B534" s="104" t="str" cm="1">
        <f t="array" ref="B534" xml:space="preserve"> _xlfn.TEXTJOIN( ",", FALSE, TRIM( A534:A539 ) )</f>
        <v>907-747-4653,Street Mercantile,3500 North Athena Circle,Fairbanks,AK,99603</v>
      </c>
      <c r="C534" s="259" t="str">
        <f t="shared" si="24"/>
        <v>99603</v>
      </c>
      <c r="D534" s="259" t="e">
        <f t="shared" si="25"/>
        <v>#VALUE!</v>
      </c>
      <c r="E534" s="259" t="e">
        <f t="shared" si="26"/>
        <v>#VALUE!</v>
      </c>
    </row>
    <row r="535" spans="1:5" x14ac:dyDescent="0.25">
      <c r="A535" s="127" t="s">
        <v>588</v>
      </c>
      <c r="B535" s="104" t="str" cm="1">
        <f t="array" ref="B535" xml:space="preserve"> _xlfn.TEXTJOIN( ",", FALSE, TRIM( A535:A540 ) )</f>
        <v>Street Mercantile,3500 North Athena Circle,Fairbanks,AK,99603,907-235-5790</v>
      </c>
      <c r="C535" s="259" t="str">
        <f t="shared" si="24"/>
        <v>-5790</v>
      </c>
      <c r="D535" s="259">
        <f t="shared" si="25"/>
        <v>1</v>
      </c>
      <c r="E535" s="259">
        <f t="shared" si="26"/>
        <v>1</v>
      </c>
    </row>
    <row r="536" spans="1:5" x14ac:dyDescent="0.25">
      <c r="A536" s="127" t="s">
        <v>589</v>
      </c>
      <c r="B536" s="104" t="str" cm="1">
        <f t="array" ref="B536" xml:space="preserve"> _xlfn.TEXTJOIN( ",", FALSE, TRIM( A536:A541 ) )</f>
        <v>3500 North Athena Circle,Fairbanks,AK,99603,907-235-5790,Suburban Outfitters</v>
      </c>
      <c r="C536" s="259" t="str">
        <f t="shared" si="24"/>
        <v>tters</v>
      </c>
      <c r="D536" s="259" t="e">
        <f t="shared" si="25"/>
        <v>#VALUE!</v>
      </c>
      <c r="E536" s="259" t="e">
        <f t="shared" si="26"/>
        <v>#VALUE!</v>
      </c>
    </row>
    <row r="537" spans="1:5" x14ac:dyDescent="0.25">
      <c r="A537" s="127" t="s">
        <v>391</v>
      </c>
      <c r="B537" s="104" t="str" cm="1">
        <f t="array" ref="B537" xml:space="preserve"> _xlfn.TEXTJOIN( ",", FALSE, TRIM( A537:A542 ) )</f>
        <v>Fairbanks,AK,99603,907-235-5790,Suburban Outfitters,Richardson</v>
      </c>
      <c r="C537" s="259" t="str">
        <f t="shared" si="24"/>
        <v>rdson</v>
      </c>
      <c r="D537" s="259" t="e">
        <f t="shared" si="25"/>
        <v>#VALUE!</v>
      </c>
      <c r="E537" s="259" t="e">
        <f t="shared" si="26"/>
        <v>#VALUE!</v>
      </c>
    </row>
    <row r="538" spans="1:5" x14ac:dyDescent="0.25">
      <c r="A538" s="127" t="s">
        <v>316</v>
      </c>
      <c r="B538" s="104" t="str" cm="1">
        <f t="array" ref="B538" xml:space="preserve"> _xlfn.TEXTJOIN( ",", FALSE, TRIM( A538:A543 ) )</f>
        <v>AK,99603,907-235-5790,Suburban Outfitters,Richardson,Anchorage</v>
      </c>
      <c r="C538" s="259" t="str">
        <f t="shared" si="24"/>
        <v>orage</v>
      </c>
      <c r="D538" s="259" t="e">
        <f t="shared" si="25"/>
        <v>#VALUE!</v>
      </c>
      <c r="E538" s="259" t="e">
        <f t="shared" si="26"/>
        <v>#VALUE!</v>
      </c>
    </row>
    <row r="539" spans="1:5" x14ac:dyDescent="0.25">
      <c r="A539" s="127">
        <v>99603</v>
      </c>
      <c r="B539" s="104" t="str" cm="1">
        <f t="array" ref="B539" xml:space="preserve"> _xlfn.TEXTJOIN( ",", FALSE, TRIM( A539:A544 ) )</f>
        <v>99603,907-235-5790,Suburban Outfitters,Richardson,Anchorage,AK</v>
      </c>
      <c r="C539" s="259" t="str">
        <f t="shared" si="24"/>
        <v>ge,AK</v>
      </c>
      <c r="D539" s="259" t="e">
        <f t="shared" si="25"/>
        <v>#VALUE!</v>
      </c>
      <c r="E539" s="259" t="e">
        <f t="shared" si="26"/>
        <v>#VALUE!</v>
      </c>
    </row>
    <row r="540" spans="1:5" x14ac:dyDescent="0.25">
      <c r="A540" s="127" t="s">
        <v>590</v>
      </c>
      <c r="B540" s="104" t="str" cm="1">
        <f t="array" ref="B540" xml:space="preserve"> _xlfn.TEXTJOIN( ",", FALSE, TRIM( A540:A545 ) )</f>
        <v>907-235-5790,Suburban Outfitters,Richardson,Anchorage,AK,99504</v>
      </c>
      <c r="C540" s="259" t="str">
        <f t="shared" si="24"/>
        <v>99504</v>
      </c>
      <c r="D540" s="259" t="e">
        <f t="shared" si="25"/>
        <v>#VALUE!</v>
      </c>
      <c r="E540" s="259" t="e">
        <f t="shared" si="26"/>
        <v>#VALUE!</v>
      </c>
    </row>
    <row r="541" spans="1:5" x14ac:dyDescent="0.25">
      <c r="A541" s="127" t="s">
        <v>591</v>
      </c>
      <c r="B541" s="104" t="str" cm="1">
        <f t="array" ref="B541" xml:space="preserve"> _xlfn.TEXTJOIN( ",", FALSE, TRIM( A541:A546 ) )</f>
        <v>Suburban Outfitters,Richardson,Anchorage,AK,99504,907-333-8600</v>
      </c>
      <c r="C541" s="259" t="str">
        <f t="shared" si="24"/>
        <v>-8600</v>
      </c>
      <c r="D541" s="259">
        <f t="shared" si="25"/>
        <v>1</v>
      </c>
      <c r="E541" s="259">
        <f t="shared" si="26"/>
        <v>1</v>
      </c>
    </row>
    <row r="542" spans="1:5" x14ac:dyDescent="0.25">
      <c r="A542" s="127" t="s">
        <v>592</v>
      </c>
      <c r="B542" s="104" t="str" cm="1">
        <f t="array" ref="B542" xml:space="preserve"> _xlfn.TEXTJOIN( ",", FALSE, TRIM( A542:A547 ) )</f>
        <v>Richardson,Anchorage,AK,99504,907-333-8600,Sunshine Outfitters</v>
      </c>
      <c r="C542" s="259" t="str">
        <f t="shared" si="24"/>
        <v>tters</v>
      </c>
      <c r="D542" s="259" t="e">
        <f t="shared" si="25"/>
        <v>#VALUE!</v>
      </c>
      <c r="E542" s="259" t="e">
        <f t="shared" si="26"/>
        <v>#VALUE!</v>
      </c>
    </row>
    <row r="543" spans="1:5" x14ac:dyDescent="0.25">
      <c r="A543" s="127" t="s">
        <v>363</v>
      </c>
      <c r="B543" s="104" t="str" cm="1">
        <f t="array" ref="B543" xml:space="preserve"> _xlfn.TEXTJOIN( ",", FALSE, TRIM( A543:A548 ) )</f>
        <v>Anchorage,AK,99504,907-333-8600,Sunshine Outfitters,West Northern Boulevard</v>
      </c>
      <c r="C543" s="259" t="str">
        <f t="shared" si="24"/>
        <v>evard</v>
      </c>
      <c r="D543" s="259" t="e">
        <f t="shared" si="25"/>
        <v>#VALUE!</v>
      </c>
      <c r="E543" s="259" t="e">
        <f t="shared" si="26"/>
        <v>#VALUE!</v>
      </c>
    </row>
    <row r="544" spans="1:5" x14ac:dyDescent="0.25">
      <c r="A544" s="127" t="s">
        <v>316</v>
      </c>
      <c r="B544" s="104" t="str" cm="1">
        <f t="array" ref="B544" xml:space="preserve"> _xlfn.TEXTJOIN( ",", FALSE, TRIM( A544:A549 ) )</f>
        <v>AK,99504,907-333-8600,Sunshine Outfitters,West Northern Boulevard,Anchorage</v>
      </c>
      <c r="C544" s="259" t="str">
        <f t="shared" si="24"/>
        <v>orage</v>
      </c>
      <c r="D544" s="259" t="e">
        <f t="shared" si="25"/>
        <v>#VALUE!</v>
      </c>
      <c r="E544" s="259" t="e">
        <f t="shared" si="26"/>
        <v>#VALUE!</v>
      </c>
    </row>
    <row r="545" spans="1:5" x14ac:dyDescent="0.25">
      <c r="A545" s="127">
        <v>99504</v>
      </c>
      <c r="B545" s="104" t="str" cm="1">
        <f t="array" ref="B545" xml:space="preserve"> _xlfn.TEXTJOIN( ",", FALSE, TRIM( A545:A550 ) )</f>
        <v>99504,907-333-8600,Sunshine Outfitters,West Northern Boulevard,Anchorage,AK</v>
      </c>
      <c r="C545" s="259" t="str">
        <f t="shared" si="24"/>
        <v>ge,AK</v>
      </c>
      <c r="D545" s="259" t="e">
        <f t="shared" si="25"/>
        <v>#VALUE!</v>
      </c>
      <c r="E545" s="259" t="e">
        <f t="shared" si="26"/>
        <v>#VALUE!</v>
      </c>
    </row>
    <row r="546" spans="1:5" x14ac:dyDescent="0.25">
      <c r="A546" s="127" t="s">
        <v>593</v>
      </c>
      <c r="B546" s="104" t="str" cm="1">
        <f t="array" ref="B546" xml:space="preserve"> _xlfn.TEXTJOIN( ",", FALSE, TRIM( A546:A551 ) )</f>
        <v>907-333-8600,Sunshine Outfitters,West Northern Boulevard,Anchorage,AK,99501</v>
      </c>
      <c r="C546" s="259" t="str">
        <f t="shared" si="24"/>
        <v>99501</v>
      </c>
      <c r="D546" s="259" t="e">
        <f t="shared" si="25"/>
        <v>#VALUE!</v>
      </c>
      <c r="E546" s="259" t="e">
        <f t="shared" si="26"/>
        <v>#VALUE!</v>
      </c>
    </row>
    <row r="547" spans="1:5" x14ac:dyDescent="0.25">
      <c r="A547" s="127" t="s">
        <v>594</v>
      </c>
      <c r="B547" s="104" t="str" cm="1">
        <f t="array" ref="B547" xml:space="preserve"> _xlfn.TEXTJOIN( ",", FALSE, TRIM( A547:A552 ) )</f>
        <v>Sunshine Outfitters,West Northern Boulevard,Anchorage,AK,99501,907-929-7867</v>
      </c>
      <c r="C547" s="259" t="str">
        <f t="shared" si="24"/>
        <v>-7867</v>
      </c>
      <c r="D547" s="259">
        <f t="shared" si="25"/>
        <v>1</v>
      </c>
      <c r="E547" s="259">
        <f t="shared" si="26"/>
        <v>1</v>
      </c>
    </row>
    <row r="548" spans="1:5" x14ac:dyDescent="0.25">
      <c r="A548" s="127" t="s">
        <v>595</v>
      </c>
      <c r="B548" s="104" t="str" cm="1">
        <f t="array" ref="B548" xml:space="preserve"> _xlfn.TEXTJOIN( ",", FALSE, TRIM( A548:A553 ) )</f>
        <v>West Northern Boulevard,Anchorage,AK,99501,907-929-7867,The Outfitter</v>
      </c>
      <c r="C548" s="259" t="str">
        <f t="shared" si="24"/>
        <v>itter</v>
      </c>
      <c r="D548" s="259" t="e">
        <f t="shared" si="25"/>
        <v>#VALUE!</v>
      </c>
      <c r="E548" s="259" t="e">
        <f t="shared" si="26"/>
        <v>#VALUE!</v>
      </c>
    </row>
    <row r="549" spans="1:5" x14ac:dyDescent="0.25">
      <c r="A549" s="127" t="s">
        <v>363</v>
      </c>
      <c r="B549" s="104" t="str" cm="1">
        <f t="array" ref="B549" xml:space="preserve"> _xlfn.TEXTJOIN( ",", FALSE, TRIM( A549:A554 ) )</f>
        <v>Anchorage,AK,99501,907-929-7867,The Outfitter,4462 Sawmill Creek Road</v>
      </c>
      <c r="C549" s="259" t="str">
        <f t="shared" si="24"/>
        <v xml:space="preserve"> Road</v>
      </c>
      <c r="D549" s="259" t="e">
        <f t="shared" si="25"/>
        <v>#VALUE!</v>
      </c>
      <c r="E549" s="259" t="e">
        <f t="shared" si="26"/>
        <v>#VALUE!</v>
      </c>
    </row>
    <row r="550" spans="1:5" x14ac:dyDescent="0.25">
      <c r="A550" s="127" t="s">
        <v>316</v>
      </c>
      <c r="B550" s="104" t="str" cm="1">
        <f t="array" ref="B550" xml:space="preserve"> _xlfn.TEXTJOIN( ",", FALSE, TRIM( A550:A555 ) )</f>
        <v>AK,99501,907-929-7867,The Outfitter,4462 Sawmill Creek Road,Anchorage</v>
      </c>
      <c r="C550" s="259" t="str">
        <f t="shared" si="24"/>
        <v>orage</v>
      </c>
      <c r="D550" s="259" t="e">
        <f t="shared" si="25"/>
        <v>#VALUE!</v>
      </c>
      <c r="E550" s="259" t="e">
        <f t="shared" si="26"/>
        <v>#VALUE!</v>
      </c>
    </row>
    <row r="551" spans="1:5" x14ac:dyDescent="0.25">
      <c r="A551" s="127">
        <v>99501</v>
      </c>
      <c r="B551" s="104" t="str" cm="1">
        <f t="array" ref="B551" xml:space="preserve"> _xlfn.TEXTJOIN( ",", FALSE, TRIM( A551:A556 ) )</f>
        <v>99501,907-929-7867,The Outfitter,4462 Sawmill Creek Road,Anchorage,AK</v>
      </c>
      <c r="C551" s="259" t="str">
        <f t="shared" si="24"/>
        <v>ge,AK</v>
      </c>
      <c r="D551" s="259" t="e">
        <f t="shared" si="25"/>
        <v>#VALUE!</v>
      </c>
      <c r="E551" s="259" t="e">
        <f t="shared" si="26"/>
        <v>#VALUE!</v>
      </c>
    </row>
    <row r="552" spans="1:5" x14ac:dyDescent="0.25">
      <c r="A552" s="127" t="s">
        <v>596</v>
      </c>
      <c r="B552" s="104" t="str" cm="1">
        <f t="array" ref="B552" xml:space="preserve"> _xlfn.TEXTJOIN( ",", FALSE, TRIM( A552:A557 ) )</f>
        <v>907-929-7867,The Outfitter,4462 Sawmill Creek Road,Anchorage,AK,99901</v>
      </c>
      <c r="C552" s="259" t="str">
        <f t="shared" si="24"/>
        <v>99901</v>
      </c>
      <c r="D552" s="259" t="e">
        <f t="shared" si="25"/>
        <v>#VALUE!</v>
      </c>
      <c r="E552" s="259" t="e">
        <f t="shared" si="26"/>
        <v>#VALUE!</v>
      </c>
    </row>
    <row r="553" spans="1:5" x14ac:dyDescent="0.25">
      <c r="A553" s="127" t="s">
        <v>597</v>
      </c>
      <c r="B553" s="104" t="str" cm="1">
        <f t="array" ref="B553" xml:space="preserve"> _xlfn.TEXTJOIN( ",", FALSE, TRIM( A553:A558 ) )</f>
        <v>The Outfitter,4462 Sawmill Creek Road,Anchorage,AK,99901,907-225-6706</v>
      </c>
      <c r="C553" s="259" t="str">
        <f t="shared" si="24"/>
        <v>-6706</v>
      </c>
      <c r="D553" s="259">
        <f t="shared" si="25"/>
        <v>1</v>
      </c>
      <c r="E553" s="259">
        <f t="shared" si="26"/>
        <v>1</v>
      </c>
    </row>
    <row r="554" spans="1:5" x14ac:dyDescent="0.25">
      <c r="A554" s="127" t="s">
        <v>598</v>
      </c>
      <c r="B554" s="104" t="str" cm="1">
        <f t="array" ref="B554" xml:space="preserve"> _xlfn.TEXTJOIN( ",", FALSE, TRIM( A554:A559 ) )</f>
        <v>4462 Sawmill Creek Road,Anchorage,AK,99901,907-225-6706,The Trading Company Furniture House</v>
      </c>
      <c r="C554" s="259" t="str">
        <f t="shared" si="24"/>
        <v>House</v>
      </c>
      <c r="D554" s="259" t="e">
        <f t="shared" si="25"/>
        <v>#VALUE!</v>
      </c>
      <c r="E554" s="259" t="e">
        <f t="shared" si="26"/>
        <v>#VALUE!</v>
      </c>
    </row>
    <row r="555" spans="1:5" x14ac:dyDescent="0.25">
      <c r="A555" s="127" t="s">
        <v>363</v>
      </c>
      <c r="B555" s="104" t="str" cm="1">
        <f t="array" ref="B555" xml:space="preserve"> _xlfn.TEXTJOIN( ",", FALSE, TRIM( A555:A560 ) )</f>
        <v>Anchorage,AK,99901,907-225-6706,The Trading Company Furniture House,West Northern Boulevard</v>
      </c>
      <c r="C555" s="259" t="str">
        <f t="shared" si="24"/>
        <v>evard</v>
      </c>
      <c r="D555" s="259" t="e">
        <f t="shared" si="25"/>
        <v>#VALUE!</v>
      </c>
      <c r="E555" s="259" t="e">
        <f t="shared" si="26"/>
        <v>#VALUE!</v>
      </c>
    </row>
    <row r="556" spans="1:5" x14ac:dyDescent="0.25">
      <c r="A556" s="127" t="s">
        <v>316</v>
      </c>
      <c r="B556" s="104" t="str" cm="1">
        <f t="array" ref="B556" xml:space="preserve"> _xlfn.TEXTJOIN( ",", FALSE, TRIM( A556:A561 ) )</f>
        <v>AK,99901,907-225-6706,The Trading Company Furniture House,West Northern Boulevard,Anchorage</v>
      </c>
      <c r="C556" s="259" t="str">
        <f t="shared" si="24"/>
        <v>orage</v>
      </c>
      <c r="D556" s="259" t="e">
        <f t="shared" si="25"/>
        <v>#VALUE!</v>
      </c>
      <c r="E556" s="259" t="e">
        <f t="shared" si="26"/>
        <v>#VALUE!</v>
      </c>
    </row>
    <row r="557" spans="1:5" x14ac:dyDescent="0.25">
      <c r="A557" s="127">
        <v>99901</v>
      </c>
      <c r="B557" s="104" t="str" cm="1">
        <f t="array" ref="B557" xml:space="preserve"> _xlfn.TEXTJOIN( ",", FALSE, TRIM( A557:A562 ) )</f>
        <v>99901,907-225-6706,The Trading Company Furniture House,West Northern Boulevard,Anchorage,AK</v>
      </c>
      <c r="C557" s="259" t="str">
        <f t="shared" si="24"/>
        <v>ge,AK</v>
      </c>
      <c r="D557" s="259" t="e">
        <f t="shared" si="25"/>
        <v>#VALUE!</v>
      </c>
      <c r="E557" s="259" t="e">
        <f t="shared" si="26"/>
        <v>#VALUE!</v>
      </c>
    </row>
    <row r="558" spans="1:5" x14ac:dyDescent="0.25">
      <c r="A558" s="127" t="s">
        <v>599</v>
      </c>
      <c r="B558" s="104" t="str" cm="1">
        <f t="array" ref="B558" xml:space="preserve"> _xlfn.TEXTJOIN( ",", FALSE, TRIM( A558:A563 ) )</f>
        <v>907-225-6706,The Trading Company Furniture House,West Northern Boulevard,Anchorage,AK,99901</v>
      </c>
      <c r="C558" s="259" t="str">
        <f t="shared" si="24"/>
        <v>99901</v>
      </c>
      <c r="D558" s="259" t="e">
        <f t="shared" si="25"/>
        <v>#VALUE!</v>
      </c>
      <c r="E558" s="259" t="e">
        <f t="shared" si="26"/>
        <v>#VALUE!</v>
      </c>
    </row>
    <row r="559" spans="1:5" x14ac:dyDescent="0.25">
      <c r="A559" s="127" t="s">
        <v>600</v>
      </c>
      <c r="B559" s="104" t="str" cm="1">
        <f t="array" ref="B559" xml:space="preserve"> _xlfn.TEXTJOIN( ",", FALSE, TRIM( A559:A564 ) )</f>
        <v>The Trading Company Furniture House,West Northern Boulevard,Anchorage,AK,99901,907-225-8139</v>
      </c>
      <c r="C559" s="259" t="str">
        <f t="shared" si="24"/>
        <v>-8139</v>
      </c>
      <c r="D559" s="259">
        <f t="shared" si="25"/>
        <v>1</v>
      </c>
      <c r="E559" s="259">
        <f t="shared" si="26"/>
        <v>1</v>
      </c>
    </row>
    <row r="560" spans="1:5" x14ac:dyDescent="0.25">
      <c r="A560" s="127" t="s">
        <v>595</v>
      </c>
      <c r="B560" s="104" t="str" cm="1">
        <f t="array" ref="B560" xml:space="preserve"> _xlfn.TEXTJOIN( ",", FALSE, TRIM( A560:A565 ) )</f>
        <v>West Northern Boulevard,Anchorage,AK,99901,907-225-8139,The Windless Corner</v>
      </c>
      <c r="C560" s="259" t="str">
        <f t="shared" si="24"/>
        <v>orner</v>
      </c>
      <c r="D560" s="259" t="e">
        <f t="shared" si="25"/>
        <v>#VALUE!</v>
      </c>
      <c r="E560" s="259" t="e">
        <f t="shared" si="26"/>
        <v>#VALUE!</v>
      </c>
    </row>
    <row r="561" spans="1:5" x14ac:dyDescent="0.25">
      <c r="A561" s="127" t="s">
        <v>363</v>
      </c>
      <c r="B561" s="104" t="str" cm="1">
        <f t="array" ref="B561" xml:space="preserve"> _xlfn.TEXTJOIN( ",", FALSE, TRIM( A561:A566 ) )</f>
        <v>Anchorage,AK,99901,907-225-8139,The Windless Corner,West Northern Boulevard</v>
      </c>
      <c r="C561" s="259" t="str">
        <f t="shared" si="24"/>
        <v>evard</v>
      </c>
      <c r="D561" s="259" t="e">
        <f t="shared" si="25"/>
        <v>#VALUE!</v>
      </c>
      <c r="E561" s="259" t="e">
        <f t="shared" si="26"/>
        <v>#VALUE!</v>
      </c>
    </row>
    <row r="562" spans="1:5" x14ac:dyDescent="0.25">
      <c r="A562" s="127" t="s">
        <v>316</v>
      </c>
      <c r="B562" s="104" t="str" cm="1">
        <f t="array" ref="B562" xml:space="preserve"> _xlfn.TEXTJOIN( ",", FALSE, TRIM( A562:A567 ) )</f>
        <v>AK,99901,907-225-8139,The Windless Corner,West Northern Boulevard,Anchorage</v>
      </c>
      <c r="C562" s="259" t="str">
        <f t="shared" si="24"/>
        <v>orage</v>
      </c>
      <c r="D562" s="259" t="e">
        <f t="shared" si="25"/>
        <v>#VALUE!</v>
      </c>
      <c r="E562" s="259" t="e">
        <f t="shared" si="26"/>
        <v>#VALUE!</v>
      </c>
    </row>
    <row r="563" spans="1:5" x14ac:dyDescent="0.25">
      <c r="A563" s="127">
        <v>99901</v>
      </c>
      <c r="B563" s="104" t="str" cm="1">
        <f t="array" ref="B563" xml:space="preserve"> _xlfn.TEXTJOIN( ",", FALSE, TRIM( A563:A568 ) )</f>
        <v>99901,907-225-8139,The Windless Corner,West Northern Boulevard,Anchorage,AK</v>
      </c>
      <c r="C563" s="259" t="str">
        <f t="shared" si="24"/>
        <v>ge,AK</v>
      </c>
      <c r="D563" s="259" t="e">
        <f t="shared" si="25"/>
        <v>#VALUE!</v>
      </c>
      <c r="E563" s="259" t="e">
        <f t="shared" si="26"/>
        <v>#VALUE!</v>
      </c>
    </row>
    <row r="564" spans="1:5" x14ac:dyDescent="0.25">
      <c r="A564" s="127" t="s">
        <v>601</v>
      </c>
      <c r="B564" s="104" t="str" cm="1">
        <f t="array" ref="B564" xml:space="preserve"> _xlfn.TEXTJOIN( ",", FALSE, TRIM( A564:A569 ) )</f>
        <v>907-225-8139,The Windless Corner,West Northern Boulevard,Anchorage,AK,99654</v>
      </c>
      <c r="C564" s="259" t="str">
        <f t="shared" si="24"/>
        <v>99654</v>
      </c>
      <c r="D564" s="259" t="e">
        <f t="shared" si="25"/>
        <v>#VALUE!</v>
      </c>
      <c r="E564" s="259" t="e">
        <f t="shared" si="26"/>
        <v>#VALUE!</v>
      </c>
    </row>
    <row r="565" spans="1:5" x14ac:dyDescent="0.25">
      <c r="A565" s="127" t="s">
        <v>602</v>
      </c>
      <c r="B565" s="104" t="str" cm="1">
        <f t="array" ref="B565" xml:space="preserve"> _xlfn.TEXTJOIN( ",", FALSE, TRIM( A565:A570 ) )</f>
        <v>The Windless Corner,West Northern Boulevard,Anchorage,AK,99654,907-373-8030</v>
      </c>
      <c r="C565" s="259" t="str">
        <f t="shared" si="24"/>
        <v>-8030</v>
      </c>
      <c r="D565" s="259">
        <f t="shared" si="25"/>
        <v>1</v>
      </c>
      <c r="E565" s="259">
        <f t="shared" si="26"/>
        <v>1</v>
      </c>
    </row>
    <row r="566" spans="1:5" x14ac:dyDescent="0.25">
      <c r="A566" s="127" t="s">
        <v>595</v>
      </c>
      <c r="B566" s="104" t="str" cm="1">
        <f t="array" ref="B566" xml:space="preserve"> _xlfn.TEXTJOIN( ",", FALSE, TRIM( A566:A571 ) )</f>
        <v>West Northern Boulevard,Anchorage,AK,99654,907-373-8030,Travel of Alaska</v>
      </c>
      <c r="C566" s="259" t="str">
        <f t="shared" si="24"/>
        <v>laska</v>
      </c>
      <c r="D566" s="259" t="e">
        <f t="shared" si="25"/>
        <v>#VALUE!</v>
      </c>
      <c r="E566" s="259" t="e">
        <f t="shared" si="26"/>
        <v>#VALUE!</v>
      </c>
    </row>
    <row r="567" spans="1:5" x14ac:dyDescent="0.25">
      <c r="A567" s="127" t="s">
        <v>363</v>
      </c>
      <c r="B567" s="104" t="str" cm="1">
        <f t="array" ref="B567" xml:space="preserve"> _xlfn.TEXTJOIN( ",", FALSE, TRIM( A567:A572 ) )</f>
        <v>Anchorage,AK,99654,907-373-8030,Travel of Alaska,4301 River Loop Road</v>
      </c>
      <c r="C567" s="259" t="str">
        <f t="shared" si="24"/>
        <v xml:space="preserve"> Road</v>
      </c>
      <c r="D567" s="259" t="e">
        <f t="shared" si="25"/>
        <v>#VALUE!</v>
      </c>
      <c r="E567" s="259" t="e">
        <f t="shared" si="26"/>
        <v>#VALUE!</v>
      </c>
    </row>
    <row r="568" spans="1:5" x14ac:dyDescent="0.25">
      <c r="A568" s="127" t="s">
        <v>316</v>
      </c>
      <c r="B568" s="104" t="str" cm="1">
        <f t="array" ref="B568" xml:space="preserve"> _xlfn.TEXTJOIN( ",", FALSE, TRIM( A568:A573 ) )</f>
        <v>AK,99654,907-373-8030,Travel of Alaska,4301 River Loop Road,Anchorage</v>
      </c>
      <c r="C568" s="259" t="str">
        <f t="shared" si="24"/>
        <v>orage</v>
      </c>
      <c r="D568" s="259" t="e">
        <f t="shared" si="25"/>
        <v>#VALUE!</v>
      </c>
      <c r="E568" s="259" t="e">
        <f t="shared" si="26"/>
        <v>#VALUE!</v>
      </c>
    </row>
    <row r="569" spans="1:5" x14ac:dyDescent="0.25">
      <c r="A569" s="127">
        <v>99654</v>
      </c>
      <c r="B569" s="104" t="str" cm="1">
        <f t="array" ref="B569" xml:space="preserve"> _xlfn.TEXTJOIN( ",", FALSE, TRIM( A569:A574 ) )</f>
        <v>99654,907-373-8030,Travel of Alaska,4301 River Loop Road,Anchorage,AK</v>
      </c>
      <c r="C569" s="259" t="str">
        <f t="shared" si="24"/>
        <v>ge,AK</v>
      </c>
      <c r="D569" s="259" t="e">
        <f t="shared" si="25"/>
        <v>#VALUE!</v>
      </c>
      <c r="E569" s="259" t="e">
        <f t="shared" si="26"/>
        <v>#VALUE!</v>
      </c>
    </row>
    <row r="570" spans="1:5" x14ac:dyDescent="0.25">
      <c r="A570" s="127" t="s">
        <v>603</v>
      </c>
      <c r="B570" s="104" t="str" cm="1">
        <f t="array" ref="B570" xml:space="preserve"> _xlfn.TEXTJOIN( ",", FALSE, TRIM( A570:A575 ) )</f>
        <v>907-373-8030,Travel of Alaska,4301 River Loop Road,Anchorage,AK,99577</v>
      </c>
      <c r="C570" s="259" t="str">
        <f t="shared" si="24"/>
        <v>99577</v>
      </c>
      <c r="D570" s="259" t="e">
        <f t="shared" si="25"/>
        <v>#VALUE!</v>
      </c>
      <c r="E570" s="259" t="e">
        <f t="shared" si="26"/>
        <v>#VALUE!</v>
      </c>
    </row>
    <row r="571" spans="1:5" x14ac:dyDescent="0.25">
      <c r="A571" s="127" t="s">
        <v>604</v>
      </c>
      <c r="B571" s="104" t="str" cm="1">
        <f t="array" ref="B571" xml:space="preserve"> _xlfn.TEXTJOIN( ",", FALSE, TRIM( A571:A576 ) )</f>
        <v>Travel of Alaska,4301 River Loop Road,Anchorage,AK,99577,907-694-6664</v>
      </c>
      <c r="C571" s="259" t="str">
        <f t="shared" si="24"/>
        <v>-6664</v>
      </c>
      <c r="D571" s="259">
        <f t="shared" si="25"/>
        <v>1</v>
      </c>
      <c r="E571" s="259">
        <f t="shared" si="26"/>
        <v>1</v>
      </c>
    </row>
    <row r="572" spans="1:5" x14ac:dyDescent="0.25">
      <c r="A572" s="127" t="s">
        <v>605</v>
      </c>
      <c r="B572" s="104" t="str" cm="1">
        <f t="array" ref="B572" xml:space="preserve"> _xlfn.TEXTJOIN( ",", FALSE, TRIM( A572:A577 ) )</f>
        <v>4301 River Loop Road,Anchorage,AK,99577,907-694-6664,Travers Realty</v>
      </c>
      <c r="C572" s="259" t="str">
        <f t="shared" si="24"/>
        <v>ealty</v>
      </c>
      <c r="D572" s="259" t="e">
        <f t="shared" si="25"/>
        <v>#VALUE!</v>
      </c>
      <c r="E572" s="259" t="e">
        <f t="shared" si="26"/>
        <v>#VALUE!</v>
      </c>
    </row>
    <row r="573" spans="1:5" x14ac:dyDescent="0.25">
      <c r="A573" s="127" t="s">
        <v>363</v>
      </c>
      <c r="B573" s="104" t="str" cm="1">
        <f t="array" ref="B573" xml:space="preserve"> _xlfn.TEXTJOIN( ",", FALSE, TRIM( A573:A578 ) )</f>
        <v>Anchorage,AK,99577,907-694-6664,Travers Realty,Yenlo Street</v>
      </c>
      <c r="C573" s="259" t="str">
        <f t="shared" si="24"/>
        <v>treet</v>
      </c>
      <c r="D573" s="259" t="e">
        <f t="shared" si="25"/>
        <v>#VALUE!</v>
      </c>
      <c r="E573" s="259" t="e">
        <f t="shared" si="26"/>
        <v>#VALUE!</v>
      </c>
    </row>
    <row r="574" spans="1:5" x14ac:dyDescent="0.25">
      <c r="A574" s="127" t="s">
        <v>316</v>
      </c>
      <c r="B574" s="104" t="str" cm="1">
        <f t="array" ref="B574" xml:space="preserve"> _xlfn.TEXTJOIN( ",", FALSE, TRIM( A574:A579 ) )</f>
        <v>AK,99577,907-694-6664,Travers Realty,Yenlo Street,Anchorage</v>
      </c>
      <c r="C574" s="259" t="str">
        <f t="shared" si="24"/>
        <v>orage</v>
      </c>
      <c r="D574" s="259" t="e">
        <f t="shared" si="25"/>
        <v>#VALUE!</v>
      </c>
      <c r="E574" s="259" t="e">
        <f t="shared" si="26"/>
        <v>#VALUE!</v>
      </c>
    </row>
    <row r="575" spans="1:5" x14ac:dyDescent="0.25">
      <c r="A575" s="127">
        <v>99577</v>
      </c>
      <c r="B575" s="104" t="str" cm="1">
        <f t="array" ref="B575" xml:space="preserve"> _xlfn.TEXTJOIN( ",", FALSE, TRIM( A575:A580 ) )</f>
        <v>99577,907-694-6664,Travers Realty,Yenlo Street,Anchorage,AK</v>
      </c>
      <c r="C575" s="259" t="str">
        <f t="shared" si="24"/>
        <v>ge,AK</v>
      </c>
      <c r="D575" s="259" t="e">
        <f t="shared" si="25"/>
        <v>#VALUE!</v>
      </c>
      <c r="E575" s="259" t="e">
        <f t="shared" si="26"/>
        <v>#VALUE!</v>
      </c>
    </row>
    <row r="576" spans="1:5" x14ac:dyDescent="0.25">
      <c r="A576" s="127" t="s">
        <v>606</v>
      </c>
      <c r="B576" s="104" t="str" cm="1">
        <f t="array" ref="B576" xml:space="preserve"> _xlfn.TEXTJOIN( ",", FALSE, TRIM( A576:A581 ) )</f>
        <v>907-694-6664,Travers Realty,Yenlo Street,Anchorage,AK,99507</v>
      </c>
      <c r="C576" s="259" t="str">
        <f t="shared" si="24"/>
        <v>99507</v>
      </c>
      <c r="D576" s="259" t="e">
        <f t="shared" si="25"/>
        <v>#VALUE!</v>
      </c>
      <c r="E576" s="259" t="e">
        <f t="shared" si="26"/>
        <v>#VALUE!</v>
      </c>
    </row>
    <row r="577" spans="1:5" x14ac:dyDescent="0.25">
      <c r="A577" s="127" t="s">
        <v>607</v>
      </c>
      <c r="B577" s="104" t="str" cm="1">
        <f t="array" ref="B577" xml:space="preserve"> _xlfn.TEXTJOIN( ",", FALSE, TRIM( A577:A582 ) )</f>
        <v>Travers Realty,Yenlo Street,Anchorage,AK,99507,907-346-8438</v>
      </c>
      <c r="C577" s="259" t="str">
        <f t="shared" si="24"/>
        <v>-8438</v>
      </c>
      <c r="D577" s="259">
        <f t="shared" si="25"/>
        <v>1</v>
      </c>
      <c r="E577" s="259">
        <f t="shared" si="26"/>
        <v>1</v>
      </c>
    </row>
    <row r="578" spans="1:5" x14ac:dyDescent="0.25">
      <c r="A578" s="127" t="s">
        <v>608</v>
      </c>
      <c r="B578" s="104" t="str" cm="1">
        <f t="array" ref="B578" xml:space="preserve"> _xlfn.TEXTJOIN( ",", FALSE, TRIM( A578:A583 ) )</f>
        <v>Yenlo Street,Anchorage,AK,99507,907-346-8438,Tundra View Sports</v>
      </c>
      <c r="C578" s="259" t="str">
        <f t="shared" si="24"/>
        <v>ports</v>
      </c>
      <c r="D578" s="259" t="e">
        <f t="shared" si="25"/>
        <v>#VALUE!</v>
      </c>
      <c r="E578" s="259" t="e">
        <f t="shared" si="26"/>
        <v>#VALUE!</v>
      </c>
    </row>
    <row r="579" spans="1:5" x14ac:dyDescent="0.25">
      <c r="A579" s="127" t="s">
        <v>363</v>
      </c>
      <c r="B579" s="104" t="str" cm="1">
        <f t="array" ref="B579" xml:space="preserve"> _xlfn.TEXTJOIN( ",", FALSE, TRIM( A579:A584 ) )</f>
        <v>Anchorage,AK,99507,907-346-8438,Tundra View Sports,1312 Indo Skate Park</v>
      </c>
      <c r="C579" s="259" t="str">
        <f t="shared" si="24"/>
        <v xml:space="preserve"> Park</v>
      </c>
      <c r="D579" s="259" t="e">
        <f t="shared" si="25"/>
        <v>#VALUE!</v>
      </c>
      <c r="E579" s="259" t="e">
        <f t="shared" si="26"/>
        <v>#VALUE!</v>
      </c>
    </row>
    <row r="580" spans="1:5" x14ac:dyDescent="0.25">
      <c r="A580" s="127" t="s">
        <v>316</v>
      </c>
      <c r="B580" s="104" t="str" cm="1">
        <f t="array" ref="B580" xml:space="preserve"> _xlfn.TEXTJOIN( ",", FALSE, TRIM( A580:A585 ) )</f>
        <v>AK,99507,907-346-8438,Tundra View Sports,1312 Indo Skate Park,Fairbanks</v>
      </c>
      <c r="C580" s="259" t="str">
        <f t="shared" si="24"/>
        <v>banks</v>
      </c>
      <c r="D580" s="259" t="e">
        <f t="shared" si="25"/>
        <v>#VALUE!</v>
      </c>
      <c r="E580" s="259" t="e">
        <f t="shared" si="26"/>
        <v>#VALUE!</v>
      </c>
    </row>
    <row r="581" spans="1:5" x14ac:dyDescent="0.25">
      <c r="A581" s="127">
        <v>99507</v>
      </c>
      <c r="B581" s="104" t="str" cm="1">
        <f t="array" ref="B581" xml:space="preserve"> _xlfn.TEXTJOIN( ",", FALSE, TRIM( A581:A586 ) )</f>
        <v>99507,907-346-8438,Tundra View Sports,1312 Indo Skate Park,Fairbanks,AK</v>
      </c>
      <c r="C581" s="259" t="str">
        <f t="shared" si="24"/>
        <v>ks,AK</v>
      </c>
      <c r="D581" s="259" t="e">
        <f t="shared" si="25"/>
        <v>#VALUE!</v>
      </c>
      <c r="E581" s="259" t="e">
        <f t="shared" si="26"/>
        <v>#VALUE!</v>
      </c>
    </row>
    <row r="582" spans="1:5" x14ac:dyDescent="0.25">
      <c r="A582" s="127" t="s">
        <v>609</v>
      </c>
      <c r="B582" s="104" t="str" cm="1">
        <f t="array" ref="B582" xml:space="preserve"> _xlfn.TEXTJOIN( ",", FALSE, TRIM( A582:A587 ) )</f>
        <v>907-346-8438,Tundra View Sports,1312 Indo Skate Park,Fairbanks,AK,99737</v>
      </c>
      <c r="C582" s="259" t="str">
        <f t="shared" si="24"/>
        <v>99737</v>
      </c>
      <c r="D582" s="259" t="e">
        <f t="shared" si="25"/>
        <v>#VALUE!</v>
      </c>
      <c r="E582" s="259" t="e">
        <f t="shared" si="26"/>
        <v>#VALUE!</v>
      </c>
    </row>
    <row r="583" spans="1:5" x14ac:dyDescent="0.25">
      <c r="A583" s="127" t="s">
        <v>610</v>
      </c>
      <c r="B583" s="104" t="str" cm="1">
        <f t="array" ref="B583" xml:space="preserve"> _xlfn.TEXTJOIN( ",", FALSE, TRIM( A583:A588 ) )</f>
        <v>Tundra View Sports,1312 Indo Skate Park,Fairbanks,AK,99737,907-895-4990</v>
      </c>
      <c r="C583" s="259" t="str">
        <f t="shared" ref="C583:C612" si="27" xml:space="preserve"> RIGHT( B583, $C$3 )</f>
        <v>-4990</v>
      </c>
      <c r="D583" s="259">
        <f t="shared" ref="D583:D612" si="28" xml:space="preserve"> FIND( $D$3, C583 )</f>
        <v>1</v>
      </c>
      <c r="E583" s="259">
        <f t="shared" si="26"/>
        <v>1</v>
      </c>
    </row>
    <row r="584" spans="1:5" x14ac:dyDescent="0.25">
      <c r="A584" s="127" t="s">
        <v>611</v>
      </c>
      <c r="B584" s="104" t="str" cm="1">
        <f t="array" ref="B584" xml:space="preserve"> _xlfn.TEXTJOIN( ",", FALSE, TRIM( A584:A589 ) )</f>
        <v>1312 Indo Skate Park,Fairbanks,AK,99737,907-895-4990,Weller Fishing Inc</v>
      </c>
      <c r="C584" s="259" t="str">
        <f t="shared" si="27"/>
        <v>g Inc</v>
      </c>
      <c r="D584" s="259" t="e">
        <f t="shared" si="28"/>
        <v>#VALUE!</v>
      </c>
      <c r="E584" s="259" t="e">
        <f t="shared" ref="E584:E612" si="29" xml:space="preserve"> SEARCH( $E$3, C584 )</f>
        <v>#VALUE!</v>
      </c>
    </row>
    <row r="585" spans="1:5" x14ac:dyDescent="0.25">
      <c r="A585" s="127" t="s">
        <v>391</v>
      </c>
      <c r="B585" s="104" t="str" cm="1">
        <f t="array" ref="B585" xml:space="preserve"> _xlfn.TEXTJOIN( ",", FALSE, TRIM( A585:A590 ) )</f>
        <v>Fairbanks,AK,99737,907-895-4990,Weller Fishing Inc,Po Box 491</v>
      </c>
      <c r="C585" s="259" t="str">
        <f t="shared" si="27"/>
        <v>x 491</v>
      </c>
      <c r="D585" s="259" t="e">
        <f t="shared" si="28"/>
        <v>#VALUE!</v>
      </c>
      <c r="E585" s="259" t="e">
        <f t="shared" si="29"/>
        <v>#VALUE!</v>
      </c>
    </row>
    <row r="586" spans="1:5" x14ac:dyDescent="0.25">
      <c r="A586" s="127" t="s">
        <v>316</v>
      </c>
      <c r="B586" s="104" t="str" cm="1">
        <f t="array" ref="B586" xml:space="preserve"> _xlfn.TEXTJOIN( ",", FALSE, TRIM( A586:A591 ) )</f>
        <v>AK,99737,907-895-4990,Weller Fishing Inc,Po Box 491,Anchorage</v>
      </c>
      <c r="C586" s="259" t="str">
        <f t="shared" si="27"/>
        <v>orage</v>
      </c>
      <c r="D586" s="259" t="e">
        <f t="shared" si="28"/>
        <v>#VALUE!</v>
      </c>
      <c r="E586" s="259" t="e">
        <f t="shared" si="29"/>
        <v>#VALUE!</v>
      </c>
    </row>
    <row r="587" spans="1:5" x14ac:dyDescent="0.25">
      <c r="A587" s="127">
        <v>99737</v>
      </c>
      <c r="B587" s="104" t="str" cm="1">
        <f t="array" ref="B587" xml:space="preserve"> _xlfn.TEXTJOIN( ",", FALSE, TRIM( A587:A592 ) )</f>
        <v>99737,907-895-4990,Weller Fishing Inc,Po Box 491,Anchorage,AK</v>
      </c>
      <c r="C587" s="259" t="str">
        <f t="shared" si="27"/>
        <v>ge,AK</v>
      </c>
      <c r="D587" s="259" t="e">
        <f t="shared" si="28"/>
        <v>#VALUE!</v>
      </c>
      <c r="E587" s="259" t="e">
        <f t="shared" si="29"/>
        <v>#VALUE!</v>
      </c>
    </row>
    <row r="588" spans="1:5" x14ac:dyDescent="0.25">
      <c r="A588" s="127" t="s">
        <v>612</v>
      </c>
      <c r="B588" s="104" t="str" cm="1">
        <f t="array" ref="B588" xml:space="preserve"> _xlfn.TEXTJOIN( ",", FALSE, TRIM( A588:A593 ) )</f>
        <v>907-895-4990,Weller Fishing Inc,Po Box 491,Anchorage,AK,99835</v>
      </c>
      <c r="C588" s="259" t="str">
        <f t="shared" si="27"/>
        <v>99835</v>
      </c>
      <c r="D588" s="259" t="e">
        <f t="shared" si="28"/>
        <v>#VALUE!</v>
      </c>
      <c r="E588" s="259" t="e">
        <f t="shared" si="29"/>
        <v>#VALUE!</v>
      </c>
    </row>
    <row r="589" spans="1:5" x14ac:dyDescent="0.25">
      <c r="A589" s="127" t="s">
        <v>613</v>
      </c>
      <c r="B589" s="104" t="str" cm="1">
        <f t="array" ref="B589" xml:space="preserve"> _xlfn.TEXTJOIN( ",", FALSE, TRIM( A589:A594 ) )</f>
        <v>Weller Fishing Inc,Po Box 491,Anchorage,AK,99835,907-747-9800</v>
      </c>
      <c r="C589" s="259" t="str">
        <f t="shared" si="27"/>
        <v>-9800</v>
      </c>
      <c r="D589" s="259">
        <f t="shared" si="28"/>
        <v>1</v>
      </c>
      <c r="E589" s="259">
        <f t="shared" si="29"/>
        <v>1</v>
      </c>
    </row>
    <row r="590" spans="1:5" x14ac:dyDescent="0.25">
      <c r="A590" s="127" t="s">
        <v>614</v>
      </c>
      <c r="B590" s="104" t="str" cm="1">
        <f t="array" ref="B590" xml:space="preserve"> _xlfn.TEXTJOIN( ",", FALSE, TRIM( A590:A595 ) )</f>
        <v>Po Box 491,Anchorage,AK,99835,907-747-9800,Wildman Designs</v>
      </c>
      <c r="C590" s="259" t="str">
        <f t="shared" si="27"/>
        <v>signs</v>
      </c>
      <c r="D590" s="259" t="e">
        <f t="shared" si="28"/>
        <v>#VALUE!</v>
      </c>
      <c r="E590" s="259" t="e">
        <f t="shared" si="29"/>
        <v>#VALUE!</v>
      </c>
    </row>
    <row r="591" spans="1:5" x14ac:dyDescent="0.25">
      <c r="A591" s="127" t="s">
        <v>363</v>
      </c>
      <c r="B591" s="104" t="str" cm="1">
        <f t="array" ref="B591" xml:space="preserve"> _xlfn.TEXTJOIN( ",", FALSE, TRIM( A591:A596 ) )</f>
        <v>Anchorage,AK,99835,907-747-9800,Wildman Designs,Po Box 254</v>
      </c>
      <c r="C591" s="259" t="str">
        <f t="shared" si="27"/>
        <v>x 254</v>
      </c>
      <c r="D591" s="259" t="e">
        <f t="shared" si="28"/>
        <v>#VALUE!</v>
      </c>
      <c r="E591" s="259" t="e">
        <f t="shared" si="29"/>
        <v>#VALUE!</v>
      </c>
    </row>
    <row r="592" spans="1:5" x14ac:dyDescent="0.25">
      <c r="A592" s="127" t="s">
        <v>316</v>
      </c>
      <c r="B592" s="104" t="str" cm="1">
        <f t="array" ref="B592" xml:space="preserve"> _xlfn.TEXTJOIN( ",", FALSE, TRIM( A592:A597 ) )</f>
        <v>AK,99835,907-747-9800,Wildman Designs,Po Box 254,Anchorage</v>
      </c>
      <c r="C592" s="259" t="str">
        <f t="shared" si="27"/>
        <v>orage</v>
      </c>
      <c r="D592" s="259" t="e">
        <f t="shared" si="28"/>
        <v>#VALUE!</v>
      </c>
      <c r="E592" s="259" t="e">
        <f t="shared" si="29"/>
        <v>#VALUE!</v>
      </c>
    </row>
    <row r="593" spans="1:5" x14ac:dyDescent="0.25">
      <c r="A593" s="127">
        <v>99835</v>
      </c>
      <c r="B593" s="104" t="str" cm="1">
        <f t="array" ref="B593" xml:space="preserve"> _xlfn.TEXTJOIN( ",", FALSE, TRIM( A593:A598 ) )</f>
        <v>99835,907-747-9800,Wildman Designs,Po Box 254,Anchorage,AK</v>
      </c>
      <c r="C593" s="259" t="str">
        <f t="shared" si="27"/>
        <v>ge,AK</v>
      </c>
      <c r="D593" s="259" t="e">
        <f t="shared" si="28"/>
        <v>#VALUE!</v>
      </c>
      <c r="E593" s="259" t="e">
        <f t="shared" si="29"/>
        <v>#VALUE!</v>
      </c>
    </row>
    <row r="594" spans="1:5" x14ac:dyDescent="0.25">
      <c r="A594" s="127" t="s">
        <v>615</v>
      </c>
      <c r="B594" s="104" t="str" cm="1">
        <f t="array" ref="B594" xml:space="preserve"> _xlfn.TEXTJOIN( ",", FALSE, TRIM( A594:A599 ) )</f>
        <v>907-747-9800,Wildman Designs,Po Box 254,Anchorage,AK,99645</v>
      </c>
      <c r="C594" s="259" t="str">
        <f t="shared" si="27"/>
        <v>99645</v>
      </c>
      <c r="D594" s="259" t="e">
        <f t="shared" si="28"/>
        <v>#VALUE!</v>
      </c>
      <c r="E594" s="259" t="e">
        <f t="shared" si="29"/>
        <v>#VALUE!</v>
      </c>
    </row>
    <row r="595" spans="1:5" x14ac:dyDescent="0.25">
      <c r="A595" s="127" t="s">
        <v>616</v>
      </c>
      <c r="B595" s="104" t="str" cm="1">
        <f t="array" ref="B595" xml:space="preserve"> _xlfn.TEXTJOIN( ",", FALSE, TRIM( A595:A600 ) )</f>
        <v>Wildman Designs,Po Box 254,Anchorage,AK,99645,907-745-9919</v>
      </c>
      <c r="C595" s="259" t="str">
        <f t="shared" si="27"/>
        <v>-9919</v>
      </c>
      <c r="D595" s="259">
        <f t="shared" si="28"/>
        <v>1</v>
      </c>
      <c r="E595" s="259">
        <f t="shared" si="29"/>
        <v>1</v>
      </c>
    </row>
    <row r="596" spans="1:5" x14ac:dyDescent="0.25">
      <c r="A596" s="127" t="s">
        <v>617</v>
      </c>
      <c r="B596" s="104" t="str" cm="1">
        <f t="array" ref="B596" xml:space="preserve"> _xlfn.TEXTJOIN( ",", FALSE, TRIM( A596:A601 ) )</f>
        <v>Po Box 254,Anchorage,AK,99645,907-745-9919,William Marine</v>
      </c>
      <c r="C596" s="259" t="str">
        <f t="shared" si="27"/>
        <v>arine</v>
      </c>
      <c r="D596" s="259" t="e">
        <f t="shared" si="28"/>
        <v>#VALUE!</v>
      </c>
      <c r="E596" s="259" t="e">
        <f t="shared" si="29"/>
        <v>#VALUE!</v>
      </c>
    </row>
    <row r="597" spans="1:5" x14ac:dyDescent="0.25">
      <c r="A597" s="127" t="s">
        <v>363</v>
      </c>
      <c r="B597" s="104" t="str" cm="1">
        <f t="array" ref="B597" xml:space="preserve"> _xlfn.TEXTJOIN( ",", FALSE, TRIM( A597:A602 ) )</f>
        <v>Anchorage,AK,99645,907-745-9919,William Marine,8745 Stedman Street</v>
      </c>
      <c r="C597" s="259" t="str">
        <f t="shared" si="27"/>
        <v>treet</v>
      </c>
      <c r="D597" s="259" t="e">
        <f t="shared" si="28"/>
        <v>#VALUE!</v>
      </c>
      <c r="E597" s="259" t="e">
        <f t="shared" si="29"/>
        <v>#VALUE!</v>
      </c>
    </row>
    <row r="598" spans="1:5" x14ac:dyDescent="0.25">
      <c r="A598" s="127" t="s">
        <v>316</v>
      </c>
      <c r="B598" s="104" t="str" cm="1">
        <f t="array" ref="B598" xml:space="preserve"> _xlfn.TEXTJOIN( ",", FALSE, TRIM( A598:A603 ) )</f>
        <v>AK,99645,907-745-9919,William Marine,8745 Stedman Street,Anchorage</v>
      </c>
      <c r="C598" s="259" t="str">
        <f t="shared" si="27"/>
        <v>orage</v>
      </c>
      <c r="D598" s="259" t="e">
        <f t="shared" si="28"/>
        <v>#VALUE!</v>
      </c>
      <c r="E598" s="259" t="e">
        <f t="shared" si="29"/>
        <v>#VALUE!</v>
      </c>
    </row>
    <row r="599" spans="1:5" x14ac:dyDescent="0.25">
      <c r="A599" s="127">
        <v>99645</v>
      </c>
      <c r="B599" s="104" t="str" cm="1">
        <f t="array" ref="B599" xml:space="preserve"> _xlfn.TEXTJOIN( ",", FALSE, TRIM( A599:A604 ) )</f>
        <v>99645,907-745-9919,William Marine,8745 Stedman Street,Anchorage,AK</v>
      </c>
      <c r="C599" s="259" t="str">
        <f t="shared" si="27"/>
        <v>ge,AK</v>
      </c>
      <c r="D599" s="259" t="e">
        <f t="shared" si="28"/>
        <v>#VALUE!</v>
      </c>
      <c r="E599" s="259" t="e">
        <f t="shared" si="29"/>
        <v>#VALUE!</v>
      </c>
    </row>
    <row r="600" spans="1:5" x14ac:dyDescent="0.25">
      <c r="A600" s="127" t="s">
        <v>618</v>
      </c>
      <c r="B600" s="104" t="str" cm="1">
        <f t="array" ref="B600" xml:space="preserve"> _xlfn.TEXTJOIN( ",", FALSE, TRIM( A600:A605 ) )</f>
        <v>907-745-9919,William Marine,8745 Stedman Street,Anchorage,AK,99686</v>
      </c>
      <c r="C600" s="259" t="str">
        <f t="shared" si="27"/>
        <v>99686</v>
      </c>
      <c r="D600" s="259" t="e">
        <f t="shared" si="28"/>
        <v>#VALUE!</v>
      </c>
      <c r="E600" s="259" t="e">
        <f t="shared" si="29"/>
        <v>#VALUE!</v>
      </c>
    </row>
    <row r="601" spans="1:5" x14ac:dyDescent="0.25">
      <c r="A601" s="127" t="s">
        <v>619</v>
      </c>
      <c r="B601" s="104" t="str" cm="1">
        <f t="array" ref="B601" xml:space="preserve"> _xlfn.TEXTJOIN( ",", FALSE, TRIM( A601:A606 ) )</f>
        <v>William Marine,8745 Stedman Street,Anchorage,AK,99686,907-835-7222</v>
      </c>
      <c r="C601" s="259" t="str">
        <f t="shared" si="27"/>
        <v>-7222</v>
      </c>
      <c r="D601" s="259">
        <f t="shared" si="28"/>
        <v>1</v>
      </c>
      <c r="E601" s="259">
        <f t="shared" si="29"/>
        <v>1</v>
      </c>
    </row>
    <row r="602" spans="1:5" x14ac:dyDescent="0.25">
      <c r="A602" s="127" t="s">
        <v>620</v>
      </c>
      <c r="B602" s="104" t="str" cm="1">
        <f t="array" ref="B602" xml:space="preserve"> _xlfn.TEXTJOIN( ",", FALSE, TRIM( A602:A607 ) )</f>
        <v>8745 Stedman Street,Anchorage,AK,99686,907-835-7222,Your Fishin Hole</v>
      </c>
      <c r="C602" s="259" t="str">
        <f t="shared" si="27"/>
        <v xml:space="preserve"> Hole</v>
      </c>
      <c r="D602" s="259" t="e">
        <f t="shared" si="28"/>
        <v>#VALUE!</v>
      </c>
      <c r="E602" s="259" t="e">
        <f t="shared" si="29"/>
        <v>#VALUE!</v>
      </c>
    </row>
    <row r="603" spans="1:5" x14ac:dyDescent="0.25">
      <c r="A603" s="127" t="s">
        <v>363</v>
      </c>
      <c r="B603" s="104" t="str" cm="1">
        <f t="array" ref="B603" xml:space="preserve"> _xlfn.TEXTJOIN( ",", FALSE, TRIM( A603:A608 ) )</f>
        <v>Anchorage,AK,99686,907-835-7222,Your Fishin Hole,1050 Galena Road</v>
      </c>
      <c r="C603" s="259" t="str">
        <f t="shared" si="27"/>
        <v xml:space="preserve"> Road</v>
      </c>
      <c r="D603" s="259" t="e">
        <f t="shared" si="28"/>
        <v>#VALUE!</v>
      </c>
      <c r="E603" s="259" t="e">
        <f t="shared" si="29"/>
        <v>#VALUE!</v>
      </c>
    </row>
    <row r="604" spans="1:5" x14ac:dyDescent="0.25">
      <c r="A604" s="127" t="s">
        <v>316</v>
      </c>
      <c r="B604" s="104" t="str" cm="1">
        <f t="array" ref="B604" xml:space="preserve"> _xlfn.TEXTJOIN( ",", FALSE, TRIM( A604:A609 ) )</f>
        <v>AK,99686,907-835-7222,Your Fishin Hole,1050 Galena Road,Juneau</v>
      </c>
      <c r="C604" s="259" t="str">
        <f t="shared" si="27"/>
        <v>uneau</v>
      </c>
      <c r="D604" s="259" t="e">
        <f t="shared" si="28"/>
        <v>#VALUE!</v>
      </c>
      <c r="E604" s="259" t="e">
        <f t="shared" si="29"/>
        <v>#VALUE!</v>
      </c>
    </row>
    <row r="605" spans="1:5" x14ac:dyDescent="0.25">
      <c r="A605" s="127">
        <v>99686</v>
      </c>
      <c r="B605" s="104" t="str" cm="1">
        <f t="array" ref="B605" xml:space="preserve"> _xlfn.TEXTJOIN( ",", FALSE, TRIM( A605:A610 ) )</f>
        <v>99686,907-835-7222,Your Fishin Hole,1050 Galena Road,Juneau,AK</v>
      </c>
      <c r="C605" s="259" t="str">
        <f t="shared" si="27"/>
        <v>au,AK</v>
      </c>
      <c r="D605" s="259" t="e">
        <f t="shared" si="28"/>
        <v>#VALUE!</v>
      </c>
      <c r="E605" s="259" t="e">
        <f t="shared" si="29"/>
        <v>#VALUE!</v>
      </c>
    </row>
    <row r="606" spans="1:5" x14ac:dyDescent="0.25">
      <c r="A606" s="127" t="s">
        <v>621</v>
      </c>
      <c r="B606" s="104" t="str" cm="1">
        <f t="array" ref="B606" xml:space="preserve"> _xlfn.TEXTJOIN( ",", FALSE, TRIM( A606:A611 ) )</f>
        <v>907-835-7222,Your Fishin Hole,1050 Galena Road,Juneau,AK,99669</v>
      </c>
      <c r="C606" s="259" t="str">
        <f t="shared" si="27"/>
        <v>99669</v>
      </c>
      <c r="D606" s="259" t="e">
        <f t="shared" si="28"/>
        <v>#VALUE!</v>
      </c>
      <c r="E606" s="259" t="e">
        <f t="shared" si="29"/>
        <v>#VALUE!</v>
      </c>
    </row>
    <row r="607" spans="1:5" x14ac:dyDescent="0.25">
      <c r="A607" s="127" t="s">
        <v>622</v>
      </c>
      <c r="B607" s="104" t="str" cm="1">
        <f t="array" ref="B607" xml:space="preserve"> _xlfn.TEXTJOIN( ",", FALSE, TRIM( A607:A612 ) )</f>
        <v>Your Fishin Hole,1050 Galena Road,Juneau,AK,99669,907-262-4438</v>
      </c>
      <c r="C607" s="259" t="str">
        <f t="shared" si="27"/>
        <v>-4438</v>
      </c>
      <c r="D607" s="259">
        <f t="shared" si="28"/>
        <v>1</v>
      </c>
      <c r="E607" s="259">
        <f t="shared" si="29"/>
        <v>1</v>
      </c>
    </row>
    <row r="608" spans="1:5" x14ac:dyDescent="0.25">
      <c r="A608" s="127" t="s">
        <v>623</v>
      </c>
      <c r="B608" s="104" t="str" cm="1">
        <f t="array" ref="B608" xml:space="preserve"> _xlfn.TEXTJOIN( ",", FALSE, TRIM( A608:A613 ) )</f>
        <v>1050 Galena Road,Juneau,AK,99669,907-262-4438,</v>
      </c>
      <c r="C608" s="259" t="str">
        <f t="shared" si="27"/>
        <v>4438,</v>
      </c>
      <c r="D608" s="259" t="e">
        <f t="shared" si="28"/>
        <v>#VALUE!</v>
      </c>
      <c r="E608" s="259" t="e">
        <f t="shared" si="29"/>
        <v>#VALUE!</v>
      </c>
    </row>
    <row r="609" spans="1:5" x14ac:dyDescent="0.25">
      <c r="A609" s="127" t="s">
        <v>451</v>
      </c>
      <c r="B609" s="104" t="str" cm="1">
        <f t="array" ref="B609" xml:space="preserve"> _xlfn.TEXTJOIN( ",", FALSE, TRIM( A609:A614 ) )</f>
        <v>Juneau,AK,99669,907-262-4438,,</v>
      </c>
      <c r="C609" s="259" t="str">
        <f t="shared" si="27"/>
        <v>438,,</v>
      </c>
      <c r="D609" s="259" t="e">
        <f t="shared" si="28"/>
        <v>#VALUE!</v>
      </c>
      <c r="E609" s="259" t="e">
        <f t="shared" si="29"/>
        <v>#VALUE!</v>
      </c>
    </row>
    <row r="610" spans="1:5" x14ac:dyDescent="0.25">
      <c r="A610" s="127" t="s">
        <v>316</v>
      </c>
      <c r="B610" s="104" t="str" cm="1">
        <f t="array" ref="B610" xml:space="preserve"> _xlfn.TEXTJOIN( ",", FALSE, TRIM( A610:A615 ) )</f>
        <v>AK,99669,907-262-4438,,,</v>
      </c>
      <c r="C610" s="259" t="str">
        <f t="shared" si="27"/>
        <v>38,,,</v>
      </c>
      <c r="D610" s="259" t="e">
        <f t="shared" si="28"/>
        <v>#VALUE!</v>
      </c>
      <c r="E610" s="259" t="e">
        <f t="shared" si="29"/>
        <v>#VALUE!</v>
      </c>
    </row>
    <row r="611" spans="1:5" x14ac:dyDescent="0.25">
      <c r="A611" s="127">
        <v>99669</v>
      </c>
      <c r="B611" s="104" t="str" cm="1">
        <f t="array" ref="B611" xml:space="preserve"> _xlfn.TEXTJOIN( ",", FALSE, TRIM( A611:A616 ) )</f>
        <v>99669,907-262-4438,,,,</v>
      </c>
      <c r="C611" s="259" t="str">
        <f t="shared" si="27"/>
        <v>8,,,,</v>
      </c>
      <c r="D611" s="259" t="e">
        <f t="shared" si="28"/>
        <v>#VALUE!</v>
      </c>
      <c r="E611" s="259" t="e">
        <f t="shared" si="29"/>
        <v>#VALUE!</v>
      </c>
    </row>
    <row r="612" spans="1:5" x14ac:dyDescent="0.25">
      <c r="A612" s="127" t="s">
        <v>624</v>
      </c>
      <c r="B612" s="104" t="str" cm="1">
        <f t="array" ref="B612" xml:space="preserve"> _xlfn.TEXTJOIN( ",", FALSE, TRIM( A612:A617 ) )</f>
        <v>907-262-4438,,,,,</v>
      </c>
      <c r="C612" s="259" t="str">
        <f t="shared" si="27"/>
        <v>,,,,,</v>
      </c>
      <c r="D612" s="259" t="e">
        <f t="shared" si="28"/>
        <v>#VALUE!</v>
      </c>
      <c r="E612" s="259" t="e">
        <f t="shared" si="29"/>
        <v>#VALUE!</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186CB-CC05-4A73-A54C-986707EED7B6}">
  <sheetPr codeName="Sheet57"/>
  <dimension ref="A1:E612"/>
  <sheetViews>
    <sheetView zoomScale="130" zoomScaleNormal="130" workbookViewId="0">
      <pane ySplit="6" topLeftCell="A7" activePane="bottomLeft" state="frozen"/>
      <selection activeCell="A2" sqref="A2:XFD2"/>
      <selection pane="bottomLeft" activeCell="A2" sqref="A2:XFD2"/>
    </sheetView>
  </sheetViews>
  <sheetFormatPr defaultColWidth="9.140625" defaultRowHeight="15" x14ac:dyDescent="0.25"/>
  <cols>
    <col min="1" max="1" width="37.140625" style="127" bestFit="1" customWidth="1"/>
    <col min="2" max="2" width="87.7109375" style="104" customWidth="1"/>
    <col min="3" max="4" width="9.140625" style="259"/>
    <col min="5" max="5" width="9.140625" style="262"/>
    <col min="6" max="16384" width="9.140625" style="102"/>
  </cols>
  <sheetData>
    <row r="1" spans="1:5" s="253" customFormat="1" ht="18" x14ac:dyDescent="0.25">
      <c r="A1" s="251" t="s">
        <v>1881</v>
      </c>
      <c r="B1" s="252"/>
      <c r="C1" s="259"/>
      <c r="D1" s="259"/>
      <c r="E1" s="262"/>
    </row>
    <row r="2" spans="1:5" s="195" customFormat="1" ht="12.75" hidden="1" x14ac:dyDescent="0.2">
      <c r="A2" s="193"/>
      <c r="B2" s="194"/>
      <c r="C2" s="260"/>
      <c r="D2" s="260"/>
      <c r="E2" s="263"/>
    </row>
    <row r="3" spans="1:5" s="280" customFormat="1" collapsed="1" x14ac:dyDescent="0.25">
      <c r="A3" s="269" t="str">
        <f>IF(A2="","",IF(Disable_Video_Hyperlinks,A2,HYPERLINK(Video_website&amp;A2,A2)))</f>
        <v/>
      </c>
      <c r="B3" s="279"/>
      <c r="C3" s="281"/>
      <c r="D3" s="281"/>
    </row>
    <row r="4" spans="1:5" s="195" customFormat="1" x14ac:dyDescent="0.25">
      <c r="A4" s="271" t="str">
        <f>IF(B2="","",B2)</f>
        <v/>
      </c>
      <c r="B4" s="194"/>
      <c r="C4" s="264"/>
      <c r="D4" s="264"/>
      <c r="E4" s="263"/>
    </row>
    <row r="6" spans="1:5" x14ac:dyDescent="0.25">
      <c r="A6" s="257" t="s">
        <v>784</v>
      </c>
      <c r="B6" s="257" t="s">
        <v>786</v>
      </c>
      <c r="C6" s="261" t="s">
        <v>778</v>
      </c>
      <c r="D6" s="261" t="s">
        <v>779</v>
      </c>
      <c r="E6" s="261" t="s">
        <v>1889</v>
      </c>
    </row>
    <row r="7" spans="1:5" x14ac:dyDescent="0.25">
      <c r="A7" s="127" t="s">
        <v>313</v>
      </c>
      <c r="B7" s="267" t="s">
        <v>787</v>
      </c>
      <c r="C7" s="264" t="s">
        <v>1651</v>
      </c>
      <c r="D7" s="264">
        <v>1</v>
      </c>
      <c r="E7" s="264">
        <v>1</v>
      </c>
    </row>
    <row r="8" spans="1:5" x14ac:dyDescent="0.25">
      <c r="A8" s="127" t="s">
        <v>314</v>
      </c>
      <c r="B8" s="267" t="s">
        <v>788</v>
      </c>
      <c r="C8" s="264" t="s">
        <v>1652</v>
      </c>
      <c r="D8" s="264" t="e">
        <v>#VALUE!</v>
      </c>
      <c r="E8" s="264" t="e">
        <v>#VALUE!</v>
      </c>
    </row>
    <row r="9" spans="1:5" x14ac:dyDescent="0.25">
      <c r="A9" s="127" t="s">
        <v>315</v>
      </c>
      <c r="B9" s="267" t="s">
        <v>789</v>
      </c>
      <c r="C9" s="264" t="s">
        <v>1653</v>
      </c>
      <c r="D9" s="264" t="e">
        <v>#VALUE!</v>
      </c>
      <c r="E9" s="264" t="e">
        <v>#VALUE!</v>
      </c>
    </row>
    <row r="10" spans="1:5" x14ac:dyDescent="0.25">
      <c r="A10" s="127" t="s">
        <v>316</v>
      </c>
      <c r="B10" s="267" t="s">
        <v>790</v>
      </c>
      <c r="C10" s="264" t="s">
        <v>1654</v>
      </c>
      <c r="D10" s="264" t="e">
        <v>#VALUE!</v>
      </c>
      <c r="E10" s="264" t="e">
        <v>#VALUE!</v>
      </c>
    </row>
    <row r="11" spans="1:5" x14ac:dyDescent="0.25">
      <c r="A11" s="127">
        <v>99615</v>
      </c>
      <c r="B11" s="267" t="s">
        <v>791</v>
      </c>
      <c r="C11" s="264" t="s">
        <v>1655</v>
      </c>
      <c r="D11" s="264" t="e">
        <v>#VALUE!</v>
      </c>
      <c r="E11" s="264" t="e">
        <v>#VALUE!</v>
      </c>
    </row>
    <row r="12" spans="1:5" x14ac:dyDescent="0.25">
      <c r="A12" s="127" t="s">
        <v>317</v>
      </c>
      <c r="B12" s="267" t="s">
        <v>792</v>
      </c>
      <c r="C12" s="264" t="s">
        <v>1656</v>
      </c>
      <c r="D12" s="264" t="e">
        <v>#VALUE!</v>
      </c>
      <c r="E12" s="264" t="e">
        <v>#VALUE!</v>
      </c>
    </row>
    <row r="13" spans="1:5" x14ac:dyDescent="0.25">
      <c r="A13" s="127" t="s">
        <v>318</v>
      </c>
      <c r="B13" s="267" t="s">
        <v>793</v>
      </c>
      <c r="C13" s="264" t="s">
        <v>1657</v>
      </c>
      <c r="D13" s="264">
        <v>1</v>
      </c>
      <c r="E13" s="264">
        <v>1</v>
      </c>
    </row>
    <row r="14" spans="1:5" x14ac:dyDescent="0.25">
      <c r="A14" s="127" t="s">
        <v>319</v>
      </c>
      <c r="B14" s="267" t="s">
        <v>794</v>
      </c>
      <c r="C14" s="264" t="s">
        <v>1658</v>
      </c>
      <c r="D14" s="264" t="e">
        <v>#VALUE!</v>
      </c>
      <c r="E14" s="264" t="e">
        <v>#VALUE!</v>
      </c>
    </row>
    <row r="15" spans="1:5" x14ac:dyDescent="0.25">
      <c r="A15" s="127" t="s">
        <v>320</v>
      </c>
      <c r="B15" s="267" t="s">
        <v>795</v>
      </c>
      <c r="C15" s="264" t="s">
        <v>1653</v>
      </c>
      <c r="D15" s="264" t="e">
        <v>#VALUE!</v>
      </c>
      <c r="E15" s="264" t="e">
        <v>#VALUE!</v>
      </c>
    </row>
    <row r="16" spans="1:5" x14ac:dyDescent="0.25">
      <c r="A16" s="127" t="s">
        <v>316</v>
      </c>
      <c r="B16" s="267" t="s">
        <v>796</v>
      </c>
      <c r="C16" s="264" t="s">
        <v>1654</v>
      </c>
      <c r="D16" s="264" t="e">
        <v>#VALUE!</v>
      </c>
      <c r="E16" s="264" t="e">
        <v>#VALUE!</v>
      </c>
    </row>
    <row r="17" spans="1:5" x14ac:dyDescent="0.25">
      <c r="A17" s="127">
        <v>99501</v>
      </c>
      <c r="B17" s="267" t="s">
        <v>797</v>
      </c>
      <c r="C17" s="264" t="s">
        <v>1655</v>
      </c>
      <c r="D17" s="264" t="e">
        <v>#VALUE!</v>
      </c>
      <c r="E17" s="264" t="e">
        <v>#VALUE!</v>
      </c>
    </row>
    <row r="18" spans="1:5" x14ac:dyDescent="0.25">
      <c r="A18" s="127" t="s">
        <v>321</v>
      </c>
      <c r="B18" s="267" t="s">
        <v>798</v>
      </c>
      <c r="C18" s="264" t="s">
        <v>1659</v>
      </c>
      <c r="D18" s="264" t="e">
        <v>#VALUE!</v>
      </c>
      <c r="E18" s="264" t="e">
        <v>#VALUE!</v>
      </c>
    </row>
    <row r="19" spans="1:5" x14ac:dyDescent="0.25">
      <c r="A19" s="127" t="s">
        <v>322</v>
      </c>
      <c r="B19" s="267" t="s">
        <v>799</v>
      </c>
      <c r="C19" s="264" t="s">
        <v>1660</v>
      </c>
      <c r="D19" s="264">
        <v>1</v>
      </c>
      <c r="E19" s="264">
        <v>1</v>
      </c>
    </row>
    <row r="20" spans="1:5" x14ac:dyDescent="0.25">
      <c r="A20" s="127" t="s">
        <v>323</v>
      </c>
      <c r="B20" s="267" t="s">
        <v>800</v>
      </c>
      <c r="C20" s="264" t="s">
        <v>1661</v>
      </c>
      <c r="D20" s="264" t="e">
        <v>#VALUE!</v>
      </c>
      <c r="E20" s="264" t="e">
        <v>#VALUE!</v>
      </c>
    </row>
    <row r="21" spans="1:5" x14ac:dyDescent="0.25">
      <c r="A21" s="127" t="s">
        <v>320</v>
      </c>
      <c r="B21" s="267" t="s">
        <v>801</v>
      </c>
      <c r="C21" s="264" t="s">
        <v>1662</v>
      </c>
      <c r="D21" s="264" t="e">
        <v>#VALUE!</v>
      </c>
      <c r="E21" s="264" t="e">
        <v>#VALUE!</v>
      </c>
    </row>
    <row r="22" spans="1:5" x14ac:dyDescent="0.25">
      <c r="A22" s="127" t="s">
        <v>316</v>
      </c>
      <c r="B22" s="267" t="s">
        <v>802</v>
      </c>
      <c r="C22" s="264" t="s">
        <v>1654</v>
      </c>
      <c r="D22" s="264" t="e">
        <v>#VALUE!</v>
      </c>
      <c r="E22" s="264" t="e">
        <v>#VALUE!</v>
      </c>
    </row>
    <row r="23" spans="1:5" x14ac:dyDescent="0.25">
      <c r="A23" s="127">
        <v>99709</v>
      </c>
      <c r="B23" s="267" t="s">
        <v>803</v>
      </c>
      <c r="C23" s="264" t="s">
        <v>1655</v>
      </c>
      <c r="D23" s="264" t="e">
        <v>#VALUE!</v>
      </c>
      <c r="E23" s="264" t="e">
        <v>#VALUE!</v>
      </c>
    </row>
    <row r="24" spans="1:5" x14ac:dyDescent="0.25">
      <c r="A24" s="127" t="s">
        <v>324</v>
      </c>
      <c r="B24" s="267" t="s">
        <v>804</v>
      </c>
      <c r="C24" s="264" t="s">
        <v>1663</v>
      </c>
      <c r="D24" s="264" t="e">
        <v>#VALUE!</v>
      </c>
      <c r="E24" s="264" t="e">
        <v>#VALUE!</v>
      </c>
    </row>
    <row r="25" spans="1:5" x14ac:dyDescent="0.25">
      <c r="A25" s="127" t="s">
        <v>325</v>
      </c>
      <c r="B25" s="267" t="s">
        <v>805</v>
      </c>
      <c r="C25" s="264" t="s">
        <v>1664</v>
      </c>
      <c r="D25" s="264">
        <v>1</v>
      </c>
      <c r="E25" s="264">
        <v>1</v>
      </c>
    </row>
    <row r="26" spans="1:5" x14ac:dyDescent="0.25">
      <c r="A26" s="127" t="s">
        <v>326</v>
      </c>
      <c r="B26" s="267" t="s">
        <v>806</v>
      </c>
      <c r="C26" s="264" t="s">
        <v>1665</v>
      </c>
      <c r="D26" s="264" t="e">
        <v>#VALUE!</v>
      </c>
      <c r="E26" s="264" t="e">
        <v>#VALUE!</v>
      </c>
    </row>
    <row r="27" spans="1:5" x14ac:dyDescent="0.25">
      <c r="A27" s="127" t="s">
        <v>320</v>
      </c>
      <c r="B27" s="267" t="s">
        <v>807</v>
      </c>
      <c r="C27" s="264" t="s">
        <v>1666</v>
      </c>
      <c r="D27" s="264" t="e">
        <v>#VALUE!</v>
      </c>
      <c r="E27" s="264" t="e">
        <v>#VALUE!</v>
      </c>
    </row>
    <row r="28" spans="1:5" x14ac:dyDescent="0.25">
      <c r="A28" s="127" t="s">
        <v>316</v>
      </c>
      <c r="B28" s="267" t="s">
        <v>808</v>
      </c>
      <c r="C28" s="264" t="s">
        <v>1667</v>
      </c>
      <c r="D28" s="264" t="e">
        <v>#VALUE!</v>
      </c>
      <c r="E28" s="264" t="e">
        <v>#VALUE!</v>
      </c>
    </row>
    <row r="29" spans="1:5" x14ac:dyDescent="0.25">
      <c r="A29" s="127">
        <v>99503</v>
      </c>
      <c r="B29" s="267" t="s">
        <v>809</v>
      </c>
      <c r="C29" s="264" t="s">
        <v>1668</v>
      </c>
      <c r="D29" s="264" t="e">
        <v>#VALUE!</v>
      </c>
      <c r="E29" s="264" t="e">
        <v>#VALUE!</v>
      </c>
    </row>
    <row r="30" spans="1:5" x14ac:dyDescent="0.25">
      <c r="A30" s="127" t="s">
        <v>327</v>
      </c>
      <c r="B30" s="267" t="s">
        <v>810</v>
      </c>
      <c r="C30" s="264" t="s">
        <v>1669</v>
      </c>
      <c r="D30" s="264" t="e">
        <v>#VALUE!</v>
      </c>
      <c r="E30" s="264" t="e">
        <v>#VALUE!</v>
      </c>
    </row>
    <row r="31" spans="1:5" x14ac:dyDescent="0.25">
      <c r="A31" s="127" t="s">
        <v>328</v>
      </c>
      <c r="B31" s="267" t="s">
        <v>811</v>
      </c>
      <c r="C31" s="264" t="s">
        <v>1670</v>
      </c>
      <c r="D31" s="264">
        <v>1</v>
      </c>
      <c r="E31" s="264">
        <v>1</v>
      </c>
    </row>
    <row r="32" spans="1:5" x14ac:dyDescent="0.25">
      <c r="A32" s="127" t="s">
        <v>329</v>
      </c>
      <c r="B32" s="267" t="s">
        <v>812</v>
      </c>
      <c r="C32" s="264" t="s">
        <v>1671</v>
      </c>
      <c r="D32" s="264" t="e">
        <v>#VALUE!</v>
      </c>
      <c r="E32" s="264" t="e">
        <v>#VALUE!</v>
      </c>
    </row>
    <row r="33" spans="1:5" x14ac:dyDescent="0.25">
      <c r="A33" s="127" t="s">
        <v>330</v>
      </c>
      <c r="B33" s="267" t="s">
        <v>813</v>
      </c>
      <c r="C33" s="264" t="s">
        <v>1666</v>
      </c>
      <c r="D33" s="264" t="e">
        <v>#VALUE!</v>
      </c>
      <c r="E33" s="264" t="e">
        <v>#VALUE!</v>
      </c>
    </row>
    <row r="34" spans="1:5" x14ac:dyDescent="0.25">
      <c r="A34" s="127" t="s">
        <v>316</v>
      </c>
      <c r="B34" s="267" t="s">
        <v>814</v>
      </c>
      <c r="C34" s="264" t="s">
        <v>1667</v>
      </c>
      <c r="D34" s="264" t="e">
        <v>#VALUE!</v>
      </c>
      <c r="E34" s="264" t="e">
        <v>#VALUE!</v>
      </c>
    </row>
    <row r="35" spans="1:5" x14ac:dyDescent="0.25">
      <c r="A35" s="127">
        <v>99507</v>
      </c>
      <c r="B35" s="267" t="s">
        <v>815</v>
      </c>
      <c r="C35" s="264" t="s">
        <v>1668</v>
      </c>
      <c r="D35" s="264" t="e">
        <v>#VALUE!</v>
      </c>
      <c r="E35" s="264" t="e">
        <v>#VALUE!</v>
      </c>
    </row>
    <row r="36" spans="1:5" x14ac:dyDescent="0.25">
      <c r="A36" s="127" t="s">
        <v>331</v>
      </c>
      <c r="B36" s="267" t="s">
        <v>816</v>
      </c>
      <c r="C36" s="264" t="s">
        <v>1672</v>
      </c>
      <c r="D36" s="264" t="e">
        <v>#VALUE!</v>
      </c>
      <c r="E36" s="264" t="e">
        <v>#VALUE!</v>
      </c>
    </row>
    <row r="37" spans="1:5" x14ac:dyDescent="0.25">
      <c r="A37" s="127" t="s">
        <v>332</v>
      </c>
      <c r="B37" s="267" t="s">
        <v>817</v>
      </c>
      <c r="C37" s="264" t="s">
        <v>1673</v>
      </c>
      <c r="D37" s="264">
        <v>1</v>
      </c>
      <c r="E37" s="264">
        <v>1</v>
      </c>
    </row>
    <row r="38" spans="1:5" x14ac:dyDescent="0.25">
      <c r="A38" s="127" t="s">
        <v>333</v>
      </c>
      <c r="B38" s="267" t="s">
        <v>818</v>
      </c>
      <c r="C38" s="264" t="s">
        <v>1674</v>
      </c>
      <c r="D38" s="264" t="e">
        <v>#VALUE!</v>
      </c>
      <c r="E38" s="264" t="e">
        <v>#VALUE!</v>
      </c>
    </row>
    <row r="39" spans="1:5" x14ac:dyDescent="0.25">
      <c r="A39" s="127" t="s">
        <v>330</v>
      </c>
      <c r="B39" s="267" t="s">
        <v>819</v>
      </c>
      <c r="C39" s="264" t="s">
        <v>1653</v>
      </c>
      <c r="D39" s="264" t="e">
        <v>#VALUE!</v>
      </c>
      <c r="E39" s="264" t="e">
        <v>#VALUE!</v>
      </c>
    </row>
    <row r="40" spans="1:5" x14ac:dyDescent="0.25">
      <c r="A40" s="127" t="s">
        <v>316</v>
      </c>
      <c r="B40" s="267" t="s">
        <v>820</v>
      </c>
      <c r="C40" s="264" t="s">
        <v>1654</v>
      </c>
      <c r="D40" s="264" t="e">
        <v>#VALUE!</v>
      </c>
      <c r="E40" s="264" t="e">
        <v>#VALUE!</v>
      </c>
    </row>
    <row r="41" spans="1:5" x14ac:dyDescent="0.25">
      <c r="A41" s="127">
        <v>99901</v>
      </c>
      <c r="B41" s="267" t="s">
        <v>821</v>
      </c>
      <c r="C41" s="264" t="s">
        <v>1655</v>
      </c>
      <c r="D41" s="264" t="e">
        <v>#VALUE!</v>
      </c>
      <c r="E41" s="264" t="e">
        <v>#VALUE!</v>
      </c>
    </row>
    <row r="42" spans="1:5" x14ac:dyDescent="0.25">
      <c r="A42" s="127" t="s">
        <v>334</v>
      </c>
      <c r="B42" s="267" t="s">
        <v>822</v>
      </c>
      <c r="C42" s="264" t="s">
        <v>1669</v>
      </c>
      <c r="D42" s="264" t="e">
        <v>#VALUE!</v>
      </c>
      <c r="E42" s="264" t="e">
        <v>#VALUE!</v>
      </c>
    </row>
    <row r="43" spans="1:5" x14ac:dyDescent="0.25">
      <c r="A43" s="127" t="s">
        <v>335</v>
      </c>
      <c r="B43" s="267" t="s">
        <v>823</v>
      </c>
      <c r="C43" s="264" t="s">
        <v>1675</v>
      </c>
      <c r="D43" s="264">
        <v>1</v>
      </c>
      <c r="E43" s="264">
        <v>1</v>
      </c>
    </row>
    <row r="44" spans="1:5" x14ac:dyDescent="0.25">
      <c r="A44" s="127" t="s">
        <v>336</v>
      </c>
      <c r="B44" s="267" t="s">
        <v>824</v>
      </c>
      <c r="C44" s="264" t="s">
        <v>1676</v>
      </c>
      <c r="D44" s="264" t="e">
        <v>#VALUE!</v>
      </c>
      <c r="E44" s="264" t="e">
        <v>#VALUE!</v>
      </c>
    </row>
    <row r="45" spans="1:5" x14ac:dyDescent="0.25">
      <c r="A45" s="127" t="s">
        <v>320</v>
      </c>
      <c r="B45" s="267" t="s">
        <v>825</v>
      </c>
      <c r="C45" s="264" t="s">
        <v>1653</v>
      </c>
      <c r="D45" s="264" t="e">
        <v>#VALUE!</v>
      </c>
      <c r="E45" s="264" t="e">
        <v>#VALUE!</v>
      </c>
    </row>
    <row r="46" spans="1:5" x14ac:dyDescent="0.25">
      <c r="A46" s="127" t="s">
        <v>316</v>
      </c>
      <c r="B46" s="267" t="s">
        <v>826</v>
      </c>
      <c r="C46" s="264" t="s">
        <v>1667</v>
      </c>
      <c r="D46" s="264" t="e">
        <v>#VALUE!</v>
      </c>
      <c r="E46" s="264" t="e">
        <v>#VALUE!</v>
      </c>
    </row>
    <row r="47" spans="1:5" x14ac:dyDescent="0.25">
      <c r="A47" s="127">
        <v>99507</v>
      </c>
      <c r="B47" s="267" t="s">
        <v>827</v>
      </c>
      <c r="C47" s="264" t="s">
        <v>1668</v>
      </c>
      <c r="D47" s="264" t="e">
        <v>#VALUE!</v>
      </c>
      <c r="E47" s="264" t="e">
        <v>#VALUE!</v>
      </c>
    </row>
    <row r="48" spans="1:5" x14ac:dyDescent="0.25">
      <c r="A48" s="127" t="s">
        <v>337</v>
      </c>
      <c r="B48" s="267" t="s">
        <v>828</v>
      </c>
      <c r="C48" s="264" t="s">
        <v>1672</v>
      </c>
      <c r="D48" s="264" t="e">
        <v>#VALUE!</v>
      </c>
      <c r="E48" s="264" t="e">
        <v>#VALUE!</v>
      </c>
    </row>
    <row r="49" spans="1:5" x14ac:dyDescent="0.25">
      <c r="A49" s="127" t="s">
        <v>338</v>
      </c>
      <c r="B49" s="267" t="s">
        <v>829</v>
      </c>
      <c r="C49" s="264" t="s">
        <v>1677</v>
      </c>
      <c r="D49" s="264">
        <v>1</v>
      </c>
      <c r="E49" s="264">
        <v>1</v>
      </c>
    </row>
    <row r="50" spans="1:5" x14ac:dyDescent="0.25">
      <c r="A50" s="127" t="s">
        <v>339</v>
      </c>
      <c r="B50" s="267" t="s">
        <v>830</v>
      </c>
      <c r="C50" s="264" t="s">
        <v>1678</v>
      </c>
      <c r="D50" s="264" t="e">
        <v>#VALUE!</v>
      </c>
      <c r="E50" s="264" t="e">
        <v>#VALUE!</v>
      </c>
    </row>
    <row r="51" spans="1:5" x14ac:dyDescent="0.25">
      <c r="A51" s="127" t="s">
        <v>330</v>
      </c>
      <c r="B51" s="267" t="s">
        <v>831</v>
      </c>
      <c r="C51" s="264" t="s">
        <v>1679</v>
      </c>
      <c r="D51" s="264" t="e">
        <v>#VALUE!</v>
      </c>
      <c r="E51" s="264" t="e">
        <v>#VALUE!</v>
      </c>
    </row>
    <row r="52" spans="1:5" x14ac:dyDescent="0.25">
      <c r="A52" s="127" t="s">
        <v>316</v>
      </c>
      <c r="B52" s="267" t="s">
        <v>832</v>
      </c>
      <c r="C52" s="264" t="s">
        <v>1667</v>
      </c>
      <c r="D52" s="264" t="e">
        <v>#VALUE!</v>
      </c>
      <c r="E52" s="264" t="e">
        <v>#VALUE!</v>
      </c>
    </row>
    <row r="53" spans="1:5" x14ac:dyDescent="0.25">
      <c r="A53" s="127">
        <v>99901</v>
      </c>
      <c r="B53" s="267" t="s">
        <v>833</v>
      </c>
      <c r="C53" s="264" t="s">
        <v>1668</v>
      </c>
      <c r="D53" s="264" t="e">
        <v>#VALUE!</v>
      </c>
      <c r="E53" s="264" t="e">
        <v>#VALUE!</v>
      </c>
    </row>
    <row r="54" spans="1:5" x14ac:dyDescent="0.25">
      <c r="A54" s="127" t="s">
        <v>340</v>
      </c>
      <c r="B54" s="267" t="s">
        <v>834</v>
      </c>
      <c r="C54" s="264" t="s">
        <v>1680</v>
      </c>
      <c r="D54" s="264" t="e">
        <v>#VALUE!</v>
      </c>
      <c r="E54" s="264" t="e">
        <v>#VALUE!</v>
      </c>
    </row>
    <row r="55" spans="1:5" x14ac:dyDescent="0.25">
      <c r="A55" s="127" t="s">
        <v>341</v>
      </c>
      <c r="B55" s="267" t="s">
        <v>835</v>
      </c>
      <c r="C55" s="264" t="s">
        <v>1681</v>
      </c>
      <c r="D55" s="264">
        <v>1</v>
      </c>
      <c r="E55" s="264">
        <v>1</v>
      </c>
    </row>
    <row r="56" spans="1:5" x14ac:dyDescent="0.25">
      <c r="A56" s="127" t="s">
        <v>342</v>
      </c>
      <c r="B56" s="267" t="s">
        <v>836</v>
      </c>
      <c r="C56" s="264" t="s">
        <v>1682</v>
      </c>
      <c r="D56" s="264" t="e">
        <v>#VALUE!</v>
      </c>
      <c r="E56" s="264" t="e">
        <v>#VALUE!</v>
      </c>
    </row>
    <row r="57" spans="1:5" x14ac:dyDescent="0.25">
      <c r="A57" s="127" t="s">
        <v>330</v>
      </c>
      <c r="B57" s="267" t="s">
        <v>837</v>
      </c>
      <c r="C57" s="264" t="s">
        <v>1666</v>
      </c>
      <c r="D57" s="264" t="e">
        <v>#VALUE!</v>
      </c>
      <c r="E57" s="264" t="e">
        <v>#VALUE!</v>
      </c>
    </row>
    <row r="58" spans="1:5" x14ac:dyDescent="0.25">
      <c r="A58" s="127" t="s">
        <v>316</v>
      </c>
      <c r="B58" s="267" t="s">
        <v>838</v>
      </c>
      <c r="C58" s="264" t="s">
        <v>1683</v>
      </c>
      <c r="D58" s="264" t="e">
        <v>#VALUE!</v>
      </c>
      <c r="E58" s="264" t="e">
        <v>#VALUE!</v>
      </c>
    </row>
    <row r="59" spans="1:5" x14ac:dyDescent="0.25">
      <c r="A59" s="127">
        <v>99701</v>
      </c>
      <c r="B59" s="267" t="s">
        <v>839</v>
      </c>
      <c r="C59" s="264" t="s">
        <v>1684</v>
      </c>
      <c r="D59" s="264" t="e">
        <v>#VALUE!</v>
      </c>
      <c r="E59" s="264" t="e">
        <v>#VALUE!</v>
      </c>
    </row>
    <row r="60" spans="1:5" x14ac:dyDescent="0.25">
      <c r="A60" s="127" t="s">
        <v>343</v>
      </c>
      <c r="B60" s="267" t="s">
        <v>840</v>
      </c>
      <c r="C60" s="264" t="s">
        <v>1685</v>
      </c>
      <c r="D60" s="264" t="e">
        <v>#VALUE!</v>
      </c>
      <c r="E60" s="264" t="e">
        <v>#VALUE!</v>
      </c>
    </row>
    <row r="61" spans="1:5" x14ac:dyDescent="0.25">
      <c r="A61" s="127" t="s">
        <v>344</v>
      </c>
      <c r="B61" s="267" t="s">
        <v>841</v>
      </c>
      <c r="C61" s="264" t="s">
        <v>1686</v>
      </c>
      <c r="D61" s="264">
        <v>1</v>
      </c>
      <c r="E61" s="264">
        <v>1</v>
      </c>
    </row>
    <row r="62" spans="1:5" x14ac:dyDescent="0.25">
      <c r="A62" s="127" t="s">
        <v>345</v>
      </c>
      <c r="B62" s="267" t="s">
        <v>842</v>
      </c>
      <c r="C62" s="264" t="s">
        <v>1678</v>
      </c>
      <c r="D62" s="264" t="e">
        <v>#VALUE!</v>
      </c>
      <c r="E62" s="264" t="e">
        <v>#VALUE!</v>
      </c>
    </row>
    <row r="63" spans="1:5" x14ac:dyDescent="0.25">
      <c r="A63" s="127" t="s">
        <v>346</v>
      </c>
      <c r="B63" s="267" t="s">
        <v>843</v>
      </c>
      <c r="C63" s="264" t="s">
        <v>1687</v>
      </c>
      <c r="D63" s="264" t="e">
        <v>#VALUE!</v>
      </c>
      <c r="E63" s="264" t="e">
        <v>#VALUE!</v>
      </c>
    </row>
    <row r="64" spans="1:5" x14ac:dyDescent="0.25">
      <c r="A64" s="127" t="s">
        <v>316</v>
      </c>
      <c r="B64" s="267" t="s">
        <v>844</v>
      </c>
      <c r="C64" s="264" t="s">
        <v>1683</v>
      </c>
      <c r="D64" s="264" t="e">
        <v>#VALUE!</v>
      </c>
      <c r="E64" s="264" t="e">
        <v>#VALUE!</v>
      </c>
    </row>
    <row r="65" spans="1:5" x14ac:dyDescent="0.25">
      <c r="A65" s="127">
        <v>99929</v>
      </c>
      <c r="B65" s="267" t="s">
        <v>845</v>
      </c>
      <c r="C65" s="264" t="s">
        <v>1684</v>
      </c>
      <c r="D65" s="264" t="e">
        <v>#VALUE!</v>
      </c>
      <c r="E65" s="264" t="e">
        <v>#VALUE!</v>
      </c>
    </row>
    <row r="66" spans="1:5" x14ac:dyDescent="0.25">
      <c r="A66" s="127" t="s">
        <v>347</v>
      </c>
      <c r="B66" s="267" t="s">
        <v>846</v>
      </c>
      <c r="C66" s="264" t="s">
        <v>1688</v>
      </c>
      <c r="D66" s="264" t="e">
        <v>#VALUE!</v>
      </c>
      <c r="E66" s="264" t="e">
        <v>#VALUE!</v>
      </c>
    </row>
    <row r="67" spans="1:5" x14ac:dyDescent="0.25">
      <c r="A67" s="127" t="s">
        <v>348</v>
      </c>
      <c r="B67" s="267" t="s">
        <v>847</v>
      </c>
      <c r="C67" s="264" t="s">
        <v>1689</v>
      </c>
      <c r="D67" s="264">
        <v>1</v>
      </c>
      <c r="E67" s="264">
        <v>1</v>
      </c>
    </row>
    <row r="68" spans="1:5" x14ac:dyDescent="0.25">
      <c r="A68" s="127" t="s">
        <v>349</v>
      </c>
      <c r="B68" s="267" t="s">
        <v>848</v>
      </c>
      <c r="C68" s="264" t="s">
        <v>1690</v>
      </c>
      <c r="D68" s="264" t="e">
        <v>#VALUE!</v>
      </c>
      <c r="E68" s="264" t="e">
        <v>#VALUE!</v>
      </c>
    </row>
    <row r="69" spans="1:5" x14ac:dyDescent="0.25">
      <c r="A69" s="127" t="s">
        <v>346</v>
      </c>
      <c r="B69" s="267" t="s">
        <v>849</v>
      </c>
      <c r="C69" s="264" t="s">
        <v>1687</v>
      </c>
      <c r="D69" s="264" t="e">
        <v>#VALUE!</v>
      </c>
      <c r="E69" s="264" t="e">
        <v>#VALUE!</v>
      </c>
    </row>
    <row r="70" spans="1:5" x14ac:dyDescent="0.25">
      <c r="A70" s="127" t="s">
        <v>316</v>
      </c>
      <c r="B70" s="267" t="s">
        <v>850</v>
      </c>
      <c r="C70" s="264" t="s">
        <v>1683</v>
      </c>
      <c r="D70" s="264" t="e">
        <v>#VALUE!</v>
      </c>
      <c r="E70" s="264" t="e">
        <v>#VALUE!</v>
      </c>
    </row>
    <row r="71" spans="1:5" x14ac:dyDescent="0.25">
      <c r="A71" s="127">
        <v>99559</v>
      </c>
      <c r="B71" s="267" t="s">
        <v>851</v>
      </c>
      <c r="C71" s="264" t="s">
        <v>1684</v>
      </c>
      <c r="D71" s="264" t="e">
        <v>#VALUE!</v>
      </c>
      <c r="E71" s="264" t="e">
        <v>#VALUE!</v>
      </c>
    </row>
    <row r="72" spans="1:5" x14ac:dyDescent="0.25">
      <c r="A72" s="127" t="s">
        <v>350</v>
      </c>
      <c r="B72" s="267" t="s">
        <v>852</v>
      </c>
      <c r="C72" s="264" t="s">
        <v>1680</v>
      </c>
      <c r="D72" s="264" t="e">
        <v>#VALUE!</v>
      </c>
      <c r="E72" s="264" t="e">
        <v>#VALUE!</v>
      </c>
    </row>
    <row r="73" spans="1:5" x14ac:dyDescent="0.25">
      <c r="A73" s="127" t="s">
        <v>351</v>
      </c>
      <c r="B73" s="267" t="s">
        <v>853</v>
      </c>
      <c r="C73" s="264" t="s">
        <v>1691</v>
      </c>
      <c r="D73" s="264">
        <v>1</v>
      </c>
      <c r="E73" s="264">
        <v>1</v>
      </c>
    </row>
    <row r="74" spans="1:5" x14ac:dyDescent="0.25">
      <c r="A74" s="127" t="s">
        <v>352</v>
      </c>
      <c r="B74" s="267" t="s">
        <v>854</v>
      </c>
      <c r="C74" s="264" t="s">
        <v>1678</v>
      </c>
      <c r="D74" s="264" t="e">
        <v>#VALUE!</v>
      </c>
      <c r="E74" s="264" t="e">
        <v>#VALUE!</v>
      </c>
    </row>
    <row r="75" spans="1:5" x14ac:dyDescent="0.25">
      <c r="A75" s="127" t="s">
        <v>346</v>
      </c>
      <c r="B75" s="267" t="s">
        <v>855</v>
      </c>
      <c r="C75" s="264" t="s">
        <v>1692</v>
      </c>
      <c r="D75" s="264" t="e">
        <v>#VALUE!</v>
      </c>
      <c r="E75" s="264" t="e">
        <v>#VALUE!</v>
      </c>
    </row>
    <row r="76" spans="1:5" x14ac:dyDescent="0.25">
      <c r="A76" s="127" t="s">
        <v>316</v>
      </c>
      <c r="B76" s="267" t="s">
        <v>856</v>
      </c>
      <c r="C76" s="264" t="s">
        <v>356</v>
      </c>
      <c r="D76" s="264" t="e">
        <v>#VALUE!</v>
      </c>
      <c r="E76" s="264" t="e">
        <v>#VALUE!</v>
      </c>
    </row>
    <row r="77" spans="1:5" x14ac:dyDescent="0.25">
      <c r="A77" s="127">
        <v>99701</v>
      </c>
      <c r="B77" s="267" t="s">
        <v>857</v>
      </c>
      <c r="C77" s="264" t="s">
        <v>1693</v>
      </c>
      <c r="D77" s="264" t="e">
        <v>#VALUE!</v>
      </c>
      <c r="E77" s="264" t="e">
        <v>#VALUE!</v>
      </c>
    </row>
    <row r="78" spans="1:5" x14ac:dyDescent="0.25">
      <c r="A78" s="127" t="s">
        <v>353</v>
      </c>
      <c r="B78" s="267" t="s">
        <v>858</v>
      </c>
      <c r="C78" s="264" t="s">
        <v>1656</v>
      </c>
      <c r="D78" s="264" t="e">
        <v>#VALUE!</v>
      </c>
      <c r="E78" s="264" t="e">
        <v>#VALUE!</v>
      </c>
    </row>
    <row r="79" spans="1:5" x14ac:dyDescent="0.25">
      <c r="A79" s="127" t="s">
        <v>354</v>
      </c>
      <c r="B79" s="267" t="s">
        <v>859</v>
      </c>
      <c r="C79" s="264" t="s">
        <v>1694</v>
      </c>
      <c r="D79" s="264">
        <v>1</v>
      </c>
      <c r="E79" s="264">
        <v>1</v>
      </c>
    </row>
    <row r="80" spans="1:5" x14ac:dyDescent="0.25">
      <c r="A80" s="127" t="s">
        <v>355</v>
      </c>
      <c r="B80" s="267" t="s">
        <v>860</v>
      </c>
      <c r="C80" s="264" t="s">
        <v>1678</v>
      </c>
      <c r="D80" s="264" t="e">
        <v>#VALUE!</v>
      </c>
      <c r="E80" s="264" t="e">
        <v>#VALUE!</v>
      </c>
    </row>
    <row r="81" spans="1:5" x14ac:dyDescent="0.25">
      <c r="A81" s="127" t="s">
        <v>356</v>
      </c>
      <c r="B81" s="267" t="s">
        <v>861</v>
      </c>
      <c r="C81" s="264" t="s">
        <v>1687</v>
      </c>
      <c r="D81" s="264" t="e">
        <v>#VALUE!</v>
      </c>
      <c r="E81" s="264" t="e">
        <v>#VALUE!</v>
      </c>
    </row>
    <row r="82" spans="1:5" x14ac:dyDescent="0.25">
      <c r="A82" s="127" t="s">
        <v>316</v>
      </c>
      <c r="B82" s="267" t="s">
        <v>862</v>
      </c>
      <c r="C82" s="264" t="s">
        <v>356</v>
      </c>
      <c r="D82" s="264" t="e">
        <v>#VALUE!</v>
      </c>
      <c r="E82" s="264" t="e">
        <v>#VALUE!</v>
      </c>
    </row>
    <row r="83" spans="1:5" x14ac:dyDescent="0.25">
      <c r="A83" s="127">
        <v>99501</v>
      </c>
      <c r="B83" s="267" t="s">
        <v>863</v>
      </c>
      <c r="C83" s="264" t="s">
        <v>1693</v>
      </c>
      <c r="D83" s="264" t="e">
        <v>#VALUE!</v>
      </c>
      <c r="E83" s="264" t="e">
        <v>#VALUE!</v>
      </c>
    </row>
    <row r="84" spans="1:5" x14ac:dyDescent="0.25">
      <c r="A84" s="127" t="s">
        <v>357</v>
      </c>
      <c r="B84" s="267" t="s">
        <v>864</v>
      </c>
      <c r="C84" s="264" t="s">
        <v>1659</v>
      </c>
      <c r="D84" s="264" t="e">
        <v>#VALUE!</v>
      </c>
      <c r="E84" s="264" t="e">
        <v>#VALUE!</v>
      </c>
    </row>
    <row r="85" spans="1:5" x14ac:dyDescent="0.25">
      <c r="A85" s="127" t="s">
        <v>358</v>
      </c>
      <c r="B85" s="267" t="s">
        <v>865</v>
      </c>
      <c r="C85" s="264" t="s">
        <v>1695</v>
      </c>
      <c r="D85" s="264">
        <v>1</v>
      </c>
      <c r="E85" s="264">
        <v>1</v>
      </c>
    </row>
    <row r="86" spans="1:5" x14ac:dyDescent="0.25">
      <c r="A86" s="127" t="s">
        <v>359</v>
      </c>
      <c r="B86" s="267" t="s">
        <v>866</v>
      </c>
      <c r="C86" s="264" t="s">
        <v>1696</v>
      </c>
      <c r="D86" s="264" t="e">
        <v>#VALUE!</v>
      </c>
      <c r="E86" s="264" t="e">
        <v>#VALUE!</v>
      </c>
    </row>
    <row r="87" spans="1:5" x14ac:dyDescent="0.25">
      <c r="A87" s="127" t="s">
        <v>356</v>
      </c>
      <c r="B87" s="267" t="s">
        <v>867</v>
      </c>
      <c r="C87" s="264" t="s">
        <v>1697</v>
      </c>
      <c r="D87" s="264" t="e">
        <v>#VALUE!</v>
      </c>
      <c r="E87" s="264" t="e">
        <v>#VALUE!</v>
      </c>
    </row>
    <row r="88" spans="1:5" x14ac:dyDescent="0.25">
      <c r="A88" s="127" t="s">
        <v>316</v>
      </c>
      <c r="B88" s="267" t="s">
        <v>868</v>
      </c>
      <c r="C88" s="264" t="s">
        <v>1698</v>
      </c>
      <c r="D88" s="264" t="e">
        <v>#VALUE!</v>
      </c>
      <c r="E88" s="264" t="e">
        <v>#VALUE!</v>
      </c>
    </row>
    <row r="89" spans="1:5" x14ac:dyDescent="0.25">
      <c r="A89" s="127">
        <v>99709</v>
      </c>
      <c r="B89" s="267" t="s">
        <v>869</v>
      </c>
      <c r="C89" s="264" t="s">
        <v>1699</v>
      </c>
      <c r="D89" s="264" t="e">
        <v>#VALUE!</v>
      </c>
      <c r="E89" s="264" t="e">
        <v>#VALUE!</v>
      </c>
    </row>
    <row r="90" spans="1:5" x14ac:dyDescent="0.25">
      <c r="A90" s="127" t="s">
        <v>360</v>
      </c>
      <c r="B90" s="267" t="s">
        <v>870</v>
      </c>
      <c r="C90" s="264" t="s">
        <v>1700</v>
      </c>
      <c r="D90" s="264" t="e">
        <v>#VALUE!</v>
      </c>
      <c r="E90" s="264" t="e">
        <v>#VALUE!</v>
      </c>
    </row>
    <row r="91" spans="1:5" x14ac:dyDescent="0.25">
      <c r="A91" s="127" t="s">
        <v>361</v>
      </c>
      <c r="B91" s="267" t="s">
        <v>871</v>
      </c>
      <c r="C91" s="264" t="s">
        <v>1701</v>
      </c>
      <c r="D91" s="264">
        <v>1</v>
      </c>
      <c r="E91" s="264">
        <v>1</v>
      </c>
    </row>
    <row r="92" spans="1:5" x14ac:dyDescent="0.25">
      <c r="A92" s="127" t="s">
        <v>362</v>
      </c>
      <c r="B92" s="267" t="s">
        <v>872</v>
      </c>
      <c r="C92" s="264" t="s">
        <v>1658</v>
      </c>
      <c r="D92" s="264" t="e">
        <v>#VALUE!</v>
      </c>
      <c r="E92" s="264" t="e">
        <v>#VALUE!</v>
      </c>
    </row>
    <row r="93" spans="1:5" x14ac:dyDescent="0.25">
      <c r="A93" s="127" t="s">
        <v>363</v>
      </c>
      <c r="B93" s="267" t="s">
        <v>873</v>
      </c>
      <c r="C93" s="264" t="s">
        <v>1702</v>
      </c>
      <c r="D93" s="264" t="e">
        <v>#VALUE!</v>
      </c>
      <c r="E93" s="264" t="e">
        <v>#VALUE!</v>
      </c>
    </row>
    <row r="94" spans="1:5" x14ac:dyDescent="0.25">
      <c r="A94" s="127" t="s">
        <v>316</v>
      </c>
      <c r="B94" s="267" t="s">
        <v>874</v>
      </c>
      <c r="C94" s="264" t="s">
        <v>1654</v>
      </c>
      <c r="D94" s="264" t="e">
        <v>#VALUE!</v>
      </c>
      <c r="E94" s="264" t="e">
        <v>#VALUE!</v>
      </c>
    </row>
    <row r="95" spans="1:5" x14ac:dyDescent="0.25">
      <c r="A95" s="127">
        <v>99645</v>
      </c>
      <c r="B95" s="267" t="s">
        <v>875</v>
      </c>
      <c r="C95" s="264" t="s">
        <v>1655</v>
      </c>
      <c r="D95" s="264" t="e">
        <v>#VALUE!</v>
      </c>
      <c r="E95" s="264" t="e">
        <v>#VALUE!</v>
      </c>
    </row>
    <row r="96" spans="1:5" x14ac:dyDescent="0.25">
      <c r="A96" s="127" t="s">
        <v>364</v>
      </c>
      <c r="B96" s="267" t="s">
        <v>876</v>
      </c>
      <c r="C96" s="264" t="s">
        <v>1703</v>
      </c>
      <c r="D96" s="264" t="e">
        <v>#VALUE!</v>
      </c>
      <c r="E96" s="264" t="e">
        <v>#VALUE!</v>
      </c>
    </row>
    <row r="97" spans="1:5" x14ac:dyDescent="0.25">
      <c r="A97" s="127" t="s">
        <v>365</v>
      </c>
      <c r="B97" s="267" t="s">
        <v>877</v>
      </c>
      <c r="C97" s="264" t="s">
        <v>1704</v>
      </c>
      <c r="D97" s="264">
        <v>1</v>
      </c>
      <c r="E97" s="264">
        <v>1</v>
      </c>
    </row>
    <row r="98" spans="1:5" x14ac:dyDescent="0.25">
      <c r="A98" s="127" t="s">
        <v>366</v>
      </c>
      <c r="B98" s="267" t="s">
        <v>878</v>
      </c>
      <c r="C98" s="264" t="s">
        <v>1705</v>
      </c>
      <c r="D98" s="264" t="e">
        <v>#VALUE!</v>
      </c>
      <c r="E98" s="264" t="e">
        <v>#VALUE!</v>
      </c>
    </row>
    <row r="99" spans="1:5" x14ac:dyDescent="0.25">
      <c r="A99" s="127" t="s">
        <v>320</v>
      </c>
      <c r="B99" s="267" t="s">
        <v>879</v>
      </c>
      <c r="C99" s="264" t="s">
        <v>1702</v>
      </c>
      <c r="D99" s="264" t="e">
        <v>#VALUE!</v>
      </c>
      <c r="E99" s="264" t="e">
        <v>#VALUE!</v>
      </c>
    </row>
    <row r="100" spans="1:5" x14ac:dyDescent="0.25">
      <c r="A100" s="127" t="s">
        <v>316</v>
      </c>
      <c r="B100" s="267" t="s">
        <v>880</v>
      </c>
      <c r="C100" s="264" t="s">
        <v>1706</v>
      </c>
      <c r="D100" s="264" t="e">
        <v>#VALUE!</v>
      </c>
      <c r="E100" s="264" t="e">
        <v>#VALUE!</v>
      </c>
    </row>
    <row r="101" spans="1:5" x14ac:dyDescent="0.25">
      <c r="A101" s="127">
        <v>99827</v>
      </c>
      <c r="B101" s="267" t="s">
        <v>881</v>
      </c>
      <c r="C101" s="264" t="s">
        <v>1684</v>
      </c>
      <c r="D101" s="264" t="e">
        <v>#VALUE!</v>
      </c>
      <c r="E101" s="264" t="e">
        <v>#VALUE!</v>
      </c>
    </row>
    <row r="102" spans="1:5" x14ac:dyDescent="0.25">
      <c r="A102" s="127" t="s">
        <v>367</v>
      </c>
      <c r="B102" s="267" t="s">
        <v>882</v>
      </c>
      <c r="C102" s="264" t="s">
        <v>1659</v>
      </c>
      <c r="D102" s="264" t="e">
        <v>#VALUE!</v>
      </c>
      <c r="E102" s="264" t="e">
        <v>#VALUE!</v>
      </c>
    </row>
    <row r="103" spans="1:5" x14ac:dyDescent="0.25">
      <c r="A103" s="127" t="s">
        <v>368</v>
      </c>
      <c r="B103" s="267" t="s">
        <v>883</v>
      </c>
      <c r="C103" s="264" t="s">
        <v>1707</v>
      </c>
      <c r="D103" s="264">
        <v>1</v>
      </c>
      <c r="E103" s="264">
        <v>1</v>
      </c>
    </row>
    <row r="104" spans="1:5" x14ac:dyDescent="0.25">
      <c r="A104" s="127" t="s">
        <v>369</v>
      </c>
      <c r="B104" s="267" t="s">
        <v>884</v>
      </c>
      <c r="C104" s="264" t="s">
        <v>1705</v>
      </c>
      <c r="D104" s="264" t="e">
        <v>#VALUE!</v>
      </c>
      <c r="E104" s="264" t="e">
        <v>#VALUE!</v>
      </c>
    </row>
    <row r="105" spans="1:5" x14ac:dyDescent="0.25">
      <c r="A105" s="127" t="s">
        <v>370</v>
      </c>
      <c r="B105" s="267" t="s">
        <v>885</v>
      </c>
      <c r="C105" s="264" t="s">
        <v>1687</v>
      </c>
      <c r="D105" s="264" t="e">
        <v>#VALUE!</v>
      </c>
      <c r="E105" s="264" t="e">
        <v>#VALUE!</v>
      </c>
    </row>
    <row r="106" spans="1:5" x14ac:dyDescent="0.25">
      <c r="A106" s="127" t="s">
        <v>316</v>
      </c>
      <c r="B106" s="267" t="s">
        <v>886</v>
      </c>
      <c r="C106" s="264" t="s">
        <v>1683</v>
      </c>
      <c r="D106" s="264" t="e">
        <v>#VALUE!</v>
      </c>
      <c r="E106" s="264" t="e">
        <v>#VALUE!</v>
      </c>
    </row>
    <row r="107" spans="1:5" x14ac:dyDescent="0.25">
      <c r="A107" s="127">
        <v>99709</v>
      </c>
      <c r="B107" s="267" t="s">
        <v>887</v>
      </c>
      <c r="C107" s="264" t="s">
        <v>1684</v>
      </c>
      <c r="D107" s="264" t="e">
        <v>#VALUE!</v>
      </c>
      <c r="E107" s="264" t="e">
        <v>#VALUE!</v>
      </c>
    </row>
    <row r="108" spans="1:5" x14ac:dyDescent="0.25">
      <c r="A108" s="127" t="s">
        <v>371</v>
      </c>
      <c r="B108" s="267" t="s">
        <v>888</v>
      </c>
      <c r="C108" s="264" t="s">
        <v>1680</v>
      </c>
      <c r="D108" s="264" t="e">
        <v>#VALUE!</v>
      </c>
      <c r="E108" s="264" t="e">
        <v>#VALUE!</v>
      </c>
    </row>
    <row r="109" spans="1:5" x14ac:dyDescent="0.25">
      <c r="A109" s="127" t="s">
        <v>368</v>
      </c>
      <c r="B109" s="267" t="s">
        <v>889</v>
      </c>
      <c r="C109" s="264" t="s">
        <v>1707</v>
      </c>
      <c r="D109" s="264">
        <v>1</v>
      </c>
      <c r="E109" s="264">
        <v>1</v>
      </c>
    </row>
    <row r="110" spans="1:5" x14ac:dyDescent="0.25">
      <c r="A110" s="127" t="s">
        <v>372</v>
      </c>
      <c r="B110" s="267" t="s">
        <v>890</v>
      </c>
      <c r="C110" s="264" t="s">
        <v>1705</v>
      </c>
      <c r="D110" s="264" t="e">
        <v>#VALUE!</v>
      </c>
      <c r="E110" s="264" t="e">
        <v>#VALUE!</v>
      </c>
    </row>
    <row r="111" spans="1:5" x14ac:dyDescent="0.25">
      <c r="A111" s="127" t="s">
        <v>346</v>
      </c>
      <c r="B111" s="267" t="s">
        <v>891</v>
      </c>
      <c r="C111" s="264" t="s">
        <v>1708</v>
      </c>
      <c r="D111" s="264" t="e">
        <v>#VALUE!</v>
      </c>
      <c r="E111" s="264" t="e">
        <v>#VALUE!</v>
      </c>
    </row>
    <row r="112" spans="1:5" x14ac:dyDescent="0.25">
      <c r="A112" s="127" t="s">
        <v>316</v>
      </c>
      <c r="B112" s="267" t="s">
        <v>892</v>
      </c>
      <c r="C112" s="264" t="s">
        <v>1709</v>
      </c>
      <c r="D112" s="264" t="e">
        <v>#VALUE!</v>
      </c>
      <c r="E112" s="264" t="e">
        <v>#VALUE!</v>
      </c>
    </row>
    <row r="113" spans="1:5" x14ac:dyDescent="0.25">
      <c r="A113" s="127">
        <v>99701</v>
      </c>
      <c r="B113" s="267" t="s">
        <v>893</v>
      </c>
      <c r="C113" s="264" t="s">
        <v>1710</v>
      </c>
      <c r="D113" s="264" t="e">
        <v>#VALUE!</v>
      </c>
      <c r="E113" s="264" t="e">
        <v>#VALUE!</v>
      </c>
    </row>
    <row r="114" spans="1:5" x14ac:dyDescent="0.25">
      <c r="A114" s="127" t="s">
        <v>371</v>
      </c>
      <c r="B114" s="267" t="s">
        <v>894</v>
      </c>
      <c r="C114" s="264" t="s">
        <v>1663</v>
      </c>
      <c r="D114" s="264" t="e">
        <v>#VALUE!</v>
      </c>
      <c r="E114" s="264" t="e">
        <v>#VALUE!</v>
      </c>
    </row>
    <row r="115" spans="1:5" x14ac:dyDescent="0.25">
      <c r="A115" s="127" t="s">
        <v>373</v>
      </c>
      <c r="B115" s="267" t="s">
        <v>895</v>
      </c>
      <c r="C115" s="264" t="s">
        <v>1711</v>
      </c>
      <c r="D115" s="264">
        <v>1</v>
      </c>
      <c r="E115" s="264">
        <v>1</v>
      </c>
    </row>
    <row r="116" spans="1:5" x14ac:dyDescent="0.25">
      <c r="A116" s="127" t="s">
        <v>374</v>
      </c>
      <c r="B116" s="267" t="s">
        <v>896</v>
      </c>
      <c r="C116" s="264" t="s">
        <v>1678</v>
      </c>
      <c r="D116" s="264" t="e">
        <v>#VALUE!</v>
      </c>
      <c r="E116" s="264" t="e">
        <v>#VALUE!</v>
      </c>
    </row>
    <row r="117" spans="1:5" x14ac:dyDescent="0.25">
      <c r="A117" s="127" t="s">
        <v>375</v>
      </c>
      <c r="B117" s="267" t="s">
        <v>897</v>
      </c>
      <c r="C117" s="264" t="s">
        <v>1708</v>
      </c>
      <c r="D117" s="264" t="e">
        <v>#VALUE!</v>
      </c>
      <c r="E117" s="264" t="e">
        <v>#VALUE!</v>
      </c>
    </row>
    <row r="118" spans="1:5" x14ac:dyDescent="0.25">
      <c r="A118" s="127" t="s">
        <v>316</v>
      </c>
      <c r="B118" s="267" t="s">
        <v>898</v>
      </c>
      <c r="C118" s="264" t="s">
        <v>1709</v>
      </c>
      <c r="D118" s="264" t="e">
        <v>#VALUE!</v>
      </c>
      <c r="E118" s="264" t="e">
        <v>#VALUE!</v>
      </c>
    </row>
    <row r="119" spans="1:5" x14ac:dyDescent="0.25">
      <c r="A119" s="127">
        <v>99503</v>
      </c>
      <c r="B119" s="267" t="s">
        <v>899</v>
      </c>
      <c r="C119" s="264" t="s">
        <v>1710</v>
      </c>
      <c r="D119" s="264" t="e">
        <v>#VALUE!</v>
      </c>
      <c r="E119" s="264" t="e">
        <v>#VALUE!</v>
      </c>
    </row>
    <row r="120" spans="1:5" x14ac:dyDescent="0.25">
      <c r="A120" s="127" t="s">
        <v>376</v>
      </c>
      <c r="B120" s="267" t="s">
        <v>900</v>
      </c>
      <c r="C120" s="264" t="s">
        <v>1712</v>
      </c>
      <c r="D120" s="264" t="e">
        <v>#VALUE!</v>
      </c>
      <c r="E120" s="264" t="e">
        <v>#VALUE!</v>
      </c>
    </row>
    <row r="121" spans="1:5" x14ac:dyDescent="0.25">
      <c r="A121" s="127" t="s">
        <v>377</v>
      </c>
      <c r="B121" s="267" t="s">
        <v>901</v>
      </c>
      <c r="C121" s="264" t="s">
        <v>1713</v>
      </c>
      <c r="D121" s="264">
        <v>1</v>
      </c>
      <c r="E121" s="264">
        <v>1</v>
      </c>
    </row>
    <row r="122" spans="1:5" x14ac:dyDescent="0.25">
      <c r="A122" s="127" t="s">
        <v>378</v>
      </c>
      <c r="B122" s="267" t="s">
        <v>902</v>
      </c>
      <c r="C122" s="264" t="s">
        <v>1705</v>
      </c>
      <c r="D122" s="264" t="e">
        <v>#VALUE!</v>
      </c>
      <c r="E122" s="264" t="e">
        <v>#VALUE!</v>
      </c>
    </row>
    <row r="123" spans="1:5" x14ac:dyDescent="0.25">
      <c r="A123" s="127" t="s">
        <v>375</v>
      </c>
      <c r="B123" s="267" t="s">
        <v>903</v>
      </c>
      <c r="C123" s="264" t="s">
        <v>1702</v>
      </c>
      <c r="D123" s="264" t="e">
        <v>#VALUE!</v>
      </c>
      <c r="E123" s="264" t="e">
        <v>#VALUE!</v>
      </c>
    </row>
    <row r="124" spans="1:5" x14ac:dyDescent="0.25">
      <c r="A124" s="127" t="s">
        <v>316</v>
      </c>
      <c r="B124" s="267" t="s">
        <v>904</v>
      </c>
      <c r="C124" s="264" t="s">
        <v>1714</v>
      </c>
      <c r="D124" s="264" t="e">
        <v>#VALUE!</v>
      </c>
      <c r="E124" s="264" t="e">
        <v>#VALUE!</v>
      </c>
    </row>
    <row r="125" spans="1:5" x14ac:dyDescent="0.25">
      <c r="A125" s="127">
        <v>99615</v>
      </c>
      <c r="B125" s="267" t="s">
        <v>905</v>
      </c>
      <c r="C125" s="264" t="s">
        <v>1715</v>
      </c>
      <c r="D125" s="264" t="e">
        <v>#VALUE!</v>
      </c>
      <c r="E125" s="264" t="e">
        <v>#VALUE!</v>
      </c>
    </row>
    <row r="126" spans="1:5" x14ac:dyDescent="0.25">
      <c r="A126" s="127" t="s">
        <v>379</v>
      </c>
      <c r="B126" s="267" t="s">
        <v>906</v>
      </c>
      <c r="C126" s="264" t="s">
        <v>1659</v>
      </c>
      <c r="D126" s="264" t="e">
        <v>#VALUE!</v>
      </c>
      <c r="E126" s="264" t="e">
        <v>#VALUE!</v>
      </c>
    </row>
    <row r="127" spans="1:5" x14ac:dyDescent="0.25">
      <c r="A127" s="127" t="s">
        <v>380</v>
      </c>
      <c r="B127" s="267" t="s">
        <v>907</v>
      </c>
      <c r="C127" s="264" t="s">
        <v>1716</v>
      </c>
      <c r="D127" s="264">
        <v>1</v>
      </c>
      <c r="E127" s="264">
        <v>1</v>
      </c>
    </row>
    <row r="128" spans="1:5" x14ac:dyDescent="0.25">
      <c r="A128" s="127" t="s">
        <v>381</v>
      </c>
      <c r="B128" s="267" t="s">
        <v>908</v>
      </c>
      <c r="C128" s="264" t="s">
        <v>1705</v>
      </c>
      <c r="D128" s="264" t="e">
        <v>#VALUE!</v>
      </c>
      <c r="E128" s="264" t="e">
        <v>#VALUE!</v>
      </c>
    </row>
    <row r="129" spans="1:5" x14ac:dyDescent="0.25">
      <c r="A129" s="127" t="s">
        <v>382</v>
      </c>
      <c r="B129" s="267" t="s">
        <v>909</v>
      </c>
      <c r="C129" s="264" t="s">
        <v>1653</v>
      </c>
      <c r="D129" s="264" t="e">
        <v>#VALUE!</v>
      </c>
      <c r="E129" s="264" t="e">
        <v>#VALUE!</v>
      </c>
    </row>
    <row r="130" spans="1:5" x14ac:dyDescent="0.25">
      <c r="A130" s="127" t="s">
        <v>316</v>
      </c>
      <c r="B130" s="267" t="s">
        <v>910</v>
      </c>
      <c r="C130" s="264" t="s">
        <v>1714</v>
      </c>
      <c r="D130" s="264" t="e">
        <v>#VALUE!</v>
      </c>
      <c r="E130" s="264" t="e">
        <v>#VALUE!</v>
      </c>
    </row>
    <row r="131" spans="1:5" x14ac:dyDescent="0.25">
      <c r="A131" s="127">
        <v>99709</v>
      </c>
      <c r="B131" s="267" t="s">
        <v>911</v>
      </c>
      <c r="C131" s="264" t="s">
        <v>1715</v>
      </c>
      <c r="D131" s="264" t="e">
        <v>#VALUE!</v>
      </c>
      <c r="E131" s="264" t="e">
        <v>#VALUE!</v>
      </c>
    </row>
    <row r="132" spans="1:5" x14ac:dyDescent="0.25">
      <c r="A132" s="127" t="s">
        <v>383</v>
      </c>
      <c r="B132" s="267" t="s">
        <v>912</v>
      </c>
      <c r="C132" s="264" t="s">
        <v>1717</v>
      </c>
      <c r="D132" s="264" t="e">
        <v>#VALUE!</v>
      </c>
      <c r="E132" s="264" t="e">
        <v>#VALUE!</v>
      </c>
    </row>
    <row r="133" spans="1:5" x14ac:dyDescent="0.25">
      <c r="A133" s="127" t="s">
        <v>380</v>
      </c>
      <c r="B133" s="267" t="s">
        <v>913</v>
      </c>
      <c r="C133" s="264" t="s">
        <v>1718</v>
      </c>
      <c r="D133" s="264">
        <v>1</v>
      </c>
      <c r="E133" s="264">
        <v>1</v>
      </c>
    </row>
    <row r="134" spans="1:5" x14ac:dyDescent="0.25">
      <c r="A134" s="127" t="s">
        <v>384</v>
      </c>
      <c r="B134" s="267" t="s">
        <v>914</v>
      </c>
      <c r="C134" s="264" t="s">
        <v>1665</v>
      </c>
      <c r="D134" s="264" t="e">
        <v>#VALUE!</v>
      </c>
      <c r="E134" s="264" t="e">
        <v>#VALUE!</v>
      </c>
    </row>
    <row r="135" spans="1:5" x14ac:dyDescent="0.25">
      <c r="A135" s="127" t="s">
        <v>382</v>
      </c>
      <c r="B135" s="267" t="s">
        <v>915</v>
      </c>
      <c r="C135" s="264" t="s">
        <v>1687</v>
      </c>
      <c r="D135" s="264" t="e">
        <v>#VALUE!</v>
      </c>
      <c r="E135" s="264" t="e">
        <v>#VALUE!</v>
      </c>
    </row>
    <row r="136" spans="1:5" x14ac:dyDescent="0.25">
      <c r="A136" s="127" t="s">
        <v>316</v>
      </c>
      <c r="B136" s="267" t="s">
        <v>916</v>
      </c>
      <c r="C136" s="264" t="s">
        <v>356</v>
      </c>
      <c r="D136" s="264" t="e">
        <v>#VALUE!</v>
      </c>
      <c r="E136" s="264" t="e">
        <v>#VALUE!</v>
      </c>
    </row>
    <row r="137" spans="1:5" x14ac:dyDescent="0.25">
      <c r="A137" s="127">
        <v>99686</v>
      </c>
      <c r="B137" s="267" t="s">
        <v>917</v>
      </c>
      <c r="C137" s="264" t="s">
        <v>1693</v>
      </c>
      <c r="D137" s="264" t="e">
        <v>#VALUE!</v>
      </c>
      <c r="E137" s="264" t="e">
        <v>#VALUE!</v>
      </c>
    </row>
    <row r="138" spans="1:5" x14ac:dyDescent="0.25">
      <c r="A138" s="127" t="s">
        <v>385</v>
      </c>
      <c r="B138" s="267" t="s">
        <v>918</v>
      </c>
      <c r="C138" s="264" t="s">
        <v>1719</v>
      </c>
      <c r="D138" s="264" t="e">
        <v>#VALUE!</v>
      </c>
      <c r="E138" s="264" t="e">
        <v>#VALUE!</v>
      </c>
    </row>
    <row r="139" spans="1:5" x14ac:dyDescent="0.25">
      <c r="A139" s="127" t="s">
        <v>386</v>
      </c>
      <c r="B139" s="267" t="s">
        <v>919</v>
      </c>
      <c r="C139" s="264" t="s">
        <v>1720</v>
      </c>
      <c r="D139" s="264">
        <v>1</v>
      </c>
      <c r="E139" s="264">
        <v>1</v>
      </c>
    </row>
    <row r="140" spans="1:5" x14ac:dyDescent="0.25">
      <c r="A140" s="127" t="s">
        <v>387</v>
      </c>
      <c r="B140" s="267" t="s">
        <v>920</v>
      </c>
      <c r="C140" s="264" t="s">
        <v>1721</v>
      </c>
      <c r="D140" s="264" t="e">
        <v>#VALUE!</v>
      </c>
      <c r="E140" s="264" t="e">
        <v>#VALUE!</v>
      </c>
    </row>
    <row r="141" spans="1:5" x14ac:dyDescent="0.25">
      <c r="A141" s="127" t="s">
        <v>356</v>
      </c>
      <c r="B141" s="267" t="s">
        <v>921</v>
      </c>
      <c r="C141" s="264" t="s">
        <v>1702</v>
      </c>
      <c r="D141" s="264" t="e">
        <v>#VALUE!</v>
      </c>
      <c r="E141" s="264" t="e">
        <v>#VALUE!</v>
      </c>
    </row>
    <row r="142" spans="1:5" x14ac:dyDescent="0.25">
      <c r="A142" s="127" t="s">
        <v>316</v>
      </c>
      <c r="B142" s="267" t="s">
        <v>922</v>
      </c>
      <c r="C142" s="264" t="s">
        <v>1722</v>
      </c>
      <c r="D142" s="264" t="e">
        <v>#VALUE!</v>
      </c>
      <c r="E142" s="264" t="e">
        <v>#VALUE!</v>
      </c>
    </row>
    <row r="143" spans="1:5" x14ac:dyDescent="0.25">
      <c r="A143" s="127">
        <v>99654</v>
      </c>
      <c r="B143" s="267" t="s">
        <v>923</v>
      </c>
      <c r="C143" s="264" t="s">
        <v>1723</v>
      </c>
      <c r="D143" s="264" t="e">
        <v>#VALUE!</v>
      </c>
      <c r="E143" s="264" t="e">
        <v>#VALUE!</v>
      </c>
    </row>
    <row r="144" spans="1:5" x14ac:dyDescent="0.25">
      <c r="A144" s="127" t="s">
        <v>388</v>
      </c>
      <c r="B144" s="267" t="s">
        <v>924</v>
      </c>
      <c r="C144" s="264" t="s">
        <v>1663</v>
      </c>
      <c r="D144" s="264" t="e">
        <v>#VALUE!</v>
      </c>
      <c r="E144" s="264" t="e">
        <v>#VALUE!</v>
      </c>
    </row>
    <row r="145" spans="1:5" x14ac:dyDescent="0.25">
      <c r="A145" s="127" t="s">
        <v>389</v>
      </c>
      <c r="B145" s="267" t="s">
        <v>925</v>
      </c>
      <c r="C145" s="264" t="s">
        <v>1724</v>
      </c>
      <c r="D145" s="264">
        <v>1</v>
      </c>
      <c r="E145" s="264">
        <v>1</v>
      </c>
    </row>
    <row r="146" spans="1:5" x14ac:dyDescent="0.25">
      <c r="A146" s="127" t="s">
        <v>390</v>
      </c>
      <c r="B146" s="267" t="s">
        <v>926</v>
      </c>
      <c r="C146" s="264" t="s">
        <v>1721</v>
      </c>
      <c r="D146" s="264" t="e">
        <v>#VALUE!</v>
      </c>
      <c r="E146" s="264" t="e">
        <v>#VALUE!</v>
      </c>
    </row>
    <row r="147" spans="1:5" x14ac:dyDescent="0.25">
      <c r="A147" s="127" t="s">
        <v>391</v>
      </c>
      <c r="B147" s="267" t="s">
        <v>927</v>
      </c>
      <c r="C147" s="264" t="s">
        <v>1697</v>
      </c>
      <c r="D147" s="264" t="e">
        <v>#VALUE!</v>
      </c>
      <c r="E147" s="264" t="e">
        <v>#VALUE!</v>
      </c>
    </row>
    <row r="148" spans="1:5" x14ac:dyDescent="0.25">
      <c r="A148" s="127" t="s">
        <v>316</v>
      </c>
      <c r="B148" s="267" t="s">
        <v>928</v>
      </c>
      <c r="C148" s="264" t="s">
        <v>1722</v>
      </c>
      <c r="D148" s="264" t="e">
        <v>#VALUE!</v>
      </c>
      <c r="E148" s="264" t="e">
        <v>#VALUE!</v>
      </c>
    </row>
    <row r="149" spans="1:5" x14ac:dyDescent="0.25">
      <c r="A149" s="127">
        <v>99503</v>
      </c>
      <c r="B149" s="267" t="s">
        <v>929</v>
      </c>
      <c r="C149" s="264" t="s">
        <v>1723</v>
      </c>
      <c r="D149" s="264" t="e">
        <v>#VALUE!</v>
      </c>
      <c r="E149" s="264" t="e">
        <v>#VALUE!</v>
      </c>
    </row>
    <row r="150" spans="1:5" x14ac:dyDescent="0.25">
      <c r="A150" s="127" t="s">
        <v>392</v>
      </c>
      <c r="B150" s="267" t="s">
        <v>930</v>
      </c>
      <c r="C150" s="264" t="s">
        <v>1663</v>
      </c>
      <c r="D150" s="264" t="e">
        <v>#VALUE!</v>
      </c>
      <c r="E150" s="264" t="e">
        <v>#VALUE!</v>
      </c>
    </row>
    <row r="151" spans="1:5" x14ac:dyDescent="0.25">
      <c r="A151" s="127" t="s">
        <v>389</v>
      </c>
      <c r="B151" s="267" t="s">
        <v>931</v>
      </c>
      <c r="C151" s="264" t="s">
        <v>1725</v>
      </c>
      <c r="D151" s="264">
        <v>1</v>
      </c>
      <c r="E151" s="264">
        <v>1</v>
      </c>
    </row>
    <row r="152" spans="1:5" x14ac:dyDescent="0.25">
      <c r="A152" s="127" t="s">
        <v>393</v>
      </c>
      <c r="B152" s="267" t="s">
        <v>932</v>
      </c>
      <c r="C152" s="264" t="s">
        <v>1726</v>
      </c>
      <c r="D152" s="264" t="e">
        <v>#VALUE!</v>
      </c>
      <c r="E152" s="264" t="e">
        <v>#VALUE!</v>
      </c>
    </row>
    <row r="153" spans="1:5" x14ac:dyDescent="0.25">
      <c r="A153" s="127" t="s">
        <v>391</v>
      </c>
      <c r="B153" s="267" t="s">
        <v>933</v>
      </c>
      <c r="C153" s="264" t="s">
        <v>1653</v>
      </c>
      <c r="D153" s="264" t="e">
        <v>#VALUE!</v>
      </c>
      <c r="E153" s="264" t="e">
        <v>#VALUE!</v>
      </c>
    </row>
    <row r="154" spans="1:5" x14ac:dyDescent="0.25">
      <c r="A154" s="127" t="s">
        <v>316</v>
      </c>
      <c r="B154" s="267" t="s">
        <v>934</v>
      </c>
      <c r="C154" s="264" t="s">
        <v>1727</v>
      </c>
      <c r="D154" s="264" t="e">
        <v>#VALUE!</v>
      </c>
      <c r="E154" s="264" t="e">
        <v>#VALUE!</v>
      </c>
    </row>
    <row r="155" spans="1:5" x14ac:dyDescent="0.25">
      <c r="A155" s="127">
        <v>99503</v>
      </c>
      <c r="B155" s="267" t="s">
        <v>935</v>
      </c>
      <c r="C155" s="264" t="s">
        <v>1728</v>
      </c>
      <c r="D155" s="264" t="e">
        <v>#VALUE!</v>
      </c>
      <c r="E155" s="264" t="e">
        <v>#VALUE!</v>
      </c>
    </row>
    <row r="156" spans="1:5" x14ac:dyDescent="0.25">
      <c r="A156" s="127" t="s">
        <v>394</v>
      </c>
      <c r="B156" s="267" t="s">
        <v>936</v>
      </c>
      <c r="C156" s="264" t="s">
        <v>1680</v>
      </c>
      <c r="D156" s="264" t="e">
        <v>#VALUE!</v>
      </c>
      <c r="E156" s="264" t="e">
        <v>#VALUE!</v>
      </c>
    </row>
    <row r="157" spans="1:5" x14ac:dyDescent="0.25">
      <c r="A157" s="127" t="s">
        <v>395</v>
      </c>
      <c r="B157" s="267" t="s">
        <v>937</v>
      </c>
      <c r="C157" s="264" t="s">
        <v>1729</v>
      </c>
      <c r="D157" s="264">
        <v>1</v>
      </c>
      <c r="E157" s="264">
        <v>1</v>
      </c>
    </row>
    <row r="158" spans="1:5" x14ac:dyDescent="0.25">
      <c r="A158" s="127" t="s">
        <v>396</v>
      </c>
      <c r="B158" s="267" t="s">
        <v>938</v>
      </c>
      <c r="C158" s="264" t="s">
        <v>1730</v>
      </c>
      <c r="D158" s="264" t="e">
        <v>#VALUE!</v>
      </c>
      <c r="E158" s="264" t="e">
        <v>#VALUE!</v>
      </c>
    </row>
    <row r="159" spans="1:5" x14ac:dyDescent="0.25">
      <c r="A159" s="127" t="s">
        <v>397</v>
      </c>
      <c r="B159" s="267" t="s">
        <v>939</v>
      </c>
      <c r="C159" s="264" t="s">
        <v>1653</v>
      </c>
      <c r="D159" s="264" t="e">
        <v>#VALUE!</v>
      </c>
      <c r="E159" s="264" t="e">
        <v>#VALUE!</v>
      </c>
    </row>
    <row r="160" spans="1:5" x14ac:dyDescent="0.25">
      <c r="A160" s="127" t="s">
        <v>316</v>
      </c>
      <c r="B160" s="267" t="s">
        <v>940</v>
      </c>
      <c r="C160" s="264" t="s">
        <v>1727</v>
      </c>
      <c r="D160" s="264" t="e">
        <v>#VALUE!</v>
      </c>
      <c r="E160" s="264" t="e">
        <v>#VALUE!</v>
      </c>
    </row>
    <row r="161" spans="1:5" x14ac:dyDescent="0.25">
      <c r="A161" s="127">
        <v>99701</v>
      </c>
      <c r="B161" s="267" t="s">
        <v>941</v>
      </c>
      <c r="C161" s="264" t="s">
        <v>1728</v>
      </c>
      <c r="D161" s="264" t="e">
        <v>#VALUE!</v>
      </c>
      <c r="E161" s="264" t="e">
        <v>#VALUE!</v>
      </c>
    </row>
    <row r="162" spans="1:5" x14ac:dyDescent="0.25">
      <c r="A162" s="127" t="s">
        <v>398</v>
      </c>
      <c r="B162" s="267" t="s">
        <v>942</v>
      </c>
      <c r="C162" s="264" t="s">
        <v>1680</v>
      </c>
      <c r="D162" s="264" t="e">
        <v>#VALUE!</v>
      </c>
      <c r="E162" s="264" t="e">
        <v>#VALUE!</v>
      </c>
    </row>
    <row r="163" spans="1:5" x14ac:dyDescent="0.25">
      <c r="A163" s="127" t="s">
        <v>399</v>
      </c>
      <c r="B163" s="267" t="s">
        <v>943</v>
      </c>
      <c r="C163" s="264" t="s">
        <v>1731</v>
      </c>
      <c r="D163" s="264">
        <v>1</v>
      </c>
      <c r="E163" s="264">
        <v>1</v>
      </c>
    </row>
    <row r="164" spans="1:5" x14ac:dyDescent="0.25">
      <c r="A164" s="127" t="s">
        <v>400</v>
      </c>
      <c r="B164" s="267" t="s">
        <v>944</v>
      </c>
      <c r="C164" s="264" t="s">
        <v>1732</v>
      </c>
      <c r="D164" s="264" t="e">
        <v>#VALUE!</v>
      </c>
      <c r="E164" s="264" t="e">
        <v>#VALUE!</v>
      </c>
    </row>
    <row r="165" spans="1:5" x14ac:dyDescent="0.25">
      <c r="A165" s="127" t="s">
        <v>397</v>
      </c>
      <c r="B165" s="267" t="s">
        <v>945</v>
      </c>
      <c r="C165" s="264" t="s">
        <v>1653</v>
      </c>
      <c r="D165" s="264" t="e">
        <v>#VALUE!</v>
      </c>
      <c r="E165" s="264" t="e">
        <v>#VALUE!</v>
      </c>
    </row>
    <row r="166" spans="1:5" x14ac:dyDescent="0.25">
      <c r="A166" s="127" t="s">
        <v>316</v>
      </c>
      <c r="B166" s="267" t="s">
        <v>946</v>
      </c>
      <c r="C166" s="264" t="s">
        <v>1733</v>
      </c>
      <c r="D166" s="264" t="e">
        <v>#VALUE!</v>
      </c>
      <c r="E166" s="264" t="e">
        <v>#VALUE!</v>
      </c>
    </row>
    <row r="167" spans="1:5" x14ac:dyDescent="0.25">
      <c r="A167" s="127">
        <v>99701</v>
      </c>
      <c r="B167" s="267" t="s">
        <v>947</v>
      </c>
      <c r="C167" s="264" t="s">
        <v>1734</v>
      </c>
      <c r="D167" s="264" t="e">
        <v>#VALUE!</v>
      </c>
      <c r="E167" s="264" t="e">
        <v>#VALUE!</v>
      </c>
    </row>
    <row r="168" spans="1:5" x14ac:dyDescent="0.25">
      <c r="A168" s="127" t="s">
        <v>401</v>
      </c>
      <c r="B168" s="267" t="s">
        <v>948</v>
      </c>
      <c r="C168" s="264" t="s">
        <v>1672</v>
      </c>
      <c r="D168" s="264" t="e">
        <v>#VALUE!</v>
      </c>
      <c r="E168" s="264" t="e">
        <v>#VALUE!</v>
      </c>
    </row>
    <row r="169" spans="1:5" x14ac:dyDescent="0.25">
      <c r="A169" s="127" t="s">
        <v>402</v>
      </c>
      <c r="B169" s="267" t="s">
        <v>949</v>
      </c>
      <c r="C169" s="264" t="s">
        <v>1735</v>
      </c>
      <c r="D169" s="264">
        <v>1</v>
      </c>
      <c r="E169" s="264">
        <v>1</v>
      </c>
    </row>
    <row r="170" spans="1:5" x14ac:dyDescent="0.25">
      <c r="A170" s="127" t="s">
        <v>403</v>
      </c>
      <c r="B170" s="267" t="s">
        <v>950</v>
      </c>
      <c r="C170" s="264" t="s">
        <v>1705</v>
      </c>
      <c r="D170" s="264" t="e">
        <v>#VALUE!</v>
      </c>
      <c r="E170" s="264" t="e">
        <v>#VALUE!</v>
      </c>
    </row>
    <row r="171" spans="1:5" x14ac:dyDescent="0.25">
      <c r="A171" s="127" t="s">
        <v>404</v>
      </c>
      <c r="B171" s="267" t="s">
        <v>951</v>
      </c>
      <c r="C171" s="264" t="s">
        <v>1653</v>
      </c>
      <c r="D171" s="264" t="e">
        <v>#VALUE!</v>
      </c>
      <c r="E171" s="264" t="e">
        <v>#VALUE!</v>
      </c>
    </row>
    <row r="172" spans="1:5" x14ac:dyDescent="0.25">
      <c r="A172" s="127" t="s">
        <v>316</v>
      </c>
      <c r="B172" s="267" t="s">
        <v>952</v>
      </c>
      <c r="C172" s="264" t="s">
        <v>1698</v>
      </c>
      <c r="D172" s="264" t="e">
        <v>#VALUE!</v>
      </c>
      <c r="E172" s="264" t="e">
        <v>#VALUE!</v>
      </c>
    </row>
    <row r="173" spans="1:5" x14ac:dyDescent="0.25">
      <c r="A173" s="127">
        <v>99901</v>
      </c>
      <c r="B173" s="267" t="s">
        <v>953</v>
      </c>
      <c r="C173" s="264" t="s">
        <v>1699</v>
      </c>
      <c r="D173" s="264" t="e">
        <v>#VALUE!</v>
      </c>
      <c r="E173" s="264" t="e">
        <v>#VALUE!</v>
      </c>
    </row>
    <row r="174" spans="1:5" x14ac:dyDescent="0.25">
      <c r="A174" s="127" t="s">
        <v>405</v>
      </c>
      <c r="B174" s="267" t="s">
        <v>954</v>
      </c>
      <c r="C174" s="264" t="s">
        <v>1736</v>
      </c>
      <c r="D174" s="264" t="e">
        <v>#VALUE!</v>
      </c>
      <c r="E174" s="264" t="e">
        <v>#VALUE!</v>
      </c>
    </row>
    <row r="175" spans="1:5" x14ac:dyDescent="0.25">
      <c r="A175" s="127" t="s">
        <v>406</v>
      </c>
      <c r="B175" s="267" t="s">
        <v>955</v>
      </c>
      <c r="C175" s="264" t="s">
        <v>1737</v>
      </c>
      <c r="D175" s="264">
        <v>1</v>
      </c>
      <c r="E175" s="264">
        <v>1</v>
      </c>
    </row>
    <row r="176" spans="1:5" x14ac:dyDescent="0.25">
      <c r="A176" s="127" t="s">
        <v>407</v>
      </c>
      <c r="B176" s="267" t="s">
        <v>956</v>
      </c>
      <c r="C176" s="264" t="s">
        <v>1738</v>
      </c>
      <c r="D176" s="264" t="e">
        <v>#VALUE!</v>
      </c>
      <c r="E176" s="264" t="e">
        <v>#VALUE!</v>
      </c>
    </row>
    <row r="177" spans="1:5" x14ac:dyDescent="0.25">
      <c r="A177" s="127" t="s">
        <v>363</v>
      </c>
      <c r="B177" s="267" t="s">
        <v>957</v>
      </c>
      <c r="C177" s="264" t="s">
        <v>1653</v>
      </c>
      <c r="D177" s="264" t="e">
        <v>#VALUE!</v>
      </c>
      <c r="E177" s="264" t="e">
        <v>#VALUE!</v>
      </c>
    </row>
    <row r="178" spans="1:5" x14ac:dyDescent="0.25">
      <c r="A178" s="127" t="s">
        <v>316</v>
      </c>
      <c r="B178" s="267" t="s">
        <v>958</v>
      </c>
      <c r="C178" s="264" t="s">
        <v>1698</v>
      </c>
      <c r="D178" s="264" t="e">
        <v>#VALUE!</v>
      </c>
      <c r="E178" s="264" t="e">
        <v>#VALUE!</v>
      </c>
    </row>
    <row r="179" spans="1:5" x14ac:dyDescent="0.25">
      <c r="A179" s="127">
        <v>99518</v>
      </c>
      <c r="B179" s="267" t="s">
        <v>959</v>
      </c>
      <c r="C179" s="264" t="s">
        <v>1699</v>
      </c>
      <c r="D179" s="264" t="e">
        <v>#VALUE!</v>
      </c>
      <c r="E179" s="264" t="e">
        <v>#VALUE!</v>
      </c>
    </row>
    <row r="180" spans="1:5" x14ac:dyDescent="0.25">
      <c r="A180" s="127" t="s">
        <v>408</v>
      </c>
      <c r="B180" s="267" t="s">
        <v>960</v>
      </c>
      <c r="C180" s="264" t="s">
        <v>1656</v>
      </c>
      <c r="D180" s="264" t="e">
        <v>#VALUE!</v>
      </c>
      <c r="E180" s="264" t="e">
        <v>#VALUE!</v>
      </c>
    </row>
    <row r="181" spans="1:5" x14ac:dyDescent="0.25">
      <c r="A181" s="127" t="s">
        <v>409</v>
      </c>
      <c r="B181" s="267" t="s">
        <v>961</v>
      </c>
      <c r="C181" s="264" t="s">
        <v>1739</v>
      </c>
      <c r="D181" s="264">
        <v>1</v>
      </c>
      <c r="E181" s="264">
        <v>1</v>
      </c>
    </row>
    <row r="182" spans="1:5" x14ac:dyDescent="0.25">
      <c r="A182" s="127" t="s">
        <v>410</v>
      </c>
      <c r="B182" s="267" t="s">
        <v>962</v>
      </c>
      <c r="C182" s="264" t="s">
        <v>1678</v>
      </c>
      <c r="D182" s="264" t="e">
        <v>#VALUE!</v>
      </c>
      <c r="E182" s="264" t="e">
        <v>#VALUE!</v>
      </c>
    </row>
    <row r="183" spans="1:5" x14ac:dyDescent="0.25">
      <c r="A183" s="127" t="s">
        <v>363</v>
      </c>
      <c r="B183" s="267" t="s">
        <v>963</v>
      </c>
      <c r="C183" s="264" t="s">
        <v>1687</v>
      </c>
      <c r="D183" s="264" t="e">
        <v>#VALUE!</v>
      </c>
      <c r="E183" s="264" t="e">
        <v>#VALUE!</v>
      </c>
    </row>
    <row r="184" spans="1:5" x14ac:dyDescent="0.25">
      <c r="A184" s="127" t="s">
        <v>316</v>
      </c>
      <c r="B184" s="267" t="s">
        <v>964</v>
      </c>
      <c r="C184" s="264" t="s">
        <v>356</v>
      </c>
      <c r="D184" s="264" t="e">
        <v>#VALUE!</v>
      </c>
      <c r="E184" s="264" t="e">
        <v>#VALUE!</v>
      </c>
    </row>
    <row r="185" spans="1:5" x14ac:dyDescent="0.25">
      <c r="A185" s="127">
        <v>99501</v>
      </c>
      <c r="B185" s="267" t="s">
        <v>965</v>
      </c>
      <c r="C185" s="264" t="s">
        <v>1693</v>
      </c>
      <c r="D185" s="264" t="e">
        <v>#VALUE!</v>
      </c>
      <c r="E185" s="264" t="e">
        <v>#VALUE!</v>
      </c>
    </row>
    <row r="186" spans="1:5" x14ac:dyDescent="0.25">
      <c r="A186" s="127" t="s">
        <v>411</v>
      </c>
      <c r="B186" s="267" t="s">
        <v>966</v>
      </c>
      <c r="C186" s="264" t="s">
        <v>1740</v>
      </c>
      <c r="D186" s="264" t="e">
        <v>#VALUE!</v>
      </c>
      <c r="E186" s="264" t="e">
        <v>#VALUE!</v>
      </c>
    </row>
    <row r="187" spans="1:5" x14ac:dyDescent="0.25">
      <c r="A187" s="127" t="s">
        <v>412</v>
      </c>
      <c r="B187" s="267" t="s">
        <v>967</v>
      </c>
      <c r="C187" s="264" t="s">
        <v>1691</v>
      </c>
      <c r="D187" s="264">
        <v>1</v>
      </c>
      <c r="E187" s="264">
        <v>1</v>
      </c>
    </row>
    <row r="188" spans="1:5" x14ac:dyDescent="0.25">
      <c r="A188" s="127" t="s">
        <v>413</v>
      </c>
      <c r="B188" s="267" t="s">
        <v>968</v>
      </c>
      <c r="C188" s="264" t="s">
        <v>1741</v>
      </c>
      <c r="D188" s="264" t="e">
        <v>#VALUE!</v>
      </c>
      <c r="E188" s="264" t="e">
        <v>#VALUE!</v>
      </c>
    </row>
    <row r="189" spans="1:5" x14ac:dyDescent="0.25">
      <c r="A189" s="127" t="s">
        <v>356</v>
      </c>
      <c r="B189" s="267" t="s">
        <v>969</v>
      </c>
      <c r="C189" s="264" t="s">
        <v>1666</v>
      </c>
      <c r="D189" s="264" t="e">
        <v>#VALUE!</v>
      </c>
      <c r="E189" s="264" t="e">
        <v>#VALUE!</v>
      </c>
    </row>
    <row r="190" spans="1:5" x14ac:dyDescent="0.25">
      <c r="A190" s="127" t="s">
        <v>316</v>
      </c>
      <c r="B190" s="267" t="s">
        <v>970</v>
      </c>
      <c r="C190" s="264" t="s">
        <v>1727</v>
      </c>
      <c r="D190" s="264" t="e">
        <v>#VALUE!</v>
      </c>
      <c r="E190" s="264" t="e">
        <v>#VALUE!</v>
      </c>
    </row>
    <row r="191" spans="1:5" x14ac:dyDescent="0.25">
      <c r="A191" s="127">
        <v>99801</v>
      </c>
      <c r="B191" s="267" t="s">
        <v>971</v>
      </c>
      <c r="C191" s="264" t="s">
        <v>1728</v>
      </c>
      <c r="D191" s="264" t="e">
        <v>#VALUE!</v>
      </c>
      <c r="E191" s="264" t="e">
        <v>#VALUE!</v>
      </c>
    </row>
    <row r="192" spans="1:5" x14ac:dyDescent="0.25">
      <c r="A192" s="127" t="s">
        <v>414</v>
      </c>
      <c r="B192" s="267" t="s">
        <v>972</v>
      </c>
      <c r="C192" s="264" t="s">
        <v>1659</v>
      </c>
      <c r="D192" s="264" t="e">
        <v>#VALUE!</v>
      </c>
      <c r="E192" s="264" t="e">
        <v>#VALUE!</v>
      </c>
    </row>
    <row r="193" spans="1:5" x14ac:dyDescent="0.25">
      <c r="A193" s="127" t="s">
        <v>415</v>
      </c>
      <c r="B193" s="267" t="s">
        <v>973</v>
      </c>
      <c r="C193" s="264" t="s">
        <v>1742</v>
      </c>
      <c r="D193" s="264">
        <v>1</v>
      </c>
      <c r="E193" s="264">
        <v>1</v>
      </c>
    </row>
    <row r="194" spans="1:5" x14ac:dyDescent="0.25">
      <c r="A194" s="127" t="s">
        <v>416</v>
      </c>
      <c r="B194" s="267" t="s">
        <v>974</v>
      </c>
      <c r="C194" s="264" t="s">
        <v>1741</v>
      </c>
      <c r="D194" s="264" t="e">
        <v>#VALUE!</v>
      </c>
      <c r="E194" s="264" t="e">
        <v>#VALUE!</v>
      </c>
    </row>
    <row r="195" spans="1:5" x14ac:dyDescent="0.25">
      <c r="A195" s="127" t="s">
        <v>397</v>
      </c>
      <c r="B195" s="267" t="s">
        <v>975</v>
      </c>
      <c r="C195" s="264" t="s">
        <v>1653</v>
      </c>
      <c r="D195" s="264" t="e">
        <v>#VALUE!</v>
      </c>
      <c r="E195" s="264" t="e">
        <v>#VALUE!</v>
      </c>
    </row>
    <row r="196" spans="1:5" x14ac:dyDescent="0.25">
      <c r="A196" s="127" t="s">
        <v>316</v>
      </c>
      <c r="B196" s="267" t="s">
        <v>976</v>
      </c>
      <c r="C196" s="264" t="s">
        <v>1727</v>
      </c>
      <c r="D196" s="264" t="e">
        <v>#VALUE!</v>
      </c>
      <c r="E196" s="264" t="e">
        <v>#VALUE!</v>
      </c>
    </row>
    <row r="197" spans="1:5" x14ac:dyDescent="0.25">
      <c r="A197" s="127">
        <v>99709</v>
      </c>
      <c r="B197" s="267" t="s">
        <v>977</v>
      </c>
      <c r="C197" s="264" t="s">
        <v>1728</v>
      </c>
      <c r="D197" s="264" t="e">
        <v>#VALUE!</v>
      </c>
      <c r="E197" s="264" t="e">
        <v>#VALUE!</v>
      </c>
    </row>
    <row r="198" spans="1:5" x14ac:dyDescent="0.25">
      <c r="A198" s="127" t="s">
        <v>417</v>
      </c>
      <c r="B198" s="267" t="s">
        <v>978</v>
      </c>
      <c r="C198" s="264" t="s">
        <v>1656</v>
      </c>
      <c r="D198" s="264" t="e">
        <v>#VALUE!</v>
      </c>
      <c r="E198" s="264" t="e">
        <v>#VALUE!</v>
      </c>
    </row>
    <row r="199" spans="1:5" x14ac:dyDescent="0.25">
      <c r="A199" s="127" t="s">
        <v>415</v>
      </c>
      <c r="B199" s="267" t="s">
        <v>979</v>
      </c>
      <c r="C199" s="264" t="s">
        <v>1743</v>
      </c>
      <c r="D199" s="264">
        <v>1</v>
      </c>
      <c r="E199" s="264">
        <v>1</v>
      </c>
    </row>
    <row r="200" spans="1:5" x14ac:dyDescent="0.25">
      <c r="A200" s="127" t="s">
        <v>418</v>
      </c>
      <c r="B200" s="267" t="s">
        <v>980</v>
      </c>
      <c r="C200" s="264" t="s">
        <v>1744</v>
      </c>
      <c r="D200" s="264" t="e">
        <v>#VALUE!</v>
      </c>
      <c r="E200" s="264" t="e">
        <v>#VALUE!</v>
      </c>
    </row>
    <row r="201" spans="1:5" x14ac:dyDescent="0.25">
      <c r="A201" s="127" t="s">
        <v>397</v>
      </c>
      <c r="B201" s="267" t="s">
        <v>981</v>
      </c>
      <c r="C201" s="264" t="s">
        <v>1653</v>
      </c>
      <c r="D201" s="264" t="e">
        <v>#VALUE!</v>
      </c>
      <c r="E201" s="264" t="e">
        <v>#VALUE!</v>
      </c>
    </row>
    <row r="202" spans="1:5" x14ac:dyDescent="0.25">
      <c r="A202" s="127" t="s">
        <v>316</v>
      </c>
      <c r="B202" s="267" t="s">
        <v>982</v>
      </c>
      <c r="C202" s="264" t="s">
        <v>1733</v>
      </c>
      <c r="D202" s="264" t="e">
        <v>#VALUE!</v>
      </c>
      <c r="E202" s="264" t="e">
        <v>#VALUE!</v>
      </c>
    </row>
    <row r="203" spans="1:5" x14ac:dyDescent="0.25">
      <c r="A203" s="127">
        <v>99501</v>
      </c>
      <c r="B203" s="267" t="s">
        <v>983</v>
      </c>
      <c r="C203" s="264" t="s">
        <v>1734</v>
      </c>
      <c r="D203" s="264" t="e">
        <v>#VALUE!</v>
      </c>
      <c r="E203" s="264" t="e">
        <v>#VALUE!</v>
      </c>
    </row>
    <row r="204" spans="1:5" x14ac:dyDescent="0.25">
      <c r="A204" s="127" t="s">
        <v>419</v>
      </c>
      <c r="B204" s="267" t="s">
        <v>984</v>
      </c>
      <c r="C204" s="264" t="s">
        <v>1656</v>
      </c>
      <c r="D204" s="264" t="e">
        <v>#VALUE!</v>
      </c>
      <c r="E204" s="264" t="e">
        <v>#VALUE!</v>
      </c>
    </row>
    <row r="205" spans="1:5" x14ac:dyDescent="0.25">
      <c r="A205" s="127" t="s">
        <v>420</v>
      </c>
      <c r="B205" s="267" t="s">
        <v>985</v>
      </c>
      <c r="C205" s="264" t="s">
        <v>1745</v>
      </c>
      <c r="D205" s="264">
        <v>1</v>
      </c>
      <c r="E205" s="264">
        <v>1</v>
      </c>
    </row>
    <row r="206" spans="1:5" x14ac:dyDescent="0.25">
      <c r="A206" s="127" t="s">
        <v>421</v>
      </c>
      <c r="B206" s="267" t="s">
        <v>986</v>
      </c>
      <c r="C206" s="264" t="s">
        <v>1746</v>
      </c>
      <c r="D206" s="264" t="e">
        <v>#VALUE!</v>
      </c>
      <c r="E206" s="264" t="e">
        <v>#VALUE!</v>
      </c>
    </row>
    <row r="207" spans="1:5" x14ac:dyDescent="0.25">
      <c r="A207" s="127" t="s">
        <v>404</v>
      </c>
      <c r="B207" s="267" t="s">
        <v>987</v>
      </c>
      <c r="C207" s="264" t="s">
        <v>1687</v>
      </c>
      <c r="D207" s="264" t="e">
        <v>#VALUE!</v>
      </c>
      <c r="E207" s="264" t="e">
        <v>#VALUE!</v>
      </c>
    </row>
    <row r="208" spans="1:5" x14ac:dyDescent="0.25">
      <c r="A208" s="127" t="s">
        <v>316</v>
      </c>
      <c r="B208" s="267" t="s">
        <v>988</v>
      </c>
      <c r="C208" s="264" t="s">
        <v>1733</v>
      </c>
      <c r="D208" s="264" t="e">
        <v>#VALUE!</v>
      </c>
      <c r="E208" s="264" t="e">
        <v>#VALUE!</v>
      </c>
    </row>
    <row r="209" spans="1:5" x14ac:dyDescent="0.25">
      <c r="A209" s="127">
        <v>99501</v>
      </c>
      <c r="B209" s="267" t="s">
        <v>989</v>
      </c>
      <c r="C209" s="264" t="s">
        <v>1734</v>
      </c>
      <c r="D209" s="264" t="e">
        <v>#VALUE!</v>
      </c>
      <c r="E209" s="264" t="e">
        <v>#VALUE!</v>
      </c>
    </row>
    <row r="210" spans="1:5" x14ac:dyDescent="0.25">
      <c r="A210" s="127" t="s">
        <v>422</v>
      </c>
      <c r="B210" s="267" t="s">
        <v>990</v>
      </c>
      <c r="C210" s="264" t="s">
        <v>1656</v>
      </c>
      <c r="D210" s="264" t="e">
        <v>#VALUE!</v>
      </c>
      <c r="E210" s="264" t="e">
        <v>#VALUE!</v>
      </c>
    </row>
    <row r="211" spans="1:5" x14ac:dyDescent="0.25">
      <c r="A211" s="127" t="s">
        <v>423</v>
      </c>
      <c r="B211" s="267" t="s">
        <v>991</v>
      </c>
      <c r="C211" s="264" t="s">
        <v>1747</v>
      </c>
      <c r="D211" s="264">
        <v>1</v>
      </c>
      <c r="E211" s="264">
        <v>1</v>
      </c>
    </row>
    <row r="212" spans="1:5" x14ac:dyDescent="0.25">
      <c r="A212" s="127" t="s">
        <v>424</v>
      </c>
      <c r="B212" s="267" t="s">
        <v>992</v>
      </c>
      <c r="C212" s="264" t="s">
        <v>1746</v>
      </c>
      <c r="D212" s="264" t="e">
        <v>#VALUE!</v>
      </c>
      <c r="E212" s="264" t="e">
        <v>#VALUE!</v>
      </c>
    </row>
    <row r="213" spans="1:5" x14ac:dyDescent="0.25">
      <c r="A213" s="127" t="s">
        <v>404</v>
      </c>
      <c r="B213" s="267" t="s">
        <v>993</v>
      </c>
      <c r="C213" s="264" t="s">
        <v>1687</v>
      </c>
      <c r="D213" s="264" t="e">
        <v>#VALUE!</v>
      </c>
      <c r="E213" s="264" t="e">
        <v>#VALUE!</v>
      </c>
    </row>
    <row r="214" spans="1:5" x14ac:dyDescent="0.25">
      <c r="A214" s="127" t="s">
        <v>316</v>
      </c>
      <c r="B214" s="267" t="s">
        <v>994</v>
      </c>
      <c r="C214" s="264" t="s">
        <v>1733</v>
      </c>
      <c r="D214" s="264" t="e">
        <v>#VALUE!</v>
      </c>
      <c r="E214" s="264" t="e">
        <v>#VALUE!</v>
      </c>
    </row>
    <row r="215" spans="1:5" x14ac:dyDescent="0.25">
      <c r="A215" s="127">
        <v>99501</v>
      </c>
      <c r="B215" s="267" t="s">
        <v>995</v>
      </c>
      <c r="C215" s="264" t="s">
        <v>1734</v>
      </c>
      <c r="D215" s="264" t="e">
        <v>#VALUE!</v>
      </c>
      <c r="E215" s="264" t="e">
        <v>#VALUE!</v>
      </c>
    </row>
    <row r="216" spans="1:5" x14ac:dyDescent="0.25">
      <c r="A216" s="127" t="s">
        <v>425</v>
      </c>
      <c r="B216" s="267" t="s">
        <v>996</v>
      </c>
      <c r="C216" s="264" t="s">
        <v>1656</v>
      </c>
      <c r="D216" s="264" t="e">
        <v>#VALUE!</v>
      </c>
      <c r="E216" s="264" t="e">
        <v>#VALUE!</v>
      </c>
    </row>
    <row r="217" spans="1:5" x14ac:dyDescent="0.25">
      <c r="A217" s="127" t="s">
        <v>423</v>
      </c>
      <c r="B217" s="267" t="s">
        <v>997</v>
      </c>
      <c r="C217" s="264" t="s">
        <v>1748</v>
      </c>
      <c r="D217" s="264">
        <v>1</v>
      </c>
      <c r="E217" s="264">
        <v>1</v>
      </c>
    </row>
    <row r="218" spans="1:5" x14ac:dyDescent="0.25">
      <c r="A218" s="127" t="s">
        <v>426</v>
      </c>
      <c r="B218" s="267" t="s">
        <v>998</v>
      </c>
      <c r="C218" s="264" t="s">
        <v>1746</v>
      </c>
      <c r="D218" s="264" t="e">
        <v>#VALUE!</v>
      </c>
      <c r="E218" s="264" t="e">
        <v>#VALUE!</v>
      </c>
    </row>
    <row r="219" spans="1:5" x14ac:dyDescent="0.25">
      <c r="A219" s="127" t="s">
        <v>404</v>
      </c>
      <c r="B219" s="267" t="s">
        <v>999</v>
      </c>
      <c r="C219" s="264" t="s">
        <v>1697</v>
      </c>
      <c r="D219" s="264" t="e">
        <v>#VALUE!</v>
      </c>
      <c r="E219" s="264" t="e">
        <v>#VALUE!</v>
      </c>
    </row>
    <row r="220" spans="1:5" x14ac:dyDescent="0.25">
      <c r="A220" s="127" t="s">
        <v>316</v>
      </c>
      <c r="B220" s="267" t="s">
        <v>1000</v>
      </c>
      <c r="C220" s="264" t="s">
        <v>1733</v>
      </c>
      <c r="D220" s="264" t="e">
        <v>#VALUE!</v>
      </c>
      <c r="E220" s="264" t="e">
        <v>#VALUE!</v>
      </c>
    </row>
    <row r="221" spans="1:5" x14ac:dyDescent="0.25">
      <c r="A221" s="127">
        <v>99501</v>
      </c>
      <c r="B221" s="267" t="s">
        <v>1001</v>
      </c>
      <c r="C221" s="264" t="s">
        <v>1734</v>
      </c>
      <c r="D221" s="264" t="e">
        <v>#VALUE!</v>
      </c>
      <c r="E221" s="264" t="e">
        <v>#VALUE!</v>
      </c>
    </row>
    <row r="222" spans="1:5" x14ac:dyDescent="0.25">
      <c r="A222" s="127" t="s">
        <v>427</v>
      </c>
      <c r="B222" s="267" t="s">
        <v>1002</v>
      </c>
      <c r="C222" s="264" t="s">
        <v>1680</v>
      </c>
      <c r="D222" s="264" t="e">
        <v>#VALUE!</v>
      </c>
      <c r="E222" s="264" t="e">
        <v>#VALUE!</v>
      </c>
    </row>
    <row r="223" spans="1:5" x14ac:dyDescent="0.25">
      <c r="A223" s="127" t="s">
        <v>423</v>
      </c>
      <c r="B223" s="267" t="s">
        <v>1003</v>
      </c>
      <c r="C223" s="264" t="s">
        <v>1749</v>
      </c>
      <c r="D223" s="264">
        <v>1</v>
      </c>
      <c r="E223" s="264">
        <v>1</v>
      </c>
    </row>
    <row r="224" spans="1:5" x14ac:dyDescent="0.25">
      <c r="A224" s="127" t="s">
        <v>428</v>
      </c>
      <c r="B224" s="267" t="s">
        <v>1004</v>
      </c>
      <c r="C224" s="264" t="s">
        <v>1750</v>
      </c>
      <c r="D224" s="264" t="e">
        <v>#VALUE!</v>
      </c>
      <c r="E224" s="264" t="e">
        <v>#VALUE!</v>
      </c>
    </row>
    <row r="225" spans="1:5" x14ac:dyDescent="0.25">
      <c r="A225" s="127" t="s">
        <v>404</v>
      </c>
      <c r="B225" s="267" t="s">
        <v>1005</v>
      </c>
      <c r="C225" s="264" t="s">
        <v>1653</v>
      </c>
      <c r="D225" s="264" t="e">
        <v>#VALUE!</v>
      </c>
      <c r="E225" s="264" t="e">
        <v>#VALUE!</v>
      </c>
    </row>
    <row r="226" spans="1:5" x14ac:dyDescent="0.25">
      <c r="A226" s="127" t="s">
        <v>316</v>
      </c>
      <c r="B226" s="267" t="s">
        <v>1006</v>
      </c>
      <c r="C226" s="264" t="s">
        <v>1733</v>
      </c>
      <c r="D226" s="264" t="e">
        <v>#VALUE!</v>
      </c>
      <c r="E226" s="264" t="e">
        <v>#VALUE!</v>
      </c>
    </row>
    <row r="227" spans="1:5" x14ac:dyDescent="0.25">
      <c r="A227" s="127">
        <v>99701</v>
      </c>
      <c r="B227" s="267" t="s">
        <v>1007</v>
      </c>
      <c r="C227" s="264" t="s">
        <v>1734</v>
      </c>
      <c r="D227" s="264" t="e">
        <v>#VALUE!</v>
      </c>
      <c r="E227" s="264" t="e">
        <v>#VALUE!</v>
      </c>
    </row>
    <row r="228" spans="1:5" x14ac:dyDescent="0.25">
      <c r="A228" s="127" t="s">
        <v>429</v>
      </c>
      <c r="B228" s="267" t="s">
        <v>1008</v>
      </c>
      <c r="C228" s="264" t="s">
        <v>1719</v>
      </c>
      <c r="D228" s="264" t="e">
        <v>#VALUE!</v>
      </c>
      <c r="E228" s="264" t="e">
        <v>#VALUE!</v>
      </c>
    </row>
    <row r="229" spans="1:5" x14ac:dyDescent="0.25">
      <c r="A229" s="127" t="s">
        <v>430</v>
      </c>
      <c r="B229" s="267" t="s">
        <v>1009</v>
      </c>
      <c r="C229" s="264" t="s">
        <v>1751</v>
      </c>
      <c r="D229" s="264">
        <v>1</v>
      </c>
      <c r="E229" s="264">
        <v>1</v>
      </c>
    </row>
    <row r="230" spans="1:5" x14ac:dyDescent="0.25">
      <c r="A230" s="127" t="s">
        <v>431</v>
      </c>
      <c r="B230" s="267" t="s">
        <v>1010</v>
      </c>
      <c r="C230" s="264" t="s">
        <v>1752</v>
      </c>
      <c r="D230" s="264" t="e">
        <v>#VALUE!</v>
      </c>
      <c r="E230" s="264" t="e">
        <v>#VALUE!</v>
      </c>
    </row>
    <row r="231" spans="1:5" x14ac:dyDescent="0.25">
      <c r="A231" s="127" t="s">
        <v>404</v>
      </c>
      <c r="B231" s="267" t="s">
        <v>1011</v>
      </c>
      <c r="C231" s="264" t="s">
        <v>1702</v>
      </c>
      <c r="D231" s="264" t="e">
        <v>#VALUE!</v>
      </c>
      <c r="E231" s="264" t="e">
        <v>#VALUE!</v>
      </c>
    </row>
    <row r="232" spans="1:5" x14ac:dyDescent="0.25">
      <c r="A232" s="127" t="s">
        <v>316</v>
      </c>
      <c r="B232" s="267" t="s">
        <v>1012</v>
      </c>
      <c r="C232" s="264" t="s">
        <v>1698</v>
      </c>
      <c r="D232" s="264" t="e">
        <v>#VALUE!</v>
      </c>
      <c r="E232" s="264" t="e">
        <v>#VALUE!</v>
      </c>
    </row>
    <row r="233" spans="1:5" x14ac:dyDescent="0.25">
      <c r="A233" s="127">
        <v>99654</v>
      </c>
      <c r="B233" s="267" t="s">
        <v>1013</v>
      </c>
      <c r="C233" s="264" t="s">
        <v>1699</v>
      </c>
      <c r="D233" s="264" t="e">
        <v>#VALUE!</v>
      </c>
      <c r="E233" s="264" t="e">
        <v>#VALUE!</v>
      </c>
    </row>
    <row r="234" spans="1:5" x14ac:dyDescent="0.25">
      <c r="A234" s="127" t="s">
        <v>432</v>
      </c>
      <c r="B234" s="267" t="s">
        <v>1014</v>
      </c>
      <c r="C234" s="264" t="s">
        <v>1717</v>
      </c>
      <c r="D234" s="264" t="e">
        <v>#VALUE!</v>
      </c>
      <c r="E234" s="264" t="e">
        <v>#VALUE!</v>
      </c>
    </row>
    <row r="235" spans="1:5" x14ac:dyDescent="0.25">
      <c r="A235" s="127" t="s">
        <v>433</v>
      </c>
      <c r="B235" s="267" t="s">
        <v>1015</v>
      </c>
      <c r="C235" s="264" t="s">
        <v>1753</v>
      </c>
      <c r="D235" s="264">
        <v>1</v>
      </c>
      <c r="E235" s="264">
        <v>1</v>
      </c>
    </row>
    <row r="236" spans="1:5" x14ac:dyDescent="0.25">
      <c r="A236" s="127" t="s">
        <v>434</v>
      </c>
      <c r="B236" s="267" t="s">
        <v>1016</v>
      </c>
      <c r="C236" s="264" t="s">
        <v>1732</v>
      </c>
      <c r="D236" s="264" t="e">
        <v>#VALUE!</v>
      </c>
      <c r="E236" s="264" t="e">
        <v>#VALUE!</v>
      </c>
    </row>
    <row r="237" spans="1:5" x14ac:dyDescent="0.25">
      <c r="A237" s="127" t="s">
        <v>363</v>
      </c>
      <c r="B237" s="267" t="s">
        <v>1017</v>
      </c>
      <c r="C237" s="264" t="s">
        <v>1708</v>
      </c>
      <c r="D237" s="264" t="e">
        <v>#VALUE!</v>
      </c>
      <c r="E237" s="264" t="e">
        <v>#VALUE!</v>
      </c>
    </row>
    <row r="238" spans="1:5" x14ac:dyDescent="0.25">
      <c r="A238" s="127" t="s">
        <v>316</v>
      </c>
      <c r="B238" s="267" t="s">
        <v>1018</v>
      </c>
      <c r="C238" s="264" t="s">
        <v>1698</v>
      </c>
      <c r="D238" s="264" t="e">
        <v>#VALUE!</v>
      </c>
      <c r="E238" s="264" t="e">
        <v>#VALUE!</v>
      </c>
    </row>
    <row r="239" spans="1:5" x14ac:dyDescent="0.25">
      <c r="A239" s="127">
        <v>99686</v>
      </c>
      <c r="B239" s="267" t="s">
        <v>1019</v>
      </c>
      <c r="C239" s="264" t="s">
        <v>1699</v>
      </c>
      <c r="D239" s="264" t="e">
        <v>#VALUE!</v>
      </c>
      <c r="E239" s="264" t="e">
        <v>#VALUE!</v>
      </c>
    </row>
    <row r="240" spans="1:5" x14ac:dyDescent="0.25">
      <c r="A240" s="127" t="s">
        <v>435</v>
      </c>
      <c r="B240" s="267" t="s">
        <v>1020</v>
      </c>
      <c r="C240" s="264" t="s">
        <v>1680</v>
      </c>
      <c r="D240" s="264" t="e">
        <v>#VALUE!</v>
      </c>
      <c r="E240" s="264" t="e">
        <v>#VALUE!</v>
      </c>
    </row>
    <row r="241" spans="1:5" x14ac:dyDescent="0.25">
      <c r="A241" s="127" t="s">
        <v>436</v>
      </c>
      <c r="B241" s="267" t="s">
        <v>1021</v>
      </c>
      <c r="C241" s="264" t="s">
        <v>1754</v>
      </c>
      <c r="D241" s="264">
        <v>1</v>
      </c>
      <c r="E241" s="264">
        <v>1</v>
      </c>
    </row>
    <row r="242" spans="1:5" x14ac:dyDescent="0.25">
      <c r="A242" s="127" t="s">
        <v>437</v>
      </c>
      <c r="B242" s="267" t="s">
        <v>1022</v>
      </c>
      <c r="C242" s="264" t="s">
        <v>1705</v>
      </c>
      <c r="D242" s="264" t="e">
        <v>#VALUE!</v>
      </c>
      <c r="E242" s="264" t="e">
        <v>#VALUE!</v>
      </c>
    </row>
    <row r="243" spans="1:5" x14ac:dyDescent="0.25">
      <c r="A243" s="127" t="s">
        <v>363</v>
      </c>
      <c r="B243" s="267" t="s">
        <v>1023</v>
      </c>
      <c r="C243" s="264" t="s">
        <v>1755</v>
      </c>
      <c r="D243" s="264" t="e">
        <v>#VALUE!</v>
      </c>
      <c r="E243" s="264" t="e">
        <v>#VALUE!</v>
      </c>
    </row>
    <row r="244" spans="1:5" x14ac:dyDescent="0.25">
      <c r="A244" s="127" t="s">
        <v>316</v>
      </c>
      <c r="B244" s="267" t="s">
        <v>1024</v>
      </c>
      <c r="C244" s="264" t="s">
        <v>1733</v>
      </c>
      <c r="D244" s="264" t="e">
        <v>#VALUE!</v>
      </c>
      <c r="E244" s="264" t="e">
        <v>#VALUE!</v>
      </c>
    </row>
    <row r="245" spans="1:5" x14ac:dyDescent="0.25">
      <c r="A245" s="127">
        <v>99701</v>
      </c>
      <c r="B245" s="267" t="s">
        <v>1025</v>
      </c>
      <c r="C245" s="264" t="s">
        <v>1734</v>
      </c>
      <c r="D245" s="264" t="e">
        <v>#VALUE!</v>
      </c>
      <c r="E245" s="264" t="e">
        <v>#VALUE!</v>
      </c>
    </row>
    <row r="246" spans="1:5" x14ac:dyDescent="0.25">
      <c r="A246" s="127" t="s">
        <v>438</v>
      </c>
      <c r="B246" s="267" t="s">
        <v>1026</v>
      </c>
      <c r="C246" s="264" t="s">
        <v>1719</v>
      </c>
      <c r="D246" s="264" t="e">
        <v>#VALUE!</v>
      </c>
      <c r="E246" s="264" t="e">
        <v>#VALUE!</v>
      </c>
    </row>
    <row r="247" spans="1:5" x14ac:dyDescent="0.25">
      <c r="A247" s="127" t="s">
        <v>439</v>
      </c>
      <c r="B247" s="267" t="s">
        <v>1027</v>
      </c>
      <c r="C247" s="264" t="s">
        <v>1756</v>
      </c>
      <c r="D247" s="264">
        <v>1</v>
      </c>
      <c r="E247" s="264">
        <v>1</v>
      </c>
    </row>
    <row r="248" spans="1:5" x14ac:dyDescent="0.25">
      <c r="A248" s="127" t="s">
        <v>440</v>
      </c>
      <c r="B248" s="267" t="s">
        <v>1028</v>
      </c>
      <c r="C248" s="264" t="s">
        <v>1757</v>
      </c>
      <c r="D248" s="264" t="e">
        <v>#VALUE!</v>
      </c>
      <c r="E248" s="264" t="e">
        <v>#VALUE!</v>
      </c>
    </row>
    <row r="249" spans="1:5" x14ac:dyDescent="0.25">
      <c r="A249" s="127" t="s">
        <v>404</v>
      </c>
      <c r="B249" s="267" t="s">
        <v>1029</v>
      </c>
      <c r="C249" s="264" t="s">
        <v>1697</v>
      </c>
      <c r="D249" s="264" t="e">
        <v>#VALUE!</v>
      </c>
      <c r="E249" s="264" t="e">
        <v>#VALUE!</v>
      </c>
    </row>
    <row r="250" spans="1:5" x14ac:dyDescent="0.25">
      <c r="A250" s="127" t="s">
        <v>316</v>
      </c>
      <c r="B250" s="267" t="s">
        <v>1030</v>
      </c>
      <c r="C250" s="264" t="s">
        <v>1758</v>
      </c>
      <c r="D250" s="264" t="e">
        <v>#VALUE!</v>
      </c>
      <c r="E250" s="264" t="e">
        <v>#VALUE!</v>
      </c>
    </row>
    <row r="251" spans="1:5" x14ac:dyDescent="0.25">
      <c r="A251" s="127">
        <v>99654</v>
      </c>
      <c r="B251" s="267" t="s">
        <v>1031</v>
      </c>
      <c r="C251" s="264" t="s">
        <v>1759</v>
      </c>
      <c r="D251" s="264" t="e">
        <v>#VALUE!</v>
      </c>
      <c r="E251" s="264" t="e">
        <v>#VALUE!</v>
      </c>
    </row>
    <row r="252" spans="1:5" x14ac:dyDescent="0.25">
      <c r="A252" s="127" t="s">
        <v>441</v>
      </c>
      <c r="B252" s="267" t="s">
        <v>1032</v>
      </c>
      <c r="C252" s="264" t="s">
        <v>1760</v>
      </c>
      <c r="D252" s="264" t="e">
        <v>#VALUE!</v>
      </c>
      <c r="E252" s="264" t="e">
        <v>#VALUE!</v>
      </c>
    </row>
    <row r="253" spans="1:5" x14ac:dyDescent="0.25">
      <c r="A253" s="127" t="s">
        <v>442</v>
      </c>
      <c r="B253" s="267" t="s">
        <v>1033</v>
      </c>
      <c r="C253" s="264" t="s">
        <v>1761</v>
      </c>
      <c r="D253" s="264">
        <v>1</v>
      </c>
      <c r="E253" s="264">
        <v>1</v>
      </c>
    </row>
    <row r="254" spans="1:5" x14ac:dyDescent="0.25">
      <c r="A254" s="127" t="s">
        <v>443</v>
      </c>
      <c r="B254" s="267" t="s">
        <v>1034</v>
      </c>
      <c r="C254" s="264" t="s">
        <v>1732</v>
      </c>
      <c r="D254" s="264" t="e">
        <v>#VALUE!</v>
      </c>
      <c r="E254" s="264" t="e">
        <v>#VALUE!</v>
      </c>
    </row>
    <row r="255" spans="1:5" x14ac:dyDescent="0.25">
      <c r="A255" s="127" t="s">
        <v>444</v>
      </c>
      <c r="B255" s="267" t="s">
        <v>1035</v>
      </c>
      <c r="C255" s="264" t="s">
        <v>1702</v>
      </c>
      <c r="D255" s="264" t="e">
        <v>#VALUE!</v>
      </c>
      <c r="E255" s="264" t="e">
        <v>#VALUE!</v>
      </c>
    </row>
    <row r="256" spans="1:5" x14ac:dyDescent="0.25">
      <c r="A256" s="127" t="s">
        <v>316</v>
      </c>
      <c r="B256" s="267" t="s">
        <v>1036</v>
      </c>
      <c r="C256" s="264" t="s">
        <v>1733</v>
      </c>
      <c r="D256" s="264" t="e">
        <v>#VALUE!</v>
      </c>
      <c r="E256" s="264" t="e">
        <v>#VALUE!</v>
      </c>
    </row>
    <row r="257" spans="1:5" x14ac:dyDescent="0.25">
      <c r="A257" s="127">
        <v>99587</v>
      </c>
      <c r="B257" s="267" t="s">
        <v>1037</v>
      </c>
      <c r="C257" s="264" t="s">
        <v>1734</v>
      </c>
      <c r="D257" s="264" t="e">
        <v>#VALUE!</v>
      </c>
      <c r="E257" s="264" t="e">
        <v>#VALUE!</v>
      </c>
    </row>
    <row r="258" spans="1:5" x14ac:dyDescent="0.25">
      <c r="A258" s="127" t="s">
        <v>445</v>
      </c>
      <c r="B258" s="267" t="s">
        <v>1038</v>
      </c>
      <c r="C258" s="264" t="s">
        <v>1712</v>
      </c>
      <c r="D258" s="264" t="e">
        <v>#VALUE!</v>
      </c>
      <c r="E258" s="264" t="e">
        <v>#VALUE!</v>
      </c>
    </row>
    <row r="259" spans="1:5" x14ac:dyDescent="0.25">
      <c r="A259" s="127" t="s">
        <v>446</v>
      </c>
      <c r="B259" s="267" t="s">
        <v>1039</v>
      </c>
      <c r="C259" s="264" t="s">
        <v>1762</v>
      </c>
      <c r="D259" s="264">
        <v>1</v>
      </c>
      <c r="E259" s="264">
        <v>1</v>
      </c>
    </row>
    <row r="260" spans="1:5" x14ac:dyDescent="0.25">
      <c r="A260" s="127" t="s">
        <v>447</v>
      </c>
      <c r="B260" s="267" t="s">
        <v>1040</v>
      </c>
      <c r="C260" s="264" t="s">
        <v>1763</v>
      </c>
      <c r="D260" s="264" t="e">
        <v>#VALUE!</v>
      </c>
      <c r="E260" s="264" t="e">
        <v>#VALUE!</v>
      </c>
    </row>
    <row r="261" spans="1:5" x14ac:dyDescent="0.25">
      <c r="A261" s="127" t="s">
        <v>404</v>
      </c>
      <c r="B261" s="267" t="s">
        <v>1041</v>
      </c>
      <c r="C261" s="264" t="s">
        <v>1687</v>
      </c>
      <c r="D261" s="264" t="e">
        <v>#VALUE!</v>
      </c>
      <c r="E261" s="264" t="e">
        <v>#VALUE!</v>
      </c>
    </row>
    <row r="262" spans="1:5" x14ac:dyDescent="0.25">
      <c r="A262" s="127" t="s">
        <v>316</v>
      </c>
      <c r="B262" s="267" t="s">
        <v>1042</v>
      </c>
      <c r="C262" s="264" t="s">
        <v>1764</v>
      </c>
      <c r="D262" s="264" t="e">
        <v>#VALUE!</v>
      </c>
      <c r="E262" s="264" t="e">
        <v>#VALUE!</v>
      </c>
    </row>
    <row r="263" spans="1:5" x14ac:dyDescent="0.25">
      <c r="A263" s="127">
        <v>99615</v>
      </c>
      <c r="B263" s="267" t="s">
        <v>1043</v>
      </c>
      <c r="C263" s="264" t="s">
        <v>1765</v>
      </c>
      <c r="D263" s="264" t="e">
        <v>#VALUE!</v>
      </c>
      <c r="E263" s="264" t="e">
        <v>#VALUE!</v>
      </c>
    </row>
    <row r="264" spans="1:5" x14ac:dyDescent="0.25">
      <c r="A264" s="127" t="s">
        <v>448</v>
      </c>
      <c r="B264" s="267" t="s">
        <v>1044</v>
      </c>
      <c r="C264" s="264" t="s">
        <v>1672</v>
      </c>
      <c r="D264" s="264" t="e">
        <v>#VALUE!</v>
      </c>
      <c r="E264" s="264" t="e">
        <v>#VALUE!</v>
      </c>
    </row>
    <row r="265" spans="1:5" x14ac:dyDescent="0.25">
      <c r="A265" s="127" t="s">
        <v>449</v>
      </c>
      <c r="B265" s="267" t="s">
        <v>1045</v>
      </c>
      <c r="C265" s="264" t="s">
        <v>1766</v>
      </c>
      <c r="D265" s="264">
        <v>1</v>
      </c>
      <c r="E265" s="264">
        <v>1</v>
      </c>
    </row>
    <row r="266" spans="1:5" x14ac:dyDescent="0.25">
      <c r="A266" s="127" t="s">
        <v>450</v>
      </c>
      <c r="B266" s="267" t="s">
        <v>1046</v>
      </c>
      <c r="C266" s="264" t="s">
        <v>1678</v>
      </c>
      <c r="D266" s="264" t="e">
        <v>#VALUE!</v>
      </c>
      <c r="E266" s="264" t="e">
        <v>#VALUE!</v>
      </c>
    </row>
    <row r="267" spans="1:5" x14ac:dyDescent="0.25">
      <c r="A267" s="127" t="s">
        <v>451</v>
      </c>
      <c r="B267" s="267" t="s">
        <v>1047</v>
      </c>
      <c r="C267" s="264" t="s">
        <v>1767</v>
      </c>
      <c r="D267" s="264" t="e">
        <v>#VALUE!</v>
      </c>
      <c r="E267" s="264" t="e">
        <v>#VALUE!</v>
      </c>
    </row>
    <row r="268" spans="1:5" x14ac:dyDescent="0.25">
      <c r="A268" s="127" t="s">
        <v>316</v>
      </c>
      <c r="B268" s="267" t="s">
        <v>1048</v>
      </c>
      <c r="C268" s="264" t="s">
        <v>1698</v>
      </c>
      <c r="D268" s="264" t="e">
        <v>#VALUE!</v>
      </c>
      <c r="E268" s="264" t="e">
        <v>#VALUE!</v>
      </c>
    </row>
    <row r="269" spans="1:5" x14ac:dyDescent="0.25">
      <c r="A269" s="127">
        <v>99901</v>
      </c>
      <c r="B269" s="267" t="s">
        <v>1049</v>
      </c>
      <c r="C269" s="264" t="s">
        <v>1699</v>
      </c>
      <c r="D269" s="264" t="e">
        <v>#VALUE!</v>
      </c>
      <c r="E269" s="264" t="e">
        <v>#VALUE!</v>
      </c>
    </row>
    <row r="270" spans="1:5" x14ac:dyDescent="0.25">
      <c r="A270" s="127" t="s">
        <v>452</v>
      </c>
      <c r="B270" s="267" t="s">
        <v>1050</v>
      </c>
      <c r="C270" s="264" t="s">
        <v>1656</v>
      </c>
      <c r="D270" s="264" t="e">
        <v>#VALUE!</v>
      </c>
      <c r="E270" s="264" t="e">
        <v>#VALUE!</v>
      </c>
    </row>
    <row r="271" spans="1:5" x14ac:dyDescent="0.25">
      <c r="A271" s="127" t="s">
        <v>453</v>
      </c>
      <c r="B271" s="267" t="s">
        <v>1051</v>
      </c>
      <c r="C271" s="264" t="s">
        <v>1754</v>
      </c>
      <c r="D271" s="264">
        <v>1</v>
      </c>
      <c r="E271" s="264">
        <v>1</v>
      </c>
    </row>
    <row r="272" spans="1:5" x14ac:dyDescent="0.25">
      <c r="A272" s="127" t="s">
        <v>454</v>
      </c>
      <c r="B272" s="267" t="s">
        <v>1052</v>
      </c>
      <c r="C272" s="264" t="s">
        <v>1768</v>
      </c>
      <c r="D272" s="264" t="e">
        <v>#VALUE!</v>
      </c>
      <c r="E272" s="264" t="e">
        <v>#VALUE!</v>
      </c>
    </row>
    <row r="273" spans="1:5" x14ac:dyDescent="0.25">
      <c r="A273" s="127" t="s">
        <v>363</v>
      </c>
      <c r="B273" s="267" t="s">
        <v>1053</v>
      </c>
      <c r="C273" s="264" t="s">
        <v>1769</v>
      </c>
      <c r="D273" s="264" t="e">
        <v>#VALUE!</v>
      </c>
      <c r="E273" s="264" t="e">
        <v>#VALUE!</v>
      </c>
    </row>
    <row r="274" spans="1:5" x14ac:dyDescent="0.25">
      <c r="A274" s="127" t="s">
        <v>316</v>
      </c>
      <c r="B274" s="267" t="s">
        <v>1054</v>
      </c>
      <c r="C274" s="264" t="s">
        <v>458</v>
      </c>
      <c r="D274" s="264" t="e">
        <v>#VALUE!</v>
      </c>
      <c r="E274" s="264" t="e">
        <v>#VALUE!</v>
      </c>
    </row>
    <row r="275" spans="1:5" x14ac:dyDescent="0.25">
      <c r="A275" s="127">
        <v>99501</v>
      </c>
      <c r="B275" s="267" t="s">
        <v>1055</v>
      </c>
      <c r="C275" s="264" t="s">
        <v>1710</v>
      </c>
      <c r="D275" s="264" t="e">
        <v>#VALUE!</v>
      </c>
      <c r="E275" s="264" t="e">
        <v>#VALUE!</v>
      </c>
    </row>
    <row r="276" spans="1:5" x14ac:dyDescent="0.25">
      <c r="A276" s="127" t="s">
        <v>455</v>
      </c>
      <c r="B276" s="267" t="s">
        <v>1056</v>
      </c>
      <c r="C276" s="264" t="s">
        <v>1719</v>
      </c>
      <c r="D276" s="264" t="e">
        <v>#VALUE!</v>
      </c>
      <c r="E276" s="264" t="e">
        <v>#VALUE!</v>
      </c>
    </row>
    <row r="277" spans="1:5" x14ac:dyDescent="0.25">
      <c r="A277" s="127" t="s">
        <v>456</v>
      </c>
      <c r="B277" s="267" t="s">
        <v>1057</v>
      </c>
      <c r="C277" s="264" t="s">
        <v>1770</v>
      </c>
      <c r="D277" s="264">
        <v>1</v>
      </c>
      <c r="E277" s="264">
        <v>1</v>
      </c>
    </row>
    <row r="278" spans="1:5" x14ac:dyDescent="0.25">
      <c r="A278" s="127" t="s">
        <v>457</v>
      </c>
      <c r="B278" s="267" t="s">
        <v>1058</v>
      </c>
      <c r="C278" s="264" t="s">
        <v>1705</v>
      </c>
      <c r="D278" s="264" t="e">
        <v>#VALUE!</v>
      </c>
      <c r="E278" s="264" t="e">
        <v>#VALUE!</v>
      </c>
    </row>
    <row r="279" spans="1:5" x14ac:dyDescent="0.25">
      <c r="A279" s="127" t="s">
        <v>458</v>
      </c>
      <c r="B279" s="267" t="s">
        <v>1059</v>
      </c>
      <c r="C279" s="264" t="s">
        <v>1702</v>
      </c>
      <c r="D279" s="264" t="e">
        <v>#VALUE!</v>
      </c>
      <c r="E279" s="264" t="e">
        <v>#VALUE!</v>
      </c>
    </row>
    <row r="280" spans="1:5" x14ac:dyDescent="0.25">
      <c r="A280" s="127" t="s">
        <v>316</v>
      </c>
      <c r="B280" s="267" t="s">
        <v>1060</v>
      </c>
      <c r="C280" s="264" t="s">
        <v>1698</v>
      </c>
      <c r="D280" s="264" t="e">
        <v>#VALUE!</v>
      </c>
      <c r="E280" s="264" t="e">
        <v>#VALUE!</v>
      </c>
    </row>
    <row r="281" spans="1:5" x14ac:dyDescent="0.25">
      <c r="A281" s="127">
        <v>99654</v>
      </c>
      <c r="B281" s="267" t="s">
        <v>1061</v>
      </c>
      <c r="C281" s="264" t="s">
        <v>1699</v>
      </c>
      <c r="D281" s="264" t="e">
        <v>#VALUE!</v>
      </c>
      <c r="E281" s="264" t="e">
        <v>#VALUE!</v>
      </c>
    </row>
    <row r="282" spans="1:5" x14ac:dyDescent="0.25">
      <c r="A282" s="127" t="s">
        <v>459</v>
      </c>
      <c r="B282" s="267" t="s">
        <v>1062</v>
      </c>
      <c r="C282" s="264" t="s">
        <v>1669</v>
      </c>
      <c r="D282" s="264" t="e">
        <v>#VALUE!</v>
      </c>
      <c r="E282" s="264" t="e">
        <v>#VALUE!</v>
      </c>
    </row>
    <row r="283" spans="1:5" x14ac:dyDescent="0.25">
      <c r="A283" s="127" t="s">
        <v>460</v>
      </c>
      <c r="B283" s="267" t="s">
        <v>1063</v>
      </c>
      <c r="C283" s="264" t="s">
        <v>1771</v>
      </c>
      <c r="D283" s="264">
        <v>1</v>
      </c>
      <c r="E283" s="264">
        <v>1</v>
      </c>
    </row>
    <row r="284" spans="1:5" x14ac:dyDescent="0.25">
      <c r="A284" s="127" t="s">
        <v>461</v>
      </c>
      <c r="B284" s="267" t="s">
        <v>1064</v>
      </c>
      <c r="C284" s="264" t="s">
        <v>1772</v>
      </c>
      <c r="D284" s="264" t="e">
        <v>#VALUE!</v>
      </c>
      <c r="E284" s="264" t="e">
        <v>#VALUE!</v>
      </c>
    </row>
    <row r="285" spans="1:5" x14ac:dyDescent="0.25">
      <c r="A285" s="127" t="s">
        <v>363</v>
      </c>
      <c r="B285" s="267" t="s">
        <v>1065</v>
      </c>
      <c r="C285" s="264" t="s">
        <v>1773</v>
      </c>
      <c r="D285" s="264" t="e">
        <v>#VALUE!</v>
      </c>
      <c r="E285" s="264" t="e">
        <v>#VALUE!</v>
      </c>
    </row>
    <row r="286" spans="1:5" x14ac:dyDescent="0.25">
      <c r="A286" s="127" t="s">
        <v>316</v>
      </c>
      <c r="B286" s="267" t="s">
        <v>1066</v>
      </c>
      <c r="C286" s="264" t="s">
        <v>1698</v>
      </c>
      <c r="D286" s="264" t="e">
        <v>#VALUE!</v>
      </c>
      <c r="E286" s="264" t="e">
        <v>#VALUE!</v>
      </c>
    </row>
    <row r="287" spans="1:5" x14ac:dyDescent="0.25">
      <c r="A287" s="127">
        <v>99507</v>
      </c>
      <c r="B287" s="267" t="s">
        <v>1067</v>
      </c>
      <c r="C287" s="264" t="s">
        <v>1699</v>
      </c>
      <c r="D287" s="264" t="e">
        <v>#VALUE!</v>
      </c>
      <c r="E287" s="264" t="e">
        <v>#VALUE!</v>
      </c>
    </row>
    <row r="288" spans="1:5" x14ac:dyDescent="0.25">
      <c r="A288" s="127" t="s">
        <v>462</v>
      </c>
      <c r="B288" s="267" t="s">
        <v>1068</v>
      </c>
      <c r="C288" s="264" t="s">
        <v>1659</v>
      </c>
      <c r="D288" s="264" t="e">
        <v>#VALUE!</v>
      </c>
      <c r="E288" s="264" t="e">
        <v>#VALUE!</v>
      </c>
    </row>
    <row r="289" spans="1:5" x14ac:dyDescent="0.25">
      <c r="A289" s="127" t="s">
        <v>463</v>
      </c>
      <c r="B289" s="267" t="s">
        <v>1069</v>
      </c>
      <c r="C289" s="264" t="s">
        <v>1774</v>
      </c>
      <c r="D289" s="264">
        <v>1</v>
      </c>
      <c r="E289" s="264">
        <v>1</v>
      </c>
    </row>
    <row r="290" spans="1:5" x14ac:dyDescent="0.25">
      <c r="A290" s="127" t="s">
        <v>464</v>
      </c>
      <c r="B290" s="267" t="s">
        <v>1070</v>
      </c>
      <c r="C290" s="264" t="s">
        <v>1678</v>
      </c>
      <c r="D290" s="264" t="e">
        <v>#VALUE!</v>
      </c>
      <c r="E290" s="264" t="e">
        <v>#VALUE!</v>
      </c>
    </row>
    <row r="291" spans="1:5" x14ac:dyDescent="0.25">
      <c r="A291" s="127" t="s">
        <v>363</v>
      </c>
      <c r="B291" s="267" t="s">
        <v>1071</v>
      </c>
      <c r="C291" s="264" t="s">
        <v>1697</v>
      </c>
      <c r="D291" s="264" t="e">
        <v>#VALUE!</v>
      </c>
      <c r="E291" s="264" t="e">
        <v>#VALUE!</v>
      </c>
    </row>
    <row r="292" spans="1:5" x14ac:dyDescent="0.25">
      <c r="A292" s="127" t="s">
        <v>316</v>
      </c>
      <c r="B292" s="267" t="s">
        <v>1072</v>
      </c>
      <c r="C292" s="264" t="s">
        <v>1758</v>
      </c>
      <c r="D292" s="264" t="e">
        <v>#VALUE!</v>
      </c>
      <c r="E292" s="264" t="e">
        <v>#VALUE!</v>
      </c>
    </row>
    <row r="293" spans="1:5" x14ac:dyDescent="0.25">
      <c r="A293" s="127">
        <v>99709</v>
      </c>
      <c r="B293" s="267" t="s">
        <v>1073</v>
      </c>
      <c r="C293" s="264" t="s">
        <v>1759</v>
      </c>
      <c r="D293" s="264" t="e">
        <v>#VALUE!</v>
      </c>
      <c r="E293" s="264" t="e">
        <v>#VALUE!</v>
      </c>
    </row>
    <row r="294" spans="1:5" x14ac:dyDescent="0.25">
      <c r="A294" s="127" t="s">
        <v>465</v>
      </c>
      <c r="B294" s="267" t="s">
        <v>1074</v>
      </c>
      <c r="C294" s="264" t="s">
        <v>1659</v>
      </c>
      <c r="D294" s="264" t="e">
        <v>#VALUE!</v>
      </c>
      <c r="E294" s="264" t="e">
        <v>#VALUE!</v>
      </c>
    </row>
    <row r="295" spans="1:5" x14ac:dyDescent="0.25">
      <c r="A295" s="127" t="s">
        <v>466</v>
      </c>
      <c r="B295" s="267" t="s">
        <v>1075</v>
      </c>
      <c r="C295" s="264" t="s">
        <v>1775</v>
      </c>
      <c r="D295" s="264">
        <v>1</v>
      </c>
      <c r="E295" s="264">
        <v>1</v>
      </c>
    </row>
    <row r="296" spans="1:5" x14ac:dyDescent="0.25">
      <c r="A296" s="127" t="s">
        <v>443</v>
      </c>
      <c r="B296" s="267" t="s">
        <v>1076</v>
      </c>
      <c r="C296" s="264" t="s">
        <v>1746</v>
      </c>
      <c r="D296" s="264" t="e">
        <v>#VALUE!</v>
      </c>
      <c r="E296" s="264" t="e">
        <v>#VALUE!</v>
      </c>
    </row>
    <row r="297" spans="1:5" x14ac:dyDescent="0.25">
      <c r="A297" s="127" t="s">
        <v>444</v>
      </c>
      <c r="B297" s="267" t="s">
        <v>1077</v>
      </c>
      <c r="C297" s="264" t="s">
        <v>1776</v>
      </c>
      <c r="D297" s="264" t="e">
        <v>#VALUE!</v>
      </c>
      <c r="E297" s="264" t="e">
        <v>#VALUE!</v>
      </c>
    </row>
    <row r="298" spans="1:5" x14ac:dyDescent="0.25">
      <c r="A298" s="127" t="s">
        <v>316</v>
      </c>
      <c r="B298" s="267" t="s">
        <v>1078</v>
      </c>
      <c r="C298" s="264" t="s">
        <v>1777</v>
      </c>
      <c r="D298" s="264" t="e">
        <v>#VALUE!</v>
      </c>
      <c r="E298" s="264" t="e">
        <v>#VALUE!</v>
      </c>
    </row>
    <row r="299" spans="1:5" x14ac:dyDescent="0.25">
      <c r="A299" s="127">
        <v>99709</v>
      </c>
      <c r="B299" s="267" t="s">
        <v>1079</v>
      </c>
      <c r="C299" s="264" t="s">
        <v>1778</v>
      </c>
      <c r="D299" s="264" t="e">
        <v>#VALUE!</v>
      </c>
      <c r="E299" s="264" t="e">
        <v>#VALUE!</v>
      </c>
    </row>
    <row r="300" spans="1:5" x14ac:dyDescent="0.25">
      <c r="A300" s="127" t="s">
        <v>467</v>
      </c>
      <c r="B300" s="267" t="s">
        <v>1080</v>
      </c>
      <c r="C300" s="264" t="s">
        <v>1779</v>
      </c>
      <c r="D300" s="264" t="e">
        <v>#VALUE!</v>
      </c>
      <c r="E300" s="264" t="e">
        <v>#VALUE!</v>
      </c>
    </row>
    <row r="301" spans="1:5" x14ac:dyDescent="0.25">
      <c r="A301" s="127" t="s">
        <v>468</v>
      </c>
      <c r="B301" s="267" t="s">
        <v>1081</v>
      </c>
      <c r="C301" s="264" t="s">
        <v>1780</v>
      </c>
      <c r="D301" s="264">
        <v>1</v>
      </c>
      <c r="E301" s="264">
        <v>1</v>
      </c>
    </row>
    <row r="302" spans="1:5" x14ac:dyDescent="0.25">
      <c r="A302" s="127" t="s">
        <v>469</v>
      </c>
      <c r="B302" s="267" t="s">
        <v>1082</v>
      </c>
      <c r="C302" s="264" t="s">
        <v>1705</v>
      </c>
      <c r="D302" s="264" t="e">
        <v>#VALUE!</v>
      </c>
      <c r="E302" s="264" t="e">
        <v>#VALUE!</v>
      </c>
    </row>
    <row r="303" spans="1:5" x14ac:dyDescent="0.25">
      <c r="A303" s="127" t="s">
        <v>470</v>
      </c>
      <c r="B303" s="267" t="s">
        <v>1083</v>
      </c>
      <c r="C303" s="264" t="s">
        <v>1702</v>
      </c>
      <c r="D303" s="264" t="e">
        <v>#VALUE!</v>
      </c>
      <c r="E303" s="264" t="e">
        <v>#VALUE!</v>
      </c>
    </row>
    <row r="304" spans="1:5" x14ac:dyDescent="0.25">
      <c r="A304" s="127" t="s">
        <v>316</v>
      </c>
      <c r="B304" s="267" t="s">
        <v>1084</v>
      </c>
      <c r="C304" s="264" t="s">
        <v>1722</v>
      </c>
      <c r="D304" s="264" t="e">
        <v>#VALUE!</v>
      </c>
      <c r="E304" s="264" t="e">
        <v>#VALUE!</v>
      </c>
    </row>
    <row r="305" spans="1:5" x14ac:dyDescent="0.25">
      <c r="A305" s="127">
        <v>99669</v>
      </c>
      <c r="B305" s="267" t="s">
        <v>1085</v>
      </c>
      <c r="C305" s="264" t="s">
        <v>1723</v>
      </c>
      <c r="D305" s="264" t="e">
        <v>#VALUE!</v>
      </c>
      <c r="E305" s="264" t="e">
        <v>#VALUE!</v>
      </c>
    </row>
    <row r="306" spans="1:5" x14ac:dyDescent="0.25">
      <c r="A306" s="127" t="s">
        <v>471</v>
      </c>
      <c r="B306" s="267" t="s">
        <v>1086</v>
      </c>
      <c r="C306" s="264" t="s">
        <v>1680</v>
      </c>
      <c r="D306" s="264" t="e">
        <v>#VALUE!</v>
      </c>
      <c r="E306" s="264" t="e">
        <v>#VALUE!</v>
      </c>
    </row>
    <row r="307" spans="1:5" x14ac:dyDescent="0.25">
      <c r="A307" s="127" t="s">
        <v>472</v>
      </c>
      <c r="B307" s="267" t="s">
        <v>1087</v>
      </c>
      <c r="C307" s="264" t="s">
        <v>1781</v>
      </c>
      <c r="D307" s="264">
        <v>1</v>
      </c>
      <c r="E307" s="264">
        <v>1</v>
      </c>
    </row>
    <row r="308" spans="1:5" x14ac:dyDescent="0.25">
      <c r="A308" s="127" t="s">
        <v>473</v>
      </c>
      <c r="B308" s="267" t="s">
        <v>1088</v>
      </c>
      <c r="C308" s="264" t="s">
        <v>1782</v>
      </c>
      <c r="D308" s="264" t="e">
        <v>#VALUE!</v>
      </c>
      <c r="E308" s="264" t="e">
        <v>#VALUE!</v>
      </c>
    </row>
    <row r="309" spans="1:5" x14ac:dyDescent="0.25">
      <c r="A309" s="127" t="s">
        <v>391</v>
      </c>
      <c r="B309" s="267" t="s">
        <v>1089</v>
      </c>
      <c r="C309" s="264" t="s">
        <v>1702</v>
      </c>
      <c r="D309" s="264" t="e">
        <v>#VALUE!</v>
      </c>
      <c r="E309" s="264" t="e">
        <v>#VALUE!</v>
      </c>
    </row>
    <row r="310" spans="1:5" x14ac:dyDescent="0.25">
      <c r="A310" s="127" t="s">
        <v>316</v>
      </c>
      <c r="B310" s="267" t="s">
        <v>1090</v>
      </c>
      <c r="C310" s="264" t="s">
        <v>1722</v>
      </c>
      <c r="D310" s="264" t="e">
        <v>#VALUE!</v>
      </c>
      <c r="E310" s="264" t="e">
        <v>#VALUE!</v>
      </c>
    </row>
    <row r="311" spans="1:5" x14ac:dyDescent="0.25">
      <c r="A311" s="127">
        <v>99701</v>
      </c>
      <c r="B311" s="267" t="s">
        <v>1091</v>
      </c>
      <c r="C311" s="264" t="s">
        <v>1723</v>
      </c>
      <c r="D311" s="264" t="e">
        <v>#VALUE!</v>
      </c>
      <c r="E311" s="264" t="e">
        <v>#VALUE!</v>
      </c>
    </row>
    <row r="312" spans="1:5" x14ac:dyDescent="0.25">
      <c r="A312" s="127" t="s">
        <v>474</v>
      </c>
      <c r="B312" s="267" t="s">
        <v>1092</v>
      </c>
      <c r="C312" s="264" t="s">
        <v>1669</v>
      </c>
      <c r="D312" s="264" t="e">
        <v>#VALUE!</v>
      </c>
      <c r="E312" s="264" t="e">
        <v>#VALUE!</v>
      </c>
    </row>
    <row r="313" spans="1:5" x14ac:dyDescent="0.25">
      <c r="A313" s="127" t="s">
        <v>475</v>
      </c>
      <c r="B313" s="267" t="s">
        <v>1093</v>
      </c>
      <c r="C313" s="264" t="s">
        <v>1783</v>
      </c>
      <c r="D313" s="264">
        <v>1</v>
      </c>
      <c r="E313" s="264">
        <v>1</v>
      </c>
    </row>
    <row r="314" spans="1:5" x14ac:dyDescent="0.25">
      <c r="A314" s="127" t="s">
        <v>476</v>
      </c>
      <c r="B314" s="267" t="s">
        <v>1094</v>
      </c>
      <c r="C314" s="264" t="s">
        <v>1784</v>
      </c>
      <c r="D314" s="264" t="e">
        <v>#VALUE!</v>
      </c>
      <c r="E314" s="264" t="e">
        <v>#VALUE!</v>
      </c>
    </row>
    <row r="315" spans="1:5" x14ac:dyDescent="0.25">
      <c r="A315" s="127" t="s">
        <v>391</v>
      </c>
      <c r="B315" s="267" t="s">
        <v>1095</v>
      </c>
      <c r="C315" s="264" t="s">
        <v>1702</v>
      </c>
      <c r="D315" s="264" t="e">
        <v>#VALUE!</v>
      </c>
      <c r="E315" s="264" t="e">
        <v>#VALUE!</v>
      </c>
    </row>
    <row r="316" spans="1:5" x14ac:dyDescent="0.25">
      <c r="A316" s="127" t="s">
        <v>316</v>
      </c>
      <c r="B316" s="267" t="s">
        <v>1096</v>
      </c>
      <c r="C316" s="264" t="s">
        <v>1722</v>
      </c>
      <c r="D316" s="264" t="e">
        <v>#VALUE!</v>
      </c>
      <c r="E316" s="264" t="e">
        <v>#VALUE!</v>
      </c>
    </row>
    <row r="317" spans="1:5" x14ac:dyDescent="0.25">
      <c r="A317" s="127">
        <v>99507</v>
      </c>
      <c r="B317" s="267" t="s">
        <v>1097</v>
      </c>
      <c r="C317" s="264" t="s">
        <v>1723</v>
      </c>
      <c r="D317" s="264" t="e">
        <v>#VALUE!</v>
      </c>
      <c r="E317" s="264" t="e">
        <v>#VALUE!</v>
      </c>
    </row>
    <row r="318" spans="1:5" x14ac:dyDescent="0.25">
      <c r="A318" s="127" t="s">
        <v>477</v>
      </c>
      <c r="B318" s="267" t="s">
        <v>1098</v>
      </c>
      <c r="C318" s="264" t="s">
        <v>1663</v>
      </c>
      <c r="D318" s="264" t="e">
        <v>#VALUE!</v>
      </c>
      <c r="E318" s="264" t="e">
        <v>#VALUE!</v>
      </c>
    </row>
    <row r="319" spans="1:5" x14ac:dyDescent="0.25">
      <c r="A319" s="127" t="s">
        <v>478</v>
      </c>
      <c r="B319" s="267" t="s">
        <v>1099</v>
      </c>
      <c r="C319" s="264" t="s">
        <v>1783</v>
      </c>
      <c r="D319" s="264">
        <v>1</v>
      </c>
      <c r="E319" s="264">
        <v>1</v>
      </c>
    </row>
    <row r="320" spans="1:5" x14ac:dyDescent="0.25">
      <c r="A320" s="127" t="s">
        <v>479</v>
      </c>
      <c r="B320" s="267" t="s">
        <v>1100</v>
      </c>
      <c r="C320" s="264" t="s">
        <v>1658</v>
      </c>
      <c r="D320" s="264" t="e">
        <v>#VALUE!</v>
      </c>
      <c r="E320" s="264" t="e">
        <v>#VALUE!</v>
      </c>
    </row>
    <row r="321" spans="1:5" x14ac:dyDescent="0.25">
      <c r="A321" s="127" t="s">
        <v>391</v>
      </c>
      <c r="B321" s="267" t="s">
        <v>1101</v>
      </c>
      <c r="C321" s="264" t="s">
        <v>1769</v>
      </c>
      <c r="D321" s="264" t="e">
        <v>#VALUE!</v>
      </c>
      <c r="E321" s="264" t="e">
        <v>#VALUE!</v>
      </c>
    </row>
    <row r="322" spans="1:5" x14ac:dyDescent="0.25">
      <c r="A322" s="127" t="s">
        <v>316</v>
      </c>
      <c r="B322" s="267" t="s">
        <v>1102</v>
      </c>
      <c r="C322" s="264" t="s">
        <v>1698</v>
      </c>
      <c r="D322" s="264" t="e">
        <v>#VALUE!</v>
      </c>
      <c r="E322" s="264" t="e">
        <v>#VALUE!</v>
      </c>
    </row>
    <row r="323" spans="1:5" x14ac:dyDescent="0.25">
      <c r="A323" s="127">
        <v>99503</v>
      </c>
      <c r="B323" s="267" t="s">
        <v>1103</v>
      </c>
      <c r="C323" s="264" t="s">
        <v>1699</v>
      </c>
      <c r="D323" s="264" t="e">
        <v>#VALUE!</v>
      </c>
      <c r="E323" s="264" t="e">
        <v>#VALUE!</v>
      </c>
    </row>
    <row r="324" spans="1:5" x14ac:dyDescent="0.25">
      <c r="A324" s="127" t="s">
        <v>480</v>
      </c>
      <c r="B324" s="267" t="s">
        <v>1104</v>
      </c>
      <c r="C324" s="264" t="s">
        <v>1680</v>
      </c>
      <c r="D324" s="264" t="e">
        <v>#VALUE!</v>
      </c>
      <c r="E324" s="264" t="e">
        <v>#VALUE!</v>
      </c>
    </row>
    <row r="325" spans="1:5" x14ac:dyDescent="0.25">
      <c r="A325" s="127" t="s">
        <v>481</v>
      </c>
      <c r="B325" s="267" t="s">
        <v>1105</v>
      </c>
      <c r="C325" s="264" t="s">
        <v>1739</v>
      </c>
      <c r="D325" s="264">
        <v>1</v>
      </c>
      <c r="E325" s="264">
        <v>1</v>
      </c>
    </row>
    <row r="326" spans="1:5" x14ac:dyDescent="0.25">
      <c r="A326" s="127" t="s">
        <v>482</v>
      </c>
      <c r="B326" s="267" t="s">
        <v>1106</v>
      </c>
      <c r="C326" s="264" t="s">
        <v>1705</v>
      </c>
      <c r="D326" s="264" t="e">
        <v>#VALUE!</v>
      </c>
      <c r="E326" s="264" t="e">
        <v>#VALUE!</v>
      </c>
    </row>
    <row r="327" spans="1:5" x14ac:dyDescent="0.25">
      <c r="A327" s="127" t="s">
        <v>363</v>
      </c>
      <c r="B327" s="267" t="s">
        <v>1107</v>
      </c>
      <c r="C327" s="264" t="s">
        <v>1708</v>
      </c>
      <c r="D327" s="264" t="e">
        <v>#VALUE!</v>
      </c>
      <c r="E327" s="264" t="e">
        <v>#VALUE!</v>
      </c>
    </row>
    <row r="328" spans="1:5" x14ac:dyDescent="0.25">
      <c r="A328" s="127" t="s">
        <v>316</v>
      </c>
      <c r="B328" s="267" t="s">
        <v>1108</v>
      </c>
      <c r="C328" s="264" t="s">
        <v>1698</v>
      </c>
      <c r="D328" s="264" t="e">
        <v>#VALUE!</v>
      </c>
      <c r="E328" s="264" t="e">
        <v>#VALUE!</v>
      </c>
    </row>
    <row r="329" spans="1:5" x14ac:dyDescent="0.25">
      <c r="A329" s="127">
        <v>99701</v>
      </c>
      <c r="B329" s="267" t="s">
        <v>1109</v>
      </c>
      <c r="C329" s="264" t="s">
        <v>1699</v>
      </c>
      <c r="D329" s="264" t="e">
        <v>#VALUE!</v>
      </c>
      <c r="E329" s="264" t="e">
        <v>#VALUE!</v>
      </c>
    </row>
    <row r="330" spans="1:5" x14ac:dyDescent="0.25">
      <c r="A330" s="127" t="s">
        <v>483</v>
      </c>
      <c r="B330" s="267" t="s">
        <v>1110</v>
      </c>
      <c r="C330" s="264" t="s">
        <v>1779</v>
      </c>
      <c r="D330" s="264" t="e">
        <v>#VALUE!</v>
      </c>
      <c r="E330" s="264" t="e">
        <v>#VALUE!</v>
      </c>
    </row>
    <row r="331" spans="1:5" x14ac:dyDescent="0.25">
      <c r="A331" s="127" t="s">
        <v>484</v>
      </c>
      <c r="B331" s="267" t="s">
        <v>1111</v>
      </c>
      <c r="C331" s="264" t="s">
        <v>1785</v>
      </c>
      <c r="D331" s="264">
        <v>1</v>
      </c>
      <c r="E331" s="264">
        <v>1</v>
      </c>
    </row>
    <row r="332" spans="1:5" x14ac:dyDescent="0.25">
      <c r="A332" s="127" t="s">
        <v>485</v>
      </c>
      <c r="B332" s="267" t="s">
        <v>1112</v>
      </c>
      <c r="C332" s="264" t="s">
        <v>1786</v>
      </c>
      <c r="D332" s="264" t="e">
        <v>#VALUE!</v>
      </c>
      <c r="E332" s="264" t="e">
        <v>#VALUE!</v>
      </c>
    </row>
    <row r="333" spans="1:5" x14ac:dyDescent="0.25">
      <c r="A333" s="127" t="s">
        <v>363</v>
      </c>
      <c r="B333" s="267" t="s">
        <v>1113</v>
      </c>
      <c r="C333" s="264" t="s">
        <v>1653</v>
      </c>
      <c r="D333" s="264" t="e">
        <v>#VALUE!</v>
      </c>
      <c r="E333" s="264" t="e">
        <v>#VALUE!</v>
      </c>
    </row>
    <row r="334" spans="1:5" x14ac:dyDescent="0.25">
      <c r="A334" s="127" t="s">
        <v>316</v>
      </c>
      <c r="B334" s="267" t="s">
        <v>1114</v>
      </c>
      <c r="C334" s="264" t="s">
        <v>1722</v>
      </c>
      <c r="D334" s="264" t="e">
        <v>#VALUE!</v>
      </c>
      <c r="E334" s="264" t="e">
        <v>#VALUE!</v>
      </c>
    </row>
    <row r="335" spans="1:5" x14ac:dyDescent="0.25">
      <c r="A335" s="127">
        <v>99669</v>
      </c>
      <c r="B335" s="267" t="s">
        <v>1115</v>
      </c>
      <c r="C335" s="264" t="s">
        <v>1723</v>
      </c>
      <c r="D335" s="264" t="e">
        <v>#VALUE!</v>
      </c>
      <c r="E335" s="264" t="e">
        <v>#VALUE!</v>
      </c>
    </row>
    <row r="336" spans="1:5" x14ac:dyDescent="0.25">
      <c r="A336" s="127" t="s">
        <v>486</v>
      </c>
      <c r="B336" s="267" t="s">
        <v>1116</v>
      </c>
      <c r="C336" s="264" t="s">
        <v>1656</v>
      </c>
      <c r="D336" s="264" t="e">
        <v>#VALUE!</v>
      </c>
      <c r="E336" s="264" t="e">
        <v>#VALUE!</v>
      </c>
    </row>
    <row r="337" spans="1:5" x14ac:dyDescent="0.25">
      <c r="A337" s="127" t="s">
        <v>487</v>
      </c>
      <c r="B337" s="267" t="s">
        <v>1117</v>
      </c>
      <c r="C337" s="264" t="s">
        <v>1787</v>
      </c>
      <c r="D337" s="264">
        <v>1</v>
      </c>
      <c r="E337" s="264">
        <v>1</v>
      </c>
    </row>
    <row r="338" spans="1:5" x14ac:dyDescent="0.25">
      <c r="A338" s="127" t="s">
        <v>488</v>
      </c>
      <c r="B338" s="267" t="s">
        <v>1118</v>
      </c>
      <c r="C338" s="264" t="s">
        <v>1665</v>
      </c>
      <c r="D338" s="264" t="e">
        <v>#VALUE!</v>
      </c>
      <c r="E338" s="264" t="e">
        <v>#VALUE!</v>
      </c>
    </row>
    <row r="339" spans="1:5" x14ac:dyDescent="0.25">
      <c r="A339" s="127" t="s">
        <v>391</v>
      </c>
      <c r="B339" s="267" t="s">
        <v>1119</v>
      </c>
      <c r="C339" s="264" t="s">
        <v>1788</v>
      </c>
      <c r="D339" s="264" t="e">
        <v>#VALUE!</v>
      </c>
      <c r="E339" s="264" t="e">
        <v>#VALUE!</v>
      </c>
    </row>
    <row r="340" spans="1:5" x14ac:dyDescent="0.25">
      <c r="A340" s="127" t="s">
        <v>316</v>
      </c>
      <c r="B340" s="267" t="s">
        <v>1120</v>
      </c>
      <c r="C340" s="264" t="s">
        <v>1764</v>
      </c>
      <c r="D340" s="264" t="e">
        <v>#VALUE!</v>
      </c>
      <c r="E340" s="264" t="e">
        <v>#VALUE!</v>
      </c>
    </row>
    <row r="341" spans="1:5" x14ac:dyDescent="0.25">
      <c r="A341" s="127">
        <v>99501</v>
      </c>
      <c r="B341" s="267" t="s">
        <v>1121</v>
      </c>
      <c r="C341" s="264" t="s">
        <v>1765</v>
      </c>
      <c r="D341" s="264" t="e">
        <v>#VALUE!</v>
      </c>
      <c r="E341" s="264" t="e">
        <v>#VALUE!</v>
      </c>
    </row>
    <row r="342" spans="1:5" x14ac:dyDescent="0.25">
      <c r="A342" s="127" t="s">
        <v>489</v>
      </c>
      <c r="B342" s="267" t="s">
        <v>1122</v>
      </c>
      <c r="C342" s="264" t="s">
        <v>1663</v>
      </c>
      <c r="D342" s="264" t="e">
        <v>#VALUE!</v>
      </c>
      <c r="E342" s="264" t="e">
        <v>#VALUE!</v>
      </c>
    </row>
    <row r="343" spans="1:5" x14ac:dyDescent="0.25">
      <c r="A343" s="127" t="s">
        <v>490</v>
      </c>
      <c r="B343" s="267" t="s">
        <v>1123</v>
      </c>
      <c r="C343" s="264" t="s">
        <v>1789</v>
      </c>
      <c r="D343" s="264">
        <v>1</v>
      </c>
      <c r="E343" s="264">
        <v>1</v>
      </c>
    </row>
    <row r="344" spans="1:5" x14ac:dyDescent="0.25">
      <c r="A344" s="127" t="s">
        <v>491</v>
      </c>
      <c r="B344" s="267" t="s">
        <v>1124</v>
      </c>
      <c r="C344" s="264" t="s">
        <v>1790</v>
      </c>
      <c r="D344" s="264" t="e">
        <v>#VALUE!</v>
      </c>
      <c r="E344" s="264" t="e">
        <v>#VALUE!</v>
      </c>
    </row>
    <row r="345" spans="1:5" x14ac:dyDescent="0.25">
      <c r="A345" s="127" t="s">
        <v>451</v>
      </c>
      <c r="B345" s="267" t="s">
        <v>1125</v>
      </c>
      <c r="C345" s="264" t="s">
        <v>1687</v>
      </c>
      <c r="D345" s="264" t="e">
        <v>#VALUE!</v>
      </c>
      <c r="E345" s="264" t="e">
        <v>#VALUE!</v>
      </c>
    </row>
    <row r="346" spans="1:5" x14ac:dyDescent="0.25">
      <c r="A346" s="127" t="s">
        <v>316</v>
      </c>
      <c r="B346" s="267" t="s">
        <v>1126</v>
      </c>
      <c r="C346" s="264" t="s">
        <v>356</v>
      </c>
      <c r="D346" s="264" t="e">
        <v>#VALUE!</v>
      </c>
      <c r="E346" s="264" t="e">
        <v>#VALUE!</v>
      </c>
    </row>
    <row r="347" spans="1:5" x14ac:dyDescent="0.25">
      <c r="A347" s="127">
        <v>99503</v>
      </c>
      <c r="B347" s="267" t="s">
        <v>1127</v>
      </c>
      <c r="C347" s="264" t="s">
        <v>1693</v>
      </c>
      <c r="D347" s="264" t="e">
        <v>#VALUE!</v>
      </c>
      <c r="E347" s="264" t="e">
        <v>#VALUE!</v>
      </c>
    </row>
    <row r="348" spans="1:5" x14ac:dyDescent="0.25">
      <c r="A348" s="127" t="s">
        <v>492</v>
      </c>
      <c r="B348" s="267" t="s">
        <v>1128</v>
      </c>
      <c r="C348" s="264" t="s">
        <v>1736</v>
      </c>
      <c r="D348" s="264" t="e">
        <v>#VALUE!</v>
      </c>
      <c r="E348" s="264" t="e">
        <v>#VALUE!</v>
      </c>
    </row>
    <row r="349" spans="1:5" x14ac:dyDescent="0.25">
      <c r="A349" s="127" t="s">
        <v>493</v>
      </c>
      <c r="B349" s="267" t="s">
        <v>1129</v>
      </c>
      <c r="C349" s="264" t="s">
        <v>1695</v>
      </c>
      <c r="D349" s="264">
        <v>1</v>
      </c>
      <c r="E349" s="264">
        <v>1</v>
      </c>
    </row>
    <row r="350" spans="1:5" x14ac:dyDescent="0.25">
      <c r="A350" s="127" t="s">
        <v>494</v>
      </c>
      <c r="B350" s="267" t="s">
        <v>1130</v>
      </c>
      <c r="C350" s="264" t="s">
        <v>1791</v>
      </c>
      <c r="D350" s="264" t="e">
        <v>#VALUE!</v>
      </c>
      <c r="E350" s="264" t="e">
        <v>#VALUE!</v>
      </c>
    </row>
    <row r="351" spans="1:5" x14ac:dyDescent="0.25">
      <c r="A351" s="127" t="s">
        <v>356</v>
      </c>
      <c r="B351" s="267" t="s">
        <v>1131</v>
      </c>
      <c r="C351" s="264" t="s">
        <v>1769</v>
      </c>
      <c r="D351" s="264" t="e">
        <v>#VALUE!</v>
      </c>
      <c r="E351" s="264" t="e">
        <v>#VALUE!</v>
      </c>
    </row>
    <row r="352" spans="1:5" x14ac:dyDescent="0.25">
      <c r="A352" s="127" t="s">
        <v>316</v>
      </c>
      <c r="B352" s="267" t="s">
        <v>1132</v>
      </c>
      <c r="C352" s="264" t="s">
        <v>1722</v>
      </c>
      <c r="D352" s="264" t="e">
        <v>#VALUE!</v>
      </c>
      <c r="E352" s="264" t="e">
        <v>#VALUE!</v>
      </c>
    </row>
    <row r="353" spans="1:5" x14ac:dyDescent="0.25">
      <c r="A353" s="127">
        <v>99518</v>
      </c>
      <c r="B353" s="267" t="s">
        <v>1133</v>
      </c>
      <c r="C353" s="264" t="s">
        <v>1723</v>
      </c>
      <c r="D353" s="264" t="e">
        <v>#VALUE!</v>
      </c>
      <c r="E353" s="264" t="e">
        <v>#VALUE!</v>
      </c>
    </row>
    <row r="354" spans="1:5" x14ac:dyDescent="0.25">
      <c r="A354" s="127" t="s">
        <v>495</v>
      </c>
      <c r="B354" s="267" t="s">
        <v>1134</v>
      </c>
      <c r="C354" s="264" t="s">
        <v>1779</v>
      </c>
      <c r="D354" s="264" t="e">
        <v>#VALUE!</v>
      </c>
      <c r="E354" s="264" t="e">
        <v>#VALUE!</v>
      </c>
    </row>
    <row r="355" spans="1:5" x14ac:dyDescent="0.25">
      <c r="A355" s="127" t="s">
        <v>496</v>
      </c>
      <c r="B355" s="267" t="s">
        <v>1135</v>
      </c>
      <c r="C355" s="264" t="s">
        <v>1792</v>
      </c>
      <c r="D355" s="264">
        <v>1</v>
      </c>
      <c r="E355" s="264">
        <v>1</v>
      </c>
    </row>
    <row r="356" spans="1:5" x14ac:dyDescent="0.25">
      <c r="A356" s="127" t="s">
        <v>497</v>
      </c>
      <c r="B356" s="267" t="s">
        <v>1136</v>
      </c>
      <c r="C356" s="264" t="s">
        <v>1793</v>
      </c>
      <c r="D356" s="264" t="e">
        <v>#VALUE!</v>
      </c>
      <c r="E356" s="264" t="e">
        <v>#VALUE!</v>
      </c>
    </row>
    <row r="357" spans="1:5" x14ac:dyDescent="0.25">
      <c r="A357" s="127" t="s">
        <v>391</v>
      </c>
      <c r="B357" s="267" t="s">
        <v>1137</v>
      </c>
      <c r="C357" s="264" t="s">
        <v>1702</v>
      </c>
      <c r="D357" s="264" t="e">
        <v>#VALUE!</v>
      </c>
      <c r="E357" s="264" t="e">
        <v>#VALUE!</v>
      </c>
    </row>
    <row r="358" spans="1:5" x14ac:dyDescent="0.25">
      <c r="A358" s="127" t="s">
        <v>316</v>
      </c>
      <c r="B358" s="267" t="s">
        <v>1138</v>
      </c>
      <c r="C358" s="264" t="s">
        <v>1722</v>
      </c>
      <c r="D358" s="264" t="e">
        <v>#VALUE!</v>
      </c>
      <c r="E358" s="264" t="e">
        <v>#VALUE!</v>
      </c>
    </row>
    <row r="359" spans="1:5" x14ac:dyDescent="0.25">
      <c r="A359" s="127">
        <v>99669</v>
      </c>
      <c r="B359" s="267" t="s">
        <v>1139</v>
      </c>
      <c r="C359" s="264" t="s">
        <v>1723</v>
      </c>
      <c r="D359" s="264" t="e">
        <v>#VALUE!</v>
      </c>
      <c r="E359" s="264" t="e">
        <v>#VALUE!</v>
      </c>
    </row>
    <row r="360" spans="1:5" x14ac:dyDescent="0.25">
      <c r="A360" s="127" t="s">
        <v>498</v>
      </c>
      <c r="B360" s="267" t="s">
        <v>1140</v>
      </c>
      <c r="C360" s="264" t="s">
        <v>1656</v>
      </c>
      <c r="D360" s="264" t="e">
        <v>#VALUE!</v>
      </c>
      <c r="E360" s="264" t="e">
        <v>#VALUE!</v>
      </c>
    </row>
    <row r="361" spans="1:5" x14ac:dyDescent="0.25">
      <c r="A361" s="127" t="s">
        <v>499</v>
      </c>
      <c r="B361" s="267" t="s">
        <v>1141</v>
      </c>
      <c r="C361" s="264" t="s">
        <v>1794</v>
      </c>
      <c r="D361" s="264">
        <v>1</v>
      </c>
      <c r="E361" s="264">
        <v>1</v>
      </c>
    </row>
    <row r="362" spans="1:5" x14ac:dyDescent="0.25">
      <c r="A362" s="127" t="s">
        <v>500</v>
      </c>
      <c r="B362" s="267" t="s">
        <v>1142</v>
      </c>
      <c r="C362" s="264" t="s">
        <v>1795</v>
      </c>
      <c r="D362" s="264" t="e">
        <v>#VALUE!</v>
      </c>
      <c r="E362" s="264" t="e">
        <v>#VALUE!</v>
      </c>
    </row>
    <row r="363" spans="1:5" x14ac:dyDescent="0.25">
      <c r="A363" s="127" t="s">
        <v>391</v>
      </c>
      <c r="B363" s="267" t="s">
        <v>1143</v>
      </c>
      <c r="C363" s="264" t="s">
        <v>1653</v>
      </c>
      <c r="D363" s="264" t="e">
        <v>#VALUE!</v>
      </c>
      <c r="E363" s="264" t="e">
        <v>#VALUE!</v>
      </c>
    </row>
    <row r="364" spans="1:5" x14ac:dyDescent="0.25">
      <c r="A364" s="127" t="s">
        <v>316</v>
      </c>
      <c r="B364" s="267" t="s">
        <v>1144</v>
      </c>
      <c r="C364" s="264" t="s">
        <v>1698</v>
      </c>
      <c r="D364" s="264" t="e">
        <v>#VALUE!</v>
      </c>
      <c r="E364" s="264" t="e">
        <v>#VALUE!</v>
      </c>
    </row>
    <row r="365" spans="1:5" x14ac:dyDescent="0.25">
      <c r="A365" s="127">
        <v>99501</v>
      </c>
      <c r="B365" s="267" t="s">
        <v>1145</v>
      </c>
      <c r="C365" s="264" t="s">
        <v>1699</v>
      </c>
      <c r="D365" s="264" t="e">
        <v>#VALUE!</v>
      </c>
      <c r="E365" s="264" t="e">
        <v>#VALUE!</v>
      </c>
    </row>
    <row r="366" spans="1:5" x14ac:dyDescent="0.25">
      <c r="A366" s="127" t="s">
        <v>501</v>
      </c>
      <c r="B366" s="267" t="s">
        <v>1146</v>
      </c>
      <c r="C366" s="264" t="s">
        <v>1796</v>
      </c>
      <c r="D366" s="264" t="e">
        <v>#VALUE!</v>
      </c>
      <c r="E366" s="264" t="e">
        <v>#VALUE!</v>
      </c>
    </row>
    <row r="367" spans="1:5" x14ac:dyDescent="0.25">
      <c r="A367" s="127" t="s">
        <v>502</v>
      </c>
      <c r="B367" s="267" t="s">
        <v>1147</v>
      </c>
      <c r="C367" s="264" t="s">
        <v>1797</v>
      </c>
      <c r="D367" s="264">
        <v>1</v>
      </c>
      <c r="E367" s="264">
        <v>1</v>
      </c>
    </row>
    <row r="368" spans="1:5" x14ac:dyDescent="0.25">
      <c r="A368" s="127" t="s">
        <v>407</v>
      </c>
      <c r="B368" s="267" t="s">
        <v>1148</v>
      </c>
      <c r="C368" s="264" t="s">
        <v>1732</v>
      </c>
      <c r="D368" s="264" t="e">
        <v>#VALUE!</v>
      </c>
      <c r="E368" s="264" t="e">
        <v>#VALUE!</v>
      </c>
    </row>
    <row r="369" spans="1:5" x14ac:dyDescent="0.25">
      <c r="A369" s="127" t="s">
        <v>363</v>
      </c>
      <c r="B369" s="267" t="s">
        <v>1149</v>
      </c>
      <c r="C369" s="264" t="s">
        <v>1687</v>
      </c>
      <c r="D369" s="264" t="e">
        <v>#VALUE!</v>
      </c>
      <c r="E369" s="264" t="e">
        <v>#VALUE!</v>
      </c>
    </row>
    <row r="370" spans="1:5" x14ac:dyDescent="0.25">
      <c r="A370" s="127" t="s">
        <v>316</v>
      </c>
      <c r="B370" s="267" t="s">
        <v>1150</v>
      </c>
      <c r="C370" s="264" t="s">
        <v>1722</v>
      </c>
      <c r="D370" s="264" t="e">
        <v>#VALUE!</v>
      </c>
      <c r="E370" s="264" t="e">
        <v>#VALUE!</v>
      </c>
    </row>
    <row r="371" spans="1:5" x14ac:dyDescent="0.25">
      <c r="A371" s="127">
        <v>99743</v>
      </c>
      <c r="B371" s="267" t="s">
        <v>1151</v>
      </c>
      <c r="C371" s="264" t="s">
        <v>1723</v>
      </c>
      <c r="D371" s="264" t="e">
        <v>#VALUE!</v>
      </c>
      <c r="E371" s="264" t="e">
        <v>#VALUE!</v>
      </c>
    </row>
    <row r="372" spans="1:5" x14ac:dyDescent="0.25">
      <c r="A372" s="127" t="s">
        <v>503</v>
      </c>
      <c r="B372" s="267" t="s">
        <v>1152</v>
      </c>
      <c r="C372" s="264" t="s">
        <v>1798</v>
      </c>
      <c r="D372" s="264" t="e">
        <v>#VALUE!</v>
      </c>
      <c r="E372" s="264" t="e">
        <v>#VALUE!</v>
      </c>
    </row>
    <row r="373" spans="1:5" x14ac:dyDescent="0.25">
      <c r="A373" s="127" t="s">
        <v>504</v>
      </c>
      <c r="B373" s="267" t="s">
        <v>1153</v>
      </c>
      <c r="C373" s="264" t="s">
        <v>1799</v>
      </c>
      <c r="D373" s="264">
        <v>1</v>
      </c>
      <c r="E373" s="264">
        <v>1</v>
      </c>
    </row>
    <row r="374" spans="1:5" x14ac:dyDescent="0.25">
      <c r="A374" s="127" t="s">
        <v>505</v>
      </c>
      <c r="B374" s="267" t="s">
        <v>1154</v>
      </c>
      <c r="C374" s="264" t="s">
        <v>1746</v>
      </c>
      <c r="D374" s="264" t="e">
        <v>#VALUE!</v>
      </c>
      <c r="E374" s="264" t="e">
        <v>#VALUE!</v>
      </c>
    </row>
    <row r="375" spans="1:5" x14ac:dyDescent="0.25">
      <c r="A375" s="127" t="s">
        <v>391</v>
      </c>
      <c r="B375" s="267" t="s">
        <v>1155</v>
      </c>
      <c r="C375" s="264" t="s">
        <v>1769</v>
      </c>
      <c r="D375" s="264" t="e">
        <v>#VALUE!</v>
      </c>
      <c r="E375" s="264" t="e">
        <v>#VALUE!</v>
      </c>
    </row>
    <row r="376" spans="1:5" x14ac:dyDescent="0.25">
      <c r="A376" s="127" t="s">
        <v>316</v>
      </c>
      <c r="B376" s="267" t="s">
        <v>1156</v>
      </c>
      <c r="C376" s="264" t="s">
        <v>1722</v>
      </c>
      <c r="D376" s="264" t="e">
        <v>#VALUE!</v>
      </c>
      <c r="E376" s="264" t="e">
        <v>#VALUE!</v>
      </c>
    </row>
    <row r="377" spans="1:5" x14ac:dyDescent="0.25">
      <c r="A377" s="127">
        <v>99835</v>
      </c>
      <c r="B377" s="267" t="s">
        <v>1157</v>
      </c>
      <c r="C377" s="264" t="s">
        <v>1723</v>
      </c>
      <c r="D377" s="264" t="e">
        <v>#VALUE!</v>
      </c>
      <c r="E377" s="264" t="e">
        <v>#VALUE!</v>
      </c>
    </row>
    <row r="378" spans="1:5" x14ac:dyDescent="0.25">
      <c r="A378" s="127" t="s">
        <v>506</v>
      </c>
      <c r="B378" s="267" t="s">
        <v>1158</v>
      </c>
      <c r="C378" s="264" t="s">
        <v>1740</v>
      </c>
      <c r="D378" s="264" t="e">
        <v>#VALUE!</v>
      </c>
      <c r="E378" s="264" t="e">
        <v>#VALUE!</v>
      </c>
    </row>
    <row r="379" spans="1:5" x14ac:dyDescent="0.25">
      <c r="A379" s="127" t="s">
        <v>507</v>
      </c>
      <c r="B379" s="267" t="s">
        <v>1159</v>
      </c>
      <c r="C379" s="264" t="s">
        <v>1800</v>
      </c>
      <c r="D379" s="264">
        <v>1</v>
      </c>
      <c r="E379" s="264">
        <v>1</v>
      </c>
    </row>
    <row r="380" spans="1:5" x14ac:dyDescent="0.25">
      <c r="A380" s="127" t="s">
        <v>508</v>
      </c>
      <c r="B380" s="267" t="s">
        <v>1160</v>
      </c>
      <c r="C380" s="264" t="s">
        <v>1678</v>
      </c>
      <c r="D380" s="264" t="e">
        <v>#VALUE!</v>
      </c>
      <c r="E380" s="264" t="e">
        <v>#VALUE!</v>
      </c>
    </row>
    <row r="381" spans="1:5" x14ac:dyDescent="0.25">
      <c r="A381" s="127" t="s">
        <v>391</v>
      </c>
      <c r="B381" s="267" t="s">
        <v>1161</v>
      </c>
      <c r="C381" s="264" t="s">
        <v>1769</v>
      </c>
      <c r="D381" s="264" t="e">
        <v>#VALUE!</v>
      </c>
      <c r="E381" s="264" t="e">
        <v>#VALUE!</v>
      </c>
    </row>
    <row r="382" spans="1:5" x14ac:dyDescent="0.25">
      <c r="A382" s="127" t="s">
        <v>316</v>
      </c>
      <c r="B382" s="267" t="s">
        <v>1162</v>
      </c>
      <c r="C382" s="264" t="s">
        <v>1801</v>
      </c>
      <c r="D382" s="264" t="e">
        <v>#VALUE!</v>
      </c>
      <c r="E382" s="264" t="e">
        <v>#VALUE!</v>
      </c>
    </row>
    <row r="383" spans="1:5" x14ac:dyDescent="0.25">
      <c r="A383" s="127">
        <v>99801</v>
      </c>
      <c r="B383" s="267" t="s">
        <v>1163</v>
      </c>
      <c r="C383" s="264" t="s">
        <v>1710</v>
      </c>
      <c r="D383" s="264" t="e">
        <v>#VALUE!</v>
      </c>
      <c r="E383" s="264" t="e">
        <v>#VALUE!</v>
      </c>
    </row>
    <row r="384" spans="1:5" x14ac:dyDescent="0.25">
      <c r="A384" s="127" t="s">
        <v>509</v>
      </c>
      <c r="B384" s="267" t="s">
        <v>1164</v>
      </c>
      <c r="C384" s="264" t="s">
        <v>1663</v>
      </c>
      <c r="D384" s="264" t="e">
        <v>#VALUE!</v>
      </c>
      <c r="E384" s="264" t="e">
        <v>#VALUE!</v>
      </c>
    </row>
    <row r="385" spans="1:5" x14ac:dyDescent="0.25">
      <c r="A385" s="127" t="s">
        <v>510</v>
      </c>
      <c r="B385" s="267" t="s">
        <v>1165</v>
      </c>
      <c r="C385" s="264" t="s">
        <v>1802</v>
      </c>
      <c r="D385" s="264">
        <v>1</v>
      </c>
      <c r="E385" s="264">
        <v>1</v>
      </c>
    </row>
    <row r="386" spans="1:5" x14ac:dyDescent="0.25">
      <c r="A386" s="127" t="s">
        <v>511</v>
      </c>
      <c r="B386" s="267" t="s">
        <v>1166</v>
      </c>
      <c r="C386" s="264" t="s">
        <v>1730</v>
      </c>
      <c r="D386" s="264" t="e">
        <v>#VALUE!</v>
      </c>
      <c r="E386" s="264" t="e">
        <v>#VALUE!</v>
      </c>
    </row>
    <row r="387" spans="1:5" x14ac:dyDescent="0.25">
      <c r="A387" s="127" t="s">
        <v>512</v>
      </c>
      <c r="B387" s="267" t="s">
        <v>1167</v>
      </c>
      <c r="C387" s="264" t="s">
        <v>1687</v>
      </c>
      <c r="D387" s="264" t="e">
        <v>#VALUE!</v>
      </c>
      <c r="E387" s="264" t="e">
        <v>#VALUE!</v>
      </c>
    </row>
    <row r="388" spans="1:5" x14ac:dyDescent="0.25">
      <c r="A388" s="127" t="s">
        <v>316</v>
      </c>
      <c r="B388" s="267" t="s">
        <v>1168</v>
      </c>
      <c r="C388" s="264" t="s">
        <v>1803</v>
      </c>
      <c r="D388" s="264" t="e">
        <v>#VALUE!</v>
      </c>
      <c r="E388" s="264" t="e">
        <v>#VALUE!</v>
      </c>
    </row>
    <row r="389" spans="1:5" x14ac:dyDescent="0.25">
      <c r="A389" s="127">
        <v>99503</v>
      </c>
      <c r="B389" s="267" t="s">
        <v>1169</v>
      </c>
      <c r="C389" s="264" t="s">
        <v>1804</v>
      </c>
      <c r="D389" s="264" t="e">
        <v>#VALUE!</v>
      </c>
      <c r="E389" s="264" t="e">
        <v>#VALUE!</v>
      </c>
    </row>
    <row r="390" spans="1:5" x14ac:dyDescent="0.25">
      <c r="A390" s="127" t="s">
        <v>513</v>
      </c>
      <c r="B390" s="267" t="s">
        <v>1170</v>
      </c>
      <c r="C390" s="264" t="s">
        <v>1805</v>
      </c>
      <c r="D390" s="264" t="e">
        <v>#VALUE!</v>
      </c>
      <c r="E390" s="264" t="e">
        <v>#VALUE!</v>
      </c>
    </row>
    <row r="391" spans="1:5" x14ac:dyDescent="0.25">
      <c r="A391" s="127" t="s">
        <v>514</v>
      </c>
      <c r="B391" s="267" t="s">
        <v>1171</v>
      </c>
      <c r="C391" s="264" t="s">
        <v>1806</v>
      </c>
      <c r="D391" s="264">
        <v>1</v>
      </c>
      <c r="E391" s="264">
        <v>1</v>
      </c>
    </row>
    <row r="392" spans="1:5" x14ac:dyDescent="0.25">
      <c r="A392" s="127" t="s">
        <v>515</v>
      </c>
      <c r="B392" s="267" t="s">
        <v>1172</v>
      </c>
      <c r="C392" s="264" t="s">
        <v>1807</v>
      </c>
      <c r="D392" s="264" t="e">
        <v>#VALUE!</v>
      </c>
      <c r="E392" s="264" t="e">
        <v>#VALUE!</v>
      </c>
    </row>
    <row r="393" spans="1:5" x14ac:dyDescent="0.25">
      <c r="A393" s="127" t="s">
        <v>516</v>
      </c>
      <c r="B393" s="267" t="s">
        <v>1173</v>
      </c>
      <c r="C393" s="264" t="s">
        <v>1808</v>
      </c>
      <c r="D393" s="264" t="e">
        <v>#VALUE!</v>
      </c>
      <c r="E393" s="264" t="e">
        <v>#VALUE!</v>
      </c>
    </row>
    <row r="394" spans="1:5" x14ac:dyDescent="0.25">
      <c r="A394" s="127" t="s">
        <v>316</v>
      </c>
      <c r="B394" s="267" t="s">
        <v>1174</v>
      </c>
      <c r="C394" s="264" t="s">
        <v>1793</v>
      </c>
      <c r="D394" s="264" t="e">
        <v>#VALUE!</v>
      </c>
      <c r="E394" s="264" t="e">
        <v>#VALUE!</v>
      </c>
    </row>
    <row r="395" spans="1:5" x14ac:dyDescent="0.25">
      <c r="A395" s="127">
        <v>99576</v>
      </c>
      <c r="B395" s="267" t="s">
        <v>1175</v>
      </c>
      <c r="C395" s="264" t="s">
        <v>1809</v>
      </c>
      <c r="D395" s="264" t="e">
        <v>#VALUE!</v>
      </c>
      <c r="E395" s="264" t="e">
        <v>#VALUE!</v>
      </c>
    </row>
    <row r="396" spans="1:5" x14ac:dyDescent="0.25">
      <c r="A396" s="127" t="s">
        <v>517</v>
      </c>
      <c r="B396" s="267" t="s">
        <v>1176</v>
      </c>
      <c r="C396" s="264" t="s">
        <v>1669</v>
      </c>
      <c r="D396" s="264" t="e">
        <v>#VALUE!</v>
      </c>
      <c r="E396" s="264" t="e">
        <v>#VALUE!</v>
      </c>
    </row>
    <row r="397" spans="1:5" x14ac:dyDescent="0.25">
      <c r="A397" s="127" t="s">
        <v>518</v>
      </c>
      <c r="B397" s="267" t="s">
        <v>1177</v>
      </c>
      <c r="C397" s="264" t="s">
        <v>1810</v>
      </c>
      <c r="D397" s="264">
        <v>1</v>
      </c>
      <c r="E397" s="264">
        <v>1</v>
      </c>
    </row>
    <row r="398" spans="1:5" x14ac:dyDescent="0.25">
      <c r="A398" s="127" t="s">
        <v>519</v>
      </c>
      <c r="B398" s="267" t="s">
        <v>1178</v>
      </c>
      <c r="C398" s="264" t="s">
        <v>1705</v>
      </c>
      <c r="D398" s="264" t="e">
        <v>#VALUE!</v>
      </c>
      <c r="E398" s="264" t="e">
        <v>#VALUE!</v>
      </c>
    </row>
    <row r="399" spans="1:5" x14ac:dyDescent="0.25">
      <c r="A399" s="127" t="s">
        <v>520</v>
      </c>
      <c r="B399" s="267" t="s">
        <v>1179</v>
      </c>
      <c r="C399" s="264" t="s">
        <v>1687</v>
      </c>
      <c r="D399" s="264" t="e">
        <v>#VALUE!</v>
      </c>
      <c r="E399" s="264" t="e">
        <v>#VALUE!</v>
      </c>
    </row>
    <row r="400" spans="1:5" x14ac:dyDescent="0.25">
      <c r="A400" s="127" t="s">
        <v>316</v>
      </c>
      <c r="B400" s="267" t="s">
        <v>1180</v>
      </c>
      <c r="C400" s="264" t="s">
        <v>1698</v>
      </c>
      <c r="D400" s="264" t="e">
        <v>#VALUE!</v>
      </c>
      <c r="E400" s="264" t="e">
        <v>#VALUE!</v>
      </c>
    </row>
    <row r="401" spans="1:5" x14ac:dyDescent="0.25">
      <c r="A401" s="127">
        <v>99507</v>
      </c>
      <c r="B401" s="267" t="s">
        <v>1181</v>
      </c>
      <c r="C401" s="264" t="s">
        <v>1699</v>
      </c>
      <c r="D401" s="264" t="e">
        <v>#VALUE!</v>
      </c>
      <c r="E401" s="264" t="e">
        <v>#VALUE!</v>
      </c>
    </row>
    <row r="402" spans="1:5" x14ac:dyDescent="0.25">
      <c r="A402" s="127" t="s">
        <v>521</v>
      </c>
      <c r="B402" s="267" t="s">
        <v>1182</v>
      </c>
      <c r="C402" s="264" t="s">
        <v>1811</v>
      </c>
      <c r="D402" s="264" t="e">
        <v>#VALUE!</v>
      </c>
      <c r="E402" s="264" t="e">
        <v>#VALUE!</v>
      </c>
    </row>
    <row r="403" spans="1:5" x14ac:dyDescent="0.25">
      <c r="A403" s="127" t="s">
        <v>522</v>
      </c>
      <c r="B403" s="267" t="s">
        <v>1183</v>
      </c>
      <c r="C403" s="264" t="s">
        <v>1812</v>
      </c>
      <c r="D403" s="264">
        <v>1</v>
      </c>
      <c r="E403" s="264">
        <v>1</v>
      </c>
    </row>
    <row r="404" spans="1:5" x14ac:dyDescent="0.25">
      <c r="A404" s="127" t="s">
        <v>523</v>
      </c>
      <c r="B404" s="267" t="s">
        <v>1184</v>
      </c>
      <c r="C404" s="264" t="s">
        <v>1746</v>
      </c>
      <c r="D404" s="264" t="e">
        <v>#VALUE!</v>
      </c>
      <c r="E404" s="264" t="e">
        <v>#VALUE!</v>
      </c>
    </row>
    <row r="405" spans="1:5" x14ac:dyDescent="0.25">
      <c r="A405" s="127" t="s">
        <v>363</v>
      </c>
      <c r="B405" s="267" t="s">
        <v>1185</v>
      </c>
      <c r="C405" s="264" t="s">
        <v>1653</v>
      </c>
      <c r="D405" s="264" t="e">
        <v>#VALUE!</v>
      </c>
      <c r="E405" s="264" t="e">
        <v>#VALUE!</v>
      </c>
    </row>
    <row r="406" spans="1:5" x14ac:dyDescent="0.25">
      <c r="A406" s="127" t="s">
        <v>316</v>
      </c>
      <c r="B406" s="267" t="s">
        <v>1186</v>
      </c>
      <c r="C406" s="264" t="s">
        <v>1698</v>
      </c>
      <c r="D406" s="264" t="e">
        <v>#VALUE!</v>
      </c>
      <c r="E406" s="264" t="e">
        <v>#VALUE!</v>
      </c>
    </row>
    <row r="407" spans="1:5" x14ac:dyDescent="0.25">
      <c r="A407" s="127">
        <v>99705</v>
      </c>
      <c r="B407" s="267" t="s">
        <v>1187</v>
      </c>
      <c r="C407" s="264" t="s">
        <v>1699</v>
      </c>
      <c r="D407" s="264" t="e">
        <v>#VALUE!</v>
      </c>
      <c r="E407" s="264" t="e">
        <v>#VALUE!</v>
      </c>
    </row>
    <row r="408" spans="1:5" x14ac:dyDescent="0.25">
      <c r="A408" s="127" t="s">
        <v>524</v>
      </c>
      <c r="B408" s="267" t="s">
        <v>1188</v>
      </c>
      <c r="C408" s="264" t="s">
        <v>1663</v>
      </c>
      <c r="D408" s="264" t="e">
        <v>#VALUE!</v>
      </c>
      <c r="E408" s="264" t="e">
        <v>#VALUE!</v>
      </c>
    </row>
    <row r="409" spans="1:5" x14ac:dyDescent="0.25">
      <c r="A409" s="127" t="s">
        <v>525</v>
      </c>
      <c r="B409" s="267" t="s">
        <v>1189</v>
      </c>
      <c r="C409" s="264" t="s">
        <v>1813</v>
      </c>
      <c r="D409" s="264">
        <v>1</v>
      </c>
      <c r="E409" s="264">
        <v>1</v>
      </c>
    </row>
    <row r="410" spans="1:5" x14ac:dyDescent="0.25">
      <c r="A410" s="127" t="s">
        <v>526</v>
      </c>
      <c r="B410" s="267" t="s">
        <v>1190</v>
      </c>
      <c r="C410" s="264" t="s">
        <v>1814</v>
      </c>
      <c r="D410" s="264" t="e">
        <v>#VALUE!</v>
      </c>
      <c r="E410" s="264" t="e">
        <v>#VALUE!</v>
      </c>
    </row>
    <row r="411" spans="1:5" x14ac:dyDescent="0.25">
      <c r="A411" s="127" t="s">
        <v>363</v>
      </c>
      <c r="B411" s="267" t="s">
        <v>1191</v>
      </c>
      <c r="C411" s="264" t="s">
        <v>1808</v>
      </c>
      <c r="D411" s="264" t="e">
        <v>#VALUE!</v>
      </c>
      <c r="E411" s="264" t="e">
        <v>#VALUE!</v>
      </c>
    </row>
    <row r="412" spans="1:5" x14ac:dyDescent="0.25">
      <c r="A412" s="127" t="s">
        <v>316</v>
      </c>
      <c r="B412" s="267" t="s">
        <v>1192</v>
      </c>
      <c r="C412" s="264" t="s">
        <v>1815</v>
      </c>
      <c r="D412" s="264" t="e">
        <v>#VALUE!</v>
      </c>
      <c r="E412" s="264" t="e">
        <v>#VALUE!</v>
      </c>
    </row>
    <row r="413" spans="1:5" x14ac:dyDescent="0.25">
      <c r="A413" s="127">
        <v>99503</v>
      </c>
      <c r="B413" s="267" t="s">
        <v>1193</v>
      </c>
      <c r="C413" s="264" t="s">
        <v>1816</v>
      </c>
      <c r="D413" s="264" t="e">
        <v>#VALUE!</v>
      </c>
      <c r="E413" s="264" t="e">
        <v>#VALUE!</v>
      </c>
    </row>
    <row r="414" spans="1:5" x14ac:dyDescent="0.25">
      <c r="A414" s="127" t="s">
        <v>527</v>
      </c>
      <c r="B414" s="267" t="s">
        <v>1194</v>
      </c>
      <c r="C414" s="264" t="s">
        <v>1817</v>
      </c>
      <c r="D414" s="264" t="e">
        <v>#VALUE!</v>
      </c>
      <c r="E414" s="264" t="e">
        <v>#VALUE!</v>
      </c>
    </row>
    <row r="415" spans="1:5" x14ac:dyDescent="0.25">
      <c r="A415" s="127" t="s">
        <v>528</v>
      </c>
      <c r="B415" s="267" t="s">
        <v>1195</v>
      </c>
      <c r="C415" s="264" t="s">
        <v>1818</v>
      </c>
      <c r="D415" s="264">
        <v>1</v>
      </c>
      <c r="E415" s="264">
        <v>1</v>
      </c>
    </row>
    <row r="416" spans="1:5" x14ac:dyDescent="0.25">
      <c r="A416" s="127" t="s">
        <v>519</v>
      </c>
      <c r="B416" s="267" t="s">
        <v>1196</v>
      </c>
      <c r="C416" s="264" t="s">
        <v>1658</v>
      </c>
      <c r="D416" s="264" t="e">
        <v>#VALUE!</v>
      </c>
      <c r="E416" s="264" t="e">
        <v>#VALUE!</v>
      </c>
    </row>
    <row r="417" spans="1:5" x14ac:dyDescent="0.25">
      <c r="A417" s="127" t="s">
        <v>529</v>
      </c>
      <c r="B417" s="267" t="s">
        <v>1197</v>
      </c>
      <c r="C417" s="264" t="s">
        <v>1702</v>
      </c>
      <c r="D417" s="264" t="e">
        <v>#VALUE!</v>
      </c>
      <c r="E417" s="264" t="e">
        <v>#VALUE!</v>
      </c>
    </row>
    <row r="418" spans="1:5" x14ac:dyDescent="0.25">
      <c r="A418" s="127" t="s">
        <v>316</v>
      </c>
      <c r="B418" s="267" t="s">
        <v>1198</v>
      </c>
      <c r="C418" s="264" t="s">
        <v>1698</v>
      </c>
      <c r="D418" s="264" t="e">
        <v>#VALUE!</v>
      </c>
      <c r="E418" s="264" t="e">
        <v>#VALUE!</v>
      </c>
    </row>
    <row r="419" spans="1:5" x14ac:dyDescent="0.25">
      <c r="A419" s="127">
        <v>99516</v>
      </c>
      <c r="B419" s="267" t="s">
        <v>1199</v>
      </c>
      <c r="C419" s="264" t="s">
        <v>1699</v>
      </c>
      <c r="D419" s="264" t="e">
        <v>#VALUE!</v>
      </c>
      <c r="E419" s="264" t="e">
        <v>#VALUE!</v>
      </c>
    </row>
    <row r="420" spans="1:5" x14ac:dyDescent="0.25">
      <c r="A420" s="127" t="s">
        <v>530</v>
      </c>
      <c r="B420" s="267" t="s">
        <v>1200</v>
      </c>
      <c r="C420" s="264" t="s">
        <v>1740</v>
      </c>
      <c r="D420" s="264" t="e">
        <v>#VALUE!</v>
      </c>
      <c r="E420" s="264" t="e">
        <v>#VALUE!</v>
      </c>
    </row>
    <row r="421" spans="1:5" x14ac:dyDescent="0.25">
      <c r="A421" s="127" t="s">
        <v>531</v>
      </c>
      <c r="B421" s="267" t="s">
        <v>1201</v>
      </c>
      <c r="C421" s="264" t="s">
        <v>1819</v>
      </c>
      <c r="D421" s="264">
        <v>1</v>
      </c>
      <c r="E421" s="264">
        <v>1</v>
      </c>
    </row>
    <row r="422" spans="1:5" x14ac:dyDescent="0.25">
      <c r="A422" s="127" t="s">
        <v>532</v>
      </c>
      <c r="B422" s="267" t="s">
        <v>1202</v>
      </c>
      <c r="C422" s="264" t="s">
        <v>1678</v>
      </c>
      <c r="D422" s="264" t="e">
        <v>#VALUE!</v>
      </c>
      <c r="E422" s="264" t="e">
        <v>#VALUE!</v>
      </c>
    </row>
    <row r="423" spans="1:5" x14ac:dyDescent="0.25">
      <c r="A423" s="127" t="s">
        <v>363</v>
      </c>
      <c r="B423" s="267" t="s">
        <v>1203</v>
      </c>
      <c r="C423" s="264" t="s">
        <v>1653</v>
      </c>
      <c r="D423" s="264" t="e">
        <v>#VALUE!</v>
      </c>
      <c r="E423" s="264" t="e">
        <v>#VALUE!</v>
      </c>
    </row>
    <row r="424" spans="1:5" x14ac:dyDescent="0.25">
      <c r="A424" s="127" t="s">
        <v>316</v>
      </c>
      <c r="B424" s="267" t="s">
        <v>1204</v>
      </c>
      <c r="C424" s="264" t="s">
        <v>1733</v>
      </c>
      <c r="D424" s="264" t="e">
        <v>#VALUE!</v>
      </c>
      <c r="E424" s="264" t="e">
        <v>#VALUE!</v>
      </c>
    </row>
    <row r="425" spans="1:5" x14ac:dyDescent="0.25">
      <c r="A425" s="127">
        <v>99801</v>
      </c>
      <c r="B425" s="267" t="s">
        <v>1205</v>
      </c>
      <c r="C425" s="264" t="s">
        <v>1734</v>
      </c>
      <c r="D425" s="264" t="e">
        <v>#VALUE!</v>
      </c>
      <c r="E425" s="264" t="e">
        <v>#VALUE!</v>
      </c>
    </row>
    <row r="426" spans="1:5" x14ac:dyDescent="0.25">
      <c r="A426" s="127" t="s">
        <v>533</v>
      </c>
      <c r="B426" s="267" t="s">
        <v>1206</v>
      </c>
      <c r="C426" s="264" t="s">
        <v>1820</v>
      </c>
      <c r="D426" s="264" t="e">
        <v>#VALUE!</v>
      </c>
      <c r="E426" s="264" t="e">
        <v>#VALUE!</v>
      </c>
    </row>
    <row r="427" spans="1:5" x14ac:dyDescent="0.25">
      <c r="A427" s="127" t="s">
        <v>534</v>
      </c>
      <c r="B427" s="267" t="s">
        <v>1207</v>
      </c>
      <c r="C427" s="264" t="s">
        <v>1821</v>
      </c>
      <c r="D427" s="264">
        <v>1</v>
      </c>
      <c r="E427" s="264">
        <v>1</v>
      </c>
    </row>
    <row r="428" spans="1:5" x14ac:dyDescent="0.25">
      <c r="A428" s="127" t="s">
        <v>535</v>
      </c>
      <c r="B428" s="267" t="s">
        <v>1208</v>
      </c>
      <c r="C428" s="264" t="s">
        <v>1822</v>
      </c>
      <c r="D428" s="264" t="e">
        <v>#VALUE!</v>
      </c>
      <c r="E428" s="264" t="e">
        <v>#VALUE!</v>
      </c>
    </row>
    <row r="429" spans="1:5" x14ac:dyDescent="0.25">
      <c r="A429" s="127" t="s">
        <v>404</v>
      </c>
      <c r="B429" s="267" t="s">
        <v>1209</v>
      </c>
      <c r="C429" s="264" t="s">
        <v>1687</v>
      </c>
      <c r="D429" s="264" t="e">
        <v>#VALUE!</v>
      </c>
      <c r="E429" s="264" t="e">
        <v>#VALUE!</v>
      </c>
    </row>
    <row r="430" spans="1:5" x14ac:dyDescent="0.25">
      <c r="A430" s="127" t="s">
        <v>316</v>
      </c>
      <c r="B430" s="267" t="s">
        <v>1210</v>
      </c>
      <c r="C430" s="264" t="s">
        <v>1722</v>
      </c>
      <c r="D430" s="264" t="e">
        <v>#VALUE!</v>
      </c>
      <c r="E430" s="264" t="e">
        <v>#VALUE!</v>
      </c>
    </row>
    <row r="431" spans="1:5" x14ac:dyDescent="0.25">
      <c r="A431" s="127">
        <v>99577</v>
      </c>
      <c r="B431" s="267" t="s">
        <v>1211</v>
      </c>
      <c r="C431" s="264" t="s">
        <v>1723</v>
      </c>
      <c r="D431" s="264" t="e">
        <v>#VALUE!</v>
      </c>
      <c r="E431" s="264" t="e">
        <v>#VALUE!</v>
      </c>
    </row>
    <row r="432" spans="1:5" x14ac:dyDescent="0.25">
      <c r="A432" s="127" t="s">
        <v>536</v>
      </c>
      <c r="B432" s="267" t="s">
        <v>1212</v>
      </c>
      <c r="C432" s="264" t="s">
        <v>1672</v>
      </c>
      <c r="D432" s="264" t="e">
        <v>#VALUE!</v>
      </c>
      <c r="E432" s="264" t="e">
        <v>#VALUE!</v>
      </c>
    </row>
    <row r="433" spans="1:5" x14ac:dyDescent="0.25">
      <c r="A433" s="127" t="s">
        <v>537</v>
      </c>
      <c r="B433" s="267" t="s">
        <v>1213</v>
      </c>
      <c r="C433" s="264" t="s">
        <v>1787</v>
      </c>
      <c r="D433" s="264">
        <v>1</v>
      </c>
      <c r="E433" s="264">
        <v>1</v>
      </c>
    </row>
    <row r="434" spans="1:5" x14ac:dyDescent="0.25">
      <c r="A434" s="127" t="s">
        <v>538</v>
      </c>
      <c r="B434" s="267" t="s">
        <v>1214</v>
      </c>
      <c r="C434" s="264" t="s">
        <v>1823</v>
      </c>
      <c r="D434" s="264" t="e">
        <v>#VALUE!</v>
      </c>
      <c r="E434" s="264" t="e">
        <v>#VALUE!</v>
      </c>
    </row>
    <row r="435" spans="1:5" x14ac:dyDescent="0.25">
      <c r="A435" s="127" t="s">
        <v>391</v>
      </c>
      <c r="B435" s="267" t="s">
        <v>1215</v>
      </c>
      <c r="C435" s="264" t="s">
        <v>1769</v>
      </c>
      <c r="D435" s="264" t="e">
        <v>#VALUE!</v>
      </c>
      <c r="E435" s="264" t="e">
        <v>#VALUE!</v>
      </c>
    </row>
    <row r="436" spans="1:5" x14ac:dyDescent="0.25">
      <c r="A436" s="127" t="s">
        <v>316</v>
      </c>
      <c r="B436" s="267" t="s">
        <v>1216</v>
      </c>
      <c r="C436" s="264" t="s">
        <v>1801</v>
      </c>
      <c r="D436" s="264" t="e">
        <v>#VALUE!</v>
      </c>
      <c r="E436" s="264" t="e">
        <v>#VALUE!</v>
      </c>
    </row>
    <row r="437" spans="1:5" x14ac:dyDescent="0.25">
      <c r="A437" s="127">
        <v>99901</v>
      </c>
      <c r="B437" s="267" t="s">
        <v>1217</v>
      </c>
      <c r="C437" s="264" t="s">
        <v>1710</v>
      </c>
      <c r="D437" s="264" t="e">
        <v>#VALUE!</v>
      </c>
      <c r="E437" s="264" t="e">
        <v>#VALUE!</v>
      </c>
    </row>
    <row r="438" spans="1:5" x14ac:dyDescent="0.25">
      <c r="A438" s="127" t="s">
        <v>539</v>
      </c>
      <c r="B438" s="267" t="s">
        <v>1218</v>
      </c>
      <c r="C438" s="264" t="s">
        <v>1798</v>
      </c>
      <c r="D438" s="264" t="e">
        <v>#VALUE!</v>
      </c>
      <c r="E438" s="264" t="e">
        <v>#VALUE!</v>
      </c>
    </row>
    <row r="439" spans="1:5" x14ac:dyDescent="0.25">
      <c r="A439" s="127" t="s">
        <v>540</v>
      </c>
      <c r="B439" s="267" t="s">
        <v>1219</v>
      </c>
      <c r="C439" s="264" t="s">
        <v>1824</v>
      </c>
      <c r="D439" s="264">
        <v>1</v>
      </c>
      <c r="E439" s="264">
        <v>1</v>
      </c>
    </row>
    <row r="440" spans="1:5" x14ac:dyDescent="0.25">
      <c r="A440" s="127" t="s">
        <v>541</v>
      </c>
      <c r="B440" s="267" t="s">
        <v>1220</v>
      </c>
      <c r="C440" s="264" t="s">
        <v>1825</v>
      </c>
      <c r="D440" s="264" t="e">
        <v>#VALUE!</v>
      </c>
      <c r="E440" s="264" t="e">
        <v>#VALUE!</v>
      </c>
    </row>
    <row r="441" spans="1:5" x14ac:dyDescent="0.25">
      <c r="A441" s="127" t="s">
        <v>512</v>
      </c>
      <c r="B441" s="267" t="s">
        <v>1221</v>
      </c>
      <c r="C441" s="264" t="s">
        <v>1755</v>
      </c>
      <c r="D441" s="264" t="e">
        <v>#VALUE!</v>
      </c>
      <c r="E441" s="264" t="e">
        <v>#VALUE!</v>
      </c>
    </row>
    <row r="442" spans="1:5" x14ac:dyDescent="0.25">
      <c r="A442" s="127" t="s">
        <v>316</v>
      </c>
      <c r="B442" s="267" t="s">
        <v>1222</v>
      </c>
      <c r="C442" s="264" t="s">
        <v>1803</v>
      </c>
      <c r="D442" s="264" t="e">
        <v>#VALUE!</v>
      </c>
      <c r="E442" s="264" t="e">
        <v>#VALUE!</v>
      </c>
    </row>
    <row r="443" spans="1:5" x14ac:dyDescent="0.25">
      <c r="A443" s="127">
        <v>99835</v>
      </c>
      <c r="B443" s="267" t="s">
        <v>1223</v>
      </c>
      <c r="C443" s="264" t="s">
        <v>1804</v>
      </c>
      <c r="D443" s="264" t="e">
        <v>#VALUE!</v>
      </c>
      <c r="E443" s="264" t="e">
        <v>#VALUE!</v>
      </c>
    </row>
    <row r="444" spans="1:5" x14ac:dyDescent="0.25">
      <c r="A444" s="127" t="s">
        <v>542</v>
      </c>
      <c r="B444" s="267" t="s">
        <v>1224</v>
      </c>
      <c r="C444" s="264" t="s">
        <v>1672</v>
      </c>
      <c r="D444" s="264" t="e">
        <v>#VALUE!</v>
      </c>
      <c r="E444" s="264" t="e">
        <v>#VALUE!</v>
      </c>
    </row>
    <row r="445" spans="1:5" x14ac:dyDescent="0.25">
      <c r="A445" s="127" t="s">
        <v>543</v>
      </c>
      <c r="B445" s="267" t="s">
        <v>1225</v>
      </c>
      <c r="C445" s="264" t="s">
        <v>1826</v>
      </c>
      <c r="D445" s="264">
        <v>1</v>
      </c>
      <c r="E445" s="264">
        <v>1</v>
      </c>
    </row>
    <row r="446" spans="1:5" x14ac:dyDescent="0.25">
      <c r="A446" s="127" t="s">
        <v>544</v>
      </c>
      <c r="B446" s="267" t="s">
        <v>1226</v>
      </c>
      <c r="C446" s="264" t="s">
        <v>1752</v>
      </c>
      <c r="D446" s="264" t="e">
        <v>#VALUE!</v>
      </c>
      <c r="E446" s="264" t="e">
        <v>#VALUE!</v>
      </c>
    </row>
    <row r="447" spans="1:5" x14ac:dyDescent="0.25">
      <c r="A447" s="127" t="s">
        <v>516</v>
      </c>
      <c r="B447" s="267" t="s">
        <v>1227</v>
      </c>
      <c r="C447" s="264" t="s">
        <v>1769</v>
      </c>
      <c r="D447" s="264" t="e">
        <v>#VALUE!</v>
      </c>
      <c r="E447" s="264" t="e">
        <v>#VALUE!</v>
      </c>
    </row>
    <row r="448" spans="1:5" x14ac:dyDescent="0.25">
      <c r="A448" s="127" t="s">
        <v>316</v>
      </c>
      <c r="B448" s="267" t="s">
        <v>1228</v>
      </c>
      <c r="C448" s="264" t="s">
        <v>1698</v>
      </c>
      <c r="D448" s="264" t="e">
        <v>#VALUE!</v>
      </c>
      <c r="E448" s="264" t="e">
        <v>#VALUE!</v>
      </c>
    </row>
    <row r="449" spans="1:5" x14ac:dyDescent="0.25">
      <c r="A449" s="127">
        <v>99901</v>
      </c>
      <c r="B449" s="267" t="s">
        <v>1229</v>
      </c>
      <c r="C449" s="264" t="s">
        <v>1699</v>
      </c>
      <c r="D449" s="264" t="e">
        <v>#VALUE!</v>
      </c>
      <c r="E449" s="264" t="e">
        <v>#VALUE!</v>
      </c>
    </row>
    <row r="450" spans="1:5" x14ac:dyDescent="0.25">
      <c r="A450" s="127" t="s">
        <v>545</v>
      </c>
      <c r="B450" s="267" t="s">
        <v>1230</v>
      </c>
      <c r="C450" s="264" t="s">
        <v>1827</v>
      </c>
      <c r="D450" s="264" t="e">
        <v>#VALUE!</v>
      </c>
      <c r="E450" s="264" t="e">
        <v>#VALUE!</v>
      </c>
    </row>
    <row r="451" spans="1:5" x14ac:dyDescent="0.25">
      <c r="A451" s="127" t="s">
        <v>546</v>
      </c>
      <c r="B451" s="267" t="s">
        <v>1231</v>
      </c>
      <c r="C451" s="264" t="s">
        <v>1828</v>
      </c>
      <c r="D451" s="264">
        <v>1</v>
      </c>
      <c r="E451" s="264">
        <v>1</v>
      </c>
    </row>
    <row r="452" spans="1:5" x14ac:dyDescent="0.25">
      <c r="A452" s="127" t="s">
        <v>547</v>
      </c>
      <c r="B452" s="267" t="s">
        <v>1232</v>
      </c>
      <c r="C452" s="264" t="s">
        <v>1746</v>
      </c>
      <c r="D452" s="264" t="e">
        <v>#VALUE!</v>
      </c>
      <c r="E452" s="264" t="e">
        <v>#VALUE!</v>
      </c>
    </row>
    <row r="453" spans="1:5" x14ac:dyDescent="0.25">
      <c r="A453" s="127" t="s">
        <v>363</v>
      </c>
      <c r="B453" s="267" t="s">
        <v>1233</v>
      </c>
      <c r="C453" s="264" t="s">
        <v>1697</v>
      </c>
      <c r="D453" s="264" t="e">
        <v>#VALUE!</v>
      </c>
      <c r="E453" s="264" t="e">
        <v>#VALUE!</v>
      </c>
    </row>
    <row r="454" spans="1:5" x14ac:dyDescent="0.25">
      <c r="A454" s="127" t="s">
        <v>316</v>
      </c>
      <c r="B454" s="267" t="s">
        <v>1234</v>
      </c>
      <c r="C454" s="264" t="s">
        <v>1722</v>
      </c>
      <c r="D454" s="264" t="e">
        <v>#VALUE!</v>
      </c>
      <c r="E454" s="264" t="e">
        <v>#VALUE!</v>
      </c>
    </row>
    <row r="455" spans="1:5" x14ac:dyDescent="0.25">
      <c r="A455" s="127">
        <v>99603</v>
      </c>
      <c r="B455" s="267" t="s">
        <v>1235</v>
      </c>
      <c r="C455" s="264" t="s">
        <v>1723</v>
      </c>
      <c r="D455" s="264" t="e">
        <v>#VALUE!</v>
      </c>
      <c r="E455" s="264" t="e">
        <v>#VALUE!</v>
      </c>
    </row>
    <row r="456" spans="1:5" x14ac:dyDescent="0.25">
      <c r="A456" s="127" t="s">
        <v>548</v>
      </c>
      <c r="B456" s="267" t="s">
        <v>1236</v>
      </c>
      <c r="C456" s="264" t="s">
        <v>1805</v>
      </c>
      <c r="D456" s="264" t="e">
        <v>#VALUE!</v>
      </c>
      <c r="E456" s="264" t="e">
        <v>#VALUE!</v>
      </c>
    </row>
    <row r="457" spans="1:5" x14ac:dyDescent="0.25">
      <c r="A457" s="127" t="s">
        <v>549</v>
      </c>
      <c r="B457" s="267" t="s">
        <v>1237</v>
      </c>
      <c r="C457" s="264" t="s">
        <v>1787</v>
      </c>
      <c r="D457" s="264">
        <v>1</v>
      </c>
      <c r="E457" s="264">
        <v>1</v>
      </c>
    </row>
    <row r="458" spans="1:5" x14ac:dyDescent="0.25">
      <c r="A458" s="127" t="s">
        <v>550</v>
      </c>
      <c r="B458" s="267" t="s">
        <v>1238</v>
      </c>
      <c r="C458" s="264" t="s">
        <v>1829</v>
      </c>
      <c r="D458" s="264" t="e">
        <v>#VALUE!</v>
      </c>
      <c r="E458" s="264" t="e">
        <v>#VALUE!</v>
      </c>
    </row>
    <row r="459" spans="1:5" x14ac:dyDescent="0.25">
      <c r="A459" s="127" t="s">
        <v>391</v>
      </c>
      <c r="B459" s="267" t="s">
        <v>1239</v>
      </c>
      <c r="C459" s="264" t="s">
        <v>1687</v>
      </c>
      <c r="D459" s="264" t="e">
        <v>#VALUE!</v>
      </c>
      <c r="E459" s="264" t="e">
        <v>#VALUE!</v>
      </c>
    </row>
    <row r="460" spans="1:5" x14ac:dyDescent="0.25">
      <c r="A460" s="127" t="s">
        <v>316</v>
      </c>
      <c r="B460" s="267" t="s">
        <v>1240</v>
      </c>
      <c r="C460" s="264" t="s">
        <v>1698</v>
      </c>
      <c r="D460" s="264" t="e">
        <v>#VALUE!</v>
      </c>
      <c r="E460" s="264" t="e">
        <v>#VALUE!</v>
      </c>
    </row>
    <row r="461" spans="1:5" x14ac:dyDescent="0.25">
      <c r="A461" s="127">
        <v>99576</v>
      </c>
      <c r="B461" s="267" t="s">
        <v>1241</v>
      </c>
      <c r="C461" s="264" t="s">
        <v>1699</v>
      </c>
      <c r="D461" s="264" t="e">
        <v>#VALUE!</v>
      </c>
      <c r="E461" s="264" t="e">
        <v>#VALUE!</v>
      </c>
    </row>
    <row r="462" spans="1:5" x14ac:dyDescent="0.25">
      <c r="A462" s="127" t="s">
        <v>551</v>
      </c>
      <c r="B462" s="267" t="s">
        <v>1242</v>
      </c>
      <c r="C462" s="264" t="s">
        <v>1717</v>
      </c>
      <c r="D462" s="264" t="e">
        <v>#VALUE!</v>
      </c>
      <c r="E462" s="264" t="e">
        <v>#VALUE!</v>
      </c>
    </row>
    <row r="463" spans="1:5" x14ac:dyDescent="0.25">
      <c r="A463" s="127" t="s">
        <v>552</v>
      </c>
      <c r="B463" s="267" t="s">
        <v>1243</v>
      </c>
      <c r="C463" s="264" t="s">
        <v>1830</v>
      </c>
      <c r="D463" s="264">
        <v>1</v>
      </c>
      <c r="E463" s="264">
        <v>1</v>
      </c>
    </row>
    <row r="464" spans="1:5" x14ac:dyDescent="0.25">
      <c r="A464" s="127" t="s">
        <v>553</v>
      </c>
      <c r="B464" s="267" t="s">
        <v>1244</v>
      </c>
      <c r="C464" s="264" t="s">
        <v>1705</v>
      </c>
      <c r="D464" s="264" t="e">
        <v>#VALUE!</v>
      </c>
      <c r="E464" s="264" t="e">
        <v>#VALUE!</v>
      </c>
    </row>
    <row r="465" spans="1:5" x14ac:dyDescent="0.25">
      <c r="A465" s="127" t="s">
        <v>363</v>
      </c>
      <c r="B465" s="267" t="s">
        <v>1245</v>
      </c>
      <c r="C465" s="264" t="s">
        <v>1687</v>
      </c>
      <c r="D465" s="264" t="e">
        <v>#VALUE!</v>
      </c>
      <c r="E465" s="264" t="e">
        <v>#VALUE!</v>
      </c>
    </row>
    <row r="466" spans="1:5" x14ac:dyDescent="0.25">
      <c r="A466" s="127" t="s">
        <v>316</v>
      </c>
      <c r="B466" s="267" t="s">
        <v>1246</v>
      </c>
      <c r="C466" s="264" t="s">
        <v>1698</v>
      </c>
      <c r="D466" s="264" t="e">
        <v>#VALUE!</v>
      </c>
      <c r="E466" s="264" t="e">
        <v>#VALUE!</v>
      </c>
    </row>
    <row r="467" spans="1:5" x14ac:dyDescent="0.25">
      <c r="A467" s="127">
        <v>99686</v>
      </c>
      <c r="B467" s="267" t="s">
        <v>1247</v>
      </c>
      <c r="C467" s="264" t="s">
        <v>1699</v>
      </c>
      <c r="D467" s="264" t="e">
        <v>#VALUE!</v>
      </c>
      <c r="E467" s="264" t="e">
        <v>#VALUE!</v>
      </c>
    </row>
    <row r="468" spans="1:5" x14ac:dyDescent="0.25">
      <c r="A468" s="127" t="s">
        <v>554</v>
      </c>
      <c r="B468" s="267" t="s">
        <v>1248</v>
      </c>
      <c r="C468" s="264" t="s">
        <v>1663</v>
      </c>
      <c r="D468" s="264" t="e">
        <v>#VALUE!</v>
      </c>
      <c r="E468" s="264" t="e">
        <v>#VALUE!</v>
      </c>
    </row>
    <row r="469" spans="1:5" x14ac:dyDescent="0.25">
      <c r="A469" s="127" t="s">
        <v>555</v>
      </c>
      <c r="B469" s="267" t="s">
        <v>1249</v>
      </c>
      <c r="C469" s="264" t="s">
        <v>1831</v>
      </c>
      <c r="D469" s="264">
        <v>1</v>
      </c>
      <c r="E469" s="264">
        <v>1</v>
      </c>
    </row>
    <row r="470" spans="1:5" x14ac:dyDescent="0.25">
      <c r="A470" s="127" t="s">
        <v>553</v>
      </c>
      <c r="B470" s="267" t="s">
        <v>1250</v>
      </c>
      <c r="C470" s="264" t="s">
        <v>1705</v>
      </c>
      <c r="D470" s="264" t="e">
        <v>#VALUE!</v>
      </c>
      <c r="E470" s="264" t="e">
        <v>#VALUE!</v>
      </c>
    </row>
    <row r="471" spans="1:5" x14ac:dyDescent="0.25">
      <c r="A471" s="127" t="s">
        <v>363</v>
      </c>
      <c r="B471" s="267" t="s">
        <v>1251</v>
      </c>
      <c r="C471" s="264" t="s">
        <v>1687</v>
      </c>
      <c r="D471" s="264" t="e">
        <v>#VALUE!</v>
      </c>
      <c r="E471" s="264" t="e">
        <v>#VALUE!</v>
      </c>
    </row>
    <row r="472" spans="1:5" x14ac:dyDescent="0.25">
      <c r="A472" s="127" t="s">
        <v>316</v>
      </c>
      <c r="B472" s="267" t="s">
        <v>1252</v>
      </c>
      <c r="C472" s="264" t="s">
        <v>1722</v>
      </c>
      <c r="D472" s="264" t="e">
        <v>#VALUE!</v>
      </c>
      <c r="E472" s="264" t="e">
        <v>#VALUE!</v>
      </c>
    </row>
    <row r="473" spans="1:5" x14ac:dyDescent="0.25">
      <c r="A473" s="127">
        <v>99503</v>
      </c>
      <c r="B473" s="267" t="s">
        <v>1253</v>
      </c>
      <c r="C473" s="264" t="s">
        <v>1723</v>
      </c>
      <c r="D473" s="264" t="e">
        <v>#VALUE!</v>
      </c>
      <c r="E473" s="264" t="e">
        <v>#VALUE!</v>
      </c>
    </row>
    <row r="474" spans="1:5" x14ac:dyDescent="0.25">
      <c r="A474" s="127" t="s">
        <v>556</v>
      </c>
      <c r="B474" s="267" t="s">
        <v>1254</v>
      </c>
      <c r="C474" s="264" t="s">
        <v>1811</v>
      </c>
      <c r="D474" s="264" t="e">
        <v>#VALUE!</v>
      </c>
      <c r="E474" s="264" t="e">
        <v>#VALUE!</v>
      </c>
    </row>
    <row r="475" spans="1:5" x14ac:dyDescent="0.25">
      <c r="A475" s="127" t="s">
        <v>557</v>
      </c>
      <c r="B475" s="267" t="s">
        <v>1255</v>
      </c>
      <c r="C475" s="264" t="s">
        <v>1832</v>
      </c>
      <c r="D475" s="264">
        <v>1</v>
      </c>
      <c r="E475" s="264">
        <v>1</v>
      </c>
    </row>
    <row r="476" spans="1:5" x14ac:dyDescent="0.25">
      <c r="A476" s="127" t="s">
        <v>558</v>
      </c>
      <c r="B476" s="267" t="s">
        <v>1256</v>
      </c>
      <c r="C476" s="264" t="s">
        <v>1705</v>
      </c>
      <c r="D476" s="264" t="e">
        <v>#VALUE!</v>
      </c>
      <c r="E476" s="264" t="e">
        <v>#VALUE!</v>
      </c>
    </row>
    <row r="477" spans="1:5" x14ac:dyDescent="0.25">
      <c r="A477" s="127" t="s">
        <v>391</v>
      </c>
      <c r="B477" s="267" t="s">
        <v>1257</v>
      </c>
      <c r="C477" s="264" t="s">
        <v>1687</v>
      </c>
      <c r="D477" s="264" t="e">
        <v>#VALUE!</v>
      </c>
      <c r="E477" s="264" t="e">
        <v>#VALUE!</v>
      </c>
    </row>
    <row r="478" spans="1:5" x14ac:dyDescent="0.25">
      <c r="A478" s="127" t="s">
        <v>316</v>
      </c>
      <c r="B478" s="267" t="s">
        <v>1258</v>
      </c>
      <c r="C478" s="264" t="s">
        <v>1698</v>
      </c>
      <c r="D478" s="264" t="e">
        <v>#VALUE!</v>
      </c>
      <c r="E478" s="264" t="e">
        <v>#VALUE!</v>
      </c>
    </row>
    <row r="479" spans="1:5" x14ac:dyDescent="0.25">
      <c r="A479" s="127">
        <v>99705</v>
      </c>
      <c r="B479" s="267" t="s">
        <v>1259</v>
      </c>
      <c r="C479" s="264" t="s">
        <v>1699</v>
      </c>
      <c r="D479" s="264" t="e">
        <v>#VALUE!</v>
      </c>
      <c r="E479" s="264" t="e">
        <v>#VALUE!</v>
      </c>
    </row>
    <row r="480" spans="1:5" x14ac:dyDescent="0.25">
      <c r="A480" s="127" t="s">
        <v>559</v>
      </c>
      <c r="B480" s="267" t="s">
        <v>1260</v>
      </c>
      <c r="C480" s="264" t="s">
        <v>1656</v>
      </c>
      <c r="D480" s="264" t="e">
        <v>#VALUE!</v>
      </c>
      <c r="E480" s="264" t="e">
        <v>#VALUE!</v>
      </c>
    </row>
    <row r="481" spans="1:5" x14ac:dyDescent="0.25">
      <c r="A481" s="127" t="s">
        <v>560</v>
      </c>
      <c r="B481" s="267" t="s">
        <v>1261</v>
      </c>
      <c r="C481" s="264" t="s">
        <v>1833</v>
      </c>
      <c r="D481" s="264">
        <v>1</v>
      </c>
      <c r="E481" s="264">
        <v>1</v>
      </c>
    </row>
    <row r="482" spans="1:5" x14ac:dyDescent="0.25">
      <c r="A482" s="127" t="s">
        <v>561</v>
      </c>
      <c r="B482" s="267" t="s">
        <v>1262</v>
      </c>
      <c r="C482" s="264" t="s">
        <v>1834</v>
      </c>
      <c r="D482" s="264" t="e">
        <v>#VALUE!</v>
      </c>
      <c r="E482" s="264" t="e">
        <v>#VALUE!</v>
      </c>
    </row>
    <row r="483" spans="1:5" x14ac:dyDescent="0.25">
      <c r="A483" s="127" t="s">
        <v>363</v>
      </c>
      <c r="B483" s="267" t="s">
        <v>1263</v>
      </c>
      <c r="C483" s="264" t="s">
        <v>1835</v>
      </c>
      <c r="D483" s="264" t="e">
        <v>#VALUE!</v>
      </c>
      <c r="E483" s="264" t="e">
        <v>#VALUE!</v>
      </c>
    </row>
    <row r="484" spans="1:5" x14ac:dyDescent="0.25">
      <c r="A484" s="127" t="s">
        <v>316</v>
      </c>
      <c r="B484" s="267" t="s">
        <v>1264</v>
      </c>
      <c r="C484" s="264" t="s">
        <v>1722</v>
      </c>
      <c r="D484" s="264" t="e">
        <v>#VALUE!</v>
      </c>
      <c r="E484" s="264" t="e">
        <v>#VALUE!</v>
      </c>
    </row>
    <row r="485" spans="1:5" x14ac:dyDescent="0.25">
      <c r="A485" s="127">
        <v>99501</v>
      </c>
      <c r="B485" s="267" t="s">
        <v>1265</v>
      </c>
      <c r="C485" s="264" t="s">
        <v>1723</v>
      </c>
      <c r="D485" s="264" t="e">
        <v>#VALUE!</v>
      </c>
      <c r="E485" s="264" t="e">
        <v>#VALUE!</v>
      </c>
    </row>
    <row r="486" spans="1:5" x14ac:dyDescent="0.25">
      <c r="A486" s="127" t="s">
        <v>562</v>
      </c>
      <c r="B486" s="267" t="s">
        <v>1266</v>
      </c>
      <c r="C486" s="264" t="s">
        <v>1672</v>
      </c>
      <c r="D486" s="264" t="e">
        <v>#VALUE!</v>
      </c>
      <c r="E486" s="264" t="e">
        <v>#VALUE!</v>
      </c>
    </row>
    <row r="487" spans="1:5" x14ac:dyDescent="0.25">
      <c r="A487" s="127" t="s">
        <v>563</v>
      </c>
      <c r="B487" s="267" t="s">
        <v>1267</v>
      </c>
      <c r="C487" s="264" t="s">
        <v>1836</v>
      </c>
      <c r="D487" s="264">
        <v>1</v>
      </c>
      <c r="E487" s="264">
        <v>1</v>
      </c>
    </row>
    <row r="488" spans="1:5" x14ac:dyDescent="0.25">
      <c r="A488" s="127" t="s">
        <v>564</v>
      </c>
      <c r="B488" s="267" t="s">
        <v>1268</v>
      </c>
      <c r="C488" s="264" t="s">
        <v>1746</v>
      </c>
      <c r="D488" s="264" t="e">
        <v>#VALUE!</v>
      </c>
      <c r="E488" s="264" t="e">
        <v>#VALUE!</v>
      </c>
    </row>
    <row r="489" spans="1:5" x14ac:dyDescent="0.25">
      <c r="A489" s="127" t="s">
        <v>391</v>
      </c>
      <c r="B489" s="267" t="s">
        <v>1269</v>
      </c>
      <c r="C489" s="264" t="s">
        <v>1687</v>
      </c>
      <c r="D489" s="264" t="e">
        <v>#VALUE!</v>
      </c>
      <c r="E489" s="264" t="e">
        <v>#VALUE!</v>
      </c>
    </row>
    <row r="490" spans="1:5" x14ac:dyDescent="0.25">
      <c r="A490" s="127" t="s">
        <v>316</v>
      </c>
      <c r="B490" s="267" t="s">
        <v>1270</v>
      </c>
      <c r="C490" s="264" t="s">
        <v>458</v>
      </c>
      <c r="D490" s="264" t="e">
        <v>#VALUE!</v>
      </c>
      <c r="E490" s="264" t="e">
        <v>#VALUE!</v>
      </c>
    </row>
    <row r="491" spans="1:5" x14ac:dyDescent="0.25">
      <c r="A491" s="127">
        <v>99901</v>
      </c>
      <c r="B491" s="267" t="s">
        <v>1271</v>
      </c>
      <c r="C491" s="264" t="s">
        <v>1710</v>
      </c>
      <c r="D491" s="264" t="e">
        <v>#VALUE!</v>
      </c>
      <c r="E491" s="264" t="e">
        <v>#VALUE!</v>
      </c>
    </row>
    <row r="492" spans="1:5" x14ac:dyDescent="0.25">
      <c r="A492" s="127" t="s">
        <v>565</v>
      </c>
      <c r="B492" s="267" t="s">
        <v>1272</v>
      </c>
      <c r="C492" s="264" t="s">
        <v>1798</v>
      </c>
      <c r="D492" s="264" t="e">
        <v>#VALUE!</v>
      </c>
      <c r="E492" s="264" t="e">
        <v>#VALUE!</v>
      </c>
    </row>
    <row r="493" spans="1:5" x14ac:dyDescent="0.25">
      <c r="A493" s="127" t="s">
        <v>566</v>
      </c>
      <c r="B493" s="267" t="s">
        <v>1273</v>
      </c>
      <c r="C493" s="264" t="s">
        <v>1770</v>
      </c>
      <c r="D493" s="264">
        <v>1</v>
      </c>
      <c r="E493" s="264">
        <v>1</v>
      </c>
    </row>
    <row r="494" spans="1:5" x14ac:dyDescent="0.25">
      <c r="A494" s="127" t="s">
        <v>567</v>
      </c>
      <c r="B494" s="267" t="s">
        <v>1274</v>
      </c>
      <c r="C494" s="264" t="s">
        <v>1837</v>
      </c>
      <c r="D494" s="264" t="e">
        <v>#VALUE!</v>
      </c>
      <c r="E494" s="264" t="e">
        <v>#VALUE!</v>
      </c>
    </row>
    <row r="495" spans="1:5" x14ac:dyDescent="0.25">
      <c r="A495" s="127" t="s">
        <v>458</v>
      </c>
      <c r="B495" s="267" t="s">
        <v>1275</v>
      </c>
      <c r="C495" s="264" t="s">
        <v>1687</v>
      </c>
      <c r="D495" s="264" t="e">
        <v>#VALUE!</v>
      </c>
      <c r="E495" s="264" t="e">
        <v>#VALUE!</v>
      </c>
    </row>
    <row r="496" spans="1:5" x14ac:dyDescent="0.25">
      <c r="A496" s="127" t="s">
        <v>316</v>
      </c>
      <c r="B496" s="267" t="s">
        <v>1276</v>
      </c>
      <c r="C496" s="264" t="s">
        <v>1698</v>
      </c>
      <c r="D496" s="264" t="e">
        <v>#VALUE!</v>
      </c>
      <c r="E496" s="264" t="e">
        <v>#VALUE!</v>
      </c>
    </row>
    <row r="497" spans="1:5" x14ac:dyDescent="0.25">
      <c r="A497" s="127">
        <v>99835</v>
      </c>
      <c r="B497" s="267" t="s">
        <v>1277</v>
      </c>
      <c r="C497" s="264" t="s">
        <v>1699</v>
      </c>
      <c r="D497" s="264" t="e">
        <v>#VALUE!</v>
      </c>
      <c r="E497" s="264" t="e">
        <v>#VALUE!</v>
      </c>
    </row>
    <row r="498" spans="1:5" x14ac:dyDescent="0.25">
      <c r="A498" s="127" t="s">
        <v>568</v>
      </c>
      <c r="B498" s="267" t="s">
        <v>1278</v>
      </c>
      <c r="C498" s="264" t="s">
        <v>1712</v>
      </c>
      <c r="D498" s="264" t="e">
        <v>#VALUE!</v>
      </c>
      <c r="E498" s="264" t="e">
        <v>#VALUE!</v>
      </c>
    </row>
    <row r="499" spans="1:5" x14ac:dyDescent="0.25">
      <c r="A499" s="127" t="s">
        <v>569</v>
      </c>
      <c r="B499" s="267" t="s">
        <v>1279</v>
      </c>
      <c r="C499" s="264" t="s">
        <v>1754</v>
      </c>
      <c r="D499" s="264">
        <v>1</v>
      </c>
      <c r="E499" s="264">
        <v>1</v>
      </c>
    </row>
    <row r="500" spans="1:5" x14ac:dyDescent="0.25">
      <c r="A500" s="127" t="s">
        <v>570</v>
      </c>
      <c r="B500" s="267" t="s">
        <v>1280</v>
      </c>
      <c r="C500" s="264" t="s">
        <v>1838</v>
      </c>
      <c r="D500" s="264" t="e">
        <v>#VALUE!</v>
      </c>
      <c r="E500" s="264" t="e">
        <v>#VALUE!</v>
      </c>
    </row>
    <row r="501" spans="1:5" x14ac:dyDescent="0.25">
      <c r="A501" s="127" t="s">
        <v>363</v>
      </c>
      <c r="B501" s="267" t="s">
        <v>1281</v>
      </c>
      <c r="C501" s="264" t="s">
        <v>1653</v>
      </c>
      <c r="D501" s="264" t="e">
        <v>#VALUE!</v>
      </c>
      <c r="E501" s="264" t="e">
        <v>#VALUE!</v>
      </c>
    </row>
    <row r="502" spans="1:5" x14ac:dyDescent="0.25">
      <c r="A502" s="127" t="s">
        <v>316</v>
      </c>
      <c r="B502" s="267" t="s">
        <v>1282</v>
      </c>
      <c r="C502" s="264" t="s">
        <v>1698</v>
      </c>
      <c r="D502" s="264" t="e">
        <v>#VALUE!</v>
      </c>
      <c r="E502" s="264" t="e">
        <v>#VALUE!</v>
      </c>
    </row>
    <row r="503" spans="1:5" x14ac:dyDescent="0.25">
      <c r="A503" s="127">
        <v>99615</v>
      </c>
      <c r="B503" s="267" t="s">
        <v>1283</v>
      </c>
      <c r="C503" s="264" t="s">
        <v>1699</v>
      </c>
      <c r="D503" s="264" t="e">
        <v>#VALUE!</v>
      </c>
      <c r="E503" s="264" t="e">
        <v>#VALUE!</v>
      </c>
    </row>
    <row r="504" spans="1:5" x14ac:dyDescent="0.25">
      <c r="A504" s="127" t="s">
        <v>571</v>
      </c>
      <c r="B504" s="267" t="s">
        <v>1284</v>
      </c>
      <c r="C504" s="264" t="s">
        <v>1663</v>
      </c>
      <c r="D504" s="264" t="e">
        <v>#VALUE!</v>
      </c>
      <c r="E504" s="264" t="e">
        <v>#VALUE!</v>
      </c>
    </row>
    <row r="505" spans="1:5" x14ac:dyDescent="0.25">
      <c r="A505" s="127" t="s">
        <v>572</v>
      </c>
      <c r="B505" s="267" t="s">
        <v>1285</v>
      </c>
      <c r="C505" s="264" t="s">
        <v>1839</v>
      </c>
      <c r="D505" s="264">
        <v>1</v>
      </c>
      <c r="E505" s="264">
        <v>1</v>
      </c>
    </row>
    <row r="506" spans="1:5" x14ac:dyDescent="0.25">
      <c r="A506" s="127" t="s">
        <v>573</v>
      </c>
      <c r="B506" s="267" t="s">
        <v>1286</v>
      </c>
      <c r="C506" s="264" t="s">
        <v>1840</v>
      </c>
      <c r="D506" s="264" t="e">
        <v>#VALUE!</v>
      </c>
      <c r="E506" s="264" t="e">
        <v>#VALUE!</v>
      </c>
    </row>
    <row r="507" spans="1:5" x14ac:dyDescent="0.25">
      <c r="A507" s="127" t="s">
        <v>363</v>
      </c>
      <c r="B507" s="267" t="s">
        <v>1287</v>
      </c>
      <c r="C507" s="264" t="s">
        <v>1841</v>
      </c>
      <c r="D507" s="264" t="e">
        <v>#VALUE!</v>
      </c>
      <c r="E507" s="264" t="e">
        <v>#VALUE!</v>
      </c>
    </row>
    <row r="508" spans="1:5" x14ac:dyDescent="0.25">
      <c r="A508" s="127" t="s">
        <v>316</v>
      </c>
      <c r="B508" s="267" t="s">
        <v>1288</v>
      </c>
      <c r="C508" s="264" t="s">
        <v>1698</v>
      </c>
      <c r="D508" s="264" t="e">
        <v>#VALUE!</v>
      </c>
      <c r="E508" s="264" t="e">
        <v>#VALUE!</v>
      </c>
    </row>
    <row r="509" spans="1:5" x14ac:dyDescent="0.25">
      <c r="A509" s="127">
        <v>99503</v>
      </c>
      <c r="B509" s="267" t="s">
        <v>1289</v>
      </c>
      <c r="C509" s="264" t="s">
        <v>1699</v>
      </c>
      <c r="D509" s="264" t="e">
        <v>#VALUE!</v>
      </c>
      <c r="E509" s="264" t="e">
        <v>#VALUE!</v>
      </c>
    </row>
    <row r="510" spans="1:5" x14ac:dyDescent="0.25">
      <c r="A510" s="127" t="s">
        <v>574</v>
      </c>
      <c r="B510" s="267" t="s">
        <v>1290</v>
      </c>
      <c r="C510" s="264" t="s">
        <v>1842</v>
      </c>
      <c r="D510" s="264" t="e">
        <v>#VALUE!</v>
      </c>
      <c r="E510" s="264" t="e">
        <v>#VALUE!</v>
      </c>
    </row>
    <row r="511" spans="1:5" x14ac:dyDescent="0.25">
      <c r="A511" s="127" t="s">
        <v>575</v>
      </c>
      <c r="B511" s="267" t="s">
        <v>1291</v>
      </c>
      <c r="C511" s="264" t="s">
        <v>1843</v>
      </c>
      <c r="D511" s="264">
        <v>1</v>
      </c>
      <c r="E511" s="264">
        <v>1</v>
      </c>
    </row>
    <row r="512" spans="1:5" x14ac:dyDescent="0.25">
      <c r="A512" s="127" t="s">
        <v>576</v>
      </c>
      <c r="B512" s="267" t="s">
        <v>1292</v>
      </c>
      <c r="C512" s="264" t="s">
        <v>1844</v>
      </c>
      <c r="D512" s="264" t="e">
        <v>#VALUE!</v>
      </c>
      <c r="E512" s="264" t="e">
        <v>#VALUE!</v>
      </c>
    </row>
    <row r="513" spans="1:5" x14ac:dyDescent="0.25">
      <c r="A513" s="127" t="s">
        <v>363</v>
      </c>
      <c r="B513" s="267" t="s">
        <v>1293</v>
      </c>
      <c r="C513" s="264" t="s">
        <v>1697</v>
      </c>
      <c r="D513" s="264" t="e">
        <v>#VALUE!</v>
      </c>
      <c r="E513" s="264" t="e">
        <v>#VALUE!</v>
      </c>
    </row>
    <row r="514" spans="1:5" x14ac:dyDescent="0.25">
      <c r="A514" s="127" t="s">
        <v>316</v>
      </c>
      <c r="B514" s="267" t="s">
        <v>1294</v>
      </c>
      <c r="C514" s="264" t="s">
        <v>1698</v>
      </c>
      <c r="D514" s="264" t="e">
        <v>#VALUE!</v>
      </c>
      <c r="E514" s="264" t="e">
        <v>#VALUE!</v>
      </c>
    </row>
    <row r="515" spans="1:5" x14ac:dyDescent="0.25">
      <c r="A515" s="127">
        <v>99676</v>
      </c>
      <c r="B515" s="267" t="s">
        <v>1295</v>
      </c>
      <c r="C515" s="264" t="s">
        <v>1699</v>
      </c>
      <c r="D515" s="264" t="e">
        <v>#VALUE!</v>
      </c>
      <c r="E515" s="264" t="e">
        <v>#VALUE!</v>
      </c>
    </row>
    <row r="516" spans="1:5" x14ac:dyDescent="0.25">
      <c r="A516" s="127" t="s">
        <v>577</v>
      </c>
      <c r="B516" s="267" t="s">
        <v>1296</v>
      </c>
      <c r="C516" s="264" t="s">
        <v>1703</v>
      </c>
      <c r="D516" s="264" t="e">
        <v>#VALUE!</v>
      </c>
      <c r="E516" s="264" t="e">
        <v>#VALUE!</v>
      </c>
    </row>
    <row r="517" spans="1:5" x14ac:dyDescent="0.25">
      <c r="A517" s="127" t="s">
        <v>578</v>
      </c>
      <c r="B517" s="267" t="s">
        <v>1297</v>
      </c>
      <c r="C517" s="264" t="s">
        <v>1845</v>
      </c>
      <c r="D517" s="264">
        <v>1</v>
      </c>
      <c r="E517" s="264">
        <v>1</v>
      </c>
    </row>
    <row r="518" spans="1:5" x14ac:dyDescent="0.25">
      <c r="A518" s="127" t="s">
        <v>579</v>
      </c>
      <c r="B518" s="267" t="s">
        <v>1298</v>
      </c>
      <c r="C518" s="264" t="s">
        <v>1846</v>
      </c>
      <c r="D518" s="264" t="e">
        <v>#VALUE!</v>
      </c>
      <c r="E518" s="264" t="e">
        <v>#VALUE!</v>
      </c>
    </row>
    <row r="519" spans="1:5" x14ac:dyDescent="0.25">
      <c r="A519" s="127" t="s">
        <v>363</v>
      </c>
      <c r="B519" s="267" t="s">
        <v>1299</v>
      </c>
      <c r="C519" s="264" t="s">
        <v>1769</v>
      </c>
      <c r="D519" s="264" t="e">
        <v>#VALUE!</v>
      </c>
      <c r="E519" s="264" t="e">
        <v>#VALUE!</v>
      </c>
    </row>
    <row r="520" spans="1:5" x14ac:dyDescent="0.25">
      <c r="A520" s="127" t="s">
        <v>316</v>
      </c>
      <c r="B520" s="267" t="s">
        <v>1300</v>
      </c>
      <c r="C520" s="264" t="s">
        <v>1698</v>
      </c>
      <c r="D520" s="264" t="e">
        <v>#VALUE!</v>
      </c>
      <c r="E520" s="264" t="e">
        <v>#VALUE!</v>
      </c>
    </row>
    <row r="521" spans="1:5" x14ac:dyDescent="0.25">
      <c r="A521" s="127">
        <v>99827</v>
      </c>
      <c r="B521" s="267" t="s">
        <v>1301</v>
      </c>
      <c r="C521" s="264" t="s">
        <v>1699</v>
      </c>
      <c r="D521" s="264" t="e">
        <v>#VALUE!</v>
      </c>
      <c r="E521" s="264" t="e">
        <v>#VALUE!</v>
      </c>
    </row>
    <row r="522" spans="1:5" x14ac:dyDescent="0.25">
      <c r="A522" s="127" t="s">
        <v>580</v>
      </c>
      <c r="B522" s="267" t="s">
        <v>1302</v>
      </c>
      <c r="C522" s="264" t="s">
        <v>1847</v>
      </c>
      <c r="D522" s="264" t="e">
        <v>#VALUE!</v>
      </c>
      <c r="E522" s="264" t="e">
        <v>#VALUE!</v>
      </c>
    </row>
    <row r="523" spans="1:5" x14ac:dyDescent="0.25">
      <c r="A523" s="127" t="s">
        <v>581</v>
      </c>
      <c r="B523" s="267" t="s">
        <v>1303</v>
      </c>
      <c r="C523" s="264" t="s">
        <v>1848</v>
      </c>
      <c r="D523" s="264">
        <v>1</v>
      </c>
      <c r="E523" s="264">
        <v>1</v>
      </c>
    </row>
    <row r="524" spans="1:5" x14ac:dyDescent="0.25">
      <c r="A524" s="127" t="s">
        <v>582</v>
      </c>
      <c r="B524" s="267" t="s">
        <v>1304</v>
      </c>
      <c r="C524" s="264" t="s">
        <v>1849</v>
      </c>
      <c r="D524" s="264" t="e">
        <v>#VALUE!</v>
      </c>
      <c r="E524" s="264" t="e">
        <v>#VALUE!</v>
      </c>
    </row>
    <row r="525" spans="1:5" x14ac:dyDescent="0.25">
      <c r="A525" s="127" t="s">
        <v>363</v>
      </c>
      <c r="B525" s="267" t="s">
        <v>1305</v>
      </c>
      <c r="C525" s="264" t="s">
        <v>1702</v>
      </c>
      <c r="D525" s="264" t="e">
        <v>#VALUE!</v>
      </c>
      <c r="E525" s="264" t="e">
        <v>#VALUE!</v>
      </c>
    </row>
    <row r="526" spans="1:5" x14ac:dyDescent="0.25">
      <c r="A526" s="127" t="s">
        <v>316</v>
      </c>
      <c r="B526" s="267" t="s">
        <v>1306</v>
      </c>
      <c r="C526" s="264" t="s">
        <v>586</v>
      </c>
      <c r="D526" s="264" t="e">
        <v>#VALUE!</v>
      </c>
      <c r="E526" s="264" t="e">
        <v>#VALUE!</v>
      </c>
    </row>
    <row r="527" spans="1:5" x14ac:dyDescent="0.25">
      <c r="A527" s="127">
        <v>99515</v>
      </c>
      <c r="B527" s="267" t="s">
        <v>1307</v>
      </c>
      <c r="C527" s="264" t="s">
        <v>1850</v>
      </c>
      <c r="D527" s="264" t="e">
        <v>#VALUE!</v>
      </c>
      <c r="E527" s="264" t="e">
        <v>#VALUE!</v>
      </c>
    </row>
    <row r="528" spans="1:5" x14ac:dyDescent="0.25">
      <c r="A528" s="127" t="s">
        <v>583</v>
      </c>
      <c r="B528" s="267" t="s">
        <v>1308</v>
      </c>
      <c r="C528" s="264" t="s">
        <v>1798</v>
      </c>
      <c r="D528" s="264" t="e">
        <v>#VALUE!</v>
      </c>
      <c r="E528" s="264" t="e">
        <v>#VALUE!</v>
      </c>
    </row>
    <row r="529" spans="1:5" x14ac:dyDescent="0.25">
      <c r="A529" s="127" t="s">
        <v>584</v>
      </c>
      <c r="B529" s="267" t="s">
        <v>1309</v>
      </c>
      <c r="C529" s="264" t="s">
        <v>1851</v>
      </c>
      <c r="D529" s="264">
        <v>1</v>
      </c>
      <c r="E529" s="264">
        <v>1</v>
      </c>
    </row>
    <row r="530" spans="1:5" x14ac:dyDescent="0.25">
      <c r="A530" s="127" t="s">
        <v>585</v>
      </c>
      <c r="B530" s="267" t="s">
        <v>1310</v>
      </c>
      <c r="C530" s="264" t="s">
        <v>1852</v>
      </c>
      <c r="D530" s="264" t="e">
        <v>#VALUE!</v>
      </c>
      <c r="E530" s="264" t="e">
        <v>#VALUE!</v>
      </c>
    </row>
    <row r="531" spans="1:5" x14ac:dyDescent="0.25">
      <c r="A531" s="127" t="s">
        <v>586</v>
      </c>
      <c r="B531" s="267" t="s">
        <v>1311</v>
      </c>
      <c r="C531" s="264" t="s">
        <v>1755</v>
      </c>
      <c r="D531" s="264" t="e">
        <v>#VALUE!</v>
      </c>
      <c r="E531" s="264" t="e">
        <v>#VALUE!</v>
      </c>
    </row>
    <row r="532" spans="1:5" x14ac:dyDescent="0.25">
      <c r="A532" s="127" t="s">
        <v>316</v>
      </c>
      <c r="B532" s="267" t="s">
        <v>1312</v>
      </c>
      <c r="C532" s="264" t="s">
        <v>1722</v>
      </c>
      <c r="D532" s="264" t="e">
        <v>#VALUE!</v>
      </c>
      <c r="E532" s="264" t="e">
        <v>#VALUE!</v>
      </c>
    </row>
    <row r="533" spans="1:5" x14ac:dyDescent="0.25">
      <c r="A533" s="127">
        <v>99835</v>
      </c>
      <c r="B533" s="267" t="s">
        <v>1313</v>
      </c>
      <c r="C533" s="264" t="s">
        <v>1723</v>
      </c>
      <c r="D533" s="264" t="e">
        <v>#VALUE!</v>
      </c>
      <c r="E533" s="264" t="e">
        <v>#VALUE!</v>
      </c>
    </row>
    <row r="534" spans="1:5" x14ac:dyDescent="0.25">
      <c r="A534" s="127" t="s">
        <v>587</v>
      </c>
      <c r="B534" s="267" t="s">
        <v>1314</v>
      </c>
      <c r="C534" s="264" t="s">
        <v>1827</v>
      </c>
      <c r="D534" s="264" t="e">
        <v>#VALUE!</v>
      </c>
      <c r="E534" s="264" t="e">
        <v>#VALUE!</v>
      </c>
    </row>
    <row r="535" spans="1:5" x14ac:dyDescent="0.25">
      <c r="A535" s="127" t="s">
        <v>588</v>
      </c>
      <c r="B535" s="267" t="s">
        <v>1315</v>
      </c>
      <c r="C535" s="264" t="s">
        <v>1853</v>
      </c>
      <c r="D535" s="264">
        <v>1</v>
      </c>
      <c r="E535" s="264">
        <v>1</v>
      </c>
    </row>
    <row r="536" spans="1:5" x14ac:dyDescent="0.25">
      <c r="A536" s="127" t="s">
        <v>589</v>
      </c>
      <c r="B536" s="267" t="s">
        <v>1316</v>
      </c>
      <c r="C536" s="264" t="s">
        <v>1678</v>
      </c>
      <c r="D536" s="264" t="e">
        <v>#VALUE!</v>
      </c>
      <c r="E536" s="264" t="e">
        <v>#VALUE!</v>
      </c>
    </row>
    <row r="537" spans="1:5" x14ac:dyDescent="0.25">
      <c r="A537" s="127" t="s">
        <v>391</v>
      </c>
      <c r="B537" s="267" t="s">
        <v>1317</v>
      </c>
      <c r="C537" s="264" t="s">
        <v>1854</v>
      </c>
      <c r="D537" s="264" t="e">
        <v>#VALUE!</v>
      </c>
      <c r="E537" s="264" t="e">
        <v>#VALUE!</v>
      </c>
    </row>
    <row r="538" spans="1:5" x14ac:dyDescent="0.25">
      <c r="A538" s="127" t="s">
        <v>316</v>
      </c>
      <c r="B538" s="267" t="s">
        <v>1318</v>
      </c>
      <c r="C538" s="264" t="s">
        <v>1698</v>
      </c>
      <c r="D538" s="264" t="e">
        <v>#VALUE!</v>
      </c>
      <c r="E538" s="264" t="e">
        <v>#VALUE!</v>
      </c>
    </row>
    <row r="539" spans="1:5" x14ac:dyDescent="0.25">
      <c r="A539" s="127">
        <v>99603</v>
      </c>
      <c r="B539" s="267" t="s">
        <v>1319</v>
      </c>
      <c r="C539" s="264" t="s">
        <v>1699</v>
      </c>
      <c r="D539" s="264" t="e">
        <v>#VALUE!</v>
      </c>
      <c r="E539" s="264" t="e">
        <v>#VALUE!</v>
      </c>
    </row>
    <row r="540" spans="1:5" x14ac:dyDescent="0.25">
      <c r="A540" s="127" t="s">
        <v>590</v>
      </c>
      <c r="B540" s="267" t="s">
        <v>1320</v>
      </c>
      <c r="C540" s="264" t="s">
        <v>1855</v>
      </c>
      <c r="D540" s="264" t="e">
        <v>#VALUE!</v>
      </c>
      <c r="E540" s="264" t="e">
        <v>#VALUE!</v>
      </c>
    </row>
    <row r="541" spans="1:5" x14ac:dyDescent="0.25">
      <c r="A541" s="127" t="s">
        <v>591</v>
      </c>
      <c r="B541" s="267" t="s">
        <v>1321</v>
      </c>
      <c r="C541" s="264" t="s">
        <v>1856</v>
      </c>
      <c r="D541" s="264">
        <v>1</v>
      </c>
      <c r="E541" s="264">
        <v>1</v>
      </c>
    </row>
    <row r="542" spans="1:5" x14ac:dyDescent="0.25">
      <c r="A542" s="127" t="s">
        <v>592</v>
      </c>
      <c r="B542" s="267" t="s">
        <v>1322</v>
      </c>
      <c r="C542" s="264" t="s">
        <v>1678</v>
      </c>
      <c r="D542" s="264" t="e">
        <v>#VALUE!</v>
      </c>
      <c r="E542" s="264" t="e">
        <v>#VALUE!</v>
      </c>
    </row>
    <row r="543" spans="1:5" x14ac:dyDescent="0.25">
      <c r="A543" s="127" t="s">
        <v>363</v>
      </c>
      <c r="B543" s="267" t="s">
        <v>1323</v>
      </c>
      <c r="C543" s="264" t="s">
        <v>1666</v>
      </c>
      <c r="D543" s="264" t="e">
        <v>#VALUE!</v>
      </c>
      <c r="E543" s="264" t="e">
        <v>#VALUE!</v>
      </c>
    </row>
    <row r="544" spans="1:5" x14ac:dyDescent="0.25">
      <c r="A544" s="127" t="s">
        <v>316</v>
      </c>
      <c r="B544" s="267" t="s">
        <v>1324</v>
      </c>
      <c r="C544" s="264" t="s">
        <v>1698</v>
      </c>
      <c r="D544" s="264" t="e">
        <v>#VALUE!</v>
      </c>
      <c r="E544" s="264" t="e">
        <v>#VALUE!</v>
      </c>
    </row>
    <row r="545" spans="1:5" x14ac:dyDescent="0.25">
      <c r="A545" s="127">
        <v>99504</v>
      </c>
      <c r="B545" s="267" t="s">
        <v>1325</v>
      </c>
      <c r="C545" s="264" t="s">
        <v>1699</v>
      </c>
      <c r="D545" s="264" t="e">
        <v>#VALUE!</v>
      </c>
      <c r="E545" s="264" t="e">
        <v>#VALUE!</v>
      </c>
    </row>
    <row r="546" spans="1:5" x14ac:dyDescent="0.25">
      <c r="A546" s="127" t="s">
        <v>593</v>
      </c>
      <c r="B546" s="267" t="s">
        <v>1326</v>
      </c>
      <c r="C546" s="264" t="s">
        <v>1656</v>
      </c>
      <c r="D546" s="264" t="e">
        <v>#VALUE!</v>
      </c>
      <c r="E546" s="264" t="e">
        <v>#VALUE!</v>
      </c>
    </row>
    <row r="547" spans="1:5" x14ac:dyDescent="0.25">
      <c r="A547" s="127" t="s">
        <v>594</v>
      </c>
      <c r="B547" s="267" t="s">
        <v>1327</v>
      </c>
      <c r="C547" s="264" t="s">
        <v>1857</v>
      </c>
      <c r="D547" s="264">
        <v>1</v>
      </c>
      <c r="E547" s="264">
        <v>1</v>
      </c>
    </row>
    <row r="548" spans="1:5" x14ac:dyDescent="0.25">
      <c r="A548" s="127" t="s">
        <v>595</v>
      </c>
      <c r="B548" s="267" t="s">
        <v>1328</v>
      </c>
      <c r="C548" s="264" t="s">
        <v>1658</v>
      </c>
      <c r="D548" s="264" t="e">
        <v>#VALUE!</v>
      </c>
      <c r="E548" s="264" t="e">
        <v>#VALUE!</v>
      </c>
    </row>
    <row r="549" spans="1:5" x14ac:dyDescent="0.25">
      <c r="A549" s="127" t="s">
        <v>363</v>
      </c>
      <c r="B549" s="267" t="s">
        <v>1329</v>
      </c>
      <c r="C549" s="264" t="s">
        <v>1687</v>
      </c>
      <c r="D549" s="264" t="e">
        <v>#VALUE!</v>
      </c>
      <c r="E549" s="264" t="e">
        <v>#VALUE!</v>
      </c>
    </row>
    <row r="550" spans="1:5" x14ac:dyDescent="0.25">
      <c r="A550" s="127" t="s">
        <v>316</v>
      </c>
      <c r="B550" s="267" t="s">
        <v>1330</v>
      </c>
      <c r="C550" s="264" t="s">
        <v>1698</v>
      </c>
      <c r="D550" s="264" t="e">
        <v>#VALUE!</v>
      </c>
      <c r="E550" s="264" t="e">
        <v>#VALUE!</v>
      </c>
    </row>
    <row r="551" spans="1:5" x14ac:dyDescent="0.25">
      <c r="A551" s="127">
        <v>99501</v>
      </c>
      <c r="B551" s="267" t="s">
        <v>1331</v>
      </c>
      <c r="C551" s="264" t="s">
        <v>1699</v>
      </c>
      <c r="D551" s="264" t="e">
        <v>#VALUE!</v>
      </c>
      <c r="E551" s="264" t="e">
        <v>#VALUE!</v>
      </c>
    </row>
    <row r="552" spans="1:5" x14ac:dyDescent="0.25">
      <c r="A552" s="127" t="s">
        <v>596</v>
      </c>
      <c r="B552" s="267" t="s">
        <v>1332</v>
      </c>
      <c r="C552" s="264" t="s">
        <v>1672</v>
      </c>
      <c r="D552" s="264" t="e">
        <v>#VALUE!</v>
      </c>
      <c r="E552" s="264" t="e">
        <v>#VALUE!</v>
      </c>
    </row>
    <row r="553" spans="1:5" x14ac:dyDescent="0.25">
      <c r="A553" s="127" t="s">
        <v>597</v>
      </c>
      <c r="B553" s="267" t="s">
        <v>1333</v>
      </c>
      <c r="C553" s="264" t="s">
        <v>1701</v>
      </c>
      <c r="D553" s="264">
        <v>1</v>
      </c>
      <c r="E553" s="264">
        <v>1</v>
      </c>
    </row>
    <row r="554" spans="1:5" x14ac:dyDescent="0.25">
      <c r="A554" s="127" t="s">
        <v>598</v>
      </c>
      <c r="B554" s="267" t="s">
        <v>1334</v>
      </c>
      <c r="C554" s="264" t="s">
        <v>1858</v>
      </c>
      <c r="D554" s="264" t="e">
        <v>#VALUE!</v>
      </c>
      <c r="E554" s="264" t="e">
        <v>#VALUE!</v>
      </c>
    </row>
    <row r="555" spans="1:5" x14ac:dyDescent="0.25">
      <c r="A555" s="127" t="s">
        <v>363</v>
      </c>
      <c r="B555" s="267" t="s">
        <v>1335</v>
      </c>
      <c r="C555" s="264" t="s">
        <v>1666</v>
      </c>
      <c r="D555" s="264" t="e">
        <v>#VALUE!</v>
      </c>
      <c r="E555" s="264" t="e">
        <v>#VALUE!</v>
      </c>
    </row>
    <row r="556" spans="1:5" x14ac:dyDescent="0.25">
      <c r="A556" s="127" t="s">
        <v>316</v>
      </c>
      <c r="B556" s="267" t="s">
        <v>1336</v>
      </c>
      <c r="C556" s="264" t="s">
        <v>1698</v>
      </c>
      <c r="D556" s="264" t="e">
        <v>#VALUE!</v>
      </c>
      <c r="E556" s="264" t="e">
        <v>#VALUE!</v>
      </c>
    </row>
    <row r="557" spans="1:5" x14ac:dyDescent="0.25">
      <c r="A557" s="127">
        <v>99901</v>
      </c>
      <c r="B557" s="267" t="s">
        <v>1337</v>
      </c>
      <c r="C557" s="264" t="s">
        <v>1699</v>
      </c>
      <c r="D557" s="264" t="e">
        <v>#VALUE!</v>
      </c>
      <c r="E557" s="264" t="e">
        <v>#VALUE!</v>
      </c>
    </row>
    <row r="558" spans="1:5" x14ac:dyDescent="0.25">
      <c r="A558" s="127" t="s">
        <v>599</v>
      </c>
      <c r="B558" s="267" t="s">
        <v>1338</v>
      </c>
      <c r="C558" s="264" t="s">
        <v>1672</v>
      </c>
      <c r="D558" s="264" t="e">
        <v>#VALUE!</v>
      </c>
      <c r="E558" s="264" t="e">
        <v>#VALUE!</v>
      </c>
    </row>
    <row r="559" spans="1:5" x14ac:dyDescent="0.25">
      <c r="A559" s="127" t="s">
        <v>600</v>
      </c>
      <c r="B559" s="267" t="s">
        <v>1339</v>
      </c>
      <c r="C559" s="264" t="s">
        <v>1859</v>
      </c>
      <c r="D559" s="264">
        <v>1</v>
      </c>
      <c r="E559" s="264">
        <v>1</v>
      </c>
    </row>
    <row r="560" spans="1:5" x14ac:dyDescent="0.25">
      <c r="A560" s="127" t="s">
        <v>595</v>
      </c>
      <c r="B560" s="267" t="s">
        <v>1340</v>
      </c>
      <c r="C560" s="264" t="s">
        <v>1840</v>
      </c>
      <c r="D560" s="264" t="e">
        <v>#VALUE!</v>
      </c>
      <c r="E560" s="264" t="e">
        <v>#VALUE!</v>
      </c>
    </row>
    <row r="561" spans="1:5" x14ac:dyDescent="0.25">
      <c r="A561" s="127" t="s">
        <v>363</v>
      </c>
      <c r="B561" s="267" t="s">
        <v>1341</v>
      </c>
      <c r="C561" s="264" t="s">
        <v>1666</v>
      </c>
      <c r="D561" s="264" t="e">
        <v>#VALUE!</v>
      </c>
      <c r="E561" s="264" t="e">
        <v>#VALUE!</v>
      </c>
    </row>
    <row r="562" spans="1:5" x14ac:dyDescent="0.25">
      <c r="A562" s="127" t="s">
        <v>316</v>
      </c>
      <c r="B562" s="267" t="s">
        <v>1342</v>
      </c>
      <c r="C562" s="264" t="s">
        <v>1698</v>
      </c>
      <c r="D562" s="264" t="e">
        <v>#VALUE!</v>
      </c>
      <c r="E562" s="264" t="e">
        <v>#VALUE!</v>
      </c>
    </row>
    <row r="563" spans="1:5" x14ac:dyDescent="0.25">
      <c r="A563" s="127">
        <v>99901</v>
      </c>
      <c r="B563" s="267" t="s">
        <v>1343</v>
      </c>
      <c r="C563" s="264" t="s">
        <v>1699</v>
      </c>
      <c r="D563" s="264" t="e">
        <v>#VALUE!</v>
      </c>
      <c r="E563" s="264" t="e">
        <v>#VALUE!</v>
      </c>
    </row>
    <row r="564" spans="1:5" x14ac:dyDescent="0.25">
      <c r="A564" s="127" t="s">
        <v>601</v>
      </c>
      <c r="B564" s="267" t="s">
        <v>1344</v>
      </c>
      <c r="C564" s="264" t="s">
        <v>1719</v>
      </c>
      <c r="D564" s="264" t="e">
        <v>#VALUE!</v>
      </c>
      <c r="E564" s="264" t="e">
        <v>#VALUE!</v>
      </c>
    </row>
    <row r="565" spans="1:5" x14ac:dyDescent="0.25">
      <c r="A565" s="127" t="s">
        <v>602</v>
      </c>
      <c r="B565" s="267" t="s">
        <v>1345</v>
      </c>
      <c r="C565" s="264" t="s">
        <v>1860</v>
      </c>
      <c r="D565" s="264">
        <v>1</v>
      </c>
      <c r="E565" s="264">
        <v>1</v>
      </c>
    </row>
    <row r="566" spans="1:5" x14ac:dyDescent="0.25">
      <c r="A566" s="127" t="s">
        <v>595</v>
      </c>
      <c r="B566" s="267" t="s">
        <v>1346</v>
      </c>
      <c r="C566" s="264" t="s">
        <v>1825</v>
      </c>
      <c r="D566" s="264" t="e">
        <v>#VALUE!</v>
      </c>
      <c r="E566" s="264" t="e">
        <v>#VALUE!</v>
      </c>
    </row>
    <row r="567" spans="1:5" x14ac:dyDescent="0.25">
      <c r="A567" s="127" t="s">
        <v>363</v>
      </c>
      <c r="B567" s="267" t="s">
        <v>1347</v>
      </c>
      <c r="C567" s="264" t="s">
        <v>1687</v>
      </c>
      <c r="D567" s="264" t="e">
        <v>#VALUE!</v>
      </c>
      <c r="E567" s="264" t="e">
        <v>#VALUE!</v>
      </c>
    </row>
    <row r="568" spans="1:5" x14ac:dyDescent="0.25">
      <c r="A568" s="127" t="s">
        <v>316</v>
      </c>
      <c r="B568" s="267" t="s">
        <v>1348</v>
      </c>
      <c r="C568" s="264" t="s">
        <v>1698</v>
      </c>
      <c r="D568" s="264" t="e">
        <v>#VALUE!</v>
      </c>
      <c r="E568" s="264" t="e">
        <v>#VALUE!</v>
      </c>
    </row>
    <row r="569" spans="1:5" x14ac:dyDescent="0.25">
      <c r="A569" s="127">
        <v>99654</v>
      </c>
      <c r="B569" s="267" t="s">
        <v>1349</v>
      </c>
      <c r="C569" s="264" t="s">
        <v>1699</v>
      </c>
      <c r="D569" s="264" t="e">
        <v>#VALUE!</v>
      </c>
      <c r="E569" s="264" t="e">
        <v>#VALUE!</v>
      </c>
    </row>
    <row r="570" spans="1:5" x14ac:dyDescent="0.25">
      <c r="A570" s="127" t="s">
        <v>603</v>
      </c>
      <c r="B570" s="267" t="s">
        <v>1350</v>
      </c>
      <c r="C570" s="264" t="s">
        <v>1820</v>
      </c>
      <c r="D570" s="264" t="e">
        <v>#VALUE!</v>
      </c>
      <c r="E570" s="264" t="e">
        <v>#VALUE!</v>
      </c>
    </row>
    <row r="571" spans="1:5" x14ac:dyDescent="0.25">
      <c r="A571" s="127" t="s">
        <v>604</v>
      </c>
      <c r="B571" s="267" t="s">
        <v>1351</v>
      </c>
      <c r="C571" s="264" t="s">
        <v>1861</v>
      </c>
      <c r="D571" s="264">
        <v>1</v>
      </c>
      <c r="E571" s="264">
        <v>1</v>
      </c>
    </row>
    <row r="572" spans="1:5" x14ac:dyDescent="0.25">
      <c r="A572" s="127" t="s">
        <v>605</v>
      </c>
      <c r="B572" s="267" t="s">
        <v>1352</v>
      </c>
      <c r="C572" s="264" t="s">
        <v>1862</v>
      </c>
      <c r="D572" s="264" t="e">
        <v>#VALUE!</v>
      </c>
      <c r="E572" s="264" t="e">
        <v>#VALUE!</v>
      </c>
    </row>
    <row r="573" spans="1:5" x14ac:dyDescent="0.25">
      <c r="A573" s="127" t="s">
        <v>363</v>
      </c>
      <c r="B573" s="267" t="s">
        <v>1353</v>
      </c>
      <c r="C573" s="264" t="s">
        <v>1702</v>
      </c>
      <c r="D573" s="264" t="e">
        <v>#VALUE!</v>
      </c>
      <c r="E573" s="264" t="e">
        <v>#VALUE!</v>
      </c>
    </row>
    <row r="574" spans="1:5" x14ac:dyDescent="0.25">
      <c r="A574" s="127" t="s">
        <v>316</v>
      </c>
      <c r="B574" s="267" t="s">
        <v>1354</v>
      </c>
      <c r="C574" s="264" t="s">
        <v>1698</v>
      </c>
      <c r="D574" s="264" t="e">
        <v>#VALUE!</v>
      </c>
      <c r="E574" s="264" t="e">
        <v>#VALUE!</v>
      </c>
    </row>
    <row r="575" spans="1:5" x14ac:dyDescent="0.25">
      <c r="A575" s="127">
        <v>99577</v>
      </c>
      <c r="B575" s="267" t="s">
        <v>1355</v>
      </c>
      <c r="C575" s="264" t="s">
        <v>1699</v>
      </c>
      <c r="D575" s="264" t="e">
        <v>#VALUE!</v>
      </c>
      <c r="E575" s="264" t="e">
        <v>#VALUE!</v>
      </c>
    </row>
    <row r="576" spans="1:5" x14ac:dyDescent="0.25">
      <c r="A576" s="127" t="s">
        <v>606</v>
      </c>
      <c r="B576" s="267" t="s">
        <v>1356</v>
      </c>
      <c r="C576" s="264" t="s">
        <v>1669</v>
      </c>
      <c r="D576" s="264" t="e">
        <v>#VALUE!</v>
      </c>
      <c r="E576" s="264" t="e">
        <v>#VALUE!</v>
      </c>
    </row>
    <row r="577" spans="1:5" x14ac:dyDescent="0.25">
      <c r="A577" s="127" t="s">
        <v>607</v>
      </c>
      <c r="B577" s="267" t="s">
        <v>1357</v>
      </c>
      <c r="C577" s="264" t="s">
        <v>1863</v>
      </c>
      <c r="D577" s="264">
        <v>1</v>
      </c>
      <c r="E577" s="264">
        <v>1</v>
      </c>
    </row>
    <row r="578" spans="1:5" x14ac:dyDescent="0.25">
      <c r="A578" s="127" t="s">
        <v>608</v>
      </c>
      <c r="B578" s="267" t="s">
        <v>1358</v>
      </c>
      <c r="C578" s="264" t="s">
        <v>1705</v>
      </c>
      <c r="D578" s="264" t="e">
        <v>#VALUE!</v>
      </c>
      <c r="E578" s="264" t="e">
        <v>#VALUE!</v>
      </c>
    </row>
    <row r="579" spans="1:5" x14ac:dyDescent="0.25">
      <c r="A579" s="127" t="s">
        <v>363</v>
      </c>
      <c r="B579" s="267" t="s">
        <v>1359</v>
      </c>
      <c r="C579" s="264" t="s">
        <v>1776</v>
      </c>
      <c r="D579" s="264" t="e">
        <v>#VALUE!</v>
      </c>
      <c r="E579" s="264" t="e">
        <v>#VALUE!</v>
      </c>
    </row>
    <row r="580" spans="1:5" x14ac:dyDescent="0.25">
      <c r="A580" s="127" t="s">
        <v>316</v>
      </c>
      <c r="B580" s="267" t="s">
        <v>1360</v>
      </c>
      <c r="C580" s="264" t="s">
        <v>1722</v>
      </c>
      <c r="D580" s="264" t="e">
        <v>#VALUE!</v>
      </c>
      <c r="E580" s="264" t="e">
        <v>#VALUE!</v>
      </c>
    </row>
    <row r="581" spans="1:5" x14ac:dyDescent="0.25">
      <c r="A581" s="127">
        <v>99507</v>
      </c>
      <c r="B581" s="267" t="s">
        <v>1361</v>
      </c>
      <c r="C581" s="264" t="s">
        <v>1723</v>
      </c>
      <c r="D581" s="264" t="e">
        <v>#VALUE!</v>
      </c>
      <c r="E581" s="264" t="e">
        <v>#VALUE!</v>
      </c>
    </row>
    <row r="582" spans="1:5" x14ac:dyDescent="0.25">
      <c r="A582" s="127" t="s">
        <v>609</v>
      </c>
      <c r="B582" s="267" t="s">
        <v>1362</v>
      </c>
      <c r="C582" s="264" t="s">
        <v>1864</v>
      </c>
      <c r="D582" s="264" t="e">
        <v>#VALUE!</v>
      </c>
      <c r="E582" s="264" t="e">
        <v>#VALUE!</v>
      </c>
    </row>
    <row r="583" spans="1:5" x14ac:dyDescent="0.25">
      <c r="A583" s="127" t="s">
        <v>610</v>
      </c>
      <c r="B583" s="267" t="s">
        <v>1363</v>
      </c>
      <c r="C583" s="264" t="s">
        <v>1865</v>
      </c>
      <c r="D583" s="264">
        <v>1</v>
      </c>
      <c r="E583" s="264">
        <v>1</v>
      </c>
    </row>
    <row r="584" spans="1:5" x14ac:dyDescent="0.25">
      <c r="A584" s="127" t="s">
        <v>611</v>
      </c>
      <c r="B584" s="267" t="s">
        <v>1364</v>
      </c>
      <c r="C584" s="264" t="s">
        <v>1866</v>
      </c>
      <c r="D584" s="264" t="e">
        <v>#VALUE!</v>
      </c>
      <c r="E584" s="264" t="e">
        <v>#VALUE!</v>
      </c>
    </row>
    <row r="585" spans="1:5" x14ac:dyDescent="0.25">
      <c r="A585" s="127" t="s">
        <v>391</v>
      </c>
      <c r="B585" s="267" t="s">
        <v>1365</v>
      </c>
      <c r="C585" s="264" t="s">
        <v>1867</v>
      </c>
      <c r="D585" s="264" t="e">
        <v>#VALUE!</v>
      </c>
      <c r="E585" s="264" t="e">
        <v>#VALUE!</v>
      </c>
    </row>
    <row r="586" spans="1:5" x14ac:dyDescent="0.25">
      <c r="A586" s="127" t="s">
        <v>316</v>
      </c>
      <c r="B586" s="267" t="s">
        <v>1366</v>
      </c>
      <c r="C586" s="264" t="s">
        <v>1698</v>
      </c>
      <c r="D586" s="264" t="e">
        <v>#VALUE!</v>
      </c>
      <c r="E586" s="264" t="e">
        <v>#VALUE!</v>
      </c>
    </row>
    <row r="587" spans="1:5" x14ac:dyDescent="0.25">
      <c r="A587" s="127">
        <v>99737</v>
      </c>
      <c r="B587" s="267" t="s">
        <v>1367</v>
      </c>
      <c r="C587" s="264" t="s">
        <v>1699</v>
      </c>
      <c r="D587" s="264" t="e">
        <v>#VALUE!</v>
      </c>
      <c r="E587" s="264" t="e">
        <v>#VALUE!</v>
      </c>
    </row>
    <row r="588" spans="1:5" x14ac:dyDescent="0.25">
      <c r="A588" s="127" t="s">
        <v>612</v>
      </c>
      <c r="B588" s="267" t="s">
        <v>1368</v>
      </c>
      <c r="C588" s="264" t="s">
        <v>1798</v>
      </c>
      <c r="D588" s="264" t="e">
        <v>#VALUE!</v>
      </c>
      <c r="E588" s="264" t="e">
        <v>#VALUE!</v>
      </c>
    </row>
    <row r="589" spans="1:5" x14ac:dyDescent="0.25">
      <c r="A589" s="127" t="s">
        <v>613</v>
      </c>
      <c r="B589" s="267" t="s">
        <v>1369</v>
      </c>
      <c r="C589" s="264" t="s">
        <v>1868</v>
      </c>
      <c r="D589" s="264">
        <v>1</v>
      </c>
      <c r="E589" s="264">
        <v>1</v>
      </c>
    </row>
    <row r="590" spans="1:5" x14ac:dyDescent="0.25">
      <c r="A590" s="127" t="s">
        <v>614</v>
      </c>
      <c r="B590" s="267" t="s">
        <v>1370</v>
      </c>
      <c r="C590" s="264" t="s">
        <v>1869</v>
      </c>
      <c r="D590" s="264" t="e">
        <v>#VALUE!</v>
      </c>
      <c r="E590" s="264" t="e">
        <v>#VALUE!</v>
      </c>
    </row>
    <row r="591" spans="1:5" x14ac:dyDescent="0.25">
      <c r="A591" s="127" t="s">
        <v>363</v>
      </c>
      <c r="B591" s="267" t="s">
        <v>1371</v>
      </c>
      <c r="C591" s="264" t="s">
        <v>1870</v>
      </c>
      <c r="D591" s="264" t="e">
        <v>#VALUE!</v>
      </c>
      <c r="E591" s="264" t="e">
        <v>#VALUE!</v>
      </c>
    </row>
    <row r="592" spans="1:5" x14ac:dyDescent="0.25">
      <c r="A592" s="127" t="s">
        <v>316</v>
      </c>
      <c r="B592" s="267" t="s">
        <v>1372</v>
      </c>
      <c r="C592" s="264" t="s">
        <v>1698</v>
      </c>
      <c r="D592" s="264" t="e">
        <v>#VALUE!</v>
      </c>
      <c r="E592" s="264" t="e">
        <v>#VALUE!</v>
      </c>
    </row>
    <row r="593" spans="1:5" x14ac:dyDescent="0.25">
      <c r="A593" s="127">
        <v>99835</v>
      </c>
      <c r="B593" s="267" t="s">
        <v>1373</v>
      </c>
      <c r="C593" s="264" t="s">
        <v>1699</v>
      </c>
      <c r="D593" s="264" t="e">
        <v>#VALUE!</v>
      </c>
      <c r="E593" s="264" t="e">
        <v>#VALUE!</v>
      </c>
    </row>
    <row r="594" spans="1:5" x14ac:dyDescent="0.25">
      <c r="A594" s="127" t="s">
        <v>615</v>
      </c>
      <c r="B594" s="267" t="s">
        <v>1374</v>
      </c>
      <c r="C594" s="264" t="s">
        <v>1700</v>
      </c>
      <c r="D594" s="264" t="e">
        <v>#VALUE!</v>
      </c>
      <c r="E594" s="264" t="e">
        <v>#VALUE!</v>
      </c>
    </row>
    <row r="595" spans="1:5" x14ac:dyDescent="0.25">
      <c r="A595" s="127" t="s">
        <v>616</v>
      </c>
      <c r="B595" s="267" t="s">
        <v>1375</v>
      </c>
      <c r="C595" s="264" t="s">
        <v>1871</v>
      </c>
      <c r="D595" s="264">
        <v>1</v>
      </c>
      <c r="E595" s="264">
        <v>1</v>
      </c>
    </row>
    <row r="596" spans="1:5" x14ac:dyDescent="0.25">
      <c r="A596" s="127" t="s">
        <v>617</v>
      </c>
      <c r="B596" s="267" t="s">
        <v>1376</v>
      </c>
      <c r="C596" s="264" t="s">
        <v>1872</v>
      </c>
      <c r="D596" s="264" t="e">
        <v>#VALUE!</v>
      </c>
      <c r="E596" s="264" t="e">
        <v>#VALUE!</v>
      </c>
    </row>
    <row r="597" spans="1:5" x14ac:dyDescent="0.25">
      <c r="A597" s="127" t="s">
        <v>363</v>
      </c>
      <c r="B597" s="267" t="s">
        <v>1377</v>
      </c>
      <c r="C597" s="264" t="s">
        <v>1702</v>
      </c>
      <c r="D597" s="264" t="e">
        <v>#VALUE!</v>
      </c>
      <c r="E597" s="264" t="e">
        <v>#VALUE!</v>
      </c>
    </row>
    <row r="598" spans="1:5" x14ac:dyDescent="0.25">
      <c r="A598" s="127" t="s">
        <v>316</v>
      </c>
      <c r="B598" s="267" t="s">
        <v>1378</v>
      </c>
      <c r="C598" s="264" t="s">
        <v>1698</v>
      </c>
      <c r="D598" s="264" t="e">
        <v>#VALUE!</v>
      </c>
      <c r="E598" s="264" t="e">
        <v>#VALUE!</v>
      </c>
    </row>
    <row r="599" spans="1:5" x14ac:dyDescent="0.25">
      <c r="A599" s="127">
        <v>99645</v>
      </c>
      <c r="B599" s="267" t="s">
        <v>1379</v>
      </c>
      <c r="C599" s="264" t="s">
        <v>1699</v>
      </c>
      <c r="D599" s="264" t="e">
        <v>#VALUE!</v>
      </c>
      <c r="E599" s="264" t="e">
        <v>#VALUE!</v>
      </c>
    </row>
    <row r="600" spans="1:5" x14ac:dyDescent="0.25">
      <c r="A600" s="127" t="s">
        <v>618</v>
      </c>
      <c r="B600" s="267" t="s">
        <v>1380</v>
      </c>
      <c r="C600" s="264" t="s">
        <v>1717</v>
      </c>
      <c r="D600" s="264" t="e">
        <v>#VALUE!</v>
      </c>
      <c r="E600" s="264" t="e">
        <v>#VALUE!</v>
      </c>
    </row>
    <row r="601" spans="1:5" x14ac:dyDescent="0.25">
      <c r="A601" s="127" t="s">
        <v>619</v>
      </c>
      <c r="B601" s="267" t="s">
        <v>1381</v>
      </c>
      <c r="C601" s="264" t="s">
        <v>1873</v>
      </c>
      <c r="D601" s="264">
        <v>1</v>
      </c>
      <c r="E601" s="264">
        <v>1</v>
      </c>
    </row>
    <row r="602" spans="1:5" x14ac:dyDescent="0.25">
      <c r="A602" s="127" t="s">
        <v>620</v>
      </c>
      <c r="B602" s="267" t="s">
        <v>1382</v>
      </c>
      <c r="C602" s="264" t="s">
        <v>1874</v>
      </c>
      <c r="D602" s="264" t="e">
        <v>#VALUE!</v>
      </c>
      <c r="E602" s="264" t="e">
        <v>#VALUE!</v>
      </c>
    </row>
    <row r="603" spans="1:5" x14ac:dyDescent="0.25">
      <c r="A603" s="127" t="s">
        <v>363</v>
      </c>
      <c r="B603" s="267" t="s">
        <v>1383</v>
      </c>
      <c r="C603" s="264" t="s">
        <v>1687</v>
      </c>
      <c r="D603" s="264" t="e">
        <v>#VALUE!</v>
      </c>
      <c r="E603" s="264" t="e">
        <v>#VALUE!</v>
      </c>
    </row>
    <row r="604" spans="1:5" x14ac:dyDescent="0.25">
      <c r="A604" s="127" t="s">
        <v>316</v>
      </c>
      <c r="B604" s="267" t="s">
        <v>1384</v>
      </c>
      <c r="C604" s="264" t="s">
        <v>1764</v>
      </c>
      <c r="D604" s="264" t="e">
        <v>#VALUE!</v>
      </c>
      <c r="E604" s="264" t="e">
        <v>#VALUE!</v>
      </c>
    </row>
    <row r="605" spans="1:5" x14ac:dyDescent="0.25">
      <c r="A605" s="127">
        <v>99686</v>
      </c>
      <c r="B605" s="267" t="s">
        <v>1385</v>
      </c>
      <c r="C605" s="264" t="s">
        <v>1765</v>
      </c>
      <c r="D605" s="264" t="e">
        <v>#VALUE!</v>
      </c>
      <c r="E605" s="264" t="e">
        <v>#VALUE!</v>
      </c>
    </row>
    <row r="606" spans="1:5" x14ac:dyDescent="0.25">
      <c r="A606" s="127" t="s">
        <v>621</v>
      </c>
      <c r="B606" s="267" t="s">
        <v>1386</v>
      </c>
      <c r="C606" s="264" t="s">
        <v>1779</v>
      </c>
      <c r="D606" s="264" t="e">
        <v>#VALUE!</v>
      </c>
      <c r="E606" s="264" t="e">
        <v>#VALUE!</v>
      </c>
    </row>
    <row r="607" spans="1:5" x14ac:dyDescent="0.25">
      <c r="A607" s="127" t="s">
        <v>622</v>
      </c>
      <c r="B607" s="267" t="s">
        <v>1387</v>
      </c>
      <c r="C607" s="264" t="s">
        <v>1875</v>
      </c>
      <c r="D607" s="264">
        <v>1</v>
      </c>
      <c r="E607" s="264">
        <v>1</v>
      </c>
    </row>
    <row r="608" spans="1:5" x14ac:dyDescent="0.25">
      <c r="A608" s="127" t="s">
        <v>623</v>
      </c>
      <c r="B608" s="267" t="s">
        <v>1388</v>
      </c>
      <c r="C608" s="264" t="s">
        <v>1876</v>
      </c>
      <c r="D608" s="264" t="e">
        <v>#VALUE!</v>
      </c>
      <c r="E608" s="264" t="e">
        <v>#VALUE!</v>
      </c>
    </row>
    <row r="609" spans="1:5" x14ac:dyDescent="0.25">
      <c r="A609" s="127" t="s">
        <v>451</v>
      </c>
      <c r="B609" s="267" t="s">
        <v>1389</v>
      </c>
      <c r="C609" s="264" t="s">
        <v>1877</v>
      </c>
      <c r="D609" s="264" t="e">
        <v>#VALUE!</v>
      </c>
      <c r="E609" s="264" t="e">
        <v>#VALUE!</v>
      </c>
    </row>
    <row r="610" spans="1:5" x14ac:dyDescent="0.25">
      <c r="A610" s="127" t="s">
        <v>316</v>
      </c>
      <c r="B610" s="267" t="s">
        <v>1390</v>
      </c>
      <c r="C610" s="264" t="s">
        <v>1878</v>
      </c>
      <c r="D610" s="264" t="e">
        <v>#VALUE!</v>
      </c>
      <c r="E610" s="264" t="e">
        <v>#VALUE!</v>
      </c>
    </row>
    <row r="611" spans="1:5" x14ac:dyDescent="0.25">
      <c r="A611" s="127">
        <v>99669</v>
      </c>
      <c r="B611" s="267" t="s">
        <v>1391</v>
      </c>
      <c r="C611" s="264" t="s">
        <v>1879</v>
      </c>
      <c r="D611" s="264" t="e">
        <v>#VALUE!</v>
      </c>
      <c r="E611" s="264" t="e">
        <v>#VALUE!</v>
      </c>
    </row>
    <row r="612" spans="1:5" x14ac:dyDescent="0.25">
      <c r="A612" s="127" t="s">
        <v>624</v>
      </c>
      <c r="B612" s="267" t="s">
        <v>1392</v>
      </c>
      <c r="C612" s="264" t="s">
        <v>1880</v>
      </c>
      <c r="D612" s="264" t="e">
        <v>#VALUE!</v>
      </c>
      <c r="E612" s="264" t="e">
        <v>#VALUE!</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A38A-E0C1-42A5-AAF5-332B400115BC}">
  <sheetPr codeName="Sheet55" filterMode="1"/>
  <dimension ref="A1:E612"/>
  <sheetViews>
    <sheetView zoomScale="130" zoomScaleNormal="130" workbookViewId="0">
      <pane ySplit="6" topLeftCell="A7" activePane="bottomLeft" state="frozen"/>
      <selection activeCell="A2" sqref="A2:XFD2"/>
      <selection pane="bottomLeft" activeCell="A2" sqref="A2:XFD2"/>
    </sheetView>
  </sheetViews>
  <sheetFormatPr defaultColWidth="9.140625" defaultRowHeight="15" x14ac:dyDescent="0.25"/>
  <cols>
    <col min="1" max="1" width="37.140625" style="127" bestFit="1" customWidth="1"/>
    <col min="2" max="2" width="87.7109375" style="104" customWidth="1"/>
    <col min="3" max="4" width="9.140625" style="259"/>
    <col min="5" max="5" width="9.140625" style="262"/>
    <col min="6" max="16384" width="9.140625" style="102"/>
  </cols>
  <sheetData>
    <row r="1" spans="1:5" s="253" customFormat="1" ht="18" x14ac:dyDescent="0.25">
      <c r="A1" s="251" t="s">
        <v>1649</v>
      </c>
      <c r="B1" s="252"/>
      <c r="C1" s="259"/>
      <c r="D1" s="259"/>
      <c r="E1" s="262"/>
    </row>
    <row r="2" spans="1:5" s="195" customFormat="1" ht="12.75" hidden="1" x14ac:dyDescent="0.2">
      <c r="A2" s="193"/>
      <c r="B2" s="194"/>
      <c r="C2" s="260"/>
      <c r="D2" s="260"/>
      <c r="E2" s="263"/>
    </row>
    <row r="3" spans="1:5" s="280" customFormat="1" collapsed="1" x14ac:dyDescent="0.25">
      <c r="A3" s="269" t="str">
        <f>IF(A2="","",IF(Disable_Video_Hyperlinks,A2,HYPERLINK(Video_website&amp;A2,A2)))</f>
        <v/>
      </c>
      <c r="B3" s="279"/>
      <c r="C3" s="281"/>
      <c r="D3" s="281"/>
    </row>
    <row r="4" spans="1:5" s="195" customFormat="1" x14ac:dyDescent="0.25">
      <c r="A4" s="271" t="str">
        <f>IF(B2="","",B2)</f>
        <v/>
      </c>
      <c r="B4" s="194"/>
      <c r="C4" s="264"/>
      <c r="D4" s="264"/>
      <c r="E4" s="263"/>
    </row>
    <row r="6" spans="1:5" x14ac:dyDescent="0.25">
      <c r="A6" s="257" t="s">
        <v>784</v>
      </c>
      <c r="B6" s="257" t="s">
        <v>786</v>
      </c>
      <c r="C6" s="261" t="s">
        <v>778</v>
      </c>
      <c r="D6" s="261" t="s">
        <v>779</v>
      </c>
      <c r="E6" s="261"/>
    </row>
    <row r="7" spans="1:5" hidden="1" x14ac:dyDescent="0.25">
      <c r="A7" s="127" t="s">
        <v>313</v>
      </c>
      <c r="B7" s="267" t="s">
        <v>787</v>
      </c>
      <c r="C7" s="264" t="s">
        <v>1651</v>
      </c>
      <c r="D7" s="264">
        <v>1</v>
      </c>
    </row>
    <row r="8" spans="1:5" x14ac:dyDescent="0.25">
      <c r="A8" s="127" t="s">
        <v>314</v>
      </c>
      <c r="B8" s="267" t="s">
        <v>788</v>
      </c>
      <c r="C8" s="264" t="s">
        <v>1652</v>
      </c>
      <c r="D8" s="264" t="e">
        <v>#VALUE!</v>
      </c>
    </row>
    <row r="9" spans="1:5" x14ac:dyDescent="0.25">
      <c r="A9" s="127" t="s">
        <v>315</v>
      </c>
      <c r="B9" s="267" t="s">
        <v>789</v>
      </c>
      <c r="C9" s="264" t="s">
        <v>1653</v>
      </c>
      <c r="D9" s="264" t="e">
        <v>#VALUE!</v>
      </c>
    </row>
    <row r="10" spans="1:5" x14ac:dyDescent="0.25">
      <c r="A10" s="127" t="s">
        <v>316</v>
      </c>
      <c r="B10" s="267" t="s">
        <v>790</v>
      </c>
      <c r="C10" s="264" t="s">
        <v>1654</v>
      </c>
      <c r="D10" s="264" t="e">
        <v>#VALUE!</v>
      </c>
    </row>
    <row r="11" spans="1:5" x14ac:dyDescent="0.25">
      <c r="A11" s="127">
        <v>99615</v>
      </c>
      <c r="B11" s="267" t="s">
        <v>791</v>
      </c>
      <c r="C11" s="264" t="s">
        <v>1655</v>
      </c>
      <c r="D11" s="264" t="e">
        <v>#VALUE!</v>
      </c>
    </row>
    <row r="12" spans="1:5" x14ac:dyDescent="0.25">
      <c r="A12" s="127" t="s">
        <v>317</v>
      </c>
      <c r="B12" s="267" t="s">
        <v>792</v>
      </c>
      <c r="C12" s="264" t="s">
        <v>1656</v>
      </c>
      <c r="D12" s="264" t="e">
        <v>#VALUE!</v>
      </c>
    </row>
    <row r="13" spans="1:5" hidden="1" x14ac:dyDescent="0.25">
      <c r="A13" s="127" t="s">
        <v>318</v>
      </c>
      <c r="B13" s="267" t="s">
        <v>793</v>
      </c>
      <c r="C13" s="264" t="s">
        <v>1657</v>
      </c>
      <c r="D13" s="264">
        <v>1</v>
      </c>
    </row>
    <row r="14" spans="1:5" x14ac:dyDescent="0.25">
      <c r="A14" s="127" t="s">
        <v>319</v>
      </c>
      <c r="B14" s="267" t="s">
        <v>794</v>
      </c>
      <c r="C14" s="264" t="s">
        <v>1658</v>
      </c>
      <c r="D14" s="264" t="e">
        <v>#VALUE!</v>
      </c>
    </row>
    <row r="15" spans="1:5" x14ac:dyDescent="0.25">
      <c r="A15" s="127" t="s">
        <v>320</v>
      </c>
      <c r="B15" s="267" t="s">
        <v>795</v>
      </c>
      <c r="C15" s="264" t="s">
        <v>1653</v>
      </c>
      <c r="D15" s="264" t="e">
        <v>#VALUE!</v>
      </c>
    </row>
    <row r="16" spans="1:5" x14ac:dyDescent="0.25">
      <c r="A16" s="127" t="s">
        <v>316</v>
      </c>
      <c r="B16" s="267" t="s">
        <v>796</v>
      </c>
      <c r="C16" s="264" t="s">
        <v>1654</v>
      </c>
      <c r="D16" s="264" t="e">
        <v>#VALUE!</v>
      </c>
    </row>
    <row r="17" spans="1:4" x14ac:dyDescent="0.25">
      <c r="A17" s="127">
        <v>99501</v>
      </c>
      <c r="B17" s="267" t="s">
        <v>797</v>
      </c>
      <c r="C17" s="264" t="s">
        <v>1655</v>
      </c>
      <c r="D17" s="264" t="e">
        <v>#VALUE!</v>
      </c>
    </row>
    <row r="18" spans="1:4" x14ac:dyDescent="0.25">
      <c r="A18" s="127" t="s">
        <v>321</v>
      </c>
      <c r="B18" s="267" t="s">
        <v>798</v>
      </c>
      <c r="C18" s="264" t="s">
        <v>1659</v>
      </c>
      <c r="D18" s="264" t="e">
        <v>#VALUE!</v>
      </c>
    </row>
    <row r="19" spans="1:4" hidden="1" x14ac:dyDescent="0.25">
      <c r="A19" s="127" t="s">
        <v>322</v>
      </c>
      <c r="B19" s="267" t="s">
        <v>799</v>
      </c>
      <c r="C19" s="264" t="s">
        <v>1660</v>
      </c>
      <c r="D19" s="264">
        <v>1</v>
      </c>
    </row>
    <row r="20" spans="1:4" x14ac:dyDescent="0.25">
      <c r="A20" s="127" t="s">
        <v>323</v>
      </c>
      <c r="B20" s="267" t="s">
        <v>800</v>
      </c>
      <c r="C20" s="264" t="s">
        <v>1661</v>
      </c>
      <c r="D20" s="264" t="e">
        <v>#VALUE!</v>
      </c>
    </row>
    <row r="21" spans="1:4" x14ac:dyDescent="0.25">
      <c r="A21" s="127" t="s">
        <v>320</v>
      </c>
      <c r="B21" s="267" t="s">
        <v>801</v>
      </c>
      <c r="C21" s="264" t="s">
        <v>1662</v>
      </c>
      <c r="D21" s="264" t="e">
        <v>#VALUE!</v>
      </c>
    </row>
    <row r="22" spans="1:4" x14ac:dyDescent="0.25">
      <c r="A22" s="127" t="s">
        <v>316</v>
      </c>
      <c r="B22" s="267" t="s">
        <v>802</v>
      </c>
      <c r="C22" s="264" t="s">
        <v>1654</v>
      </c>
      <c r="D22" s="264" t="e">
        <v>#VALUE!</v>
      </c>
    </row>
    <row r="23" spans="1:4" x14ac:dyDescent="0.25">
      <c r="A23" s="127">
        <v>99709</v>
      </c>
      <c r="B23" s="267" t="s">
        <v>803</v>
      </c>
      <c r="C23" s="264" t="s">
        <v>1655</v>
      </c>
      <c r="D23" s="264" t="e">
        <v>#VALUE!</v>
      </c>
    </row>
    <row r="24" spans="1:4" x14ac:dyDescent="0.25">
      <c r="A24" s="127" t="s">
        <v>324</v>
      </c>
      <c r="B24" s="267" t="s">
        <v>804</v>
      </c>
      <c r="C24" s="264" t="s">
        <v>1663</v>
      </c>
      <c r="D24" s="264" t="e">
        <v>#VALUE!</v>
      </c>
    </row>
    <row r="25" spans="1:4" hidden="1" x14ac:dyDescent="0.25">
      <c r="A25" s="127" t="s">
        <v>325</v>
      </c>
      <c r="B25" s="267" t="s">
        <v>805</v>
      </c>
      <c r="C25" s="264" t="s">
        <v>1664</v>
      </c>
      <c r="D25" s="264">
        <v>1</v>
      </c>
    </row>
    <row r="26" spans="1:4" x14ac:dyDescent="0.25">
      <c r="A26" s="127" t="s">
        <v>326</v>
      </c>
      <c r="B26" s="267" t="s">
        <v>806</v>
      </c>
      <c r="C26" s="264" t="s">
        <v>1665</v>
      </c>
      <c r="D26" s="264" t="e">
        <v>#VALUE!</v>
      </c>
    </row>
    <row r="27" spans="1:4" x14ac:dyDescent="0.25">
      <c r="A27" s="127" t="s">
        <v>320</v>
      </c>
      <c r="B27" s="267" t="s">
        <v>807</v>
      </c>
      <c r="C27" s="264" t="s">
        <v>1666</v>
      </c>
      <c r="D27" s="264" t="e">
        <v>#VALUE!</v>
      </c>
    </row>
    <row r="28" spans="1:4" x14ac:dyDescent="0.25">
      <c r="A28" s="127" t="s">
        <v>316</v>
      </c>
      <c r="B28" s="267" t="s">
        <v>808</v>
      </c>
      <c r="C28" s="264" t="s">
        <v>1667</v>
      </c>
      <c r="D28" s="264" t="e">
        <v>#VALUE!</v>
      </c>
    </row>
    <row r="29" spans="1:4" x14ac:dyDescent="0.25">
      <c r="A29" s="127">
        <v>99503</v>
      </c>
      <c r="B29" s="267" t="s">
        <v>809</v>
      </c>
      <c r="C29" s="264" t="s">
        <v>1668</v>
      </c>
      <c r="D29" s="264" t="e">
        <v>#VALUE!</v>
      </c>
    </row>
    <row r="30" spans="1:4" x14ac:dyDescent="0.25">
      <c r="A30" s="127" t="s">
        <v>327</v>
      </c>
      <c r="B30" s="267" t="s">
        <v>810</v>
      </c>
      <c r="C30" s="264" t="s">
        <v>1669</v>
      </c>
      <c r="D30" s="264" t="e">
        <v>#VALUE!</v>
      </c>
    </row>
    <row r="31" spans="1:4" hidden="1" x14ac:dyDescent="0.25">
      <c r="A31" s="127" t="s">
        <v>328</v>
      </c>
      <c r="B31" s="267" t="s">
        <v>811</v>
      </c>
      <c r="C31" s="264" t="s">
        <v>1670</v>
      </c>
      <c r="D31" s="264">
        <v>1</v>
      </c>
    </row>
    <row r="32" spans="1:4" x14ac:dyDescent="0.25">
      <c r="A32" s="127" t="s">
        <v>329</v>
      </c>
      <c r="B32" s="267" t="s">
        <v>812</v>
      </c>
      <c r="C32" s="264" t="s">
        <v>1671</v>
      </c>
      <c r="D32" s="264" t="e">
        <v>#VALUE!</v>
      </c>
    </row>
    <row r="33" spans="1:4" x14ac:dyDescent="0.25">
      <c r="A33" s="127" t="s">
        <v>330</v>
      </c>
      <c r="B33" s="267" t="s">
        <v>813</v>
      </c>
      <c r="C33" s="264" t="s">
        <v>1666</v>
      </c>
      <c r="D33" s="264" t="e">
        <v>#VALUE!</v>
      </c>
    </row>
    <row r="34" spans="1:4" x14ac:dyDescent="0.25">
      <c r="A34" s="127" t="s">
        <v>316</v>
      </c>
      <c r="B34" s="267" t="s">
        <v>814</v>
      </c>
      <c r="C34" s="264" t="s">
        <v>1667</v>
      </c>
      <c r="D34" s="264" t="e">
        <v>#VALUE!</v>
      </c>
    </row>
    <row r="35" spans="1:4" x14ac:dyDescent="0.25">
      <c r="A35" s="127">
        <v>99507</v>
      </c>
      <c r="B35" s="267" t="s">
        <v>815</v>
      </c>
      <c r="C35" s="264" t="s">
        <v>1668</v>
      </c>
      <c r="D35" s="264" t="e">
        <v>#VALUE!</v>
      </c>
    </row>
    <row r="36" spans="1:4" x14ac:dyDescent="0.25">
      <c r="A36" s="127" t="s">
        <v>331</v>
      </c>
      <c r="B36" s="267" t="s">
        <v>816</v>
      </c>
      <c r="C36" s="264" t="s">
        <v>1672</v>
      </c>
      <c r="D36" s="264" t="e">
        <v>#VALUE!</v>
      </c>
    </row>
    <row r="37" spans="1:4" hidden="1" x14ac:dyDescent="0.25">
      <c r="A37" s="127" t="s">
        <v>332</v>
      </c>
      <c r="B37" s="267" t="s">
        <v>817</v>
      </c>
      <c r="C37" s="264" t="s">
        <v>1673</v>
      </c>
      <c r="D37" s="264">
        <v>1</v>
      </c>
    </row>
    <row r="38" spans="1:4" x14ac:dyDescent="0.25">
      <c r="A38" s="127" t="s">
        <v>333</v>
      </c>
      <c r="B38" s="267" t="s">
        <v>818</v>
      </c>
      <c r="C38" s="264" t="s">
        <v>1674</v>
      </c>
      <c r="D38" s="264" t="e">
        <v>#VALUE!</v>
      </c>
    </row>
    <row r="39" spans="1:4" x14ac:dyDescent="0.25">
      <c r="A39" s="127" t="s">
        <v>330</v>
      </c>
      <c r="B39" s="267" t="s">
        <v>819</v>
      </c>
      <c r="C39" s="264" t="s">
        <v>1653</v>
      </c>
      <c r="D39" s="264" t="e">
        <v>#VALUE!</v>
      </c>
    </row>
    <row r="40" spans="1:4" x14ac:dyDescent="0.25">
      <c r="A40" s="127" t="s">
        <v>316</v>
      </c>
      <c r="B40" s="267" t="s">
        <v>820</v>
      </c>
      <c r="C40" s="264" t="s">
        <v>1654</v>
      </c>
      <c r="D40" s="264" t="e">
        <v>#VALUE!</v>
      </c>
    </row>
    <row r="41" spans="1:4" x14ac:dyDescent="0.25">
      <c r="A41" s="127">
        <v>99901</v>
      </c>
      <c r="B41" s="267" t="s">
        <v>821</v>
      </c>
      <c r="C41" s="264" t="s">
        <v>1655</v>
      </c>
      <c r="D41" s="264" t="e">
        <v>#VALUE!</v>
      </c>
    </row>
    <row r="42" spans="1:4" x14ac:dyDescent="0.25">
      <c r="A42" s="127" t="s">
        <v>334</v>
      </c>
      <c r="B42" s="267" t="s">
        <v>822</v>
      </c>
      <c r="C42" s="264" t="s">
        <v>1669</v>
      </c>
      <c r="D42" s="264" t="e">
        <v>#VALUE!</v>
      </c>
    </row>
    <row r="43" spans="1:4" hidden="1" x14ac:dyDescent="0.25">
      <c r="A43" s="127" t="s">
        <v>335</v>
      </c>
      <c r="B43" s="267" t="s">
        <v>823</v>
      </c>
      <c r="C43" s="264" t="s">
        <v>1675</v>
      </c>
      <c r="D43" s="264">
        <v>1</v>
      </c>
    </row>
    <row r="44" spans="1:4" x14ac:dyDescent="0.25">
      <c r="A44" s="127" t="s">
        <v>336</v>
      </c>
      <c r="B44" s="267" t="s">
        <v>824</v>
      </c>
      <c r="C44" s="264" t="s">
        <v>1676</v>
      </c>
      <c r="D44" s="264" t="e">
        <v>#VALUE!</v>
      </c>
    </row>
    <row r="45" spans="1:4" x14ac:dyDescent="0.25">
      <c r="A45" s="127" t="s">
        <v>320</v>
      </c>
      <c r="B45" s="267" t="s">
        <v>825</v>
      </c>
      <c r="C45" s="264" t="s">
        <v>1653</v>
      </c>
      <c r="D45" s="264" t="e">
        <v>#VALUE!</v>
      </c>
    </row>
    <row r="46" spans="1:4" x14ac:dyDescent="0.25">
      <c r="A46" s="127" t="s">
        <v>316</v>
      </c>
      <c r="B46" s="267" t="s">
        <v>826</v>
      </c>
      <c r="C46" s="264" t="s">
        <v>1667</v>
      </c>
      <c r="D46" s="264" t="e">
        <v>#VALUE!</v>
      </c>
    </row>
    <row r="47" spans="1:4" x14ac:dyDescent="0.25">
      <c r="A47" s="127">
        <v>99507</v>
      </c>
      <c r="B47" s="267" t="s">
        <v>827</v>
      </c>
      <c r="C47" s="264" t="s">
        <v>1668</v>
      </c>
      <c r="D47" s="264" t="e">
        <v>#VALUE!</v>
      </c>
    </row>
    <row r="48" spans="1:4" x14ac:dyDescent="0.25">
      <c r="A48" s="127" t="s">
        <v>337</v>
      </c>
      <c r="B48" s="267" t="s">
        <v>828</v>
      </c>
      <c r="C48" s="264" t="s">
        <v>1672</v>
      </c>
      <c r="D48" s="264" t="e">
        <v>#VALUE!</v>
      </c>
    </row>
    <row r="49" spans="1:4" hidden="1" x14ac:dyDescent="0.25">
      <c r="A49" s="127" t="s">
        <v>338</v>
      </c>
      <c r="B49" s="267" t="s">
        <v>829</v>
      </c>
      <c r="C49" s="264" t="s">
        <v>1677</v>
      </c>
      <c r="D49" s="264">
        <v>1</v>
      </c>
    </row>
    <row r="50" spans="1:4" x14ac:dyDescent="0.25">
      <c r="A50" s="127" t="s">
        <v>339</v>
      </c>
      <c r="B50" s="267" t="s">
        <v>830</v>
      </c>
      <c r="C50" s="264" t="s">
        <v>1678</v>
      </c>
      <c r="D50" s="264" t="e">
        <v>#VALUE!</v>
      </c>
    </row>
    <row r="51" spans="1:4" x14ac:dyDescent="0.25">
      <c r="A51" s="127" t="s">
        <v>330</v>
      </c>
      <c r="B51" s="267" t="s">
        <v>831</v>
      </c>
      <c r="C51" s="264" t="s">
        <v>1679</v>
      </c>
      <c r="D51" s="264" t="e">
        <v>#VALUE!</v>
      </c>
    </row>
    <row r="52" spans="1:4" x14ac:dyDescent="0.25">
      <c r="A52" s="127" t="s">
        <v>316</v>
      </c>
      <c r="B52" s="267" t="s">
        <v>832</v>
      </c>
      <c r="C52" s="264" t="s">
        <v>1667</v>
      </c>
      <c r="D52" s="264" t="e">
        <v>#VALUE!</v>
      </c>
    </row>
    <row r="53" spans="1:4" x14ac:dyDescent="0.25">
      <c r="A53" s="127">
        <v>99901</v>
      </c>
      <c r="B53" s="267" t="s">
        <v>833</v>
      </c>
      <c r="C53" s="264" t="s">
        <v>1668</v>
      </c>
      <c r="D53" s="264" t="e">
        <v>#VALUE!</v>
      </c>
    </row>
    <row r="54" spans="1:4" x14ac:dyDescent="0.25">
      <c r="A54" s="127" t="s">
        <v>340</v>
      </c>
      <c r="B54" s="267" t="s">
        <v>834</v>
      </c>
      <c r="C54" s="264" t="s">
        <v>1680</v>
      </c>
      <c r="D54" s="264" t="e">
        <v>#VALUE!</v>
      </c>
    </row>
    <row r="55" spans="1:4" hidden="1" x14ac:dyDescent="0.25">
      <c r="A55" s="127" t="s">
        <v>341</v>
      </c>
      <c r="B55" s="267" t="s">
        <v>835</v>
      </c>
      <c r="C55" s="264" t="s">
        <v>1681</v>
      </c>
      <c r="D55" s="264">
        <v>1</v>
      </c>
    </row>
    <row r="56" spans="1:4" x14ac:dyDescent="0.25">
      <c r="A56" s="127" t="s">
        <v>342</v>
      </c>
      <c r="B56" s="267" t="s">
        <v>836</v>
      </c>
      <c r="C56" s="264" t="s">
        <v>1682</v>
      </c>
      <c r="D56" s="264" t="e">
        <v>#VALUE!</v>
      </c>
    </row>
    <row r="57" spans="1:4" x14ac:dyDescent="0.25">
      <c r="A57" s="127" t="s">
        <v>330</v>
      </c>
      <c r="B57" s="267" t="s">
        <v>837</v>
      </c>
      <c r="C57" s="264" t="s">
        <v>1666</v>
      </c>
      <c r="D57" s="264" t="e">
        <v>#VALUE!</v>
      </c>
    </row>
    <row r="58" spans="1:4" x14ac:dyDescent="0.25">
      <c r="A58" s="127" t="s">
        <v>316</v>
      </c>
      <c r="B58" s="267" t="s">
        <v>838</v>
      </c>
      <c r="C58" s="264" t="s">
        <v>1683</v>
      </c>
      <c r="D58" s="264" t="e">
        <v>#VALUE!</v>
      </c>
    </row>
    <row r="59" spans="1:4" x14ac:dyDescent="0.25">
      <c r="A59" s="127">
        <v>99701</v>
      </c>
      <c r="B59" s="267" t="s">
        <v>839</v>
      </c>
      <c r="C59" s="264" t="s">
        <v>1684</v>
      </c>
      <c r="D59" s="264" t="e">
        <v>#VALUE!</v>
      </c>
    </row>
    <row r="60" spans="1:4" x14ac:dyDescent="0.25">
      <c r="A60" s="127" t="s">
        <v>343</v>
      </c>
      <c r="B60" s="267" t="s">
        <v>840</v>
      </c>
      <c r="C60" s="264" t="s">
        <v>1685</v>
      </c>
      <c r="D60" s="264" t="e">
        <v>#VALUE!</v>
      </c>
    </row>
    <row r="61" spans="1:4" hidden="1" x14ac:dyDescent="0.25">
      <c r="A61" s="127" t="s">
        <v>344</v>
      </c>
      <c r="B61" s="267" t="s">
        <v>841</v>
      </c>
      <c r="C61" s="264" t="s">
        <v>1686</v>
      </c>
      <c r="D61" s="264">
        <v>1</v>
      </c>
    </row>
    <row r="62" spans="1:4" x14ac:dyDescent="0.25">
      <c r="A62" s="127" t="s">
        <v>345</v>
      </c>
      <c r="B62" s="267" t="s">
        <v>842</v>
      </c>
      <c r="C62" s="264" t="s">
        <v>1678</v>
      </c>
      <c r="D62" s="264" t="e">
        <v>#VALUE!</v>
      </c>
    </row>
    <row r="63" spans="1:4" x14ac:dyDescent="0.25">
      <c r="A63" s="127" t="s">
        <v>346</v>
      </c>
      <c r="B63" s="267" t="s">
        <v>843</v>
      </c>
      <c r="C63" s="264" t="s">
        <v>1687</v>
      </c>
      <c r="D63" s="264" t="e">
        <v>#VALUE!</v>
      </c>
    </row>
    <row r="64" spans="1:4" x14ac:dyDescent="0.25">
      <c r="A64" s="127" t="s">
        <v>316</v>
      </c>
      <c r="B64" s="267" t="s">
        <v>844</v>
      </c>
      <c r="C64" s="264" t="s">
        <v>1683</v>
      </c>
      <c r="D64" s="264" t="e">
        <v>#VALUE!</v>
      </c>
    </row>
    <row r="65" spans="1:4" x14ac:dyDescent="0.25">
      <c r="A65" s="127">
        <v>99929</v>
      </c>
      <c r="B65" s="267" t="s">
        <v>845</v>
      </c>
      <c r="C65" s="264" t="s">
        <v>1684</v>
      </c>
      <c r="D65" s="264" t="e">
        <v>#VALUE!</v>
      </c>
    </row>
    <row r="66" spans="1:4" x14ac:dyDescent="0.25">
      <c r="A66" s="127" t="s">
        <v>347</v>
      </c>
      <c r="B66" s="267" t="s">
        <v>846</v>
      </c>
      <c r="C66" s="264" t="s">
        <v>1688</v>
      </c>
      <c r="D66" s="264" t="e">
        <v>#VALUE!</v>
      </c>
    </row>
    <row r="67" spans="1:4" hidden="1" x14ac:dyDescent="0.25">
      <c r="A67" s="127" t="s">
        <v>348</v>
      </c>
      <c r="B67" s="267" t="s">
        <v>847</v>
      </c>
      <c r="C67" s="264" t="s">
        <v>1689</v>
      </c>
      <c r="D67" s="264">
        <v>1</v>
      </c>
    </row>
    <row r="68" spans="1:4" x14ac:dyDescent="0.25">
      <c r="A68" s="127" t="s">
        <v>349</v>
      </c>
      <c r="B68" s="267" t="s">
        <v>848</v>
      </c>
      <c r="C68" s="264" t="s">
        <v>1690</v>
      </c>
      <c r="D68" s="264" t="e">
        <v>#VALUE!</v>
      </c>
    </row>
    <row r="69" spans="1:4" x14ac:dyDescent="0.25">
      <c r="A69" s="127" t="s">
        <v>346</v>
      </c>
      <c r="B69" s="267" t="s">
        <v>849</v>
      </c>
      <c r="C69" s="264" t="s">
        <v>1687</v>
      </c>
      <c r="D69" s="264" t="e">
        <v>#VALUE!</v>
      </c>
    </row>
    <row r="70" spans="1:4" x14ac:dyDescent="0.25">
      <c r="A70" s="127" t="s">
        <v>316</v>
      </c>
      <c r="B70" s="267" t="s">
        <v>850</v>
      </c>
      <c r="C70" s="264" t="s">
        <v>1683</v>
      </c>
      <c r="D70" s="264" t="e">
        <v>#VALUE!</v>
      </c>
    </row>
    <row r="71" spans="1:4" x14ac:dyDescent="0.25">
      <c r="A71" s="127">
        <v>99559</v>
      </c>
      <c r="B71" s="267" t="s">
        <v>851</v>
      </c>
      <c r="C71" s="264" t="s">
        <v>1684</v>
      </c>
      <c r="D71" s="264" t="e">
        <v>#VALUE!</v>
      </c>
    </row>
    <row r="72" spans="1:4" x14ac:dyDescent="0.25">
      <c r="A72" s="127" t="s">
        <v>350</v>
      </c>
      <c r="B72" s="267" t="s">
        <v>852</v>
      </c>
      <c r="C72" s="264" t="s">
        <v>1680</v>
      </c>
      <c r="D72" s="264" t="e">
        <v>#VALUE!</v>
      </c>
    </row>
    <row r="73" spans="1:4" hidden="1" x14ac:dyDescent="0.25">
      <c r="A73" s="127" t="s">
        <v>351</v>
      </c>
      <c r="B73" s="267" t="s">
        <v>853</v>
      </c>
      <c r="C73" s="264" t="s">
        <v>1691</v>
      </c>
      <c r="D73" s="264">
        <v>1</v>
      </c>
    </row>
    <row r="74" spans="1:4" x14ac:dyDescent="0.25">
      <c r="A74" s="127" t="s">
        <v>352</v>
      </c>
      <c r="B74" s="267" t="s">
        <v>854</v>
      </c>
      <c r="C74" s="264" t="s">
        <v>1678</v>
      </c>
      <c r="D74" s="264" t="e">
        <v>#VALUE!</v>
      </c>
    </row>
    <row r="75" spans="1:4" x14ac:dyDescent="0.25">
      <c r="A75" s="127" t="s">
        <v>346</v>
      </c>
      <c r="B75" s="267" t="s">
        <v>855</v>
      </c>
      <c r="C75" s="264" t="s">
        <v>1692</v>
      </c>
      <c r="D75" s="264" t="e">
        <v>#VALUE!</v>
      </c>
    </row>
    <row r="76" spans="1:4" x14ac:dyDescent="0.25">
      <c r="A76" s="127" t="s">
        <v>316</v>
      </c>
      <c r="B76" s="267" t="s">
        <v>856</v>
      </c>
      <c r="C76" s="264" t="s">
        <v>356</v>
      </c>
      <c r="D76" s="264" t="e">
        <v>#VALUE!</v>
      </c>
    </row>
    <row r="77" spans="1:4" x14ac:dyDescent="0.25">
      <c r="A77" s="127">
        <v>99701</v>
      </c>
      <c r="B77" s="267" t="s">
        <v>857</v>
      </c>
      <c r="C77" s="264" t="s">
        <v>1693</v>
      </c>
      <c r="D77" s="264" t="e">
        <v>#VALUE!</v>
      </c>
    </row>
    <row r="78" spans="1:4" x14ac:dyDescent="0.25">
      <c r="A78" s="127" t="s">
        <v>353</v>
      </c>
      <c r="B78" s="267" t="s">
        <v>858</v>
      </c>
      <c r="C78" s="264" t="s">
        <v>1656</v>
      </c>
      <c r="D78" s="264" t="e">
        <v>#VALUE!</v>
      </c>
    </row>
    <row r="79" spans="1:4" hidden="1" x14ac:dyDescent="0.25">
      <c r="A79" s="127" t="s">
        <v>354</v>
      </c>
      <c r="B79" s="267" t="s">
        <v>859</v>
      </c>
      <c r="C79" s="264" t="s">
        <v>1694</v>
      </c>
      <c r="D79" s="264">
        <v>1</v>
      </c>
    </row>
    <row r="80" spans="1:4" x14ac:dyDescent="0.25">
      <c r="A80" s="127" t="s">
        <v>355</v>
      </c>
      <c r="B80" s="267" t="s">
        <v>860</v>
      </c>
      <c r="C80" s="264" t="s">
        <v>1678</v>
      </c>
      <c r="D80" s="264" t="e">
        <v>#VALUE!</v>
      </c>
    </row>
    <row r="81" spans="1:4" x14ac:dyDescent="0.25">
      <c r="A81" s="127" t="s">
        <v>356</v>
      </c>
      <c r="B81" s="267" t="s">
        <v>861</v>
      </c>
      <c r="C81" s="264" t="s">
        <v>1687</v>
      </c>
      <c r="D81" s="264" t="e">
        <v>#VALUE!</v>
      </c>
    </row>
    <row r="82" spans="1:4" x14ac:dyDescent="0.25">
      <c r="A82" s="127" t="s">
        <v>316</v>
      </c>
      <c r="B82" s="267" t="s">
        <v>862</v>
      </c>
      <c r="C82" s="264" t="s">
        <v>356</v>
      </c>
      <c r="D82" s="264" t="e">
        <v>#VALUE!</v>
      </c>
    </row>
    <row r="83" spans="1:4" x14ac:dyDescent="0.25">
      <c r="A83" s="127">
        <v>99501</v>
      </c>
      <c r="B83" s="267" t="s">
        <v>863</v>
      </c>
      <c r="C83" s="264" t="s">
        <v>1693</v>
      </c>
      <c r="D83" s="264" t="e">
        <v>#VALUE!</v>
      </c>
    </row>
    <row r="84" spans="1:4" x14ac:dyDescent="0.25">
      <c r="A84" s="127" t="s">
        <v>357</v>
      </c>
      <c r="B84" s="267" t="s">
        <v>864</v>
      </c>
      <c r="C84" s="264" t="s">
        <v>1659</v>
      </c>
      <c r="D84" s="264" t="e">
        <v>#VALUE!</v>
      </c>
    </row>
    <row r="85" spans="1:4" hidden="1" x14ac:dyDescent="0.25">
      <c r="A85" s="127" t="s">
        <v>358</v>
      </c>
      <c r="B85" s="267" t="s">
        <v>865</v>
      </c>
      <c r="C85" s="264" t="s">
        <v>1695</v>
      </c>
      <c r="D85" s="264">
        <v>1</v>
      </c>
    </row>
    <row r="86" spans="1:4" x14ac:dyDescent="0.25">
      <c r="A86" s="127" t="s">
        <v>359</v>
      </c>
      <c r="B86" s="267" t="s">
        <v>866</v>
      </c>
      <c r="C86" s="264" t="s">
        <v>1696</v>
      </c>
      <c r="D86" s="264" t="e">
        <v>#VALUE!</v>
      </c>
    </row>
    <row r="87" spans="1:4" x14ac:dyDescent="0.25">
      <c r="A87" s="127" t="s">
        <v>356</v>
      </c>
      <c r="B87" s="267" t="s">
        <v>867</v>
      </c>
      <c r="C87" s="264" t="s">
        <v>1697</v>
      </c>
      <c r="D87" s="264" t="e">
        <v>#VALUE!</v>
      </c>
    </row>
    <row r="88" spans="1:4" x14ac:dyDescent="0.25">
      <c r="A88" s="127" t="s">
        <v>316</v>
      </c>
      <c r="B88" s="267" t="s">
        <v>868</v>
      </c>
      <c r="C88" s="264" t="s">
        <v>1698</v>
      </c>
      <c r="D88" s="264" t="e">
        <v>#VALUE!</v>
      </c>
    </row>
    <row r="89" spans="1:4" x14ac:dyDescent="0.25">
      <c r="A89" s="127">
        <v>99709</v>
      </c>
      <c r="B89" s="267" t="s">
        <v>869</v>
      </c>
      <c r="C89" s="264" t="s">
        <v>1699</v>
      </c>
      <c r="D89" s="264" t="e">
        <v>#VALUE!</v>
      </c>
    </row>
    <row r="90" spans="1:4" x14ac:dyDescent="0.25">
      <c r="A90" s="127" t="s">
        <v>360</v>
      </c>
      <c r="B90" s="267" t="s">
        <v>870</v>
      </c>
      <c r="C90" s="264" t="s">
        <v>1700</v>
      </c>
      <c r="D90" s="264" t="e">
        <v>#VALUE!</v>
      </c>
    </row>
    <row r="91" spans="1:4" hidden="1" x14ac:dyDescent="0.25">
      <c r="A91" s="127" t="s">
        <v>361</v>
      </c>
      <c r="B91" s="267" t="s">
        <v>871</v>
      </c>
      <c r="C91" s="264" t="s">
        <v>1701</v>
      </c>
      <c r="D91" s="264">
        <v>1</v>
      </c>
    </row>
    <row r="92" spans="1:4" x14ac:dyDescent="0.25">
      <c r="A92" s="127" t="s">
        <v>362</v>
      </c>
      <c r="B92" s="267" t="s">
        <v>872</v>
      </c>
      <c r="C92" s="264" t="s">
        <v>1658</v>
      </c>
      <c r="D92" s="264" t="e">
        <v>#VALUE!</v>
      </c>
    </row>
    <row r="93" spans="1:4" x14ac:dyDescent="0.25">
      <c r="A93" s="127" t="s">
        <v>363</v>
      </c>
      <c r="B93" s="267" t="s">
        <v>873</v>
      </c>
      <c r="C93" s="264" t="s">
        <v>1702</v>
      </c>
      <c r="D93" s="264" t="e">
        <v>#VALUE!</v>
      </c>
    </row>
    <row r="94" spans="1:4" x14ac:dyDescent="0.25">
      <c r="A94" s="127" t="s">
        <v>316</v>
      </c>
      <c r="B94" s="267" t="s">
        <v>874</v>
      </c>
      <c r="C94" s="264" t="s">
        <v>1654</v>
      </c>
      <c r="D94" s="264" t="e">
        <v>#VALUE!</v>
      </c>
    </row>
    <row r="95" spans="1:4" x14ac:dyDescent="0.25">
      <c r="A95" s="127">
        <v>99645</v>
      </c>
      <c r="B95" s="267" t="s">
        <v>875</v>
      </c>
      <c r="C95" s="264" t="s">
        <v>1655</v>
      </c>
      <c r="D95" s="264" t="e">
        <v>#VALUE!</v>
      </c>
    </row>
    <row r="96" spans="1:4" x14ac:dyDescent="0.25">
      <c r="A96" s="127" t="s">
        <v>364</v>
      </c>
      <c r="B96" s="267" t="s">
        <v>876</v>
      </c>
      <c r="C96" s="264" t="s">
        <v>1703</v>
      </c>
      <c r="D96" s="264" t="e">
        <v>#VALUE!</v>
      </c>
    </row>
    <row r="97" spans="1:4" hidden="1" x14ac:dyDescent="0.25">
      <c r="A97" s="127" t="s">
        <v>365</v>
      </c>
      <c r="B97" s="267" t="s">
        <v>877</v>
      </c>
      <c r="C97" s="264" t="s">
        <v>1704</v>
      </c>
      <c r="D97" s="264">
        <v>1</v>
      </c>
    </row>
    <row r="98" spans="1:4" x14ac:dyDescent="0.25">
      <c r="A98" s="127" t="s">
        <v>366</v>
      </c>
      <c r="B98" s="267" t="s">
        <v>878</v>
      </c>
      <c r="C98" s="264" t="s">
        <v>1705</v>
      </c>
      <c r="D98" s="264" t="e">
        <v>#VALUE!</v>
      </c>
    </row>
    <row r="99" spans="1:4" x14ac:dyDescent="0.25">
      <c r="A99" s="127" t="s">
        <v>320</v>
      </c>
      <c r="B99" s="267" t="s">
        <v>879</v>
      </c>
      <c r="C99" s="264" t="s">
        <v>1702</v>
      </c>
      <c r="D99" s="264" t="e">
        <v>#VALUE!</v>
      </c>
    </row>
    <row r="100" spans="1:4" x14ac:dyDescent="0.25">
      <c r="A100" s="127" t="s">
        <v>316</v>
      </c>
      <c r="B100" s="267" t="s">
        <v>880</v>
      </c>
      <c r="C100" s="264" t="s">
        <v>1706</v>
      </c>
      <c r="D100" s="264" t="e">
        <v>#VALUE!</v>
      </c>
    </row>
    <row r="101" spans="1:4" x14ac:dyDescent="0.25">
      <c r="A101" s="127">
        <v>99827</v>
      </c>
      <c r="B101" s="267" t="s">
        <v>881</v>
      </c>
      <c r="C101" s="264" t="s">
        <v>1684</v>
      </c>
      <c r="D101" s="264" t="e">
        <v>#VALUE!</v>
      </c>
    </row>
    <row r="102" spans="1:4" x14ac:dyDescent="0.25">
      <c r="A102" s="127" t="s">
        <v>367</v>
      </c>
      <c r="B102" s="267" t="s">
        <v>882</v>
      </c>
      <c r="C102" s="264" t="s">
        <v>1659</v>
      </c>
      <c r="D102" s="264" t="e">
        <v>#VALUE!</v>
      </c>
    </row>
    <row r="103" spans="1:4" hidden="1" x14ac:dyDescent="0.25">
      <c r="A103" s="127" t="s">
        <v>368</v>
      </c>
      <c r="B103" s="267" t="s">
        <v>883</v>
      </c>
      <c r="C103" s="264" t="s">
        <v>1707</v>
      </c>
      <c r="D103" s="264">
        <v>1</v>
      </c>
    </row>
    <row r="104" spans="1:4" x14ac:dyDescent="0.25">
      <c r="A104" s="127" t="s">
        <v>369</v>
      </c>
      <c r="B104" s="267" t="s">
        <v>884</v>
      </c>
      <c r="C104" s="264" t="s">
        <v>1705</v>
      </c>
      <c r="D104" s="264" t="e">
        <v>#VALUE!</v>
      </c>
    </row>
    <row r="105" spans="1:4" x14ac:dyDescent="0.25">
      <c r="A105" s="127" t="s">
        <v>370</v>
      </c>
      <c r="B105" s="267" t="s">
        <v>885</v>
      </c>
      <c r="C105" s="264" t="s">
        <v>1687</v>
      </c>
      <c r="D105" s="264" t="e">
        <v>#VALUE!</v>
      </c>
    </row>
    <row r="106" spans="1:4" x14ac:dyDescent="0.25">
      <c r="A106" s="127" t="s">
        <v>316</v>
      </c>
      <c r="B106" s="267" t="s">
        <v>886</v>
      </c>
      <c r="C106" s="264" t="s">
        <v>1683</v>
      </c>
      <c r="D106" s="264" t="e">
        <v>#VALUE!</v>
      </c>
    </row>
    <row r="107" spans="1:4" x14ac:dyDescent="0.25">
      <c r="A107" s="127">
        <v>99709</v>
      </c>
      <c r="B107" s="267" t="s">
        <v>887</v>
      </c>
      <c r="C107" s="264" t="s">
        <v>1684</v>
      </c>
      <c r="D107" s="264" t="e">
        <v>#VALUE!</v>
      </c>
    </row>
    <row r="108" spans="1:4" x14ac:dyDescent="0.25">
      <c r="A108" s="127" t="s">
        <v>371</v>
      </c>
      <c r="B108" s="267" t="s">
        <v>888</v>
      </c>
      <c r="C108" s="264" t="s">
        <v>1680</v>
      </c>
      <c r="D108" s="264" t="e">
        <v>#VALUE!</v>
      </c>
    </row>
    <row r="109" spans="1:4" hidden="1" x14ac:dyDescent="0.25">
      <c r="A109" s="127" t="s">
        <v>368</v>
      </c>
      <c r="B109" s="267" t="s">
        <v>889</v>
      </c>
      <c r="C109" s="264" t="s">
        <v>1707</v>
      </c>
      <c r="D109" s="264">
        <v>1</v>
      </c>
    </row>
    <row r="110" spans="1:4" x14ac:dyDescent="0.25">
      <c r="A110" s="127" t="s">
        <v>372</v>
      </c>
      <c r="B110" s="267" t="s">
        <v>890</v>
      </c>
      <c r="C110" s="264" t="s">
        <v>1705</v>
      </c>
      <c r="D110" s="264" t="e">
        <v>#VALUE!</v>
      </c>
    </row>
    <row r="111" spans="1:4" x14ac:dyDescent="0.25">
      <c r="A111" s="127" t="s">
        <v>346</v>
      </c>
      <c r="B111" s="267" t="s">
        <v>891</v>
      </c>
      <c r="C111" s="264" t="s">
        <v>1708</v>
      </c>
      <c r="D111" s="264" t="e">
        <v>#VALUE!</v>
      </c>
    </row>
    <row r="112" spans="1:4" x14ac:dyDescent="0.25">
      <c r="A112" s="127" t="s">
        <v>316</v>
      </c>
      <c r="B112" s="267" t="s">
        <v>892</v>
      </c>
      <c r="C112" s="264" t="s">
        <v>1709</v>
      </c>
      <c r="D112" s="264" t="e">
        <v>#VALUE!</v>
      </c>
    </row>
    <row r="113" spans="1:4" x14ac:dyDescent="0.25">
      <c r="A113" s="127">
        <v>99701</v>
      </c>
      <c r="B113" s="267" t="s">
        <v>893</v>
      </c>
      <c r="C113" s="264" t="s">
        <v>1710</v>
      </c>
      <c r="D113" s="264" t="e">
        <v>#VALUE!</v>
      </c>
    </row>
    <row r="114" spans="1:4" x14ac:dyDescent="0.25">
      <c r="A114" s="127" t="s">
        <v>371</v>
      </c>
      <c r="B114" s="267" t="s">
        <v>894</v>
      </c>
      <c r="C114" s="264" t="s">
        <v>1663</v>
      </c>
      <c r="D114" s="264" t="e">
        <v>#VALUE!</v>
      </c>
    </row>
    <row r="115" spans="1:4" hidden="1" x14ac:dyDescent="0.25">
      <c r="A115" s="127" t="s">
        <v>373</v>
      </c>
      <c r="B115" s="267" t="s">
        <v>895</v>
      </c>
      <c r="C115" s="264" t="s">
        <v>1711</v>
      </c>
      <c r="D115" s="264">
        <v>1</v>
      </c>
    </row>
    <row r="116" spans="1:4" x14ac:dyDescent="0.25">
      <c r="A116" s="127" t="s">
        <v>374</v>
      </c>
      <c r="B116" s="267" t="s">
        <v>896</v>
      </c>
      <c r="C116" s="264" t="s">
        <v>1678</v>
      </c>
      <c r="D116" s="264" t="e">
        <v>#VALUE!</v>
      </c>
    </row>
    <row r="117" spans="1:4" x14ac:dyDescent="0.25">
      <c r="A117" s="127" t="s">
        <v>375</v>
      </c>
      <c r="B117" s="267" t="s">
        <v>897</v>
      </c>
      <c r="C117" s="264" t="s">
        <v>1708</v>
      </c>
      <c r="D117" s="264" t="e">
        <v>#VALUE!</v>
      </c>
    </row>
    <row r="118" spans="1:4" x14ac:dyDescent="0.25">
      <c r="A118" s="127" t="s">
        <v>316</v>
      </c>
      <c r="B118" s="267" t="s">
        <v>898</v>
      </c>
      <c r="C118" s="264" t="s">
        <v>1709</v>
      </c>
      <c r="D118" s="264" t="e">
        <v>#VALUE!</v>
      </c>
    </row>
    <row r="119" spans="1:4" x14ac:dyDescent="0.25">
      <c r="A119" s="127">
        <v>99503</v>
      </c>
      <c r="B119" s="267" t="s">
        <v>899</v>
      </c>
      <c r="C119" s="264" t="s">
        <v>1710</v>
      </c>
      <c r="D119" s="264" t="e">
        <v>#VALUE!</v>
      </c>
    </row>
    <row r="120" spans="1:4" x14ac:dyDescent="0.25">
      <c r="A120" s="127" t="s">
        <v>376</v>
      </c>
      <c r="B120" s="267" t="s">
        <v>900</v>
      </c>
      <c r="C120" s="264" t="s">
        <v>1712</v>
      </c>
      <c r="D120" s="264" t="e">
        <v>#VALUE!</v>
      </c>
    </row>
    <row r="121" spans="1:4" hidden="1" x14ac:dyDescent="0.25">
      <c r="A121" s="127" t="s">
        <v>377</v>
      </c>
      <c r="B121" s="267" t="s">
        <v>901</v>
      </c>
      <c r="C121" s="264" t="s">
        <v>1713</v>
      </c>
      <c r="D121" s="264">
        <v>1</v>
      </c>
    </row>
    <row r="122" spans="1:4" x14ac:dyDescent="0.25">
      <c r="A122" s="127" t="s">
        <v>378</v>
      </c>
      <c r="B122" s="267" t="s">
        <v>902</v>
      </c>
      <c r="C122" s="264" t="s">
        <v>1705</v>
      </c>
      <c r="D122" s="264" t="e">
        <v>#VALUE!</v>
      </c>
    </row>
    <row r="123" spans="1:4" x14ac:dyDescent="0.25">
      <c r="A123" s="127" t="s">
        <v>375</v>
      </c>
      <c r="B123" s="267" t="s">
        <v>903</v>
      </c>
      <c r="C123" s="264" t="s">
        <v>1702</v>
      </c>
      <c r="D123" s="264" t="e">
        <v>#VALUE!</v>
      </c>
    </row>
    <row r="124" spans="1:4" x14ac:dyDescent="0.25">
      <c r="A124" s="127" t="s">
        <v>316</v>
      </c>
      <c r="B124" s="267" t="s">
        <v>904</v>
      </c>
      <c r="C124" s="264" t="s">
        <v>1714</v>
      </c>
      <c r="D124" s="264" t="e">
        <v>#VALUE!</v>
      </c>
    </row>
    <row r="125" spans="1:4" x14ac:dyDescent="0.25">
      <c r="A125" s="127">
        <v>99615</v>
      </c>
      <c r="B125" s="267" t="s">
        <v>905</v>
      </c>
      <c r="C125" s="264" t="s">
        <v>1715</v>
      </c>
      <c r="D125" s="264" t="e">
        <v>#VALUE!</v>
      </c>
    </row>
    <row r="126" spans="1:4" x14ac:dyDescent="0.25">
      <c r="A126" s="127" t="s">
        <v>379</v>
      </c>
      <c r="B126" s="267" t="s">
        <v>906</v>
      </c>
      <c r="C126" s="264" t="s">
        <v>1659</v>
      </c>
      <c r="D126" s="264" t="e">
        <v>#VALUE!</v>
      </c>
    </row>
    <row r="127" spans="1:4" hidden="1" x14ac:dyDescent="0.25">
      <c r="A127" s="127" t="s">
        <v>380</v>
      </c>
      <c r="B127" s="267" t="s">
        <v>907</v>
      </c>
      <c r="C127" s="264" t="s">
        <v>1716</v>
      </c>
      <c r="D127" s="264">
        <v>1</v>
      </c>
    </row>
    <row r="128" spans="1:4" x14ac:dyDescent="0.25">
      <c r="A128" s="127" t="s">
        <v>381</v>
      </c>
      <c r="B128" s="267" t="s">
        <v>908</v>
      </c>
      <c r="C128" s="264" t="s">
        <v>1705</v>
      </c>
      <c r="D128" s="264" t="e">
        <v>#VALUE!</v>
      </c>
    </row>
    <row r="129" spans="1:4" x14ac:dyDescent="0.25">
      <c r="A129" s="127" t="s">
        <v>382</v>
      </c>
      <c r="B129" s="267" t="s">
        <v>909</v>
      </c>
      <c r="C129" s="264" t="s">
        <v>1653</v>
      </c>
      <c r="D129" s="264" t="e">
        <v>#VALUE!</v>
      </c>
    </row>
    <row r="130" spans="1:4" x14ac:dyDescent="0.25">
      <c r="A130" s="127" t="s">
        <v>316</v>
      </c>
      <c r="B130" s="267" t="s">
        <v>910</v>
      </c>
      <c r="C130" s="264" t="s">
        <v>1714</v>
      </c>
      <c r="D130" s="264" t="e">
        <v>#VALUE!</v>
      </c>
    </row>
    <row r="131" spans="1:4" x14ac:dyDescent="0.25">
      <c r="A131" s="127">
        <v>99709</v>
      </c>
      <c r="B131" s="267" t="s">
        <v>911</v>
      </c>
      <c r="C131" s="264" t="s">
        <v>1715</v>
      </c>
      <c r="D131" s="264" t="e">
        <v>#VALUE!</v>
      </c>
    </row>
    <row r="132" spans="1:4" x14ac:dyDescent="0.25">
      <c r="A132" s="127" t="s">
        <v>383</v>
      </c>
      <c r="B132" s="267" t="s">
        <v>912</v>
      </c>
      <c r="C132" s="264" t="s">
        <v>1717</v>
      </c>
      <c r="D132" s="264" t="e">
        <v>#VALUE!</v>
      </c>
    </row>
    <row r="133" spans="1:4" hidden="1" x14ac:dyDescent="0.25">
      <c r="A133" s="127" t="s">
        <v>380</v>
      </c>
      <c r="B133" s="267" t="s">
        <v>913</v>
      </c>
      <c r="C133" s="264" t="s">
        <v>1718</v>
      </c>
      <c r="D133" s="264">
        <v>1</v>
      </c>
    </row>
    <row r="134" spans="1:4" x14ac:dyDescent="0.25">
      <c r="A134" s="127" t="s">
        <v>384</v>
      </c>
      <c r="B134" s="267" t="s">
        <v>914</v>
      </c>
      <c r="C134" s="264" t="s">
        <v>1665</v>
      </c>
      <c r="D134" s="264" t="e">
        <v>#VALUE!</v>
      </c>
    </row>
    <row r="135" spans="1:4" x14ac:dyDescent="0.25">
      <c r="A135" s="127" t="s">
        <v>382</v>
      </c>
      <c r="B135" s="267" t="s">
        <v>915</v>
      </c>
      <c r="C135" s="264" t="s">
        <v>1687</v>
      </c>
      <c r="D135" s="264" t="e">
        <v>#VALUE!</v>
      </c>
    </row>
    <row r="136" spans="1:4" x14ac:dyDescent="0.25">
      <c r="A136" s="127" t="s">
        <v>316</v>
      </c>
      <c r="B136" s="267" t="s">
        <v>916</v>
      </c>
      <c r="C136" s="264" t="s">
        <v>356</v>
      </c>
      <c r="D136" s="264" t="e">
        <v>#VALUE!</v>
      </c>
    </row>
    <row r="137" spans="1:4" x14ac:dyDescent="0.25">
      <c r="A137" s="127">
        <v>99686</v>
      </c>
      <c r="B137" s="267" t="s">
        <v>917</v>
      </c>
      <c r="C137" s="264" t="s">
        <v>1693</v>
      </c>
      <c r="D137" s="264" t="e">
        <v>#VALUE!</v>
      </c>
    </row>
    <row r="138" spans="1:4" x14ac:dyDescent="0.25">
      <c r="A138" s="127" t="s">
        <v>385</v>
      </c>
      <c r="B138" s="267" t="s">
        <v>918</v>
      </c>
      <c r="C138" s="264" t="s">
        <v>1719</v>
      </c>
      <c r="D138" s="264" t="e">
        <v>#VALUE!</v>
      </c>
    </row>
    <row r="139" spans="1:4" hidden="1" x14ac:dyDescent="0.25">
      <c r="A139" s="127" t="s">
        <v>386</v>
      </c>
      <c r="B139" s="267" t="s">
        <v>919</v>
      </c>
      <c r="C139" s="264" t="s">
        <v>1720</v>
      </c>
      <c r="D139" s="264">
        <v>1</v>
      </c>
    </row>
    <row r="140" spans="1:4" x14ac:dyDescent="0.25">
      <c r="A140" s="127" t="s">
        <v>387</v>
      </c>
      <c r="B140" s="267" t="s">
        <v>920</v>
      </c>
      <c r="C140" s="264" t="s">
        <v>1721</v>
      </c>
      <c r="D140" s="264" t="e">
        <v>#VALUE!</v>
      </c>
    </row>
    <row r="141" spans="1:4" x14ac:dyDescent="0.25">
      <c r="A141" s="127" t="s">
        <v>356</v>
      </c>
      <c r="B141" s="267" t="s">
        <v>921</v>
      </c>
      <c r="C141" s="264" t="s">
        <v>1702</v>
      </c>
      <c r="D141" s="264" t="e">
        <v>#VALUE!</v>
      </c>
    </row>
    <row r="142" spans="1:4" x14ac:dyDescent="0.25">
      <c r="A142" s="127" t="s">
        <v>316</v>
      </c>
      <c r="B142" s="267" t="s">
        <v>922</v>
      </c>
      <c r="C142" s="264" t="s">
        <v>1722</v>
      </c>
      <c r="D142" s="264" t="e">
        <v>#VALUE!</v>
      </c>
    </row>
    <row r="143" spans="1:4" x14ac:dyDescent="0.25">
      <c r="A143" s="127">
        <v>99654</v>
      </c>
      <c r="B143" s="267" t="s">
        <v>923</v>
      </c>
      <c r="C143" s="264" t="s">
        <v>1723</v>
      </c>
      <c r="D143" s="264" t="e">
        <v>#VALUE!</v>
      </c>
    </row>
    <row r="144" spans="1:4" x14ac:dyDescent="0.25">
      <c r="A144" s="127" t="s">
        <v>388</v>
      </c>
      <c r="B144" s="267" t="s">
        <v>924</v>
      </c>
      <c r="C144" s="264" t="s">
        <v>1663</v>
      </c>
      <c r="D144" s="264" t="e">
        <v>#VALUE!</v>
      </c>
    </row>
    <row r="145" spans="1:4" hidden="1" x14ac:dyDescent="0.25">
      <c r="A145" s="127" t="s">
        <v>389</v>
      </c>
      <c r="B145" s="267" t="s">
        <v>925</v>
      </c>
      <c r="C145" s="264" t="s">
        <v>1724</v>
      </c>
      <c r="D145" s="264">
        <v>1</v>
      </c>
    </row>
    <row r="146" spans="1:4" x14ac:dyDescent="0.25">
      <c r="A146" s="127" t="s">
        <v>390</v>
      </c>
      <c r="B146" s="267" t="s">
        <v>926</v>
      </c>
      <c r="C146" s="264" t="s">
        <v>1721</v>
      </c>
      <c r="D146" s="264" t="e">
        <v>#VALUE!</v>
      </c>
    </row>
    <row r="147" spans="1:4" x14ac:dyDescent="0.25">
      <c r="A147" s="127" t="s">
        <v>391</v>
      </c>
      <c r="B147" s="267" t="s">
        <v>927</v>
      </c>
      <c r="C147" s="264" t="s">
        <v>1697</v>
      </c>
      <c r="D147" s="264" t="e">
        <v>#VALUE!</v>
      </c>
    </row>
    <row r="148" spans="1:4" x14ac:dyDescent="0.25">
      <c r="A148" s="127" t="s">
        <v>316</v>
      </c>
      <c r="B148" s="267" t="s">
        <v>928</v>
      </c>
      <c r="C148" s="264" t="s">
        <v>1722</v>
      </c>
      <c r="D148" s="264" t="e">
        <v>#VALUE!</v>
      </c>
    </row>
    <row r="149" spans="1:4" x14ac:dyDescent="0.25">
      <c r="A149" s="127">
        <v>99503</v>
      </c>
      <c r="B149" s="267" t="s">
        <v>929</v>
      </c>
      <c r="C149" s="264" t="s">
        <v>1723</v>
      </c>
      <c r="D149" s="264" t="e">
        <v>#VALUE!</v>
      </c>
    </row>
    <row r="150" spans="1:4" x14ac:dyDescent="0.25">
      <c r="A150" s="127" t="s">
        <v>392</v>
      </c>
      <c r="B150" s="267" t="s">
        <v>930</v>
      </c>
      <c r="C150" s="264" t="s">
        <v>1663</v>
      </c>
      <c r="D150" s="264" t="e">
        <v>#VALUE!</v>
      </c>
    </row>
    <row r="151" spans="1:4" hidden="1" x14ac:dyDescent="0.25">
      <c r="A151" s="127" t="s">
        <v>389</v>
      </c>
      <c r="B151" s="267" t="s">
        <v>931</v>
      </c>
      <c r="C151" s="264" t="s">
        <v>1725</v>
      </c>
      <c r="D151" s="264">
        <v>1</v>
      </c>
    </row>
    <row r="152" spans="1:4" x14ac:dyDescent="0.25">
      <c r="A152" s="127" t="s">
        <v>393</v>
      </c>
      <c r="B152" s="267" t="s">
        <v>932</v>
      </c>
      <c r="C152" s="264" t="s">
        <v>1726</v>
      </c>
      <c r="D152" s="264" t="e">
        <v>#VALUE!</v>
      </c>
    </row>
    <row r="153" spans="1:4" x14ac:dyDescent="0.25">
      <c r="A153" s="127" t="s">
        <v>391</v>
      </c>
      <c r="B153" s="267" t="s">
        <v>933</v>
      </c>
      <c r="C153" s="264" t="s">
        <v>1653</v>
      </c>
      <c r="D153" s="264" t="e">
        <v>#VALUE!</v>
      </c>
    </row>
    <row r="154" spans="1:4" x14ac:dyDescent="0.25">
      <c r="A154" s="127" t="s">
        <v>316</v>
      </c>
      <c r="B154" s="267" t="s">
        <v>934</v>
      </c>
      <c r="C154" s="264" t="s">
        <v>1727</v>
      </c>
      <c r="D154" s="264" t="e">
        <v>#VALUE!</v>
      </c>
    </row>
    <row r="155" spans="1:4" x14ac:dyDescent="0.25">
      <c r="A155" s="127">
        <v>99503</v>
      </c>
      <c r="B155" s="267" t="s">
        <v>935</v>
      </c>
      <c r="C155" s="264" t="s">
        <v>1728</v>
      </c>
      <c r="D155" s="264" t="e">
        <v>#VALUE!</v>
      </c>
    </row>
    <row r="156" spans="1:4" x14ac:dyDescent="0.25">
      <c r="A156" s="127" t="s">
        <v>394</v>
      </c>
      <c r="B156" s="267" t="s">
        <v>936</v>
      </c>
      <c r="C156" s="264" t="s">
        <v>1680</v>
      </c>
      <c r="D156" s="264" t="e">
        <v>#VALUE!</v>
      </c>
    </row>
    <row r="157" spans="1:4" hidden="1" x14ac:dyDescent="0.25">
      <c r="A157" s="127" t="s">
        <v>395</v>
      </c>
      <c r="B157" s="267" t="s">
        <v>937</v>
      </c>
      <c r="C157" s="264" t="s">
        <v>1729</v>
      </c>
      <c r="D157" s="264">
        <v>1</v>
      </c>
    </row>
    <row r="158" spans="1:4" x14ac:dyDescent="0.25">
      <c r="A158" s="127" t="s">
        <v>396</v>
      </c>
      <c r="B158" s="267" t="s">
        <v>938</v>
      </c>
      <c r="C158" s="264" t="s">
        <v>1730</v>
      </c>
      <c r="D158" s="264" t="e">
        <v>#VALUE!</v>
      </c>
    </row>
    <row r="159" spans="1:4" x14ac:dyDescent="0.25">
      <c r="A159" s="127" t="s">
        <v>397</v>
      </c>
      <c r="B159" s="267" t="s">
        <v>939</v>
      </c>
      <c r="C159" s="264" t="s">
        <v>1653</v>
      </c>
      <c r="D159" s="264" t="e">
        <v>#VALUE!</v>
      </c>
    </row>
    <row r="160" spans="1:4" x14ac:dyDescent="0.25">
      <c r="A160" s="127" t="s">
        <v>316</v>
      </c>
      <c r="B160" s="267" t="s">
        <v>940</v>
      </c>
      <c r="C160" s="264" t="s">
        <v>1727</v>
      </c>
      <c r="D160" s="264" t="e">
        <v>#VALUE!</v>
      </c>
    </row>
    <row r="161" spans="1:4" x14ac:dyDescent="0.25">
      <c r="A161" s="127">
        <v>99701</v>
      </c>
      <c r="B161" s="267" t="s">
        <v>941</v>
      </c>
      <c r="C161" s="264" t="s">
        <v>1728</v>
      </c>
      <c r="D161" s="264" t="e">
        <v>#VALUE!</v>
      </c>
    </row>
    <row r="162" spans="1:4" x14ac:dyDescent="0.25">
      <c r="A162" s="127" t="s">
        <v>398</v>
      </c>
      <c r="B162" s="267" t="s">
        <v>942</v>
      </c>
      <c r="C162" s="264" t="s">
        <v>1680</v>
      </c>
      <c r="D162" s="264" t="e">
        <v>#VALUE!</v>
      </c>
    </row>
    <row r="163" spans="1:4" hidden="1" x14ac:dyDescent="0.25">
      <c r="A163" s="127" t="s">
        <v>399</v>
      </c>
      <c r="B163" s="267" t="s">
        <v>943</v>
      </c>
      <c r="C163" s="264" t="s">
        <v>1731</v>
      </c>
      <c r="D163" s="264">
        <v>1</v>
      </c>
    </row>
    <row r="164" spans="1:4" x14ac:dyDescent="0.25">
      <c r="A164" s="127" t="s">
        <v>400</v>
      </c>
      <c r="B164" s="267" t="s">
        <v>944</v>
      </c>
      <c r="C164" s="264" t="s">
        <v>1732</v>
      </c>
      <c r="D164" s="264" t="e">
        <v>#VALUE!</v>
      </c>
    </row>
    <row r="165" spans="1:4" x14ac:dyDescent="0.25">
      <c r="A165" s="127" t="s">
        <v>397</v>
      </c>
      <c r="B165" s="267" t="s">
        <v>945</v>
      </c>
      <c r="C165" s="264" t="s">
        <v>1653</v>
      </c>
      <c r="D165" s="264" t="e">
        <v>#VALUE!</v>
      </c>
    </row>
    <row r="166" spans="1:4" x14ac:dyDescent="0.25">
      <c r="A166" s="127" t="s">
        <v>316</v>
      </c>
      <c r="B166" s="267" t="s">
        <v>946</v>
      </c>
      <c r="C166" s="264" t="s">
        <v>1733</v>
      </c>
      <c r="D166" s="264" t="e">
        <v>#VALUE!</v>
      </c>
    </row>
    <row r="167" spans="1:4" x14ac:dyDescent="0.25">
      <c r="A167" s="127">
        <v>99701</v>
      </c>
      <c r="B167" s="267" t="s">
        <v>947</v>
      </c>
      <c r="C167" s="264" t="s">
        <v>1734</v>
      </c>
      <c r="D167" s="264" t="e">
        <v>#VALUE!</v>
      </c>
    </row>
    <row r="168" spans="1:4" x14ac:dyDescent="0.25">
      <c r="A168" s="127" t="s">
        <v>401</v>
      </c>
      <c r="B168" s="267" t="s">
        <v>948</v>
      </c>
      <c r="C168" s="264" t="s">
        <v>1672</v>
      </c>
      <c r="D168" s="264" t="e">
        <v>#VALUE!</v>
      </c>
    </row>
    <row r="169" spans="1:4" hidden="1" x14ac:dyDescent="0.25">
      <c r="A169" s="127" t="s">
        <v>402</v>
      </c>
      <c r="B169" s="267" t="s">
        <v>949</v>
      </c>
      <c r="C169" s="264" t="s">
        <v>1735</v>
      </c>
      <c r="D169" s="264">
        <v>1</v>
      </c>
    </row>
    <row r="170" spans="1:4" x14ac:dyDescent="0.25">
      <c r="A170" s="127" t="s">
        <v>403</v>
      </c>
      <c r="B170" s="267" t="s">
        <v>950</v>
      </c>
      <c r="C170" s="264" t="s">
        <v>1705</v>
      </c>
      <c r="D170" s="264" t="e">
        <v>#VALUE!</v>
      </c>
    </row>
    <row r="171" spans="1:4" x14ac:dyDescent="0.25">
      <c r="A171" s="127" t="s">
        <v>404</v>
      </c>
      <c r="B171" s="267" t="s">
        <v>951</v>
      </c>
      <c r="C171" s="264" t="s">
        <v>1653</v>
      </c>
      <c r="D171" s="264" t="e">
        <v>#VALUE!</v>
      </c>
    </row>
    <row r="172" spans="1:4" x14ac:dyDescent="0.25">
      <c r="A172" s="127" t="s">
        <v>316</v>
      </c>
      <c r="B172" s="267" t="s">
        <v>952</v>
      </c>
      <c r="C172" s="264" t="s">
        <v>1698</v>
      </c>
      <c r="D172" s="264" t="e">
        <v>#VALUE!</v>
      </c>
    </row>
    <row r="173" spans="1:4" x14ac:dyDescent="0.25">
      <c r="A173" s="127">
        <v>99901</v>
      </c>
      <c r="B173" s="267" t="s">
        <v>953</v>
      </c>
      <c r="C173" s="264" t="s">
        <v>1699</v>
      </c>
      <c r="D173" s="264" t="e">
        <v>#VALUE!</v>
      </c>
    </row>
    <row r="174" spans="1:4" x14ac:dyDescent="0.25">
      <c r="A174" s="127" t="s">
        <v>405</v>
      </c>
      <c r="B174" s="267" t="s">
        <v>954</v>
      </c>
      <c r="C174" s="264" t="s">
        <v>1736</v>
      </c>
      <c r="D174" s="264" t="e">
        <v>#VALUE!</v>
      </c>
    </row>
    <row r="175" spans="1:4" hidden="1" x14ac:dyDescent="0.25">
      <c r="A175" s="127" t="s">
        <v>406</v>
      </c>
      <c r="B175" s="267" t="s">
        <v>955</v>
      </c>
      <c r="C175" s="264" t="s">
        <v>1737</v>
      </c>
      <c r="D175" s="264">
        <v>1</v>
      </c>
    </row>
    <row r="176" spans="1:4" x14ac:dyDescent="0.25">
      <c r="A176" s="127" t="s">
        <v>407</v>
      </c>
      <c r="B176" s="267" t="s">
        <v>956</v>
      </c>
      <c r="C176" s="264" t="s">
        <v>1738</v>
      </c>
      <c r="D176" s="264" t="e">
        <v>#VALUE!</v>
      </c>
    </row>
    <row r="177" spans="1:4" x14ac:dyDescent="0.25">
      <c r="A177" s="127" t="s">
        <v>363</v>
      </c>
      <c r="B177" s="267" t="s">
        <v>957</v>
      </c>
      <c r="C177" s="264" t="s">
        <v>1653</v>
      </c>
      <c r="D177" s="264" t="e">
        <v>#VALUE!</v>
      </c>
    </row>
    <row r="178" spans="1:4" x14ac:dyDescent="0.25">
      <c r="A178" s="127" t="s">
        <v>316</v>
      </c>
      <c r="B178" s="267" t="s">
        <v>958</v>
      </c>
      <c r="C178" s="264" t="s">
        <v>1698</v>
      </c>
      <c r="D178" s="264" t="e">
        <v>#VALUE!</v>
      </c>
    </row>
    <row r="179" spans="1:4" x14ac:dyDescent="0.25">
      <c r="A179" s="127">
        <v>99518</v>
      </c>
      <c r="B179" s="267" t="s">
        <v>959</v>
      </c>
      <c r="C179" s="264" t="s">
        <v>1699</v>
      </c>
      <c r="D179" s="264" t="e">
        <v>#VALUE!</v>
      </c>
    </row>
    <row r="180" spans="1:4" x14ac:dyDescent="0.25">
      <c r="A180" s="127" t="s">
        <v>408</v>
      </c>
      <c r="B180" s="267" t="s">
        <v>960</v>
      </c>
      <c r="C180" s="264" t="s">
        <v>1656</v>
      </c>
      <c r="D180" s="264" t="e">
        <v>#VALUE!</v>
      </c>
    </row>
    <row r="181" spans="1:4" hidden="1" x14ac:dyDescent="0.25">
      <c r="A181" s="127" t="s">
        <v>409</v>
      </c>
      <c r="B181" s="267" t="s">
        <v>961</v>
      </c>
      <c r="C181" s="264" t="s">
        <v>1739</v>
      </c>
      <c r="D181" s="264">
        <v>1</v>
      </c>
    </row>
    <row r="182" spans="1:4" x14ac:dyDescent="0.25">
      <c r="A182" s="127" t="s">
        <v>410</v>
      </c>
      <c r="B182" s="267" t="s">
        <v>962</v>
      </c>
      <c r="C182" s="264" t="s">
        <v>1678</v>
      </c>
      <c r="D182" s="264" t="e">
        <v>#VALUE!</v>
      </c>
    </row>
    <row r="183" spans="1:4" x14ac:dyDescent="0.25">
      <c r="A183" s="127" t="s">
        <v>363</v>
      </c>
      <c r="B183" s="267" t="s">
        <v>963</v>
      </c>
      <c r="C183" s="264" t="s">
        <v>1687</v>
      </c>
      <c r="D183" s="264" t="e">
        <v>#VALUE!</v>
      </c>
    </row>
    <row r="184" spans="1:4" x14ac:dyDescent="0.25">
      <c r="A184" s="127" t="s">
        <v>316</v>
      </c>
      <c r="B184" s="267" t="s">
        <v>964</v>
      </c>
      <c r="C184" s="264" t="s">
        <v>356</v>
      </c>
      <c r="D184" s="264" t="e">
        <v>#VALUE!</v>
      </c>
    </row>
    <row r="185" spans="1:4" x14ac:dyDescent="0.25">
      <c r="A185" s="127">
        <v>99501</v>
      </c>
      <c r="B185" s="267" t="s">
        <v>965</v>
      </c>
      <c r="C185" s="264" t="s">
        <v>1693</v>
      </c>
      <c r="D185" s="264" t="e">
        <v>#VALUE!</v>
      </c>
    </row>
    <row r="186" spans="1:4" x14ac:dyDescent="0.25">
      <c r="A186" s="127" t="s">
        <v>411</v>
      </c>
      <c r="B186" s="267" t="s">
        <v>966</v>
      </c>
      <c r="C186" s="264" t="s">
        <v>1740</v>
      </c>
      <c r="D186" s="264" t="e">
        <v>#VALUE!</v>
      </c>
    </row>
    <row r="187" spans="1:4" hidden="1" x14ac:dyDescent="0.25">
      <c r="A187" s="127" t="s">
        <v>412</v>
      </c>
      <c r="B187" s="267" t="s">
        <v>967</v>
      </c>
      <c r="C187" s="264" t="s">
        <v>1691</v>
      </c>
      <c r="D187" s="264">
        <v>1</v>
      </c>
    </row>
    <row r="188" spans="1:4" x14ac:dyDescent="0.25">
      <c r="A188" s="127" t="s">
        <v>413</v>
      </c>
      <c r="B188" s="267" t="s">
        <v>968</v>
      </c>
      <c r="C188" s="264" t="s">
        <v>1741</v>
      </c>
      <c r="D188" s="264" t="e">
        <v>#VALUE!</v>
      </c>
    </row>
    <row r="189" spans="1:4" x14ac:dyDescent="0.25">
      <c r="A189" s="127" t="s">
        <v>356</v>
      </c>
      <c r="B189" s="267" t="s">
        <v>969</v>
      </c>
      <c r="C189" s="264" t="s">
        <v>1666</v>
      </c>
      <c r="D189" s="264" t="e">
        <v>#VALUE!</v>
      </c>
    </row>
    <row r="190" spans="1:4" x14ac:dyDescent="0.25">
      <c r="A190" s="127" t="s">
        <v>316</v>
      </c>
      <c r="B190" s="267" t="s">
        <v>970</v>
      </c>
      <c r="C190" s="264" t="s">
        <v>1727</v>
      </c>
      <c r="D190" s="264" t="e">
        <v>#VALUE!</v>
      </c>
    </row>
    <row r="191" spans="1:4" x14ac:dyDescent="0.25">
      <c r="A191" s="127">
        <v>99801</v>
      </c>
      <c r="B191" s="267" t="s">
        <v>971</v>
      </c>
      <c r="C191" s="264" t="s">
        <v>1728</v>
      </c>
      <c r="D191" s="264" t="e">
        <v>#VALUE!</v>
      </c>
    </row>
    <row r="192" spans="1:4" x14ac:dyDescent="0.25">
      <c r="A192" s="127" t="s">
        <v>414</v>
      </c>
      <c r="B192" s="267" t="s">
        <v>972</v>
      </c>
      <c r="C192" s="264" t="s">
        <v>1659</v>
      </c>
      <c r="D192" s="264" t="e">
        <v>#VALUE!</v>
      </c>
    </row>
    <row r="193" spans="1:4" hidden="1" x14ac:dyDescent="0.25">
      <c r="A193" s="127" t="s">
        <v>415</v>
      </c>
      <c r="B193" s="267" t="s">
        <v>973</v>
      </c>
      <c r="C193" s="264" t="s">
        <v>1742</v>
      </c>
      <c r="D193" s="264">
        <v>1</v>
      </c>
    </row>
    <row r="194" spans="1:4" x14ac:dyDescent="0.25">
      <c r="A194" s="127" t="s">
        <v>416</v>
      </c>
      <c r="B194" s="267" t="s">
        <v>974</v>
      </c>
      <c r="C194" s="264" t="s">
        <v>1741</v>
      </c>
      <c r="D194" s="264" t="e">
        <v>#VALUE!</v>
      </c>
    </row>
    <row r="195" spans="1:4" x14ac:dyDescent="0.25">
      <c r="A195" s="127" t="s">
        <v>397</v>
      </c>
      <c r="B195" s="267" t="s">
        <v>975</v>
      </c>
      <c r="C195" s="264" t="s">
        <v>1653</v>
      </c>
      <c r="D195" s="264" t="e">
        <v>#VALUE!</v>
      </c>
    </row>
    <row r="196" spans="1:4" x14ac:dyDescent="0.25">
      <c r="A196" s="127" t="s">
        <v>316</v>
      </c>
      <c r="B196" s="267" t="s">
        <v>976</v>
      </c>
      <c r="C196" s="264" t="s">
        <v>1727</v>
      </c>
      <c r="D196" s="264" t="e">
        <v>#VALUE!</v>
      </c>
    </row>
    <row r="197" spans="1:4" x14ac:dyDescent="0.25">
      <c r="A197" s="127">
        <v>99709</v>
      </c>
      <c r="B197" s="267" t="s">
        <v>977</v>
      </c>
      <c r="C197" s="264" t="s">
        <v>1728</v>
      </c>
      <c r="D197" s="264" t="e">
        <v>#VALUE!</v>
      </c>
    </row>
    <row r="198" spans="1:4" x14ac:dyDescent="0.25">
      <c r="A198" s="127" t="s">
        <v>417</v>
      </c>
      <c r="B198" s="267" t="s">
        <v>978</v>
      </c>
      <c r="C198" s="264" t="s">
        <v>1656</v>
      </c>
      <c r="D198" s="264" t="e">
        <v>#VALUE!</v>
      </c>
    </row>
    <row r="199" spans="1:4" hidden="1" x14ac:dyDescent="0.25">
      <c r="A199" s="127" t="s">
        <v>415</v>
      </c>
      <c r="B199" s="267" t="s">
        <v>979</v>
      </c>
      <c r="C199" s="264" t="s">
        <v>1743</v>
      </c>
      <c r="D199" s="264">
        <v>1</v>
      </c>
    </row>
    <row r="200" spans="1:4" x14ac:dyDescent="0.25">
      <c r="A200" s="127" t="s">
        <v>418</v>
      </c>
      <c r="B200" s="267" t="s">
        <v>980</v>
      </c>
      <c r="C200" s="264" t="s">
        <v>1744</v>
      </c>
      <c r="D200" s="264" t="e">
        <v>#VALUE!</v>
      </c>
    </row>
    <row r="201" spans="1:4" x14ac:dyDescent="0.25">
      <c r="A201" s="127" t="s">
        <v>397</v>
      </c>
      <c r="B201" s="267" t="s">
        <v>981</v>
      </c>
      <c r="C201" s="264" t="s">
        <v>1653</v>
      </c>
      <c r="D201" s="264" t="e">
        <v>#VALUE!</v>
      </c>
    </row>
    <row r="202" spans="1:4" x14ac:dyDescent="0.25">
      <c r="A202" s="127" t="s">
        <v>316</v>
      </c>
      <c r="B202" s="267" t="s">
        <v>982</v>
      </c>
      <c r="C202" s="264" t="s">
        <v>1733</v>
      </c>
      <c r="D202" s="264" t="e">
        <v>#VALUE!</v>
      </c>
    </row>
    <row r="203" spans="1:4" x14ac:dyDescent="0.25">
      <c r="A203" s="127">
        <v>99501</v>
      </c>
      <c r="B203" s="267" t="s">
        <v>983</v>
      </c>
      <c r="C203" s="264" t="s">
        <v>1734</v>
      </c>
      <c r="D203" s="264" t="e">
        <v>#VALUE!</v>
      </c>
    </row>
    <row r="204" spans="1:4" x14ac:dyDescent="0.25">
      <c r="A204" s="127" t="s">
        <v>419</v>
      </c>
      <c r="B204" s="267" t="s">
        <v>984</v>
      </c>
      <c r="C204" s="264" t="s">
        <v>1656</v>
      </c>
      <c r="D204" s="264" t="e">
        <v>#VALUE!</v>
      </c>
    </row>
    <row r="205" spans="1:4" hidden="1" x14ac:dyDescent="0.25">
      <c r="A205" s="127" t="s">
        <v>420</v>
      </c>
      <c r="B205" s="267" t="s">
        <v>985</v>
      </c>
      <c r="C205" s="264" t="s">
        <v>1745</v>
      </c>
      <c r="D205" s="264">
        <v>1</v>
      </c>
    </row>
    <row r="206" spans="1:4" x14ac:dyDescent="0.25">
      <c r="A206" s="127" t="s">
        <v>421</v>
      </c>
      <c r="B206" s="267" t="s">
        <v>986</v>
      </c>
      <c r="C206" s="264" t="s">
        <v>1746</v>
      </c>
      <c r="D206" s="264" t="e">
        <v>#VALUE!</v>
      </c>
    </row>
    <row r="207" spans="1:4" x14ac:dyDescent="0.25">
      <c r="A207" s="127" t="s">
        <v>404</v>
      </c>
      <c r="B207" s="267" t="s">
        <v>987</v>
      </c>
      <c r="C207" s="264" t="s">
        <v>1687</v>
      </c>
      <c r="D207" s="264" t="e">
        <v>#VALUE!</v>
      </c>
    </row>
    <row r="208" spans="1:4" x14ac:dyDescent="0.25">
      <c r="A208" s="127" t="s">
        <v>316</v>
      </c>
      <c r="B208" s="267" t="s">
        <v>988</v>
      </c>
      <c r="C208" s="264" t="s">
        <v>1733</v>
      </c>
      <c r="D208" s="264" t="e">
        <v>#VALUE!</v>
      </c>
    </row>
    <row r="209" spans="1:4" x14ac:dyDescent="0.25">
      <c r="A209" s="127">
        <v>99501</v>
      </c>
      <c r="B209" s="267" t="s">
        <v>989</v>
      </c>
      <c r="C209" s="264" t="s">
        <v>1734</v>
      </c>
      <c r="D209" s="264" t="e">
        <v>#VALUE!</v>
      </c>
    </row>
    <row r="210" spans="1:4" x14ac:dyDescent="0.25">
      <c r="A210" s="127" t="s">
        <v>422</v>
      </c>
      <c r="B210" s="267" t="s">
        <v>990</v>
      </c>
      <c r="C210" s="264" t="s">
        <v>1656</v>
      </c>
      <c r="D210" s="264" t="e">
        <v>#VALUE!</v>
      </c>
    </row>
    <row r="211" spans="1:4" hidden="1" x14ac:dyDescent="0.25">
      <c r="A211" s="127" t="s">
        <v>423</v>
      </c>
      <c r="B211" s="267" t="s">
        <v>991</v>
      </c>
      <c r="C211" s="264" t="s">
        <v>1747</v>
      </c>
      <c r="D211" s="264">
        <v>1</v>
      </c>
    </row>
    <row r="212" spans="1:4" x14ac:dyDescent="0.25">
      <c r="A212" s="127" t="s">
        <v>424</v>
      </c>
      <c r="B212" s="267" t="s">
        <v>992</v>
      </c>
      <c r="C212" s="264" t="s">
        <v>1746</v>
      </c>
      <c r="D212" s="264" t="e">
        <v>#VALUE!</v>
      </c>
    </row>
    <row r="213" spans="1:4" x14ac:dyDescent="0.25">
      <c r="A213" s="127" t="s">
        <v>404</v>
      </c>
      <c r="B213" s="267" t="s">
        <v>993</v>
      </c>
      <c r="C213" s="264" t="s">
        <v>1687</v>
      </c>
      <c r="D213" s="264" t="e">
        <v>#VALUE!</v>
      </c>
    </row>
    <row r="214" spans="1:4" x14ac:dyDescent="0.25">
      <c r="A214" s="127" t="s">
        <v>316</v>
      </c>
      <c r="B214" s="267" t="s">
        <v>994</v>
      </c>
      <c r="C214" s="264" t="s">
        <v>1733</v>
      </c>
      <c r="D214" s="264" t="e">
        <v>#VALUE!</v>
      </c>
    </row>
    <row r="215" spans="1:4" x14ac:dyDescent="0.25">
      <c r="A215" s="127">
        <v>99501</v>
      </c>
      <c r="B215" s="267" t="s">
        <v>995</v>
      </c>
      <c r="C215" s="264" t="s">
        <v>1734</v>
      </c>
      <c r="D215" s="264" t="e">
        <v>#VALUE!</v>
      </c>
    </row>
    <row r="216" spans="1:4" x14ac:dyDescent="0.25">
      <c r="A216" s="127" t="s">
        <v>425</v>
      </c>
      <c r="B216" s="267" t="s">
        <v>996</v>
      </c>
      <c r="C216" s="264" t="s">
        <v>1656</v>
      </c>
      <c r="D216" s="264" t="e">
        <v>#VALUE!</v>
      </c>
    </row>
    <row r="217" spans="1:4" hidden="1" x14ac:dyDescent="0.25">
      <c r="A217" s="127" t="s">
        <v>423</v>
      </c>
      <c r="B217" s="267" t="s">
        <v>997</v>
      </c>
      <c r="C217" s="264" t="s">
        <v>1748</v>
      </c>
      <c r="D217" s="264">
        <v>1</v>
      </c>
    </row>
    <row r="218" spans="1:4" x14ac:dyDescent="0.25">
      <c r="A218" s="127" t="s">
        <v>426</v>
      </c>
      <c r="B218" s="267" t="s">
        <v>998</v>
      </c>
      <c r="C218" s="264" t="s">
        <v>1746</v>
      </c>
      <c r="D218" s="264" t="e">
        <v>#VALUE!</v>
      </c>
    </row>
    <row r="219" spans="1:4" x14ac:dyDescent="0.25">
      <c r="A219" s="127" t="s">
        <v>404</v>
      </c>
      <c r="B219" s="267" t="s">
        <v>999</v>
      </c>
      <c r="C219" s="264" t="s">
        <v>1697</v>
      </c>
      <c r="D219" s="264" t="e">
        <v>#VALUE!</v>
      </c>
    </row>
    <row r="220" spans="1:4" x14ac:dyDescent="0.25">
      <c r="A220" s="127" t="s">
        <v>316</v>
      </c>
      <c r="B220" s="267" t="s">
        <v>1000</v>
      </c>
      <c r="C220" s="264" t="s">
        <v>1733</v>
      </c>
      <c r="D220" s="264" t="e">
        <v>#VALUE!</v>
      </c>
    </row>
    <row r="221" spans="1:4" x14ac:dyDescent="0.25">
      <c r="A221" s="127">
        <v>99501</v>
      </c>
      <c r="B221" s="267" t="s">
        <v>1001</v>
      </c>
      <c r="C221" s="264" t="s">
        <v>1734</v>
      </c>
      <c r="D221" s="264" t="e">
        <v>#VALUE!</v>
      </c>
    </row>
    <row r="222" spans="1:4" x14ac:dyDescent="0.25">
      <c r="A222" s="127" t="s">
        <v>427</v>
      </c>
      <c r="B222" s="267" t="s">
        <v>1002</v>
      </c>
      <c r="C222" s="264" t="s">
        <v>1680</v>
      </c>
      <c r="D222" s="264" t="e">
        <v>#VALUE!</v>
      </c>
    </row>
    <row r="223" spans="1:4" hidden="1" x14ac:dyDescent="0.25">
      <c r="A223" s="127" t="s">
        <v>423</v>
      </c>
      <c r="B223" s="267" t="s">
        <v>1003</v>
      </c>
      <c r="C223" s="264" t="s">
        <v>1749</v>
      </c>
      <c r="D223" s="264">
        <v>1</v>
      </c>
    </row>
    <row r="224" spans="1:4" x14ac:dyDescent="0.25">
      <c r="A224" s="127" t="s">
        <v>428</v>
      </c>
      <c r="B224" s="267" t="s">
        <v>1004</v>
      </c>
      <c r="C224" s="264" t="s">
        <v>1750</v>
      </c>
      <c r="D224" s="264" t="e">
        <v>#VALUE!</v>
      </c>
    </row>
    <row r="225" spans="1:4" x14ac:dyDescent="0.25">
      <c r="A225" s="127" t="s">
        <v>404</v>
      </c>
      <c r="B225" s="267" t="s">
        <v>1005</v>
      </c>
      <c r="C225" s="264" t="s">
        <v>1653</v>
      </c>
      <c r="D225" s="264" t="e">
        <v>#VALUE!</v>
      </c>
    </row>
    <row r="226" spans="1:4" x14ac:dyDescent="0.25">
      <c r="A226" s="127" t="s">
        <v>316</v>
      </c>
      <c r="B226" s="267" t="s">
        <v>1006</v>
      </c>
      <c r="C226" s="264" t="s">
        <v>1733</v>
      </c>
      <c r="D226" s="264" t="e">
        <v>#VALUE!</v>
      </c>
    </row>
    <row r="227" spans="1:4" x14ac:dyDescent="0.25">
      <c r="A227" s="127">
        <v>99701</v>
      </c>
      <c r="B227" s="267" t="s">
        <v>1007</v>
      </c>
      <c r="C227" s="264" t="s">
        <v>1734</v>
      </c>
      <c r="D227" s="264" t="e">
        <v>#VALUE!</v>
      </c>
    </row>
    <row r="228" spans="1:4" x14ac:dyDescent="0.25">
      <c r="A228" s="127" t="s">
        <v>429</v>
      </c>
      <c r="B228" s="267" t="s">
        <v>1008</v>
      </c>
      <c r="C228" s="264" t="s">
        <v>1719</v>
      </c>
      <c r="D228" s="264" t="e">
        <v>#VALUE!</v>
      </c>
    </row>
    <row r="229" spans="1:4" hidden="1" x14ac:dyDescent="0.25">
      <c r="A229" s="127" t="s">
        <v>430</v>
      </c>
      <c r="B229" s="267" t="s">
        <v>1009</v>
      </c>
      <c r="C229" s="264" t="s">
        <v>1751</v>
      </c>
      <c r="D229" s="264">
        <v>1</v>
      </c>
    </row>
    <row r="230" spans="1:4" x14ac:dyDescent="0.25">
      <c r="A230" s="127" t="s">
        <v>431</v>
      </c>
      <c r="B230" s="267" t="s">
        <v>1010</v>
      </c>
      <c r="C230" s="264" t="s">
        <v>1752</v>
      </c>
      <c r="D230" s="264" t="e">
        <v>#VALUE!</v>
      </c>
    </row>
    <row r="231" spans="1:4" x14ac:dyDescent="0.25">
      <c r="A231" s="127" t="s">
        <v>404</v>
      </c>
      <c r="B231" s="267" t="s">
        <v>1011</v>
      </c>
      <c r="C231" s="264" t="s">
        <v>1702</v>
      </c>
      <c r="D231" s="264" t="e">
        <v>#VALUE!</v>
      </c>
    </row>
    <row r="232" spans="1:4" x14ac:dyDescent="0.25">
      <c r="A232" s="127" t="s">
        <v>316</v>
      </c>
      <c r="B232" s="267" t="s">
        <v>1012</v>
      </c>
      <c r="C232" s="264" t="s">
        <v>1698</v>
      </c>
      <c r="D232" s="264" t="e">
        <v>#VALUE!</v>
      </c>
    </row>
    <row r="233" spans="1:4" x14ac:dyDescent="0.25">
      <c r="A233" s="127">
        <v>99654</v>
      </c>
      <c r="B233" s="267" t="s">
        <v>1013</v>
      </c>
      <c r="C233" s="264" t="s">
        <v>1699</v>
      </c>
      <c r="D233" s="264" t="e">
        <v>#VALUE!</v>
      </c>
    </row>
    <row r="234" spans="1:4" x14ac:dyDescent="0.25">
      <c r="A234" s="127" t="s">
        <v>432</v>
      </c>
      <c r="B234" s="267" t="s">
        <v>1014</v>
      </c>
      <c r="C234" s="264" t="s">
        <v>1717</v>
      </c>
      <c r="D234" s="264" t="e">
        <v>#VALUE!</v>
      </c>
    </row>
    <row r="235" spans="1:4" hidden="1" x14ac:dyDescent="0.25">
      <c r="A235" s="127" t="s">
        <v>433</v>
      </c>
      <c r="B235" s="267" t="s">
        <v>1015</v>
      </c>
      <c r="C235" s="264" t="s">
        <v>1753</v>
      </c>
      <c r="D235" s="264">
        <v>1</v>
      </c>
    </row>
    <row r="236" spans="1:4" x14ac:dyDescent="0.25">
      <c r="A236" s="127" t="s">
        <v>434</v>
      </c>
      <c r="B236" s="267" t="s">
        <v>1016</v>
      </c>
      <c r="C236" s="264" t="s">
        <v>1732</v>
      </c>
      <c r="D236" s="264" t="e">
        <v>#VALUE!</v>
      </c>
    </row>
    <row r="237" spans="1:4" x14ac:dyDescent="0.25">
      <c r="A237" s="127" t="s">
        <v>363</v>
      </c>
      <c r="B237" s="267" t="s">
        <v>1017</v>
      </c>
      <c r="C237" s="264" t="s">
        <v>1708</v>
      </c>
      <c r="D237" s="264" t="e">
        <v>#VALUE!</v>
      </c>
    </row>
    <row r="238" spans="1:4" x14ac:dyDescent="0.25">
      <c r="A238" s="127" t="s">
        <v>316</v>
      </c>
      <c r="B238" s="267" t="s">
        <v>1018</v>
      </c>
      <c r="C238" s="264" t="s">
        <v>1698</v>
      </c>
      <c r="D238" s="264" t="e">
        <v>#VALUE!</v>
      </c>
    </row>
    <row r="239" spans="1:4" x14ac:dyDescent="0.25">
      <c r="A239" s="127">
        <v>99686</v>
      </c>
      <c r="B239" s="267" t="s">
        <v>1019</v>
      </c>
      <c r="C239" s="264" t="s">
        <v>1699</v>
      </c>
      <c r="D239" s="264" t="e">
        <v>#VALUE!</v>
      </c>
    </row>
    <row r="240" spans="1:4" x14ac:dyDescent="0.25">
      <c r="A240" s="127" t="s">
        <v>435</v>
      </c>
      <c r="B240" s="267" t="s">
        <v>1020</v>
      </c>
      <c r="C240" s="264" t="s">
        <v>1680</v>
      </c>
      <c r="D240" s="264" t="e">
        <v>#VALUE!</v>
      </c>
    </row>
    <row r="241" spans="1:4" hidden="1" x14ac:dyDescent="0.25">
      <c r="A241" s="127" t="s">
        <v>436</v>
      </c>
      <c r="B241" s="267" t="s">
        <v>1021</v>
      </c>
      <c r="C241" s="264" t="s">
        <v>1754</v>
      </c>
      <c r="D241" s="264">
        <v>1</v>
      </c>
    </row>
    <row r="242" spans="1:4" x14ac:dyDescent="0.25">
      <c r="A242" s="127" t="s">
        <v>437</v>
      </c>
      <c r="B242" s="267" t="s">
        <v>1022</v>
      </c>
      <c r="C242" s="264" t="s">
        <v>1705</v>
      </c>
      <c r="D242" s="264" t="e">
        <v>#VALUE!</v>
      </c>
    </row>
    <row r="243" spans="1:4" x14ac:dyDescent="0.25">
      <c r="A243" s="127" t="s">
        <v>363</v>
      </c>
      <c r="B243" s="267" t="s">
        <v>1023</v>
      </c>
      <c r="C243" s="264" t="s">
        <v>1755</v>
      </c>
      <c r="D243" s="264" t="e">
        <v>#VALUE!</v>
      </c>
    </row>
    <row r="244" spans="1:4" x14ac:dyDescent="0.25">
      <c r="A244" s="127" t="s">
        <v>316</v>
      </c>
      <c r="B244" s="267" t="s">
        <v>1024</v>
      </c>
      <c r="C244" s="264" t="s">
        <v>1733</v>
      </c>
      <c r="D244" s="264" t="e">
        <v>#VALUE!</v>
      </c>
    </row>
    <row r="245" spans="1:4" x14ac:dyDescent="0.25">
      <c r="A245" s="127">
        <v>99701</v>
      </c>
      <c r="B245" s="267" t="s">
        <v>1025</v>
      </c>
      <c r="C245" s="264" t="s">
        <v>1734</v>
      </c>
      <c r="D245" s="264" t="e">
        <v>#VALUE!</v>
      </c>
    </row>
    <row r="246" spans="1:4" x14ac:dyDescent="0.25">
      <c r="A246" s="127" t="s">
        <v>438</v>
      </c>
      <c r="B246" s="267" t="s">
        <v>1026</v>
      </c>
      <c r="C246" s="264" t="s">
        <v>1719</v>
      </c>
      <c r="D246" s="264" t="e">
        <v>#VALUE!</v>
      </c>
    </row>
    <row r="247" spans="1:4" hidden="1" x14ac:dyDescent="0.25">
      <c r="A247" s="127" t="s">
        <v>439</v>
      </c>
      <c r="B247" s="267" t="s">
        <v>1027</v>
      </c>
      <c r="C247" s="264" t="s">
        <v>1756</v>
      </c>
      <c r="D247" s="264">
        <v>1</v>
      </c>
    </row>
    <row r="248" spans="1:4" x14ac:dyDescent="0.25">
      <c r="A248" s="127" t="s">
        <v>440</v>
      </c>
      <c r="B248" s="267" t="s">
        <v>1028</v>
      </c>
      <c r="C248" s="264" t="s">
        <v>1757</v>
      </c>
      <c r="D248" s="264" t="e">
        <v>#VALUE!</v>
      </c>
    </row>
    <row r="249" spans="1:4" x14ac:dyDescent="0.25">
      <c r="A249" s="127" t="s">
        <v>404</v>
      </c>
      <c r="B249" s="267" t="s">
        <v>1029</v>
      </c>
      <c r="C249" s="264" t="s">
        <v>1697</v>
      </c>
      <c r="D249" s="264" t="e">
        <v>#VALUE!</v>
      </c>
    </row>
    <row r="250" spans="1:4" x14ac:dyDescent="0.25">
      <c r="A250" s="127" t="s">
        <v>316</v>
      </c>
      <c r="B250" s="267" t="s">
        <v>1030</v>
      </c>
      <c r="C250" s="264" t="s">
        <v>1758</v>
      </c>
      <c r="D250" s="264" t="e">
        <v>#VALUE!</v>
      </c>
    </row>
    <row r="251" spans="1:4" x14ac:dyDescent="0.25">
      <c r="A251" s="127">
        <v>99654</v>
      </c>
      <c r="B251" s="267" t="s">
        <v>1031</v>
      </c>
      <c r="C251" s="264" t="s">
        <v>1759</v>
      </c>
      <c r="D251" s="264" t="e">
        <v>#VALUE!</v>
      </c>
    </row>
    <row r="252" spans="1:4" x14ac:dyDescent="0.25">
      <c r="A252" s="127" t="s">
        <v>441</v>
      </c>
      <c r="B252" s="267" t="s">
        <v>1032</v>
      </c>
      <c r="C252" s="264" t="s">
        <v>1760</v>
      </c>
      <c r="D252" s="264" t="e">
        <v>#VALUE!</v>
      </c>
    </row>
    <row r="253" spans="1:4" hidden="1" x14ac:dyDescent="0.25">
      <c r="A253" s="127" t="s">
        <v>442</v>
      </c>
      <c r="B253" s="267" t="s">
        <v>1033</v>
      </c>
      <c r="C253" s="264" t="s">
        <v>1761</v>
      </c>
      <c r="D253" s="264">
        <v>1</v>
      </c>
    </row>
    <row r="254" spans="1:4" x14ac:dyDescent="0.25">
      <c r="A254" s="127" t="s">
        <v>443</v>
      </c>
      <c r="B254" s="267" t="s">
        <v>1034</v>
      </c>
      <c r="C254" s="264" t="s">
        <v>1732</v>
      </c>
      <c r="D254" s="264" t="e">
        <v>#VALUE!</v>
      </c>
    </row>
    <row r="255" spans="1:4" x14ac:dyDescent="0.25">
      <c r="A255" s="127" t="s">
        <v>444</v>
      </c>
      <c r="B255" s="267" t="s">
        <v>1035</v>
      </c>
      <c r="C255" s="264" t="s">
        <v>1702</v>
      </c>
      <c r="D255" s="264" t="e">
        <v>#VALUE!</v>
      </c>
    </row>
    <row r="256" spans="1:4" x14ac:dyDescent="0.25">
      <c r="A256" s="127" t="s">
        <v>316</v>
      </c>
      <c r="B256" s="267" t="s">
        <v>1036</v>
      </c>
      <c r="C256" s="264" t="s">
        <v>1733</v>
      </c>
      <c r="D256" s="264" t="e">
        <v>#VALUE!</v>
      </c>
    </row>
    <row r="257" spans="1:4" x14ac:dyDescent="0.25">
      <c r="A257" s="127">
        <v>99587</v>
      </c>
      <c r="B257" s="267" t="s">
        <v>1037</v>
      </c>
      <c r="C257" s="264" t="s">
        <v>1734</v>
      </c>
      <c r="D257" s="264" t="e">
        <v>#VALUE!</v>
      </c>
    </row>
    <row r="258" spans="1:4" x14ac:dyDescent="0.25">
      <c r="A258" s="127" t="s">
        <v>445</v>
      </c>
      <c r="B258" s="267" t="s">
        <v>1038</v>
      </c>
      <c r="C258" s="264" t="s">
        <v>1712</v>
      </c>
      <c r="D258" s="264" t="e">
        <v>#VALUE!</v>
      </c>
    </row>
    <row r="259" spans="1:4" hidden="1" x14ac:dyDescent="0.25">
      <c r="A259" s="127" t="s">
        <v>446</v>
      </c>
      <c r="B259" s="267" t="s">
        <v>1039</v>
      </c>
      <c r="C259" s="264" t="s">
        <v>1762</v>
      </c>
      <c r="D259" s="264">
        <v>1</v>
      </c>
    </row>
    <row r="260" spans="1:4" x14ac:dyDescent="0.25">
      <c r="A260" s="127" t="s">
        <v>447</v>
      </c>
      <c r="B260" s="267" t="s">
        <v>1040</v>
      </c>
      <c r="C260" s="264" t="s">
        <v>1763</v>
      </c>
      <c r="D260" s="264" t="e">
        <v>#VALUE!</v>
      </c>
    </row>
    <row r="261" spans="1:4" x14ac:dyDescent="0.25">
      <c r="A261" s="127" t="s">
        <v>404</v>
      </c>
      <c r="B261" s="267" t="s">
        <v>1041</v>
      </c>
      <c r="C261" s="264" t="s">
        <v>1687</v>
      </c>
      <c r="D261" s="264" t="e">
        <v>#VALUE!</v>
      </c>
    </row>
    <row r="262" spans="1:4" x14ac:dyDescent="0.25">
      <c r="A262" s="127" t="s">
        <v>316</v>
      </c>
      <c r="B262" s="267" t="s">
        <v>1042</v>
      </c>
      <c r="C262" s="264" t="s">
        <v>1764</v>
      </c>
      <c r="D262" s="264" t="e">
        <v>#VALUE!</v>
      </c>
    </row>
    <row r="263" spans="1:4" x14ac:dyDescent="0.25">
      <c r="A263" s="127">
        <v>99615</v>
      </c>
      <c r="B263" s="267" t="s">
        <v>1043</v>
      </c>
      <c r="C263" s="264" t="s">
        <v>1765</v>
      </c>
      <c r="D263" s="264" t="e">
        <v>#VALUE!</v>
      </c>
    </row>
    <row r="264" spans="1:4" x14ac:dyDescent="0.25">
      <c r="A264" s="127" t="s">
        <v>448</v>
      </c>
      <c r="B264" s="267" t="s">
        <v>1044</v>
      </c>
      <c r="C264" s="264" t="s">
        <v>1672</v>
      </c>
      <c r="D264" s="264" t="e">
        <v>#VALUE!</v>
      </c>
    </row>
    <row r="265" spans="1:4" hidden="1" x14ac:dyDescent="0.25">
      <c r="A265" s="127" t="s">
        <v>449</v>
      </c>
      <c r="B265" s="267" t="s">
        <v>1045</v>
      </c>
      <c r="C265" s="264" t="s">
        <v>1766</v>
      </c>
      <c r="D265" s="264">
        <v>1</v>
      </c>
    </row>
    <row r="266" spans="1:4" x14ac:dyDescent="0.25">
      <c r="A266" s="127" t="s">
        <v>450</v>
      </c>
      <c r="B266" s="267" t="s">
        <v>1046</v>
      </c>
      <c r="C266" s="264" t="s">
        <v>1678</v>
      </c>
      <c r="D266" s="264" t="e">
        <v>#VALUE!</v>
      </c>
    </row>
    <row r="267" spans="1:4" x14ac:dyDescent="0.25">
      <c r="A267" s="127" t="s">
        <v>451</v>
      </c>
      <c r="B267" s="267" t="s">
        <v>1047</v>
      </c>
      <c r="C267" s="264" t="s">
        <v>1767</v>
      </c>
      <c r="D267" s="264" t="e">
        <v>#VALUE!</v>
      </c>
    </row>
    <row r="268" spans="1:4" x14ac:dyDescent="0.25">
      <c r="A268" s="127" t="s">
        <v>316</v>
      </c>
      <c r="B268" s="267" t="s">
        <v>1048</v>
      </c>
      <c r="C268" s="264" t="s">
        <v>1698</v>
      </c>
      <c r="D268" s="264" t="e">
        <v>#VALUE!</v>
      </c>
    </row>
    <row r="269" spans="1:4" x14ac:dyDescent="0.25">
      <c r="A269" s="127">
        <v>99901</v>
      </c>
      <c r="B269" s="267" t="s">
        <v>1049</v>
      </c>
      <c r="C269" s="264" t="s">
        <v>1699</v>
      </c>
      <c r="D269" s="264" t="e">
        <v>#VALUE!</v>
      </c>
    </row>
    <row r="270" spans="1:4" x14ac:dyDescent="0.25">
      <c r="A270" s="127" t="s">
        <v>452</v>
      </c>
      <c r="B270" s="267" t="s">
        <v>1050</v>
      </c>
      <c r="C270" s="264" t="s">
        <v>1656</v>
      </c>
      <c r="D270" s="264" t="e">
        <v>#VALUE!</v>
      </c>
    </row>
    <row r="271" spans="1:4" hidden="1" x14ac:dyDescent="0.25">
      <c r="A271" s="127" t="s">
        <v>453</v>
      </c>
      <c r="B271" s="267" t="s">
        <v>1051</v>
      </c>
      <c r="C271" s="264" t="s">
        <v>1754</v>
      </c>
      <c r="D271" s="264">
        <v>1</v>
      </c>
    </row>
    <row r="272" spans="1:4" x14ac:dyDescent="0.25">
      <c r="A272" s="127" t="s">
        <v>454</v>
      </c>
      <c r="B272" s="267" t="s">
        <v>1052</v>
      </c>
      <c r="C272" s="264" t="s">
        <v>1768</v>
      </c>
      <c r="D272" s="264" t="e">
        <v>#VALUE!</v>
      </c>
    </row>
    <row r="273" spans="1:4" x14ac:dyDescent="0.25">
      <c r="A273" s="127" t="s">
        <v>363</v>
      </c>
      <c r="B273" s="267" t="s">
        <v>1053</v>
      </c>
      <c r="C273" s="264" t="s">
        <v>1769</v>
      </c>
      <c r="D273" s="264" t="e">
        <v>#VALUE!</v>
      </c>
    </row>
    <row r="274" spans="1:4" x14ac:dyDescent="0.25">
      <c r="A274" s="127" t="s">
        <v>316</v>
      </c>
      <c r="B274" s="267" t="s">
        <v>1054</v>
      </c>
      <c r="C274" s="264" t="s">
        <v>458</v>
      </c>
      <c r="D274" s="264" t="e">
        <v>#VALUE!</v>
      </c>
    </row>
    <row r="275" spans="1:4" x14ac:dyDescent="0.25">
      <c r="A275" s="127">
        <v>99501</v>
      </c>
      <c r="B275" s="267" t="s">
        <v>1055</v>
      </c>
      <c r="C275" s="264" t="s">
        <v>1710</v>
      </c>
      <c r="D275" s="264" t="e">
        <v>#VALUE!</v>
      </c>
    </row>
    <row r="276" spans="1:4" x14ac:dyDescent="0.25">
      <c r="A276" s="127" t="s">
        <v>455</v>
      </c>
      <c r="B276" s="267" t="s">
        <v>1056</v>
      </c>
      <c r="C276" s="264" t="s">
        <v>1719</v>
      </c>
      <c r="D276" s="264" t="e">
        <v>#VALUE!</v>
      </c>
    </row>
    <row r="277" spans="1:4" hidden="1" x14ac:dyDescent="0.25">
      <c r="A277" s="127" t="s">
        <v>456</v>
      </c>
      <c r="B277" s="267" t="s">
        <v>1057</v>
      </c>
      <c r="C277" s="264" t="s">
        <v>1770</v>
      </c>
      <c r="D277" s="264">
        <v>1</v>
      </c>
    </row>
    <row r="278" spans="1:4" x14ac:dyDescent="0.25">
      <c r="A278" s="127" t="s">
        <v>457</v>
      </c>
      <c r="B278" s="267" t="s">
        <v>1058</v>
      </c>
      <c r="C278" s="264" t="s">
        <v>1705</v>
      </c>
      <c r="D278" s="264" t="e">
        <v>#VALUE!</v>
      </c>
    </row>
    <row r="279" spans="1:4" x14ac:dyDescent="0.25">
      <c r="A279" s="127" t="s">
        <v>458</v>
      </c>
      <c r="B279" s="267" t="s">
        <v>1059</v>
      </c>
      <c r="C279" s="264" t="s">
        <v>1702</v>
      </c>
      <c r="D279" s="264" t="e">
        <v>#VALUE!</v>
      </c>
    </row>
    <row r="280" spans="1:4" x14ac:dyDescent="0.25">
      <c r="A280" s="127" t="s">
        <v>316</v>
      </c>
      <c r="B280" s="267" t="s">
        <v>1060</v>
      </c>
      <c r="C280" s="264" t="s">
        <v>1698</v>
      </c>
      <c r="D280" s="264" t="e">
        <v>#VALUE!</v>
      </c>
    </row>
    <row r="281" spans="1:4" x14ac:dyDescent="0.25">
      <c r="A281" s="127">
        <v>99654</v>
      </c>
      <c r="B281" s="267" t="s">
        <v>1061</v>
      </c>
      <c r="C281" s="264" t="s">
        <v>1699</v>
      </c>
      <c r="D281" s="264" t="e">
        <v>#VALUE!</v>
      </c>
    </row>
    <row r="282" spans="1:4" x14ac:dyDescent="0.25">
      <c r="A282" s="127" t="s">
        <v>459</v>
      </c>
      <c r="B282" s="267" t="s">
        <v>1062</v>
      </c>
      <c r="C282" s="264" t="s">
        <v>1669</v>
      </c>
      <c r="D282" s="264" t="e">
        <v>#VALUE!</v>
      </c>
    </row>
    <row r="283" spans="1:4" hidden="1" x14ac:dyDescent="0.25">
      <c r="A283" s="127" t="s">
        <v>460</v>
      </c>
      <c r="B283" s="267" t="s">
        <v>1063</v>
      </c>
      <c r="C283" s="264" t="s">
        <v>1771</v>
      </c>
      <c r="D283" s="264">
        <v>1</v>
      </c>
    </row>
    <row r="284" spans="1:4" x14ac:dyDescent="0.25">
      <c r="A284" s="127" t="s">
        <v>461</v>
      </c>
      <c r="B284" s="267" t="s">
        <v>1064</v>
      </c>
      <c r="C284" s="264" t="s">
        <v>1772</v>
      </c>
      <c r="D284" s="264" t="e">
        <v>#VALUE!</v>
      </c>
    </row>
    <row r="285" spans="1:4" x14ac:dyDescent="0.25">
      <c r="A285" s="127" t="s">
        <v>363</v>
      </c>
      <c r="B285" s="267" t="s">
        <v>1065</v>
      </c>
      <c r="C285" s="264" t="s">
        <v>1773</v>
      </c>
      <c r="D285" s="264" t="e">
        <v>#VALUE!</v>
      </c>
    </row>
    <row r="286" spans="1:4" x14ac:dyDescent="0.25">
      <c r="A286" s="127" t="s">
        <v>316</v>
      </c>
      <c r="B286" s="267" t="s">
        <v>1066</v>
      </c>
      <c r="C286" s="264" t="s">
        <v>1698</v>
      </c>
      <c r="D286" s="264" t="e">
        <v>#VALUE!</v>
      </c>
    </row>
    <row r="287" spans="1:4" x14ac:dyDescent="0.25">
      <c r="A287" s="127">
        <v>99507</v>
      </c>
      <c r="B287" s="267" t="s">
        <v>1067</v>
      </c>
      <c r="C287" s="264" t="s">
        <v>1699</v>
      </c>
      <c r="D287" s="264" t="e">
        <v>#VALUE!</v>
      </c>
    </row>
    <row r="288" spans="1:4" x14ac:dyDescent="0.25">
      <c r="A288" s="127" t="s">
        <v>462</v>
      </c>
      <c r="B288" s="267" t="s">
        <v>1068</v>
      </c>
      <c r="C288" s="264" t="s">
        <v>1659</v>
      </c>
      <c r="D288" s="264" t="e">
        <v>#VALUE!</v>
      </c>
    </row>
    <row r="289" spans="1:4" hidden="1" x14ac:dyDescent="0.25">
      <c r="A289" s="127" t="s">
        <v>463</v>
      </c>
      <c r="B289" s="267" t="s">
        <v>1069</v>
      </c>
      <c r="C289" s="264" t="s">
        <v>1774</v>
      </c>
      <c r="D289" s="264">
        <v>1</v>
      </c>
    </row>
    <row r="290" spans="1:4" x14ac:dyDescent="0.25">
      <c r="A290" s="127" t="s">
        <v>464</v>
      </c>
      <c r="B290" s="267" t="s">
        <v>1070</v>
      </c>
      <c r="C290" s="264" t="s">
        <v>1678</v>
      </c>
      <c r="D290" s="264" t="e">
        <v>#VALUE!</v>
      </c>
    </row>
    <row r="291" spans="1:4" x14ac:dyDescent="0.25">
      <c r="A291" s="127" t="s">
        <v>363</v>
      </c>
      <c r="B291" s="267" t="s">
        <v>1071</v>
      </c>
      <c r="C291" s="264" t="s">
        <v>1697</v>
      </c>
      <c r="D291" s="264" t="e">
        <v>#VALUE!</v>
      </c>
    </row>
    <row r="292" spans="1:4" x14ac:dyDescent="0.25">
      <c r="A292" s="127" t="s">
        <v>316</v>
      </c>
      <c r="B292" s="267" t="s">
        <v>1072</v>
      </c>
      <c r="C292" s="264" t="s">
        <v>1758</v>
      </c>
      <c r="D292" s="264" t="e">
        <v>#VALUE!</v>
      </c>
    </row>
    <row r="293" spans="1:4" x14ac:dyDescent="0.25">
      <c r="A293" s="127">
        <v>99709</v>
      </c>
      <c r="B293" s="267" t="s">
        <v>1073</v>
      </c>
      <c r="C293" s="264" t="s">
        <v>1759</v>
      </c>
      <c r="D293" s="264" t="e">
        <v>#VALUE!</v>
      </c>
    </row>
    <row r="294" spans="1:4" x14ac:dyDescent="0.25">
      <c r="A294" s="127" t="s">
        <v>465</v>
      </c>
      <c r="B294" s="267" t="s">
        <v>1074</v>
      </c>
      <c r="C294" s="264" t="s">
        <v>1659</v>
      </c>
      <c r="D294" s="264" t="e">
        <v>#VALUE!</v>
      </c>
    </row>
    <row r="295" spans="1:4" hidden="1" x14ac:dyDescent="0.25">
      <c r="A295" s="127" t="s">
        <v>466</v>
      </c>
      <c r="B295" s="267" t="s">
        <v>1075</v>
      </c>
      <c r="C295" s="264" t="s">
        <v>1775</v>
      </c>
      <c r="D295" s="264">
        <v>1</v>
      </c>
    </row>
    <row r="296" spans="1:4" x14ac:dyDescent="0.25">
      <c r="A296" s="127" t="s">
        <v>443</v>
      </c>
      <c r="B296" s="267" t="s">
        <v>1076</v>
      </c>
      <c r="C296" s="264" t="s">
        <v>1746</v>
      </c>
      <c r="D296" s="264" t="e">
        <v>#VALUE!</v>
      </c>
    </row>
    <row r="297" spans="1:4" x14ac:dyDescent="0.25">
      <c r="A297" s="127" t="s">
        <v>444</v>
      </c>
      <c r="B297" s="267" t="s">
        <v>1077</v>
      </c>
      <c r="C297" s="264" t="s">
        <v>1776</v>
      </c>
      <c r="D297" s="264" t="e">
        <v>#VALUE!</v>
      </c>
    </row>
    <row r="298" spans="1:4" x14ac:dyDescent="0.25">
      <c r="A298" s="127" t="s">
        <v>316</v>
      </c>
      <c r="B298" s="267" t="s">
        <v>1078</v>
      </c>
      <c r="C298" s="264" t="s">
        <v>1777</v>
      </c>
      <c r="D298" s="264" t="e">
        <v>#VALUE!</v>
      </c>
    </row>
    <row r="299" spans="1:4" x14ac:dyDescent="0.25">
      <c r="A299" s="127">
        <v>99709</v>
      </c>
      <c r="B299" s="267" t="s">
        <v>1079</v>
      </c>
      <c r="C299" s="264" t="s">
        <v>1778</v>
      </c>
      <c r="D299" s="264" t="e">
        <v>#VALUE!</v>
      </c>
    </row>
    <row r="300" spans="1:4" x14ac:dyDescent="0.25">
      <c r="A300" s="127" t="s">
        <v>467</v>
      </c>
      <c r="B300" s="267" t="s">
        <v>1080</v>
      </c>
      <c r="C300" s="264" t="s">
        <v>1779</v>
      </c>
      <c r="D300" s="264" t="e">
        <v>#VALUE!</v>
      </c>
    </row>
    <row r="301" spans="1:4" hidden="1" x14ac:dyDescent="0.25">
      <c r="A301" s="127" t="s">
        <v>468</v>
      </c>
      <c r="B301" s="267" t="s">
        <v>1081</v>
      </c>
      <c r="C301" s="264" t="s">
        <v>1780</v>
      </c>
      <c r="D301" s="264">
        <v>1</v>
      </c>
    </row>
    <row r="302" spans="1:4" x14ac:dyDescent="0.25">
      <c r="A302" s="127" t="s">
        <v>469</v>
      </c>
      <c r="B302" s="267" t="s">
        <v>1082</v>
      </c>
      <c r="C302" s="264" t="s">
        <v>1705</v>
      </c>
      <c r="D302" s="264" t="e">
        <v>#VALUE!</v>
      </c>
    </row>
    <row r="303" spans="1:4" x14ac:dyDescent="0.25">
      <c r="A303" s="127" t="s">
        <v>470</v>
      </c>
      <c r="B303" s="267" t="s">
        <v>1083</v>
      </c>
      <c r="C303" s="264" t="s">
        <v>1702</v>
      </c>
      <c r="D303" s="264" t="e">
        <v>#VALUE!</v>
      </c>
    </row>
    <row r="304" spans="1:4" x14ac:dyDescent="0.25">
      <c r="A304" s="127" t="s">
        <v>316</v>
      </c>
      <c r="B304" s="267" t="s">
        <v>1084</v>
      </c>
      <c r="C304" s="264" t="s">
        <v>1722</v>
      </c>
      <c r="D304" s="264" t="e">
        <v>#VALUE!</v>
      </c>
    </row>
    <row r="305" spans="1:4" x14ac:dyDescent="0.25">
      <c r="A305" s="127">
        <v>99669</v>
      </c>
      <c r="B305" s="267" t="s">
        <v>1085</v>
      </c>
      <c r="C305" s="264" t="s">
        <v>1723</v>
      </c>
      <c r="D305" s="264" t="e">
        <v>#VALUE!</v>
      </c>
    </row>
    <row r="306" spans="1:4" x14ac:dyDescent="0.25">
      <c r="A306" s="127" t="s">
        <v>471</v>
      </c>
      <c r="B306" s="267" t="s">
        <v>1086</v>
      </c>
      <c r="C306" s="264" t="s">
        <v>1680</v>
      </c>
      <c r="D306" s="264" t="e">
        <v>#VALUE!</v>
      </c>
    </row>
    <row r="307" spans="1:4" hidden="1" x14ac:dyDescent="0.25">
      <c r="A307" s="127" t="s">
        <v>472</v>
      </c>
      <c r="B307" s="267" t="s">
        <v>1087</v>
      </c>
      <c r="C307" s="264" t="s">
        <v>1781</v>
      </c>
      <c r="D307" s="264">
        <v>1</v>
      </c>
    </row>
    <row r="308" spans="1:4" x14ac:dyDescent="0.25">
      <c r="A308" s="127" t="s">
        <v>473</v>
      </c>
      <c r="B308" s="267" t="s">
        <v>1088</v>
      </c>
      <c r="C308" s="264" t="s">
        <v>1782</v>
      </c>
      <c r="D308" s="264" t="e">
        <v>#VALUE!</v>
      </c>
    </row>
    <row r="309" spans="1:4" x14ac:dyDescent="0.25">
      <c r="A309" s="127" t="s">
        <v>391</v>
      </c>
      <c r="B309" s="267" t="s">
        <v>1089</v>
      </c>
      <c r="C309" s="264" t="s">
        <v>1702</v>
      </c>
      <c r="D309" s="264" t="e">
        <v>#VALUE!</v>
      </c>
    </row>
    <row r="310" spans="1:4" x14ac:dyDescent="0.25">
      <c r="A310" s="127" t="s">
        <v>316</v>
      </c>
      <c r="B310" s="267" t="s">
        <v>1090</v>
      </c>
      <c r="C310" s="264" t="s">
        <v>1722</v>
      </c>
      <c r="D310" s="264" t="e">
        <v>#VALUE!</v>
      </c>
    </row>
    <row r="311" spans="1:4" x14ac:dyDescent="0.25">
      <c r="A311" s="127">
        <v>99701</v>
      </c>
      <c r="B311" s="267" t="s">
        <v>1091</v>
      </c>
      <c r="C311" s="264" t="s">
        <v>1723</v>
      </c>
      <c r="D311" s="264" t="e">
        <v>#VALUE!</v>
      </c>
    </row>
    <row r="312" spans="1:4" x14ac:dyDescent="0.25">
      <c r="A312" s="127" t="s">
        <v>474</v>
      </c>
      <c r="B312" s="267" t="s">
        <v>1092</v>
      </c>
      <c r="C312" s="264" t="s">
        <v>1669</v>
      </c>
      <c r="D312" s="264" t="e">
        <v>#VALUE!</v>
      </c>
    </row>
    <row r="313" spans="1:4" hidden="1" x14ac:dyDescent="0.25">
      <c r="A313" s="127" t="s">
        <v>475</v>
      </c>
      <c r="B313" s="267" t="s">
        <v>1093</v>
      </c>
      <c r="C313" s="264" t="s">
        <v>1783</v>
      </c>
      <c r="D313" s="264">
        <v>1</v>
      </c>
    </row>
    <row r="314" spans="1:4" x14ac:dyDescent="0.25">
      <c r="A314" s="127" t="s">
        <v>476</v>
      </c>
      <c r="B314" s="267" t="s">
        <v>1094</v>
      </c>
      <c r="C314" s="264" t="s">
        <v>1784</v>
      </c>
      <c r="D314" s="264" t="e">
        <v>#VALUE!</v>
      </c>
    </row>
    <row r="315" spans="1:4" x14ac:dyDescent="0.25">
      <c r="A315" s="127" t="s">
        <v>391</v>
      </c>
      <c r="B315" s="267" t="s">
        <v>1095</v>
      </c>
      <c r="C315" s="264" t="s">
        <v>1702</v>
      </c>
      <c r="D315" s="264" t="e">
        <v>#VALUE!</v>
      </c>
    </row>
    <row r="316" spans="1:4" x14ac:dyDescent="0.25">
      <c r="A316" s="127" t="s">
        <v>316</v>
      </c>
      <c r="B316" s="267" t="s">
        <v>1096</v>
      </c>
      <c r="C316" s="264" t="s">
        <v>1722</v>
      </c>
      <c r="D316" s="264" t="e">
        <v>#VALUE!</v>
      </c>
    </row>
    <row r="317" spans="1:4" x14ac:dyDescent="0.25">
      <c r="A317" s="127">
        <v>99507</v>
      </c>
      <c r="B317" s="267" t="s">
        <v>1097</v>
      </c>
      <c r="C317" s="264" t="s">
        <v>1723</v>
      </c>
      <c r="D317" s="264" t="e">
        <v>#VALUE!</v>
      </c>
    </row>
    <row r="318" spans="1:4" x14ac:dyDescent="0.25">
      <c r="A318" s="127" t="s">
        <v>477</v>
      </c>
      <c r="B318" s="267" t="s">
        <v>1098</v>
      </c>
      <c r="C318" s="264" t="s">
        <v>1663</v>
      </c>
      <c r="D318" s="264" t="e">
        <v>#VALUE!</v>
      </c>
    </row>
    <row r="319" spans="1:4" hidden="1" x14ac:dyDescent="0.25">
      <c r="A319" s="127" t="s">
        <v>478</v>
      </c>
      <c r="B319" s="267" t="s">
        <v>1099</v>
      </c>
      <c r="C319" s="264" t="s">
        <v>1783</v>
      </c>
      <c r="D319" s="264">
        <v>1</v>
      </c>
    </row>
    <row r="320" spans="1:4" x14ac:dyDescent="0.25">
      <c r="A320" s="127" t="s">
        <v>479</v>
      </c>
      <c r="B320" s="267" t="s">
        <v>1100</v>
      </c>
      <c r="C320" s="264" t="s">
        <v>1658</v>
      </c>
      <c r="D320" s="264" t="e">
        <v>#VALUE!</v>
      </c>
    </row>
    <row r="321" spans="1:4" x14ac:dyDescent="0.25">
      <c r="A321" s="127" t="s">
        <v>391</v>
      </c>
      <c r="B321" s="267" t="s">
        <v>1101</v>
      </c>
      <c r="C321" s="264" t="s">
        <v>1769</v>
      </c>
      <c r="D321" s="264" t="e">
        <v>#VALUE!</v>
      </c>
    </row>
    <row r="322" spans="1:4" x14ac:dyDescent="0.25">
      <c r="A322" s="127" t="s">
        <v>316</v>
      </c>
      <c r="B322" s="267" t="s">
        <v>1102</v>
      </c>
      <c r="C322" s="264" t="s">
        <v>1698</v>
      </c>
      <c r="D322" s="264" t="e">
        <v>#VALUE!</v>
      </c>
    </row>
    <row r="323" spans="1:4" x14ac:dyDescent="0.25">
      <c r="A323" s="127">
        <v>99503</v>
      </c>
      <c r="B323" s="267" t="s">
        <v>1103</v>
      </c>
      <c r="C323" s="264" t="s">
        <v>1699</v>
      </c>
      <c r="D323" s="264" t="e">
        <v>#VALUE!</v>
      </c>
    </row>
    <row r="324" spans="1:4" x14ac:dyDescent="0.25">
      <c r="A324" s="127" t="s">
        <v>480</v>
      </c>
      <c r="B324" s="267" t="s">
        <v>1104</v>
      </c>
      <c r="C324" s="264" t="s">
        <v>1680</v>
      </c>
      <c r="D324" s="264" t="e">
        <v>#VALUE!</v>
      </c>
    </row>
    <row r="325" spans="1:4" hidden="1" x14ac:dyDescent="0.25">
      <c r="A325" s="127" t="s">
        <v>481</v>
      </c>
      <c r="B325" s="267" t="s">
        <v>1105</v>
      </c>
      <c r="C325" s="264" t="s">
        <v>1739</v>
      </c>
      <c r="D325" s="264">
        <v>1</v>
      </c>
    </row>
    <row r="326" spans="1:4" x14ac:dyDescent="0.25">
      <c r="A326" s="127" t="s">
        <v>482</v>
      </c>
      <c r="B326" s="267" t="s">
        <v>1106</v>
      </c>
      <c r="C326" s="264" t="s">
        <v>1705</v>
      </c>
      <c r="D326" s="264" t="e">
        <v>#VALUE!</v>
      </c>
    </row>
    <row r="327" spans="1:4" x14ac:dyDescent="0.25">
      <c r="A327" s="127" t="s">
        <v>363</v>
      </c>
      <c r="B327" s="267" t="s">
        <v>1107</v>
      </c>
      <c r="C327" s="264" t="s">
        <v>1708</v>
      </c>
      <c r="D327" s="264" t="e">
        <v>#VALUE!</v>
      </c>
    </row>
    <row r="328" spans="1:4" x14ac:dyDescent="0.25">
      <c r="A328" s="127" t="s">
        <v>316</v>
      </c>
      <c r="B328" s="267" t="s">
        <v>1108</v>
      </c>
      <c r="C328" s="264" t="s">
        <v>1698</v>
      </c>
      <c r="D328" s="264" t="e">
        <v>#VALUE!</v>
      </c>
    </row>
    <row r="329" spans="1:4" x14ac:dyDescent="0.25">
      <c r="A329" s="127">
        <v>99701</v>
      </c>
      <c r="B329" s="267" t="s">
        <v>1109</v>
      </c>
      <c r="C329" s="264" t="s">
        <v>1699</v>
      </c>
      <c r="D329" s="264" t="e">
        <v>#VALUE!</v>
      </c>
    </row>
    <row r="330" spans="1:4" x14ac:dyDescent="0.25">
      <c r="A330" s="127" t="s">
        <v>483</v>
      </c>
      <c r="B330" s="267" t="s">
        <v>1110</v>
      </c>
      <c r="C330" s="264" t="s">
        <v>1779</v>
      </c>
      <c r="D330" s="264" t="e">
        <v>#VALUE!</v>
      </c>
    </row>
    <row r="331" spans="1:4" hidden="1" x14ac:dyDescent="0.25">
      <c r="A331" s="127" t="s">
        <v>484</v>
      </c>
      <c r="B331" s="267" t="s">
        <v>1111</v>
      </c>
      <c r="C331" s="264" t="s">
        <v>1785</v>
      </c>
      <c r="D331" s="264">
        <v>1</v>
      </c>
    </row>
    <row r="332" spans="1:4" x14ac:dyDescent="0.25">
      <c r="A332" s="127" t="s">
        <v>485</v>
      </c>
      <c r="B332" s="267" t="s">
        <v>1112</v>
      </c>
      <c r="C332" s="264" t="s">
        <v>1786</v>
      </c>
      <c r="D332" s="264" t="e">
        <v>#VALUE!</v>
      </c>
    </row>
    <row r="333" spans="1:4" x14ac:dyDescent="0.25">
      <c r="A333" s="127" t="s">
        <v>363</v>
      </c>
      <c r="B333" s="267" t="s">
        <v>1113</v>
      </c>
      <c r="C333" s="264" t="s">
        <v>1653</v>
      </c>
      <c r="D333" s="264" t="e">
        <v>#VALUE!</v>
      </c>
    </row>
    <row r="334" spans="1:4" x14ac:dyDescent="0.25">
      <c r="A334" s="127" t="s">
        <v>316</v>
      </c>
      <c r="B334" s="267" t="s">
        <v>1114</v>
      </c>
      <c r="C334" s="264" t="s">
        <v>1722</v>
      </c>
      <c r="D334" s="264" t="e">
        <v>#VALUE!</v>
      </c>
    </row>
    <row r="335" spans="1:4" x14ac:dyDescent="0.25">
      <c r="A335" s="127">
        <v>99669</v>
      </c>
      <c r="B335" s="267" t="s">
        <v>1115</v>
      </c>
      <c r="C335" s="264" t="s">
        <v>1723</v>
      </c>
      <c r="D335" s="264" t="e">
        <v>#VALUE!</v>
      </c>
    </row>
    <row r="336" spans="1:4" x14ac:dyDescent="0.25">
      <c r="A336" s="127" t="s">
        <v>486</v>
      </c>
      <c r="B336" s="267" t="s">
        <v>1116</v>
      </c>
      <c r="C336" s="264" t="s">
        <v>1656</v>
      </c>
      <c r="D336" s="264" t="e">
        <v>#VALUE!</v>
      </c>
    </row>
    <row r="337" spans="1:4" hidden="1" x14ac:dyDescent="0.25">
      <c r="A337" s="127" t="s">
        <v>487</v>
      </c>
      <c r="B337" s="267" t="s">
        <v>1117</v>
      </c>
      <c r="C337" s="264" t="s">
        <v>1787</v>
      </c>
      <c r="D337" s="264">
        <v>1</v>
      </c>
    </row>
    <row r="338" spans="1:4" x14ac:dyDescent="0.25">
      <c r="A338" s="127" t="s">
        <v>488</v>
      </c>
      <c r="B338" s="267" t="s">
        <v>1118</v>
      </c>
      <c r="C338" s="264" t="s">
        <v>1665</v>
      </c>
      <c r="D338" s="264" t="e">
        <v>#VALUE!</v>
      </c>
    </row>
    <row r="339" spans="1:4" x14ac:dyDescent="0.25">
      <c r="A339" s="127" t="s">
        <v>391</v>
      </c>
      <c r="B339" s="267" t="s">
        <v>1119</v>
      </c>
      <c r="C339" s="264" t="s">
        <v>1788</v>
      </c>
      <c r="D339" s="264" t="e">
        <v>#VALUE!</v>
      </c>
    </row>
    <row r="340" spans="1:4" x14ac:dyDescent="0.25">
      <c r="A340" s="127" t="s">
        <v>316</v>
      </c>
      <c r="B340" s="267" t="s">
        <v>1120</v>
      </c>
      <c r="C340" s="264" t="s">
        <v>1764</v>
      </c>
      <c r="D340" s="264" t="e">
        <v>#VALUE!</v>
      </c>
    </row>
    <row r="341" spans="1:4" x14ac:dyDescent="0.25">
      <c r="A341" s="127">
        <v>99501</v>
      </c>
      <c r="B341" s="267" t="s">
        <v>1121</v>
      </c>
      <c r="C341" s="264" t="s">
        <v>1765</v>
      </c>
      <c r="D341" s="264" t="e">
        <v>#VALUE!</v>
      </c>
    </row>
    <row r="342" spans="1:4" x14ac:dyDescent="0.25">
      <c r="A342" s="127" t="s">
        <v>489</v>
      </c>
      <c r="B342" s="267" t="s">
        <v>1122</v>
      </c>
      <c r="C342" s="264" t="s">
        <v>1663</v>
      </c>
      <c r="D342" s="264" t="e">
        <v>#VALUE!</v>
      </c>
    </row>
    <row r="343" spans="1:4" hidden="1" x14ac:dyDescent="0.25">
      <c r="A343" s="127" t="s">
        <v>490</v>
      </c>
      <c r="B343" s="267" t="s">
        <v>1123</v>
      </c>
      <c r="C343" s="264" t="s">
        <v>1789</v>
      </c>
      <c r="D343" s="264">
        <v>1</v>
      </c>
    </row>
    <row r="344" spans="1:4" x14ac:dyDescent="0.25">
      <c r="A344" s="127" t="s">
        <v>491</v>
      </c>
      <c r="B344" s="267" t="s">
        <v>1124</v>
      </c>
      <c r="C344" s="264" t="s">
        <v>1790</v>
      </c>
      <c r="D344" s="264" t="e">
        <v>#VALUE!</v>
      </c>
    </row>
    <row r="345" spans="1:4" x14ac:dyDescent="0.25">
      <c r="A345" s="127" t="s">
        <v>451</v>
      </c>
      <c r="B345" s="267" t="s">
        <v>1125</v>
      </c>
      <c r="C345" s="264" t="s">
        <v>1687</v>
      </c>
      <c r="D345" s="264" t="e">
        <v>#VALUE!</v>
      </c>
    </row>
    <row r="346" spans="1:4" x14ac:dyDescent="0.25">
      <c r="A346" s="127" t="s">
        <v>316</v>
      </c>
      <c r="B346" s="267" t="s">
        <v>1126</v>
      </c>
      <c r="C346" s="264" t="s">
        <v>356</v>
      </c>
      <c r="D346" s="264" t="e">
        <v>#VALUE!</v>
      </c>
    </row>
    <row r="347" spans="1:4" x14ac:dyDescent="0.25">
      <c r="A347" s="127">
        <v>99503</v>
      </c>
      <c r="B347" s="267" t="s">
        <v>1127</v>
      </c>
      <c r="C347" s="264" t="s">
        <v>1693</v>
      </c>
      <c r="D347" s="264" t="e">
        <v>#VALUE!</v>
      </c>
    </row>
    <row r="348" spans="1:4" x14ac:dyDescent="0.25">
      <c r="A348" s="127" t="s">
        <v>492</v>
      </c>
      <c r="B348" s="267" t="s">
        <v>1128</v>
      </c>
      <c r="C348" s="264" t="s">
        <v>1736</v>
      </c>
      <c r="D348" s="264" t="e">
        <v>#VALUE!</v>
      </c>
    </row>
    <row r="349" spans="1:4" hidden="1" x14ac:dyDescent="0.25">
      <c r="A349" s="127" t="s">
        <v>493</v>
      </c>
      <c r="B349" s="267" t="s">
        <v>1129</v>
      </c>
      <c r="C349" s="264" t="s">
        <v>1695</v>
      </c>
      <c r="D349" s="264">
        <v>1</v>
      </c>
    </row>
    <row r="350" spans="1:4" x14ac:dyDescent="0.25">
      <c r="A350" s="127" t="s">
        <v>494</v>
      </c>
      <c r="B350" s="267" t="s">
        <v>1130</v>
      </c>
      <c r="C350" s="264" t="s">
        <v>1791</v>
      </c>
      <c r="D350" s="264" t="e">
        <v>#VALUE!</v>
      </c>
    </row>
    <row r="351" spans="1:4" x14ac:dyDescent="0.25">
      <c r="A351" s="127" t="s">
        <v>356</v>
      </c>
      <c r="B351" s="267" t="s">
        <v>1131</v>
      </c>
      <c r="C351" s="264" t="s">
        <v>1769</v>
      </c>
      <c r="D351" s="264" t="e">
        <v>#VALUE!</v>
      </c>
    </row>
    <row r="352" spans="1:4" x14ac:dyDescent="0.25">
      <c r="A352" s="127" t="s">
        <v>316</v>
      </c>
      <c r="B352" s="267" t="s">
        <v>1132</v>
      </c>
      <c r="C352" s="264" t="s">
        <v>1722</v>
      </c>
      <c r="D352" s="264" t="e">
        <v>#VALUE!</v>
      </c>
    </row>
    <row r="353" spans="1:4" x14ac:dyDescent="0.25">
      <c r="A353" s="127">
        <v>99518</v>
      </c>
      <c r="B353" s="267" t="s">
        <v>1133</v>
      </c>
      <c r="C353" s="264" t="s">
        <v>1723</v>
      </c>
      <c r="D353" s="264" t="e">
        <v>#VALUE!</v>
      </c>
    </row>
    <row r="354" spans="1:4" x14ac:dyDescent="0.25">
      <c r="A354" s="127" t="s">
        <v>495</v>
      </c>
      <c r="B354" s="267" t="s">
        <v>1134</v>
      </c>
      <c r="C354" s="264" t="s">
        <v>1779</v>
      </c>
      <c r="D354" s="264" t="e">
        <v>#VALUE!</v>
      </c>
    </row>
    <row r="355" spans="1:4" hidden="1" x14ac:dyDescent="0.25">
      <c r="A355" s="127" t="s">
        <v>496</v>
      </c>
      <c r="B355" s="267" t="s">
        <v>1135</v>
      </c>
      <c r="C355" s="264" t="s">
        <v>1792</v>
      </c>
      <c r="D355" s="264">
        <v>1</v>
      </c>
    </row>
    <row r="356" spans="1:4" x14ac:dyDescent="0.25">
      <c r="A356" s="127" t="s">
        <v>497</v>
      </c>
      <c r="B356" s="267" t="s">
        <v>1136</v>
      </c>
      <c r="C356" s="264" t="s">
        <v>1793</v>
      </c>
      <c r="D356" s="264" t="e">
        <v>#VALUE!</v>
      </c>
    </row>
    <row r="357" spans="1:4" x14ac:dyDescent="0.25">
      <c r="A357" s="127" t="s">
        <v>391</v>
      </c>
      <c r="B357" s="267" t="s">
        <v>1137</v>
      </c>
      <c r="C357" s="264" t="s">
        <v>1702</v>
      </c>
      <c r="D357" s="264" t="e">
        <v>#VALUE!</v>
      </c>
    </row>
    <row r="358" spans="1:4" x14ac:dyDescent="0.25">
      <c r="A358" s="127" t="s">
        <v>316</v>
      </c>
      <c r="B358" s="267" t="s">
        <v>1138</v>
      </c>
      <c r="C358" s="264" t="s">
        <v>1722</v>
      </c>
      <c r="D358" s="264" t="e">
        <v>#VALUE!</v>
      </c>
    </row>
    <row r="359" spans="1:4" x14ac:dyDescent="0.25">
      <c r="A359" s="127">
        <v>99669</v>
      </c>
      <c r="B359" s="267" t="s">
        <v>1139</v>
      </c>
      <c r="C359" s="264" t="s">
        <v>1723</v>
      </c>
      <c r="D359" s="264" t="e">
        <v>#VALUE!</v>
      </c>
    </row>
    <row r="360" spans="1:4" x14ac:dyDescent="0.25">
      <c r="A360" s="127" t="s">
        <v>498</v>
      </c>
      <c r="B360" s="267" t="s">
        <v>1140</v>
      </c>
      <c r="C360" s="264" t="s">
        <v>1656</v>
      </c>
      <c r="D360" s="264" t="e">
        <v>#VALUE!</v>
      </c>
    </row>
    <row r="361" spans="1:4" hidden="1" x14ac:dyDescent="0.25">
      <c r="A361" s="127" t="s">
        <v>499</v>
      </c>
      <c r="B361" s="267" t="s">
        <v>1141</v>
      </c>
      <c r="C361" s="264" t="s">
        <v>1794</v>
      </c>
      <c r="D361" s="264">
        <v>1</v>
      </c>
    </row>
    <row r="362" spans="1:4" x14ac:dyDescent="0.25">
      <c r="A362" s="127" t="s">
        <v>500</v>
      </c>
      <c r="B362" s="267" t="s">
        <v>1142</v>
      </c>
      <c r="C362" s="264" t="s">
        <v>1795</v>
      </c>
      <c r="D362" s="264" t="e">
        <v>#VALUE!</v>
      </c>
    </row>
    <row r="363" spans="1:4" x14ac:dyDescent="0.25">
      <c r="A363" s="127" t="s">
        <v>391</v>
      </c>
      <c r="B363" s="267" t="s">
        <v>1143</v>
      </c>
      <c r="C363" s="264" t="s">
        <v>1653</v>
      </c>
      <c r="D363" s="264" t="e">
        <v>#VALUE!</v>
      </c>
    </row>
    <row r="364" spans="1:4" x14ac:dyDescent="0.25">
      <c r="A364" s="127" t="s">
        <v>316</v>
      </c>
      <c r="B364" s="267" t="s">
        <v>1144</v>
      </c>
      <c r="C364" s="264" t="s">
        <v>1698</v>
      </c>
      <c r="D364" s="264" t="e">
        <v>#VALUE!</v>
      </c>
    </row>
    <row r="365" spans="1:4" x14ac:dyDescent="0.25">
      <c r="A365" s="127">
        <v>99501</v>
      </c>
      <c r="B365" s="267" t="s">
        <v>1145</v>
      </c>
      <c r="C365" s="264" t="s">
        <v>1699</v>
      </c>
      <c r="D365" s="264" t="e">
        <v>#VALUE!</v>
      </c>
    </row>
    <row r="366" spans="1:4" x14ac:dyDescent="0.25">
      <c r="A366" s="127" t="s">
        <v>501</v>
      </c>
      <c r="B366" s="267" t="s">
        <v>1146</v>
      </c>
      <c r="C366" s="264" t="s">
        <v>1796</v>
      </c>
      <c r="D366" s="264" t="e">
        <v>#VALUE!</v>
      </c>
    </row>
    <row r="367" spans="1:4" hidden="1" x14ac:dyDescent="0.25">
      <c r="A367" s="127" t="s">
        <v>502</v>
      </c>
      <c r="B367" s="267" t="s">
        <v>1147</v>
      </c>
      <c r="C367" s="264" t="s">
        <v>1797</v>
      </c>
      <c r="D367" s="264">
        <v>1</v>
      </c>
    </row>
    <row r="368" spans="1:4" x14ac:dyDescent="0.25">
      <c r="A368" s="127" t="s">
        <v>407</v>
      </c>
      <c r="B368" s="267" t="s">
        <v>1148</v>
      </c>
      <c r="C368" s="264" t="s">
        <v>1732</v>
      </c>
      <c r="D368" s="264" t="e">
        <v>#VALUE!</v>
      </c>
    </row>
    <row r="369" spans="1:4" x14ac:dyDescent="0.25">
      <c r="A369" s="127" t="s">
        <v>363</v>
      </c>
      <c r="B369" s="267" t="s">
        <v>1149</v>
      </c>
      <c r="C369" s="264" t="s">
        <v>1687</v>
      </c>
      <c r="D369" s="264" t="e">
        <v>#VALUE!</v>
      </c>
    </row>
    <row r="370" spans="1:4" x14ac:dyDescent="0.25">
      <c r="A370" s="127" t="s">
        <v>316</v>
      </c>
      <c r="B370" s="267" t="s">
        <v>1150</v>
      </c>
      <c r="C370" s="264" t="s">
        <v>1722</v>
      </c>
      <c r="D370" s="264" t="e">
        <v>#VALUE!</v>
      </c>
    </row>
    <row r="371" spans="1:4" x14ac:dyDescent="0.25">
      <c r="A371" s="127">
        <v>99743</v>
      </c>
      <c r="B371" s="267" t="s">
        <v>1151</v>
      </c>
      <c r="C371" s="264" t="s">
        <v>1723</v>
      </c>
      <c r="D371" s="264" t="e">
        <v>#VALUE!</v>
      </c>
    </row>
    <row r="372" spans="1:4" x14ac:dyDescent="0.25">
      <c r="A372" s="127" t="s">
        <v>503</v>
      </c>
      <c r="B372" s="267" t="s">
        <v>1152</v>
      </c>
      <c r="C372" s="264" t="s">
        <v>1798</v>
      </c>
      <c r="D372" s="264" t="e">
        <v>#VALUE!</v>
      </c>
    </row>
    <row r="373" spans="1:4" hidden="1" x14ac:dyDescent="0.25">
      <c r="A373" s="127" t="s">
        <v>504</v>
      </c>
      <c r="B373" s="267" t="s">
        <v>1153</v>
      </c>
      <c r="C373" s="264" t="s">
        <v>1799</v>
      </c>
      <c r="D373" s="264">
        <v>1</v>
      </c>
    </row>
    <row r="374" spans="1:4" x14ac:dyDescent="0.25">
      <c r="A374" s="127" t="s">
        <v>505</v>
      </c>
      <c r="B374" s="267" t="s">
        <v>1154</v>
      </c>
      <c r="C374" s="264" t="s">
        <v>1746</v>
      </c>
      <c r="D374" s="264" t="e">
        <v>#VALUE!</v>
      </c>
    </row>
    <row r="375" spans="1:4" x14ac:dyDescent="0.25">
      <c r="A375" s="127" t="s">
        <v>391</v>
      </c>
      <c r="B375" s="267" t="s">
        <v>1155</v>
      </c>
      <c r="C375" s="264" t="s">
        <v>1769</v>
      </c>
      <c r="D375" s="264" t="e">
        <v>#VALUE!</v>
      </c>
    </row>
    <row r="376" spans="1:4" x14ac:dyDescent="0.25">
      <c r="A376" s="127" t="s">
        <v>316</v>
      </c>
      <c r="B376" s="267" t="s">
        <v>1156</v>
      </c>
      <c r="C376" s="264" t="s">
        <v>1722</v>
      </c>
      <c r="D376" s="264" t="e">
        <v>#VALUE!</v>
      </c>
    </row>
    <row r="377" spans="1:4" x14ac:dyDescent="0.25">
      <c r="A377" s="127">
        <v>99835</v>
      </c>
      <c r="B377" s="267" t="s">
        <v>1157</v>
      </c>
      <c r="C377" s="264" t="s">
        <v>1723</v>
      </c>
      <c r="D377" s="264" t="e">
        <v>#VALUE!</v>
      </c>
    </row>
    <row r="378" spans="1:4" x14ac:dyDescent="0.25">
      <c r="A378" s="127" t="s">
        <v>506</v>
      </c>
      <c r="B378" s="267" t="s">
        <v>1158</v>
      </c>
      <c r="C378" s="264" t="s">
        <v>1740</v>
      </c>
      <c r="D378" s="264" t="e">
        <v>#VALUE!</v>
      </c>
    </row>
    <row r="379" spans="1:4" hidden="1" x14ac:dyDescent="0.25">
      <c r="A379" s="127" t="s">
        <v>507</v>
      </c>
      <c r="B379" s="267" t="s">
        <v>1159</v>
      </c>
      <c r="C379" s="264" t="s">
        <v>1800</v>
      </c>
      <c r="D379" s="264">
        <v>1</v>
      </c>
    </row>
    <row r="380" spans="1:4" x14ac:dyDescent="0.25">
      <c r="A380" s="127" t="s">
        <v>508</v>
      </c>
      <c r="B380" s="267" t="s">
        <v>1160</v>
      </c>
      <c r="C380" s="264" t="s">
        <v>1678</v>
      </c>
      <c r="D380" s="264" t="e">
        <v>#VALUE!</v>
      </c>
    </row>
    <row r="381" spans="1:4" x14ac:dyDescent="0.25">
      <c r="A381" s="127" t="s">
        <v>391</v>
      </c>
      <c r="B381" s="267" t="s">
        <v>1161</v>
      </c>
      <c r="C381" s="264" t="s">
        <v>1769</v>
      </c>
      <c r="D381" s="264" t="e">
        <v>#VALUE!</v>
      </c>
    </row>
    <row r="382" spans="1:4" x14ac:dyDescent="0.25">
      <c r="A382" s="127" t="s">
        <v>316</v>
      </c>
      <c r="B382" s="267" t="s">
        <v>1162</v>
      </c>
      <c r="C382" s="264" t="s">
        <v>1801</v>
      </c>
      <c r="D382" s="264" t="e">
        <v>#VALUE!</v>
      </c>
    </row>
    <row r="383" spans="1:4" x14ac:dyDescent="0.25">
      <c r="A383" s="127">
        <v>99801</v>
      </c>
      <c r="B383" s="267" t="s">
        <v>1163</v>
      </c>
      <c r="C383" s="264" t="s">
        <v>1710</v>
      </c>
      <c r="D383" s="264" t="e">
        <v>#VALUE!</v>
      </c>
    </row>
    <row r="384" spans="1:4" x14ac:dyDescent="0.25">
      <c r="A384" s="127" t="s">
        <v>509</v>
      </c>
      <c r="B384" s="267" t="s">
        <v>1164</v>
      </c>
      <c r="C384" s="264" t="s">
        <v>1663</v>
      </c>
      <c r="D384" s="264" t="e">
        <v>#VALUE!</v>
      </c>
    </row>
    <row r="385" spans="1:4" hidden="1" x14ac:dyDescent="0.25">
      <c r="A385" s="127" t="s">
        <v>510</v>
      </c>
      <c r="B385" s="267" t="s">
        <v>1165</v>
      </c>
      <c r="C385" s="264" t="s">
        <v>1802</v>
      </c>
      <c r="D385" s="264">
        <v>1</v>
      </c>
    </row>
    <row r="386" spans="1:4" x14ac:dyDescent="0.25">
      <c r="A386" s="127" t="s">
        <v>511</v>
      </c>
      <c r="B386" s="267" t="s">
        <v>1166</v>
      </c>
      <c r="C386" s="264" t="s">
        <v>1730</v>
      </c>
      <c r="D386" s="264" t="e">
        <v>#VALUE!</v>
      </c>
    </row>
    <row r="387" spans="1:4" x14ac:dyDescent="0.25">
      <c r="A387" s="127" t="s">
        <v>512</v>
      </c>
      <c r="B387" s="267" t="s">
        <v>1167</v>
      </c>
      <c r="C387" s="264" t="s">
        <v>1687</v>
      </c>
      <c r="D387" s="264" t="e">
        <v>#VALUE!</v>
      </c>
    </row>
    <row r="388" spans="1:4" x14ac:dyDescent="0.25">
      <c r="A388" s="127" t="s">
        <v>316</v>
      </c>
      <c r="B388" s="267" t="s">
        <v>1168</v>
      </c>
      <c r="C388" s="264" t="s">
        <v>1803</v>
      </c>
      <c r="D388" s="264" t="e">
        <v>#VALUE!</v>
      </c>
    </row>
    <row r="389" spans="1:4" x14ac:dyDescent="0.25">
      <c r="A389" s="127">
        <v>99503</v>
      </c>
      <c r="B389" s="267" t="s">
        <v>1169</v>
      </c>
      <c r="C389" s="264" t="s">
        <v>1804</v>
      </c>
      <c r="D389" s="264" t="e">
        <v>#VALUE!</v>
      </c>
    </row>
    <row r="390" spans="1:4" x14ac:dyDescent="0.25">
      <c r="A390" s="127" t="s">
        <v>513</v>
      </c>
      <c r="B390" s="267" t="s">
        <v>1170</v>
      </c>
      <c r="C390" s="264" t="s">
        <v>1805</v>
      </c>
      <c r="D390" s="264" t="e">
        <v>#VALUE!</v>
      </c>
    </row>
    <row r="391" spans="1:4" hidden="1" x14ac:dyDescent="0.25">
      <c r="A391" s="127" t="s">
        <v>514</v>
      </c>
      <c r="B391" s="267" t="s">
        <v>1171</v>
      </c>
      <c r="C391" s="264" t="s">
        <v>1806</v>
      </c>
      <c r="D391" s="264">
        <v>1</v>
      </c>
    </row>
    <row r="392" spans="1:4" x14ac:dyDescent="0.25">
      <c r="A392" s="127" t="s">
        <v>515</v>
      </c>
      <c r="B392" s="267" t="s">
        <v>1172</v>
      </c>
      <c r="C392" s="264" t="s">
        <v>1807</v>
      </c>
      <c r="D392" s="264" t="e">
        <v>#VALUE!</v>
      </c>
    </row>
    <row r="393" spans="1:4" x14ac:dyDescent="0.25">
      <c r="A393" s="127" t="s">
        <v>516</v>
      </c>
      <c r="B393" s="267" t="s">
        <v>1173</v>
      </c>
      <c r="C393" s="264" t="s">
        <v>1808</v>
      </c>
      <c r="D393" s="264" t="e">
        <v>#VALUE!</v>
      </c>
    </row>
    <row r="394" spans="1:4" x14ac:dyDescent="0.25">
      <c r="A394" s="127" t="s">
        <v>316</v>
      </c>
      <c r="B394" s="267" t="s">
        <v>1174</v>
      </c>
      <c r="C394" s="264" t="s">
        <v>1793</v>
      </c>
      <c r="D394" s="264" t="e">
        <v>#VALUE!</v>
      </c>
    </row>
    <row r="395" spans="1:4" x14ac:dyDescent="0.25">
      <c r="A395" s="127">
        <v>99576</v>
      </c>
      <c r="B395" s="267" t="s">
        <v>1175</v>
      </c>
      <c r="C395" s="264" t="s">
        <v>1809</v>
      </c>
      <c r="D395" s="264" t="e">
        <v>#VALUE!</v>
      </c>
    </row>
    <row r="396" spans="1:4" x14ac:dyDescent="0.25">
      <c r="A396" s="127" t="s">
        <v>517</v>
      </c>
      <c r="B396" s="267" t="s">
        <v>1176</v>
      </c>
      <c r="C396" s="264" t="s">
        <v>1669</v>
      </c>
      <c r="D396" s="264" t="e">
        <v>#VALUE!</v>
      </c>
    </row>
    <row r="397" spans="1:4" hidden="1" x14ac:dyDescent="0.25">
      <c r="A397" s="127" t="s">
        <v>518</v>
      </c>
      <c r="B397" s="267" t="s">
        <v>1177</v>
      </c>
      <c r="C397" s="264" t="s">
        <v>1810</v>
      </c>
      <c r="D397" s="264">
        <v>1</v>
      </c>
    </row>
    <row r="398" spans="1:4" x14ac:dyDescent="0.25">
      <c r="A398" s="127" t="s">
        <v>519</v>
      </c>
      <c r="B398" s="267" t="s">
        <v>1178</v>
      </c>
      <c r="C398" s="264" t="s">
        <v>1705</v>
      </c>
      <c r="D398" s="264" t="e">
        <v>#VALUE!</v>
      </c>
    </row>
    <row r="399" spans="1:4" x14ac:dyDescent="0.25">
      <c r="A399" s="127" t="s">
        <v>520</v>
      </c>
      <c r="B399" s="267" t="s">
        <v>1179</v>
      </c>
      <c r="C399" s="264" t="s">
        <v>1687</v>
      </c>
      <c r="D399" s="264" t="e">
        <v>#VALUE!</v>
      </c>
    </row>
    <row r="400" spans="1:4" x14ac:dyDescent="0.25">
      <c r="A400" s="127" t="s">
        <v>316</v>
      </c>
      <c r="B400" s="267" t="s">
        <v>1180</v>
      </c>
      <c r="C400" s="264" t="s">
        <v>1698</v>
      </c>
      <c r="D400" s="264" t="e">
        <v>#VALUE!</v>
      </c>
    </row>
    <row r="401" spans="1:4" x14ac:dyDescent="0.25">
      <c r="A401" s="127">
        <v>99507</v>
      </c>
      <c r="B401" s="267" t="s">
        <v>1181</v>
      </c>
      <c r="C401" s="264" t="s">
        <v>1699</v>
      </c>
      <c r="D401" s="264" t="e">
        <v>#VALUE!</v>
      </c>
    </row>
    <row r="402" spans="1:4" x14ac:dyDescent="0.25">
      <c r="A402" s="127" t="s">
        <v>521</v>
      </c>
      <c r="B402" s="267" t="s">
        <v>1182</v>
      </c>
      <c r="C402" s="264" t="s">
        <v>1811</v>
      </c>
      <c r="D402" s="264" t="e">
        <v>#VALUE!</v>
      </c>
    </row>
    <row r="403" spans="1:4" hidden="1" x14ac:dyDescent="0.25">
      <c r="A403" s="127" t="s">
        <v>522</v>
      </c>
      <c r="B403" s="267" t="s">
        <v>1183</v>
      </c>
      <c r="C403" s="264" t="s">
        <v>1812</v>
      </c>
      <c r="D403" s="264">
        <v>1</v>
      </c>
    </row>
    <row r="404" spans="1:4" x14ac:dyDescent="0.25">
      <c r="A404" s="127" t="s">
        <v>523</v>
      </c>
      <c r="B404" s="267" t="s">
        <v>1184</v>
      </c>
      <c r="C404" s="264" t="s">
        <v>1746</v>
      </c>
      <c r="D404" s="264" t="e">
        <v>#VALUE!</v>
      </c>
    </row>
    <row r="405" spans="1:4" x14ac:dyDescent="0.25">
      <c r="A405" s="127" t="s">
        <v>363</v>
      </c>
      <c r="B405" s="267" t="s">
        <v>1185</v>
      </c>
      <c r="C405" s="264" t="s">
        <v>1653</v>
      </c>
      <c r="D405" s="264" t="e">
        <v>#VALUE!</v>
      </c>
    </row>
    <row r="406" spans="1:4" x14ac:dyDescent="0.25">
      <c r="A406" s="127" t="s">
        <v>316</v>
      </c>
      <c r="B406" s="267" t="s">
        <v>1186</v>
      </c>
      <c r="C406" s="264" t="s">
        <v>1698</v>
      </c>
      <c r="D406" s="264" t="e">
        <v>#VALUE!</v>
      </c>
    </row>
    <row r="407" spans="1:4" x14ac:dyDescent="0.25">
      <c r="A407" s="127">
        <v>99705</v>
      </c>
      <c r="B407" s="267" t="s">
        <v>1187</v>
      </c>
      <c r="C407" s="264" t="s">
        <v>1699</v>
      </c>
      <c r="D407" s="264" t="e">
        <v>#VALUE!</v>
      </c>
    </row>
    <row r="408" spans="1:4" x14ac:dyDescent="0.25">
      <c r="A408" s="127" t="s">
        <v>524</v>
      </c>
      <c r="B408" s="267" t="s">
        <v>1188</v>
      </c>
      <c r="C408" s="264" t="s">
        <v>1663</v>
      </c>
      <c r="D408" s="264" t="e">
        <v>#VALUE!</v>
      </c>
    </row>
    <row r="409" spans="1:4" hidden="1" x14ac:dyDescent="0.25">
      <c r="A409" s="127" t="s">
        <v>525</v>
      </c>
      <c r="B409" s="267" t="s">
        <v>1189</v>
      </c>
      <c r="C409" s="264" t="s">
        <v>1813</v>
      </c>
      <c r="D409" s="264">
        <v>1</v>
      </c>
    </row>
    <row r="410" spans="1:4" x14ac:dyDescent="0.25">
      <c r="A410" s="127" t="s">
        <v>526</v>
      </c>
      <c r="B410" s="267" t="s">
        <v>1190</v>
      </c>
      <c r="C410" s="264" t="s">
        <v>1814</v>
      </c>
      <c r="D410" s="264" t="e">
        <v>#VALUE!</v>
      </c>
    </row>
    <row r="411" spans="1:4" x14ac:dyDescent="0.25">
      <c r="A411" s="127" t="s">
        <v>363</v>
      </c>
      <c r="B411" s="267" t="s">
        <v>1191</v>
      </c>
      <c r="C411" s="264" t="s">
        <v>1808</v>
      </c>
      <c r="D411" s="264" t="e">
        <v>#VALUE!</v>
      </c>
    </row>
    <row r="412" spans="1:4" x14ac:dyDescent="0.25">
      <c r="A412" s="127" t="s">
        <v>316</v>
      </c>
      <c r="B412" s="267" t="s">
        <v>1192</v>
      </c>
      <c r="C412" s="264" t="s">
        <v>1815</v>
      </c>
      <c r="D412" s="264" t="e">
        <v>#VALUE!</v>
      </c>
    </row>
    <row r="413" spans="1:4" x14ac:dyDescent="0.25">
      <c r="A413" s="127">
        <v>99503</v>
      </c>
      <c r="B413" s="267" t="s">
        <v>1193</v>
      </c>
      <c r="C413" s="264" t="s">
        <v>1816</v>
      </c>
      <c r="D413" s="264" t="e">
        <v>#VALUE!</v>
      </c>
    </row>
    <row r="414" spans="1:4" x14ac:dyDescent="0.25">
      <c r="A414" s="127" t="s">
        <v>527</v>
      </c>
      <c r="B414" s="267" t="s">
        <v>1194</v>
      </c>
      <c r="C414" s="264" t="s">
        <v>1817</v>
      </c>
      <c r="D414" s="264" t="e">
        <v>#VALUE!</v>
      </c>
    </row>
    <row r="415" spans="1:4" hidden="1" x14ac:dyDescent="0.25">
      <c r="A415" s="127" t="s">
        <v>528</v>
      </c>
      <c r="B415" s="267" t="s">
        <v>1195</v>
      </c>
      <c r="C415" s="264" t="s">
        <v>1818</v>
      </c>
      <c r="D415" s="264">
        <v>1</v>
      </c>
    </row>
    <row r="416" spans="1:4" x14ac:dyDescent="0.25">
      <c r="A416" s="127" t="s">
        <v>519</v>
      </c>
      <c r="B416" s="267" t="s">
        <v>1196</v>
      </c>
      <c r="C416" s="264" t="s">
        <v>1658</v>
      </c>
      <c r="D416" s="264" t="e">
        <v>#VALUE!</v>
      </c>
    </row>
    <row r="417" spans="1:4" x14ac:dyDescent="0.25">
      <c r="A417" s="127" t="s">
        <v>529</v>
      </c>
      <c r="B417" s="267" t="s">
        <v>1197</v>
      </c>
      <c r="C417" s="264" t="s">
        <v>1702</v>
      </c>
      <c r="D417" s="264" t="e">
        <v>#VALUE!</v>
      </c>
    </row>
    <row r="418" spans="1:4" x14ac:dyDescent="0.25">
      <c r="A418" s="127" t="s">
        <v>316</v>
      </c>
      <c r="B418" s="267" t="s">
        <v>1198</v>
      </c>
      <c r="C418" s="264" t="s">
        <v>1698</v>
      </c>
      <c r="D418" s="264" t="e">
        <v>#VALUE!</v>
      </c>
    </row>
    <row r="419" spans="1:4" x14ac:dyDescent="0.25">
      <c r="A419" s="127">
        <v>99516</v>
      </c>
      <c r="B419" s="267" t="s">
        <v>1199</v>
      </c>
      <c r="C419" s="264" t="s">
        <v>1699</v>
      </c>
      <c r="D419" s="264" t="e">
        <v>#VALUE!</v>
      </c>
    </row>
    <row r="420" spans="1:4" x14ac:dyDescent="0.25">
      <c r="A420" s="127" t="s">
        <v>530</v>
      </c>
      <c r="B420" s="267" t="s">
        <v>1200</v>
      </c>
      <c r="C420" s="264" t="s">
        <v>1740</v>
      </c>
      <c r="D420" s="264" t="e">
        <v>#VALUE!</v>
      </c>
    </row>
    <row r="421" spans="1:4" hidden="1" x14ac:dyDescent="0.25">
      <c r="A421" s="127" t="s">
        <v>531</v>
      </c>
      <c r="B421" s="267" t="s">
        <v>1201</v>
      </c>
      <c r="C421" s="264" t="s">
        <v>1819</v>
      </c>
      <c r="D421" s="264">
        <v>1</v>
      </c>
    </row>
    <row r="422" spans="1:4" x14ac:dyDescent="0.25">
      <c r="A422" s="127" t="s">
        <v>532</v>
      </c>
      <c r="B422" s="267" t="s">
        <v>1202</v>
      </c>
      <c r="C422" s="264" t="s">
        <v>1678</v>
      </c>
      <c r="D422" s="264" t="e">
        <v>#VALUE!</v>
      </c>
    </row>
    <row r="423" spans="1:4" x14ac:dyDescent="0.25">
      <c r="A423" s="127" t="s">
        <v>363</v>
      </c>
      <c r="B423" s="267" t="s">
        <v>1203</v>
      </c>
      <c r="C423" s="264" t="s">
        <v>1653</v>
      </c>
      <c r="D423" s="264" t="e">
        <v>#VALUE!</v>
      </c>
    </row>
    <row r="424" spans="1:4" x14ac:dyDescent="0.25">
      <c r="A424" s="127" t="s">
        <v>316</v>
      </c>
      <c r="B424" s="267" t="s">
        <v>1204</v>
      </c>
      <c r="C424" s="264" t="s">
        <v>1733</v>
      </c>
      <c r="D424" s="264" t="e">
        <v>#VALUE!</v>
      </c>
    </row>
    <row r="425" spans="1:4" x14ac:dyDescent="0.25">
      <c r="A425" s="127">
        <v>99801</v>
      </c>
      <c r="B425" s="267" t="s">
        <v>1205</v>
      </c>
      <c r="C425" s="264" t="s">
        <v>1734</v>
      </c>
      <c r="D425" s="264" t="e">
        <v>#VALUE!</v>
      </c>
    </row>
    <row r="426" spans="1:4" x14ac:dyDescent="0.25">
      <c r="A426" s="127" t="s">
        <v>533</v>
      </c>
      <c r="B426" s="267" t="s">
        <v>1206</v>
      </c>
      <c r="C426" s="264" t="s">
        <v>1820</v>
      </c>
      <c r="D426" s="264" t="e">
        <v>#VALUE!</v>
      </c>
    </row>
    <row r="427" spans="1:4" hidden="1" x14ac:dyDescent="0.25">
      <c r="A427" s="127" t="s">
        <v>534</v>
      </c>
      <c r="B427" s="267" t="s">
        <v>1207</v>
      </c>
      <c r="C427" s="264" t="s">
        <v>1821</v>
      </c>
      <c r="D427" s="264">
        <v>1</v>
      </c>
    </row>
    <row r="428" spans="1:4" x14ac:dyDescent="0.25">
      <c r="A428" s="127" t="s">
        <v>535</v>
      </c>
      <c r="B428" s="267" t="s">
        <v>1208</v>
      </c>
      <c r="C428" s="264" t="s">
        <v>1822</v>
      </c>
      <c r="D428" s="264" t="e">
        <v>#VALUE!</v>
      </c>
    </row>
    <row r="429" spans="1:4" x14ac:dyDescent="0.25">
      <c r="A429" s="127" t="s">
        <v>404</v>
      </c>
      <c r="B429" s="267" t="s">
        <v>1209</v>
      </c>
      <c r="C429" s="264" t="s">
        <v>1687</v>
      </c>
      <c r="D429" s="264" t="e">
        <v>#VALUE!</v>
      </c>
    </row>
    <row r="430" spans="1:4" x14ac:dyDescent="0.25">
      <c r="A430" s="127" t="s">
        <v>316</v>
      </c>
      <c r="B430" s="267" t="s">
        <v>1210</v>
      </c>
      <c r="C430" s="264" t="s">
        <v>1722</v>
      </c>
      <c r="D430" s="264" t="e">
        <v>#VALUE!</v>
      </c>
    </row>
    <row r="431" spans="1:4" x14ac:dyDescent="0.25">
      <c r="A431" s="127">
        <v>99577</v>
      </c>
      <c r="B431" s="267" t="s">
        <v>1211</v>
      </c>
      <c r="C431" s="264" t="s">
        <v>1723</v>
      </c>
      <c r="D431" s="264" t="e">
        <v>#VALUE!</v>
      </c>
    </row>
    <row r="432" spans="1:4" x14ac:dyDescent="0.25">
      <c r="A432" s="127" t="s">
        <v>536</v>
      </c>
      <c r="B432" s="267" t="s">
        <v>1212</v>
      </c>
      <c r="C432" s="264" t="s">
        <v>1672</v>
      </c>
      <c r="D432" s="264" t="e">
        <v>#VALUE!</v>
      </c>
    </row>
    <row r="433" spans="1:4" hidden="1" x14ac:dyDescent="0.25">
      <c r="A433" s="127" t="s">
        <v>537</v>
      </c>
      <c r="B433" s="267" t="s">
        <v>1213</v>
      </c>
      <c r="C433" s="264" t="s">
        <v>1787</v>
      </c>
      <c r="D433" s="264">
        <v>1</v>
      </c>
    </row>
    <row r="434" spans="1:4" x14ac:dyDescent="0.25">
      <c r="A434" s="127" t="s">
        <v>538</v>
      </c>
      <c r="B434" s="267" t="s">
        <v>1214</v>
      </c>
      <c r="C434" s="264" t="s">
        <v>1823</v>
      </c>
      <c r="D434" s="264" t="e">
        <v>#VALUE!</v>
      </c>
    </row>
    <row r="435" spans="1:4" x14ac:dyDescent="0.25">
      <c r="A435" s="127" t="s">
        <v>391</v>
      </c>
      <c r="B435" s="267" t="s">
        <v>1215</v>
      </c>
      <c r="C435" s="264" t="s">
        <v>1769</v>
      </c>
      <c r="D435" s="264" t="e">
        <v>#VALUE!</v>
      </c>
    </row>
    <row r="436" spans="1:4" x14ac:dyDescent="0.25">
      <c r="A436" s="127" t="s">
        <v>316</v>
      </c>
      <c r="B436" s="267" t="s">
        <v>1216</v>
      </c>
      <c r="C436" s="264" t="s">
        <v>1801</v>
      </c>
      <c r="D436" s="264" t="e">
        <v>#VALUE!</v>
      </c>
    </row>
    <row r="437" spans="1:4" x14ac:dyDescent="0.25">
      <c r="A437" s="127">
        <v>99901</v>
      </c>
      <c r="B437" s="267" t="s">
        <v>1217</v>
      </c>
      <c r="C437" s="264" t="s">
        <v>1710</v>
      </c>
      <c r="D437" s="264" t="e">
        <v>#VALUE!</v>
      </c>
    </row>
    <row r="438" spans="1:4" x14ac:dyDescent="0.25">
      <c r="A438" s="127" t="s">
        <v>539</v>
      </c>
      <c r="B438" s="267" t="s">
        <v>1218</v>
      </c>
      <c r="C438" s="264" t="s">
        <v>1798</v>
      </c>
      <c r="D438" s="264" t="e">
        <v>#VALUE!</v>
      </c>
    </row>
    <row r="439" spans="1:4" hidden="1" x14ac:dyDescent="0.25">
      <c r="A439" s="127" t="s">
        <v>540</v>
      </c>
      <c r="B439" s="267" t="s">
        <v>1219</v>
      </c>
      <c r="C439" s="264" t="s">
        <v>1824</v>
      </c>
      <c r="D439" s="264">
        <v>1</v>
      </c>
    </row>
    <row r="440" spans="1:4" x14ac:dyDescent="0.25">
      <c r="A440" s="127" t="s">
        <v>541</v>
      </c>
      <c r="B440" s="267" t="s">
        <v>1220</v>
      </c>
      <c r="C440" s="264" t="s">
        <v>1825</v>
      </c>
      <c r="D440" s="264" t="e">
        <v>#VALUE!</v>
      </c>
    </row>
    <row r="441" spans="1:4" x14ac:dyDescent="0.25">
      <c r="A441" s="127" t="s">
        <v>512</v>
      </c>
      <c r="B441" s="267" t="s">
        <v>1221</v>
      </c>
      <c r="C441" s="264" t="s">
        <v>1755</v>
      </c>
      <c r="D441" s="264" t="e">
        <v>#VALUE!</v>
      </c>
    </row>
    <row r="442" spans="1:4" x14ac:dyDescent="0.25">
      <c r="A442" s="127" t="s">
        <v>316</v>
      </c>
      <c r="B442" s="267" t="s">
        <v>1222</v>
      </c>
      <c r="C442" s="264" t="s">
        <v>1803</v>
      </c>
      <c r="D442" s="264" t="e">
        <v>#VALUE!</v>
      </c>
    </row>
    <row r="443" spans="1:4" x14ac:dyDescent="0.25">
      <c r="A443" s="127">
        <v>99835</v>
      </c>
      <c r="B443" s="267" t="s">
        <v>1223</v>
      </c>
      <c r="C443" s="264" t="s">
        <v>1804</v>
      </c>
      <c r="D443" s="264" t="e">
        <v>#VALUE!</v>
      </c>
    </row>
    <row r="444" spans="1:4" x14ac:dyDescent="0.25">
      <c r="A444" s="127" t="s">
        <v>542</v>
      </c>
      <c r="B444" s="267" t="s">
        <v>1224</v>
      </c>
      <c r="C444" s="264" t="s">
        <v>1672</v>
      </c>
      <c r="D444" s="264" t="e">
        <v>#VALUE!</v>
      </c>
    </row>
    <row r="445" spans="1:4" hidden="1" x14ac:dyDescent="0.25">
      <c r="A445" s="127" t="s">
        <v>543</v>
      </c>
      <c r="B445" s="267" t="s">
        <v>1225</v>
      </c>
      <c r="C445" s="264" t="s">
        <v>1826</v>
      </c>
      <c r="D445" s="264">
        <v>1</v>
      </c>
    </row>
    <row r="446" spans="1:4" x14ac:dyDescent="0.25">
      <c r="A446" s="127" t="s">
        <v>544</v>
      </c>
      <c r="B446" s="267" t="s">
        <v>1226</v>
      </c>
      <c r="C446" s="264" t="s">
        <v>1752</v>
      </c>
      <c r="D446" s="264" t="e">
        <v>#VALUE!</v>
      </c>
    </row>
    <row r="447" spans="1:4" x14ac:dyDescent="0.25">
      <c r="A447" s="127" t="s">
        <v>516</v>
      </c>
      <c r="B447" s="267" t="s">
        <v>1227</v>
      </c>
      <c r="C447" s="264" t="s">
        <v>1769</v>
      </c>
      <c r="D447" s="264" t="e">
        <v>#VALUE!</v>
      </c>
    </row>
    <row r="448" spans="1:4" x14ac:dyDescent="0.25">
      <c r="A448" s="127" t="s">
        <v>316</v>
      </c>
      <c r="B448" s="267" t="s">
        <v>1228</v>
      </c>
      <c r="C448" s="264" t="s">
        <v>1698</v>
      </c>
      <c r="D448" s="264" t="e">
        <v>#VALUE!</v>
      </c>
    </row>
    <row r="449" spans="1:4" x14ac:dyDescent="0.25">
      <c r="A449" s="127">
        <v>99901</v>
      </c>
      <c r="B449" s="267" t="s">
        <v>1229</v>
      </c>
      <c r="C449" s="264" t="s">
        <v>1699</v>
      </c>
      <c r="D449" s="264" t="e">
        <v>#VALUE!</v>
      </c>
    </row>
    <row r="450" spans="1:4" x14ac:dyDescent="0.25">
      <c r="A450" s="127" t="s">
        <v>545</v>
      </c>
      <c r="B450" s="267" t="s">
        <v>1230</v>
      </c>
      <c r="C450" s="264" t="s">
        <v>1827</v>
      </c>
      <c r="D450" s="264" t="e">
        <v>#VALUE!</v>
      </c>
    </row>
    <row r="451" spans="1:4" hidden="1" x14ac:dyDescent="0.25">
      <c r="A451" s="127" t="s">
        <v>546</v>
      </c>
      <c r="B451" s="267" t="s">
        <v>1231</v>
      </c>
      <c r="C451" s="264" t="s">
        <v>1828</v>
      </c>
      <c r="D451" s="264">
        <v>1</v>
      </c>
    </row>
    <row r="452" spans="1:4" x14ac:dyDescent="0.25">
      <c r="A452" s="127" t="s">
        <v>547</v>
      </c>
      <c r="B452" s="267" t="s">
        <v>1232</v>
      </c>
      <c r="C452" s="264" t="s">
        <v>1746</v>
      </c>
      <c r="D452" s="264" t="e">
        <v>#VALUE!</v>
      </c>
    </row>
    <row r="453" spans="1:4" x14ac:dyDescent="0.25">
      <c r="A453" s="127" t="s">
        <v>363</v>
      </c>
      <c r="B453" s="267" t="s">
        <v>1233</v>
      </c>
      <c r="C453" s="264" t="s">
        <v>1697</v>
      </c>
      <c r="D453" s="264" t="e">
        <v>#VALUE!</v>
      </c>
    </row>
    <row r="454" spans="1:4" x14ac:dyDescent="0.25">
      <c r="A454" s="127" t="s">
        <v>316</v>
      </c>
      <c r="B454" s="267" t="s">
        <v>1234</v>
      </c>
      <c r="C454" s="264" t="s">
        <v>1722</v>
      </c>
      <c r="D454" s="264" t="e">
        <v>#VALUE!</v>
      </c>
    </row>
    <row r="455" spans="1:4" x14ac:dyDescent="0.25">
      <c r="A455" s="127">
        <v>99603</v>
      </c>
      <c r="B455" s="267" t="s">
        <v>1235</v>
      </c>
      <c r="C455" s="264" t="s">
        <v>1723</v>
      </c>
      <c r="D455" s="264" t="e">
        <v>#VALUE!</v>
      </c>
    </row>
    <row r="456" spans="1:4" x14ac:dyDescent="0.25">
      <c r="A456" s="127" t="s">
        <v>548</v>
      </c>
      <c r="B456" s="267" t="s">
        <v>1236</v>
      </c>
      <c r="C456" s="264" t="s">
        <v>1805</v>
      </c>
      <c r="D456" s="264" t="e">
        <v>#VALUE!</v>
      </c>
    </row>
    <row r="457" spans="1:4" hidden="1" x14ac:dyDescent="0.25">
      <c r="A457" s="127" t="s">
        <v>549</v>
      </c>
      <c r="B457" s="267" t="s">
        <v>1237</v>
      </c>
      <c r="C457" s="264" t="s">
        <v>1787</v>
      </c>
      <c r="D457" s="264">
        <v>1</v>
      </c>
    </row>
    <row r="458" spans="1:4" x14ac:dyDescent="0.25">
      <c r="A458" s="127" t="s">
        <v>550</v>
      </c>
      <c r="B458" s="267" t="s">
        <v>1238</v>
      </c>
      <c r="C458" s="264" t="s">
        <v>1829</v>
      </c>
      <c r="D458" s="264" t="e">
        <v>#VALUE!</v>
      </c>
    </row>
    <row r="459" spans="1:4" x14ac:dyDescent="0.25">
      <c r="A459" s="127" t="s">
        <v>391</v>
      </c>
      <c r="B459" s="267" t="s">
        <v>1239</v>
      </c>
      <c r="C459" s="264" t="s">
        <v>1687</v>
      </c>
      <c r="D459" s="264" t="e">
        <v>#VALUE!</v>
      </c>
    </row>
    <row r="460" spans="1:4" x14ac:dyDescent="0.25">
      <c r="A460" s="127" t="s">
        <v>316</v>
      </c>
      <c r="B460" s="267" t="s">
        <v>1240</v>
      </c>
      <c r="C460" s="264" t="s">
        <v>1698</v>
      </c>
      <c r="D460" s="264" t="e">
        <v>#VALUE!</v>
      </c>
    </row>
    <row r="461" spans="1:4" x14ac:dyDescent="0.25">
      <c r="A461" s="127">
        <v>99576</v>
      </c>
      <c r="B461" s="267" t="s">
        <v>1241</v>
      </c>
      <c r="C461" s="264" t="s">
        <v>1699</v>
      </c>
      <c r="D461" s="264" t="e">
        <v>#VALUE!</v>
      </c>
    </row>
    <row r="462" spans="1:4" x14ac:dyDescent="0.25">
      <c r="A462" s="127" t="s">
        <v>551</v>
      </c>
      <c r="B462" s="267" t="s">
        <v>1242</v>
      </c>
      <c r="C462" s="264" t="s">
        <v>1717</v>
      </c>
      <c r="D462" s="264" t="e">
        <v>#VALUE!</v>
      </c>
    </row>
    <row r="463" spans="1:4" hidden="1" x14ac:dyDescent="0.25">
      <c r="A463" s="127" t="s">
        <v>552</v>
      </c>
      <c r="B463" s="267" t="s">
        <v>1243</v>
      </c>
      <c r="C463" s="264" t="s">
        <v>1830</v>
      </c>
      <c r="D463" s="264">
        <v>1</v>
      </c>
    </row>
    <row r="464" spans="1:4" x14ac:dyDescent="0.25">
      <c r="A464" s="127" t="s">
        <v>553</v>
      </c>
      <c r="B464" s="267" t="s">
        <v>1244</v>
      </c>
      <c r="C464" s="264" t="s">
        <v>1705</v>
      </c>
      <c r="D464" s="264" t="e">
        <v>#VALUE!</v>
      </c>
    </row>
    <row r="465" spans="1:4" x14ac:dyDescent="0.25">
      <c r="A465" s="127" t="s">
        <v>363</v>
      </c>
      <c r="B465" s="267" t="s">
        <v>1245</v>
      </c>
      <c r="C465" s="264" t="s">
        <v>1687</v>
      </c>
      <c r="D465" s="264" t="e">
        <v>#VALUE!</v>
      </c>
    </row>
    <row r="466" spans="1:4" x14ac:dyDescent="0.25">
      <c r="A466" s="127" t="s">
        <v>316</v>
      </c>
      <c r="B466" s="267" t="s">
        <v>1246</v>
      </c>
      <c r="C466" s="264" t="s">
        <v>1698</v>
      </c>
      <c r="D466" s="264" t="e">
        <v>#VALUE!</v>
      </c>
    </row>
    <row r="467" spans="1:4" x14ac:dyDescent="0.25">
      <c r="A467" s="127">
        <v>99686</v>
      </c>
      <c r="B467" s="267" t="s">
        <v>1247</v>
      </c>
      <c r="C467" s="264" t="s">
        <v>1699</v>
      </c>
      <c r="D467" s="264" t="e">
        <v>#VALUE!</v>
      </c>
    </row>
    <row r="468" spans="1:4" x14ac:dyDescent="0.25">
      <c r="A468" s="127" t="s">
        <v>554</v>
      </c>
      <c r="B468" s="267" t="s">
        <v>1248</v>
      </c>
      <c r="C468" s="264" t="s">
        <v>1663</v>
      </c>
      <c r="D468" s="264" t="e">
        <v>#VALUE!</v>
      </c>
    </row>
    <row r="469" spans="1:4" hidden="1" x14ac:dyDescent="0.25">
      <c r="A469" s="127" t="s">
        <v>555</v>
      </c>
      <c r="B469" s="267" t="s">
        <v>1249</v>
      </c>
      <c r="C469" s="264" t="s">
        <v>1831</v>
      </c>
      <c r="D469" s="264">
        <v>1</v>
      </c>
    </row>
    <row r="470" spans="1:4" x14ac:dyDescent="0.25">
      <c r="A470" s="127" t="s">
        <v>553</v>
      </c>
      <c r="B470" s="267" t="s">
        <v>1250</v>
      </c>
      <c r="C470" s="264" t="s">
        <v>1705</v>
      </c>
      <c r="D470" s="264" t="e">
        <v>#VALUE!</v>
      </c>
    </row>
    <row r="471" spans="1:4" x14ac:dyDescent="0.25">
      <c r="A471" s="127" t="s">
        <v>363</v>
      </c>
      <c r="B471" s="267" t="s">
        <v>1251</v>
      </c>
      <c r="C471" s="264" t="s">
        <v>1687</v>
      </c>
      <c r="D471" s="264" t="e">
        <v>#VALUE!</v>
      </c>
    </row>
    <row r="472" spans="1:4" x14ac:dyDescent="0.25">
      <c r="A472" s="127" t="s">
        <v>316</v>
      </c>
      <c r="B472" s="267" t="s">
        <v>1252</v>
      </c>
      <c r="C472" s="264" t="s">
        <v>1722</v>
      </c>
      <c r="D472" s="264" t="e">
        <v>#VALUE!</v>
      </c>
    </row>
    <row r="473" spans="1:4" x14ac:dyDescent="0.25">
      <c r="A473" s="127">
        <v>99503</v>
      </c>
      <c r="B473" s="267" t="s">
        <v>1253</v>
      </c>
      <c r="C473" s="264" t="s">
        <v>1723</v>
      </c>
      <c r="D473" s="264" t="e">
        <v>#VALUE!</v>
      </c>
    </row>
    <row r="474" spans="1:4" x14ac:dyDescent="0.25">
      <c r="A474" s="127" t="s">
        <v>556</v>
      </c>
      <c r="B474" s="267" t="s">
        <v>1254</v>
      </c>
      <c r="C474" s="264" t="s">
        <v>1811</v>
      </c>
      <c r="D474" s="264" t="e">
        <v>#VALUE!</v>
      </c>
    </row>
    <row r="475" spans="1:4" hidden="1" x14ac:dyDescent="0.25">
      <c r="A475" s="127" t="s">
        <v>557</v>
      </c>
      <c r="B475" s="267" t="s">
        <v>1255</v>
      </c>
      <c r="C475" s="264" t="s">
        <v>1832</v>
      </c>
      <c r="D475" s="264">
        <v>1</v>
      </c>
    </row>
    <row r="476" spans="1:4" x14ac:dyDescent="0.25">
      <c r="A476" s="127" t="s">
        <v>558</v>
      </c>
      <c r="B476" s="267" t="s">
        <v>1256</v>
      </c>
      <c r="C476" s="264" t="s">
        <v>1705</v>
      </c>
      <c r="D476" s="264" t="e">
        <v>#VALUE!</v>
      </c>
    </row>
    <row r="477" spans="1:4" x14ac:dyDescent="0.25">
      <c r="A477" s="127" t="s">
        <v>391</v>
      </c>
      <c r="B477" s="267" t="s">
        <v>1257</v>
      </c>
      <c r="C477" s="264" t="s">
        <v>1687</v>
      </c>
      <c r="D477" s="264" t="e">
        <v>#VALUE!</v>
      </c>
    </row>
    <row r="478" spans="1:4" x14ac:dyDescent="0.25">
      <c r="A478" s="127" t="s">
        <v>316</v>
      </c>
      <c r="B478" s="267" t="s">
        <v>1258</v>
      </c>
      <c r="C478" s="264" t="s">
        <v>1698</v>
      </c>
      <c r="D478" s="264" t="e">
        <v>#VALUE!</v>
      </c>
    </row>
    <row r="479" spans="1:4" x14ac:dyDescent="0.25">
      <c r="A479" s="127">
        <v>99705</v>
      </c>
      <c r="B479" s="267" t="s">
        <v>1259</v>
      </c>
      <c r="C479" s="264" t="s">
        <v>1699</v>
      </c>
      <c r="D479" s="264" t="e">
        <v>#VALUE!</v>
      </c>
    </row>
    <row r="480" spans="1:4" x14ac:dyDescent="0.25">
      <c r="A480" s="127" t="s">
        <v>559</v>
      </c>
      <c r="B480" s="267" t="s">
        <v>1260</v>
      </c>
      <c r="C480" s="264" t="s">
        <v>1656</v>
      </c>
      <c r="D480" s="264" t="e">
        <v>#VALUE!</v>
      </c>
    </row>
    <row r="481" spans="1:4" hidden="1" x14ac:dyDescent="0.25">
      <c r="A481" s="127" t="s">
        <v>560</v>
      </c>
      <c r="B481" s="267" t="s">
        <v>1261</v>
      </c>
      <c r="C481" s="264" t="s">
        <v>1833</v>
      </c>
      <c r="D481" s="264">
        <v>1</v>
      </c>
    </row>
    <row r="482" spans="1:4" x14ac:dyDescent="0.25">
      <c r="A482" s="127" t="s">
        <v>561</v>
      </c>
      <c r="B482" s="267" t="s">
        <v>1262</v>
      </c>
      <c r="C482" s="264" t="s">
        <v>1834</v>
      </c>
      <c r="D482" s="264" t="e">
        <v>#VALUE!</v>
      </c>
    </row>
    <row r="483" spans="1:4" x14ac:dyDescent="0.25">
      <c r="A483" s="127" t="s">
        <v>363</v>
      </c>
      <c r="B483" s="267" t="s">
        <v>1263</v>
      </c>
      <c r="C483" s="264" t="s">
        <v>1835</v>
      </c>
      <c r="D483" s="264" t="e">
        <v>#VALUE!</v>
      </c>
    </row>
    <row r="484" spans="1:4" x14ac:dyDescent="0.25">
      <c r="A484" s="127" t="s">
        <v>316</v>
      </c>
      <c r="B484" s="267" t="s">
        <v>1264</v>
      </c>
      <c r="C484" s="264" t="s">
        <v>1722</v>
      </c>
      <c r="D484" s="264" t="e">
        <v>#VALUE!</v>
      </c>
    </row>
    <row r="485" spans="1:4" x14ac:dyDescent="0.25">
      <c r="A485" s="127">
        <v>99501</v>
      </c>
      <c r="B485" s="267" t="s">
        <v>1265</v>
      </c>
      <c r="C485" s="264" t="s">
        <v>1723</v>
      </c>
      <c r="D485" s="264" t="e">
        <v>#VALUE!</v>
      </c>
    </row>
    <row r="486" spans="1:4" x14ac:dyDescent="0.25">
      <c r="A486" s="127" t="s">
        <v>562</v>
      </c>
      <c r="B486" s="267" t="s">
        <v>1266</v>
      </c>
      <c r="C486" s="264" t="s">
        <v>1672</v>
      </c>
      <c r="D486" s="264" t="e">
        <v>#VALUE!</v>
      </c>
    </row>
    <row r="487" spans="1:4" hidden="1" x14ac:dyDescent="0.25">
      <c r="A487" s="127" t="s">
        <v>563</v>
      </c>
      <c r="B487" s="267" t="s">
        <v>1267</v>
      </c>
      <c r="C487" s="264" t="s">
        <v>1836</v>
      </c>
      <c r="D487" s="264">
        <v>1</v>
      </c>
    </row>
    <row r="488" spans="1:4" x14ac:dyDescent="0.25">
      <c r="A488" s="127" t="s">
        <v>564</v>
      </c>
      <c r="B488" s="267" t="s">
        <v>1268</v>
      </c>
      <c r="C488" s="264" t="s">
        <v>1746</v>
      </c>
      <c r="D488" s="264" t="e">
        <v>#VALUE!</v>
      </c>
    </row>
    <row r="489" spans="1:4" x14ac:dyDescent="0.25">
      <c r="A489" s="127" t="s">
        <v>391</v>
      </c>
      <c r="B489" s="267" t="s">
        <v>1269</v>
      </c>
      <c r="C489" s="264" t="s">
        <v>1687</v>
      </c>
      <c r="D489" s="264" t="e">
        <v>#VALUE!</v>
      </c>
    </row>
    <row r="490" spans="1:4" x14ac:dyDescent="0.25">
      <c r="A490" s="127" t="s">
        <v>316</v>
      </c>
      <c r="B490" s="267" t="s">
        <v>1270</v>
      </c>
      <c r="C490" s="264" t="s">
        <v>458</v>
      </c>
      <c r="D490" s="264" t="e">
        <v>#VALUE!</v>
      </c>
    </row>
    <row r="491" spans="1:4" x14ac:dyDescent="0.25">
      <c r="A491" s="127">
        <v>99901</v>
      </c>
      <c r="B491" s="267" t="s">
        <v>1271</v>
      </c>
      <c r="C491" s="264" t="s">
        <v>1710</v>
      </c>
      <c r="D491" s="264" t="e">
        <v>#VALUE!</v>
      </c>
    </row>
    <row r="492" spans="1:4" x14ac:dyDescent="0.25">
      <c r="A492" s="127" t="s">
        <v>565</v>
      </c>
      <c r="B492" s="267" t="s">
        <v>1272</v>
      </c>
      <c r="C492" s="264" t="s">
        <v>1798</v>
      </c>
      <c r="D492" s="264" t="e">
        <v>#VALUE!</v>
      </c>
    </row>
    <row r="493" spans="1:4" hidden="1" x14ac:dyDescent="0.25">
      <c r="A493" s="127" t="s">
        <v>566</v>
      </c>
      <c r="B493" s="267" t="s">
        <v>1273</v>
      </c>
      <c r="C493" s="264" t="s">
        <v>1770</v>
      </c>
      <c r="D493" s="264">
        <v>1</v>
      </c>
    </row>
    <row r="494" spans="1:4" x14ac:dyDescent="0.25">
      <c r="A494" s="127" t="s">
        <v>567</v>
      </c>
      <c r="B494" s="267" t="s">
        <v>1274</v>
      </c>
      <c r="C494" s="264" t="s">
        <v>1837</v>
      </c>
      <c r="D494" s="264" t="e">
        <v>#VALUE!</v>
      </c>
    </row>
    <row r="495" spans="1:4" x14ac:dyDescent="0.25">
      <c r="A495" s="127" t="s">
        <v>458</v>
      </c>
      <c r="B495" s="267" t="s">
        <v>1275</v>
      </c>
      <c r="C495" s="264" t="s">
        <v>1687</v>
      </c>
      <c r="D495" s="264" t="e">
        <v>#VALUE!</v>
      </c>
    </row>
    <row r="496" spans="1:4" x14ac:dyDescent="0.25">
      <c r="A496" s="127" t="s">
        <v>316</v>
      </c>
      <c r="B496" s="267" t="s">
        <v>1276</v>
      </c>
      <c r="C496" s="264" t="s">
        <v>1698</v>
      </c>
      <c r="D496" s="264" t="e">
        <v>#VALUE!</v>
      </c>
    </row>
    <row r="497" spans="1:4" x14ac:dyDescent="0.25">
      <c r="A497" s="127">
        <v>99835</v>
      </c>
      <c r="B497" s="267" t="s">
        <v>1277</v>
      </c>
      <c r="C497" s="264" t="s">
        <v>1699</v>
      </c>
      <c r="D497" s="264" t="e">
        <v>#VALUE!</v>
      </c>
    </row>
    <row r="498" spans="1:4" x14ac:dyDescent="0.25">
      <c r="A498" s="127" t="s">
        <v>568</v>
      </c>
      <c r="B498" s="267" t="s">
        <v>1278</v>
      </c>
      <c r="C498" s="264" t="s">
        <v>1712</v>
      </c>
      <c r="D498" s="264" t="e">
        <v>#VALUE!</v>
      </c>
    </row>
    <row r="499" spans="1:4" hidden="1" x14ac:dyDescent="0.25">
      <c r="A499" s="127" t="s">
        <v>569</v>
      </c>
      <c r="B499" s="267" t="s">
        <v>1279</v>
      </c>
      <c r="C499" s="264" t="s">
        <v>1754</v>
      </c>
      <c r="D499" s="264">
        <v>1</v>
      </c>
    </row>
    <row r="500" spans="1:4" x14ac:dyDescent="0.25">
      <c r="A500" s="127" t="s">
        <v>570</v>
      </c>
      <c r="B500" s="267" t="s">
        <v>1280</v>
      </c>
      <c r="C500" s="264" t="s">
        <v>1838</v>
      </c>
      <c r="D500" s="264" t="e">
        <v>#VALUE!</v>
      </c>
    </row>
    <row r="501" spans="1:4" x14ac:dyDescent="0.25">
      <c r="A501" s="127" t="s">
        <v>363</v>
      </c>
      <c r="B501" s="267" t="s">
        <v>1281</v>
      </c>
      <c r="C501" s="264" t="s">
        <v>1653</v>
      </c>
      <c r="D501" s="264" t="e">
        <v>#VALUE!</v>
      </c>
    </row>
    <row r="502" spans="1:4" x14ac:dyDescent="0.25">
      <c r="A502" s="127" t="s">
        <v>316</v>
      </c>
      <c r="B502" s="267" t="s">
        <v>1282</v>
      </c>
      <c r="C502" s="264" t="s">
        <v>1698</v>
      </c>
      <c r="D502" s="264" t="e">
        <v>#VALUE!</v>
      </c>
    </row>
    <row r="503" spans="1:4" x14ac:dyDescent="0.25">
      <c r="A503" s="127">
        <v>99615</v>
      </c>
      <c r="B503" s="267" t="s">
        <v>1283</v>
      </c>
      <c r="C503" s="264" t="s">
        <v>1699</v>
      </c>
      <c r="D503" s="264" t="e">
        <v>#VALUE!</v>
      </c>
    </row>
    <row r="504" spans="1:4" x14ac:dyDescent="0.25">
      <c r="A504" s="127" t="s">
        <v>571</v>
      </c>
      <c r="B504" s="267" t="s">
        <v>1284</v>
      </c>
      <c r="C504" s="264" t="s">
        <v>1663</v>
      </c>
      <c r="D504" s="264" t="e">
        <v>#VALUE!</v>
      </c>
    </row>
    <row r="505" spans="1:4" hidden="1" x14ac:dyDescent="0.25">
      <c r="A505" s="127" t="s">
        <v>572</v>
      </c>
      <c r="B505" s="267" t="s">
        <v>1285</v>
      </c>
      <c r="C505" s="264" t="s">
        <v>1839</v>
      </c>
      <c r="D505" s="264">
        <v>1</v>
      </c>
    </row>
    <row r="506" spans="1:4" x14ac:dyDescent="0.25">
      <c r="A506" s="127" t="s">
        <v>573</v>
      </c>
      <c r="B506" s="267" t="s">
        <v>1286</v>
      </c>
      <c r="C506" s="264" t="s">
        <v>1840</v>
      </c>
      <c r="D506" s="264" t="e">
        <v>#VALUE!</v>
      </c>
    </row>
    <row r="507" spans="1:4" x14ac:dyDescent="0.25">
      <c r="A507" s="127" t="s">
        <v>363</v>
      </c>
      <c r="B507" s="267" t="s">
        <v>1287</v>
      </c>
      <c r="C507" s="264" t="s">
        <v>1841</v>
      </c>
      <c r="D507" s="264" t="e">
        <v>#VALUE!</v>
      </c>
    </row>
    <row r="508" spans="1:4" x14ac:dyDescent="0.25">
      <c r="A508" s="127" t="s">
        <v>316</v>
      </c>
      <c r="B508" s="267" t="s">
        <v>1288</v>
      </c>
      <c r="C508" s="264" t="s">
        <v>1698</v>
      </c>
      <c r="D508" s="264" t="e">
        <v>#VALUE!</v>
      </c>
    </row>
    <row r="509" spans="1:4" x14ac:dyDescent="0.25">
      <c r="A509" s="127">
        <v>99503</v>
      </c>
      <c r="B509" s="267" t="s">
        <v>1289</v>
      </c>
      <c r="C509" s="264" t="s">
        <v>1699</v>
      </c>
      <c r="D509" s="264" t="e">
        <v>#VALUE!</v>
      </c>
    </row>
    <row r="510" spans="1:4" x14ac:dyDescent="0.25">
      <c r="A510" s="127" t="s">
        <v>574</v>
      </c>
      <c r="B510" s="267" t="s">
        <v>1290</v>
      </c>
      <c r="C510" s="264" t="s">
        <v>1842</v>
      </c>
      <c r="D510" s="264" t="e">
        <v>#VALUE!</v>
      </c>
    </row>
    <row r="511" spans="1:4" hidden="1" x14ac:dyDescent="0.25">
      <c r="A511" s="127" t="s">
        <v>575</v>
      </c>
      <c r="B511" s="267" t="s">
        <v>1291</v>
      </c>
      <c r="C511" s="264" t="s">
        <v>1843</v>
      </c>
      <c r="D511" s="264">
        <v>1</v>
      </c>
    </row>
    <row r="512" spans="1:4" x14ac:dyDescent="0.25">
      <c r="A512" s="127" t="s">
        <v>576</v>
      </c>
      <c r="B512" s="267" t="s">
        <v>1292</v>
      </c>
      <c r="C512" s="264" t="s">
        <v>1844</v>
      </c>
      <c r="D512" s="264" t="e">
        <v>#VALUE!</v>
      </c>
    </row>
    <row r="513" spans="1:4" x14ac:dyDescent="0.25">
      <c r="A513" s="127" t="s">
        <v>363</v>
      </c>
      <c r="B513" s="267" t="s">
        <v>1293</v>
      </c>
      <c r="C513" s="264" t="s">
        <v>1697</v>
      </c>
      <c r="D513" s="264" t="e">
        <v>#VALUE!</v>
      </c>
    </row>
    <row r="514" spans="1:4" x14ac:dyDescent="0.25">
      <c r="A514" s="127" t="s">
        <v>316</v>
      </c>
      <c r="B514" s="267" t="s">
        <v>1294</v>
      </c>
      <c r="C514" s="264" t="s">
        <v>1698</v>
      </c>
      <c r="D514" s="264" t="e">
        <v>#VALUE!</v>
      </c>
    </row>
    <row r="515" spans="1:4" x14ac:dyDescent="0.25">
      <c r="A515" s="127">
        <v>99676</v>
      </c>
      <c r="B515" s="267" t="s">
        <v>1295</v>
      </c>
      <c r="C515" s="264" t="s">
        <v>1699</v>
      </c>
      <c r="D515" s="264" t="e">
        <v>#VALUE!</v>
      </c>
    </row>
    <row r="516" spans="1:4" x14ac:dyDescent="0.25">
      <c r="A516" s="127" t="s">
        <v>577</v>
      </c>
      <c r="B516" s="267" t="s">
        <v>1296</v>
      </c>
      <c r="C516" s="264" t="s">
        <v>1703</v>
      </c>
      <c r="D516" s="264" t="e">
        <v>#VALUE!</v>
      </c>
    </row>
    <row r="517" spans="1:4" hidden="1" x14ac:dyDescent="0.25">
      <c r="A517" s="127" t="s">
        <v>578</v>
      </c>
      <c r="B517" s="267" t="s">
        <v>1297</v>
      </c>
      <c r="C517" s="264" t="s">
        <v>1845</v>
      </c>
      <c r="D517" s="264">
        <v>1</v>
      </c>
    </row>
    <row r="518" spans="1:4" x14ac:dyDescent="0.25">
      <c r="A518" s="127" t="s">
        <v>579</v>
      </c>
      <c r="B518" s="267" t="s">
        <v>1298</v>
      </c>
      <c r="C518" s="264" t="s">
        <v>1846</v>
      </c>
      <c r="D518" s="264" t="e">
        <v>#VALUE!</v>
      </c>
    </row>
    <row r="519" spans="1:4" x14ac:dyDescent="0.25">
      <c r="A519" s="127" t="s">
        <v>363</v>
      </c>
      <c r="B519" s="267" t="s">
        <v>1299</v>
      </c>
      <c r="C519" s="264" t="s">
        <v>1769</v>
      </c>
      <c r="D519" s="264" t="e">
        <v>#VALUE!</v>
      </c>
    </row>
    <row r="520" spans="1:4" x14ac:dyDescent="0.25">
      <c r="A520" s="127" t="s">
        <v>316</v>
      </c>
      <c r="B520" s="267" t="s">
        <v>1300</v>
      </c>
      <c r="C520" s="264" t="s">
        <v>1698</v>
      </c>
      <c r="D520" s="264" t="e">
        <v>#VALUE!</v>
      </c>
    </row>
    <row r="521" spans="1:4" x14ac:dyDescent="0.25">
      <c r="A521" s="127">
        <v>99827</v>
      </c>
      <c r="B521" s="267" t="s">
        <v>1301</v>
      </c>
      <c r="C521" s="264" t="s">
        <v>1699</v>
      </c>
      <c r="D521" s="264" t="e">
        <v>#VALUE!</v>
      </c>
    </row>
    <row r="522" spans="1:4" x14ac:dyDescent="0.25">
      <c r="A522" s="127" t="s">
        <v>580</v>
      </c>
      <c r="B522" s="267" t="s">
        <v>1302</v>
      </c>
      <c r="C522" s="264" t="s">
        <v>1847</v>
      </c>
      <c r="D522" s="264" t="e">
        <v>#VALUE!</v>
      </c>
    </row>
    <row r="523" spans="1:4" hidden="1" x14ac:dyDescent="0.25">
      <c r="A523" s="127" t="s">
        <v>581</v>
      </c>
      <c r="B523" s="267" t="s">
        <v>1303</v>
      </c>
      <c r="C523" s="264" t="s">
        <v>1848</v>
      </c>
      <c r="D523" s="264">
        <v>1</v>
      </c>
    </row>
    <row r="524" spans="1:4" x14ac:dyDescent="0.25">
      <c r="A524" s="127" t="s">
        <v>582</v>
      </c>
      <c r="B524" s="267" t="s">
        <v>1304</v>
      </c>
      <c r="C524" s="264" t="s">
        <v>1849</v>
      </c>
      <c r="D524" s="264" t="e">
        <v>#VALUE!</v>
      </c>
    </row>
    <row r="525" spans="1:4" x14ac:dyDescent="0.25">
      <c r="A525" s="127" t="s">
        <v>363</v>
      </c>
      <c r="B525" s="267" t="s">
        <v>1305</v>
      </c>
      <c r="C525" s="264" t="s">
        <v>1702</v>
      </c>
      <c r="D525" s="264" t="e">
        <v>#VALUE!</v>
      </c>
    </row>
    <row r="526" spans="1:4" x14ac:dyDescent="0.25">
      <c r="A526" s="127" t="s">
        <v>316</v>
      </c>
      <c r="B526" s="267" t="s">
        <v>1306</v>
      </c>
      <c r="C526" s="264" t="s">
        <v>586</v>
      </c>
      <c r="D526" s="264" t="e">
        <v>#VALUE!</v>
      </c>
    </row>
    <row r="527" spans="1:4" x14ac:dyDescent="0.25">
      <c r="A527" s="127">
        <v>99515</v>
      </c>
      <c r="B527" s="267" t="s">
        <v>1307</v>
      </c>
      <c r="C527" s="264" t="s">
        <v>1850</v>
      </c>
      <c r="D527" s="264" t="e">
        <v>#VALUE!</v>
      </c>
    </row>
    <row r="528" spans="1:4" x14ac:dyDescent="0.25">
      <c r="A528" s="127" t="s">
        <v>583</v>
      </c>
      <c r="B528" s="267" t="s">
        <v>1308</v>
      </c>
      <c r="C528" s="264" t="s">
        <v>1798</v>
      </c>
      <c r="D528" s="264" t="e">
        <v>#VALUE!</v>
      </c>
    </row>
    <row r="529" spans="1:4" hidden="1" x14ac:dyDescent="0.25">
      <c r="A529" s="127" t="s">
        <v>584</v>
      </c>
      <c r="B529" s="267" t="s">
        <v>1309</v>
      </c>
      <c r="C529" s="264" t="s">
        <v>1851</v>
      </c>
      <c r="D529" s="264">
        <v>1</v>
      </c>
    </row>
    <row r="530" spans="1:4" x14ac:dyDescent="0.25">
      <c r="A530" s="127" t="s">
        <v>585</v>
      </c>
      <c r="B530" s="267" t="s">
        <v>1310</v>
      </c>
      <c r="C530" s="264" t="s">
        <v>1852</v>
      </c>
      <c r="D530" s="264" t="e">
        <v>#VALUE!</v>
      </c>
    </row>
    <row r="531" spans="1:4" x14ac:dyDescent="0.25">
      <c r="A531" s="127" t="s">
        <v>586</v>
      </c>
      <c r="B531" s="267" t="s">
        <v>1311</v>
      </c>
      <c r="C531" s="264" t="s">
        <v>1755</v>
      </c>
      <c r="D531" s="264" t="e">
        <v>#VALUE!</v>
      </c>
    </row>
    <row r="532" spans="1:4" x14ac:dyDescent="0.25">
      <c r="A532" s="127" t="s">
        <v>316</v>
      </c>
      <c r="B532" s="267" t="s">
        <v>1312</v>
      </c>
      <c r="C532" s="264" t="s">
        <v>1722</v>
      </c>
      <c r="D532" s="264" t="e">
        <v>#VALUE!</v>
      </c>
    </row>
    <row r="533" spans="1:4" x14ac:dyDescent="0.25">
      <c r="A533" s="127">
        <v>99835</v>
      </c>
      <c r="B533" s="267" t="s">
        <v>1313</v>
      </c>
      <c r="C533" s="264" t="s">
        <v>1723</v>
      </c>
      <c r="D533" s="264" t="e">
        <v>#VALUE!</v>
      </c>
    </row>
    <row r="534" spans="1:4" x14ac:dyDescent="0.25">
      <c r="A534" s="127" t="s">
        <v>587</v>
      </c>
      <c r="B534" s="267" t="s">
        <v>1314</v>
      </c>
      <c r="C534" s="264" t="s">
        <v>1827</v>
      </c>
      <c r="D534" s="264" t="e">
        <v>#VALUE!</v>
      </c>
    </row>
    <row r="535" spans="1:4" hidden="1" x14ac:dyDescent="0.25">
      <c r="A535" s="127" t="s">
        <v>588</v>
      </c>
      <c r="B535" s="267" t="s">
        <v>1315</v>
      </c>
      <c r="C535" s="264" t="s">
        <v>1853</v>
      </c>
      <c r="D535" s="264">
        <v>1</v>
      </c>
    </row>
    <row r="536" spans="1:4" x14ac:dyDescent="0.25">
      <c r="A536" s="127" t="s">
        <v>589</v>
      </c>
      <c r="B536" s="267" t="s">
        <v>1316</v>
      </c>
      <c r="C536" s="264" t="s">
        <v>1678</v>
      </c>
      <c r="D536" s="264" t="e">
        <v>#VALUE!</v>
      </c>
    </row>
    <row r="537" spans="1:4" x14ac:dyDescent="0.25">
      <c r="A537" s="127" t="s">
        <v>391</v>
      </c>
      <c r="B537" s="267" t="s">
        <v>1317</v>
      </c>
      <c r="C537" s="264" t="s">
        <v>1854</v>
      </c>
      <c r="D537" s="264" t="e">
        <v>#VALUE!</v>
      </c>
    </row>
    <row r="538" spans="1:4" x14ac:dyDescent="0.25">
      <c r="A538" s="127" t="s">
        <v>316</v>
      </c>
      <c r="B538" s="267" t="s">
        <v>1318</v>
      </c>
      <c r="C538" s="264" t="s">
        <v>1698</v>
      </c>
      <c r="D538" s="264" t="e">
        <v>#VALUE!</v>
      </c>
    </row>
    <row r="539" spans="1:4" x14ac:dyDescent="0.25">
      <c r="A539" s="127">
        <v>99603</v>
      </c>
      <c r="B539" s="267" t="s">
        <v>1319</v>
      </c>
      <c r="C539" s="264" t="s">
        <v>1699</v>
      </c>
      <c r="D539" s="264" t="e">
        <v>#VALUE!</v>
      </c>
    </row>
    <row r="540" spans="1:4" x14ac:dyDescent="0.25">
      <c r="A540" s="127" t="s">
        <v>590</v>
      </c>
      <c r="B540" s="267" t="s">
        <v>1320</v>
      </c>
      <c r="C540" s="264" t="s">
        <v>1855</v>
      </c>
      <c r="D540" s="264" t="e">
        <v>#VALUE!</v>
      </c>
    </row>
    <row r="541" spans="1:4" hidden="1" x14ac:dyDescent="0.25">
      <c r="A541" s="127" t="s">
        <v>591</v>
      </c>
      <c r="B541" s="267" t="s">
        <v>1321</v>
      </c>
      <c r="C541" s="264" t="s">
        <v>1856</v>
      </c>
      <c r="D541" s="264">
        <v>1</v>
      </c>
    </row>
    <row r="542" spans="1:4" x14ac:dyDescent="0.25">
      <c r="A542" s="127" t="s">
        <v>592</v>
      </c>
      <c r="B542" s="267" t="s">
        <v>1322</v>
      </c>
      <c r="C542" s="264" t="s">
        <v>1678</v>
      </c>
      <c r="D542" s="264" t="e">
        <v>#VALUE!</v>
      </c>
    </row>
    <row r="543" spans="1:4" x14ac:dyDescent="0.25">
      <c r="A543" s="127" t="s">
        <v>363</v>
      </c>
      <c r="B543" s="267" t="s">
        <v>1323</v>
      </c>
      <c r="C543" s="264" t="s">
        <v>1666</v>
      </c>
      <c r="D543" s="264" t="e">
        <v>#VALUE!</v>
      </c>
    </row>
    <row r="544" spans="1:4" x14ac:dyDescent="0.25">
      <c r="A544" s="127" t="s">
        <v>316</v>
      </c>
      <c r="B544" s="267" t="s">
        <v>1324</v>
      </c>
      <c r="C544" s="264" t="s">
        <v>1698</v>
      </c>
      <c r="D544" s="264" t="e">
        <v>#VALUE!</v>
      </c>
    </row>
    <row r="545" spans="1:4" x14ac:dyDescent="0.25">
      <c r="A545" s="127">
        <v>99504</v>
      </c>
      <c r="B545" s="267" t="s">
        <v>1325</v>
      </c>
      <c r="C545" s="264" t="s">
        <v>1699</v>
      </c>
      <c r="D545" s="264" t="e">
        <v>#VALUE!</v>
      </c>
    </row>
    <row r="546" spans="1:4" x14ac:dyDescent="0.25">
      <c r="A546" s="127" t="s">
        <v>593</v>
      </c>
      <c r="B546" s="267" t="s">
        <v>1326</v>
      </c>
      <c r="C546" s="264" t="s">
        <v>1656</v>
      </c>
      <c r="D546" s="264" t="e">
        <v>#VALUE!</v>
      </c>
    </row>
    <row r="547" spans="1:4" hidden="1" x14ac:dyDescent="0.25">
      <c r="A547" s="127" t="s">
        <v>594</v>
      </c>
      <c r="B547" s="267" t="s">
        <v>1327</v>
      </c>
      <c r="C547" s="264" t="s">
        <v>1857</v>
      </c>
      <c r="D547" s="264">
        <v>1</v>
      </c>
    </row>
    <row r="548" spans="1:4" x14ac:dyDescent="0.25">
      <c r="A548" s="127" t="s">
        <v>595</v>
      </c>
      <c r="B548" s="267" t="s">
        <v>1328</v>
      </c>
      <c r="C548" s="264" t="s">
        <v>1658</v>
      </c>
      <c r="D548" s="264" t="e">
        <v>#VALUE!</v>
      </c>
    </row>
    <row r="549" spans="1:4" x14ac:dyDescent="0.25">
      <c r="A549" s="127" t="s">
        <v>363</v>
      </c>
      <c r="B549" s="267" t="s">
        <v>1329</v>
      </c>
      <c r="C549" s="264" t="s">
        <v>1687</v>
      </c>
      <c r="D549" s="264" t="e">
        <v>#VALUE!</v>
      </c>
    </row>
    <row r="550" spans="1:4" x14ac:dyDescent="0.25">
      <c r="A550" s="127" t="s">
        <v>316</v>
      </c>
      <c r="B550" s="267" t="s">
        <v>1330</v>
      </c>
      <c r="C550" s="264" t="s">
        <v>1698</v>
      </c>
      <c r="D550" s="264" t="e">
        <v>#VALUE!</v>
      </c>
    </row>
    <row r="551" spans="1:4" x14ac:dyDescent="0.25">
      <c r="A551" s="127">
        <v>99501</v>
      </c>
      <c r="B551" s="267" t="s">
        <v>1331</v>
      </c>
      <c r="C551" s="264" t="s">
        <v>1699</v>
      </c>
      <c r="D551" s="264" t="e">
        <v>#VALUE!</v>
      </c>
    </row>
    <row r="552" spans="1:4" x14ac:dyDescent="0.25">
      <c r="A552" s="127" t="s">
        <v>596</v>
      </c>
      <c r="B552" s="267" t="s">
        <v>1332</v>
      </c>
      <c r="C552" s="264" t="s">
        <v>1672</v>
      </c>
      <c r="D552" s="264" t="e">
        <v>#VALUE!</v>
      </c>
    </row>
    <row r="553" spans="1:4" hidden="1" x14ac:dyDescent="0.25">
      <c r="A553" s="127" t="s">
        <v>597</v>
      </c>
      <c r="B553" s="267" t="s">
        <v>1333</v>
      </c>
      <c r="C553" s="264" t="s">
        <v>1701</v>
      </c>
      <c r="D553" s="264">
        <v>1</v>
      </c>
    </row>
    <row r="554" spans="1:4" x14ac:dyDescent="0.25">
      <c r="A554" s="127" t="s">
        <v>598</v>
      </c>
      <c r="B554" s="267" t="s">
        <v>1334</v>
      </c>
      <c r="C554" s="264" t="s">
        <v>1858</v>
      </c>
      <c r="D554" s="264" t="e">
        <v>#VALUE!</v>
      </c>
    </row>
    <row r="555" spans="1:4" x14ac:dyDescent="0.25">
      <c r="A555" s="127" t="s">
        <v>363</v>
      </c>
      <c r="B555" s="267" t="s">
        <v>1335</v>
      </c>
      <c r="C555" s="264" t="s">
        <v>1666</v>
      </c>
      <c r="D555" s="264" t="e">
        <v>#VALUE!</v>
      </c>
    </row>
    <row r="556" spans="1:4" x14ac:dyDescent="0.25">
      <c r="A556" s="127" t="s">
        <v>316</v>
      </c>
      <c r="B556" s="267" t="s">
        <v>1336</v>
      </c>
      <c r="C556" s="264" t="s">
        <v>1698</v>
      </c>
      <c r="D556" s="264" t="e">
        <v>#VALUE!</v>
      </c>
    </row>
    <row r="557" spans="1:4" x14ac:dyDescent="0.25">
      <c r="A557" s="127">
        <v>99901</v>
      </c>
      <c r="B557" s="267" t="s">
        <v>1337</v>
      </c>
      <c r="C557" s="264" t="s">
        <v>1699</v>
      </c>
      <c r="D557" s="264" t="e">
        <v>#VALUE!</v>
      </c>
    </row>
    <row r="558" spans="1:4" x14ac:dyDescent="0.25">
      <c r="A558" s="127" t="s">
        <v>599</v>
      </c>
      <c r="B558" s="267" t="s">
        <v>1338</v>
      </c>
      <c r="C558" s="264" t="s">
        <v>1672</v>
      </c>
      <c r="D558" s="264" t="e">
        <v>#VALUE!</v>
      </c>
    </row>
    <row r="559" spans="1:4" hidden="1" x14ac:dyDescent="0.25">
      <c r="A559" s="127" t="s">
        <v>600</v>
      </c>
      <c r="B559" s="267" t="s">
        <v>1339</v>
      </c>
      <c r="C559" s="264" t="s">
        <v>1859</v>
      </c>
      <c r="D559" s="264">
        <v>1</v>
      </c>
    </row>
    <row r="560" spans="1:4" x14ac:dyDescent="0.25">
      <c r="A560" s="127" t="s">
        <v>595</v>
      </c>
      <c r="B560" s="267" t="s">
        <v>1340</v>
      </c>
      <c r="C560" s="264" t="s">
        <v>1840</v>
      </c>
      <c r="D560" s="264" t="e">
        <v>#VALUE!</v>
      </c>
    </row>
    <row r="561" spans="1:4" x14ac:dyDescent="0.25">
      <c r="A561" s="127" t="s">
        <v>363</v>
      </c>
      <c r="B561" s="267" t="s">
        <v>1341</v>
      </c>
      <c r="C561" s="264" t="s">
        <v>1666</v>
      </c>
      <c r="D561" s="264" t="e">
        <v>#VALUE!</v>
      </c>
    </row>
    <row r="562" spans="1:4" x14ac:dyDescent="0.25">
      <c r="A562" s="127" t="s">
        <v>316</v>
      </c>
      <c r="B562" s="267" t="s">
        <v>1342</v>
      </c>
      <c r="C562" s="264" t="s">
        <v>1698</v>
      </c>
      <c r="D562" s="264" t="e">
        <v>#VALUE!</v>
      </c>
    </row>
    <row r="563" spans="1:4" x14ac:dyDescent="0.25">
      <c r="A563" s="127">
        <v>99901</v>
      </c>
      <c r="B563" s="267" t="s">
        <v>1343</v>
      </c>
      <c r="C563" s="264" t="s">
        <v>1699</v>
      </c>
      <c r="D563" s="264" t="e">
        <v>#VALUE!</v>
      </c>
    </row>
    <row r="564" spans="1:4" x14ac:dyDescent="0.25">
      <c r="A564" s="127" t="s">
        <v>601</v>
      </c>
      <c r="B564" s="267" t="s">
        <v>1344</v>
      </c>
      <c r="C564" s="264" t="s">
        <v>1719</v>
      </c>
      <c r="D564" s="264" t="e">
        <v>#VALUE!</v>
      </c>
    </row>
    <row r="565" spans="1:4" hidden="1" x14ac:dyDescent="0.25">
      <c r="A565" s="127" t="s">
        <v>602</v>
      </c>
      <c r="B565" s="267" t="s">
        <v>1345</v>
      </c>
      <c r="C565" s="264" t="s">
        <v>1860</v>
      </c>
      <c r="D565" s="264">
        <v>1</v>
      </c>
    </row>
    <row r="566" spans="1:4" x14ac:dyDescent="0.25">
      <c r="A566" s="127" t="s">
        <v>595</v>
      </c>
      <c r="B566" s="267" t="s">
        <v>1346</v>
      </c>
      <c r="C566" s="264" t="s">
        <v>1825</v>
      </c>
      <c r="D566" s="264" t="e">
        <v>#VALUE!</v>
      </c>
    </row>
    <row r="567" spans="1:4" x14ac:dyDescent="0.25">
      <c r="A567" s="127" t="s">
        <v>363</v>
      </c>
      <c r="B567" s="267" t="s">
        <v>1347</v>
      </c>
      <c r="C567" s="264" t="s">
        <v>1687</v>
      </c>
      <c r="D567" s="264" t="e">
        <v>#VALUE!</v>
      </c>
    </row>
    <row r="568" spans="1:4" x14ac:dyDescent="0.25">
      <c r="A568" s="127" t="s">
        <v>316</v>
      </c>
      <c r="B568" s="267" t="s">
        <v>1348</v>
      </c>
      <c r="C568" s="264" t="s">
        <v>1698</v>
      </c>
      <c r="D568" s="264" t="e">
        <v>#VALUE!</v>
      </c>
    </row>
    <row r="569" spans="1:4" x14ac:dyDescent="0.25">
      <c r="A569" s="127">
        <v>99654</v>
      </c>
      <c r="B569" s="267" t="s">
        <v>1349</v>
      </c>
      <c r="C569" s="264" t="s">
        <v>1699</v>
      </c>
      <c r="D569" s="264" t="e">
        <v>#VALUE!</v>
      </c>
    </row>
    <row r="570" spans="1:4" x14ac:dyDescent="0.25">
      <c r="A570" s="127" t="s">
        <v>603</v>
      </c>
      <c r="B570" s="267" t="s">
        <v>1350</v>
      </c>
      <c r="C570" s="264" t="s">
        <v>1820</v>
      </c>
      <c r="D570" s="264" t="e">
        <v>#VALUE!</v>
      </c>
    </row>
    <row r="571" spans="1:4" hidden="1" x14ac:dyDescent="0.25">
      <c r="A571" s="127" t="s">
        <v>604</v>
      </c>
      <c r="B571" s="267" t="s">
        <v>1351</v>
      </c>
      <c r="C571" s="264" t="s">
        <v>1861</v>
      </c>
      <c r="D571" s="264">
        <v>1</v>
      </c>
    </row>
    <row r="572" spans="1:4" x14ac:dyDescent="0.25">
      <c r="A572" s="127" t="s">
        <v>605</v>
      </c>
      <c r="B572" s="267" t="s">
        <v>1352</v>
      </c>
      <c r="C572" s="264" t="s">
        <v>1862</v>
      </c>
      <c r="D572" s="264" t="e">
        <v>#VALUE!</v>
      </c>
    </row>
    <row r="573" spans="1:4" x14ac:dyDescent="0.25">
      <c r="A573" s="127" t="s">
        <v>363</v>
      </c>
      <c r="B573" s="267" t="s">
        <v>1353</v>
      </c>
      <c r="C573" s="264" t="s">
        <v>1702</v>
      </c>
      <c r="D573" s="264" t="e">
        <v>#VALUE!</v>
      </c>
    </row>
    <row r="574" spans="1:4" x14ac:dyDescent="0.25">
      <c r="A574" s="127" t="s">
        <v>316</v>
      </c>
      <c r="B574" s="267" t="s">
        <v>1354</v>
      </c>
      <c r="C574" s="264" t="s">
        <v>1698</v>
      </c>
      <c r="D574" s="264" t="e">
        <v>#VALUE!</v>
      </c>
    </row>
    <row r="575" spans="1:4" x14ac:dyDescent="0.25">
      <c r="A575" s="127">
        <v>99577</v>
      </c>
      <c r="B575" s="267" t="s">
        <v>1355</v>
      </c>
      <c r="C575" s="264" t="s">
        <v>1699</v>
      </c>
      <c r="D575" s="264" t="e">
        <v>#VALUE!</v>
      </c>
    </row>
    <row r="576" spans="1:4" x14ac:dyDescent="0.25">
      <c r="A576" s="127" t="s">
        <v>606</v>
      </c>
      <c r="B576" s="267" t="s">
        <v>1356</v>
      </c>
      <c r="C576" s="264" t="s">
        <v>1669</v>
      </c>
      <c r="D576" s="264" t="e">
        <v>#VALUE!</v>
      </c>
    </row>
    <row r="577" spans="1:4" hidden="1" x14ac:dyDescent="0.25">
      <c r="A577" s="127" t="s">
        <v>607</v>
      </c>
      <c r="B577" s="267" t="s">
        <v>1357</v>
      </c>
      <c r="C577" s="264" t="s">
        <v>1863</v>
      </c>
      <c r="D577" s="264">
        <v>1</v>
      </c>
    </row>
    <row r="578" spans="1:4" x14ac:dyDescent="0.25">
      <c r="A578" s="127" t="s">
        <v>608</v>
      </c>
      <c r="B578" s="267" t="s">
        <v>1358</v>
      </c>
      <c r="C578" s="264" t="s">
        <v>1705</v>
      </c>
      <c r="D578" s="264" t="e">
        <v>#VALUE!</v>
      </c>
    </row>
    <row r="579" spans="1:4" x14ac:dyDescent="0.25">
      <c r="A579" s="127" t="s">
        <v>363</v>
      </c>
      <c r="B579" s="267" t="s">
        <v>1359</v>
      </c>
      <c r="C579" s="264" t="s">
        <v>1776</v>
      </c>
      <c r="D579" s="264" t="e">
        <v>#VALUE!</v>
      </c>
    </row>
    <row r="580" spans="1:4" x14ac:dyDescent="0.25">
      <c r="A580" s="127" t="s">
        <v>316</v>
      </c>
      <c r="B580" s="267" t="s">
        <v>1360</v>
      </c>
      <c r="C580" s="264" t="s">
        <v>1722</v>
      </c>
      <c r="D580" s="264" t="e">
        <v>#VALUE!</v>
      </c>
    </row>
    <row r="581" spans="1:4" x14ac:dyDescent="0.25">
      <c r="A581" s="127">
        <v>99507</v>
      </c>
      <c r="B581" s="267" t="s">
        <v>1361</v>
      </c>
      <c r="C581" s="264" t="s">
        <v>1723</v>
      </c>
      <c r="D581" s="264" t="e">
        <v>#VALUE!</v>
      </c>
    </row>
    <row r="582" spans="1:4" x14ac:dyDescent="0.25">
      <c r="A582" s="127" t="s">
        <v>609</v>
      </c>
      <c r="B582" s="267" t="s">
        <v>1362</v>
      </c>
      <c r="C582" s="264" t="s">
        <v>1864</v>
      </c>
      <c r="D582" s="264" t="e">
        <v>#VALUE!</v>
      </c>
    </row>
    <row r="583" spans="1:4" hidden="1" x14ac:dyDescent="0.25">
      <c r="A583" s="127" t="s">
        <v>610</v>
      </c>
      <c r="B583" s="267" t="s">
        <v>1363</v>
      </c>
      <c r="C583" s="264" t="s">
        <v>1865</v>
      </c>
      <c r="D583" s="264">
        <v>1</v>
      </c>
    </row>
    <row r="584" spans="1:4" x14ac:dyDescent="0.25">
      <c r="A584" s="127" t="s">
        <v>611</v>
      </c>
      <c r="B584" s="267" t="s">
        <v>1364</v>
      </c>
      <c r="C584" s="264" t="s">
        <v>1866</v>
      </c>
      <c r="D584" s="264" t="e">
        <v>#VALUE!</v>
      </c>
    </row>
    <row r="585" spans="1:4" x14ac:dyDescent="0.25">
      <c r="A585" s="127" t="s">
        <v>391</v>
      </c>
      <c r="B585" s="267" t="s">
        <v>1365</v>
      </c>
      <c r="C585" s="264" t="s">
        <v>1867</v>
      </c>
      <c r="D585" s="264" t="e">
        <v>#VALUE!</v>
      </c>
    </row>
    <row r="586" spans="1:4" x14ac:dyDescent="0.25">
      <c r="A586" s="127" t="s">
        <v>316</v>
      </c>
      <c r="B586" s="267" t="s">
        <v>1366</v>
      </c>
      <c r="C586" s="264" t="s">
        <v>1698</v>
      </c>
      <c r="D586" s="264" t="e">
        <v>#VALUE!</v>
      </c>
    </row>
    <row r="587" spans="1:4" x14ac:dyDescent="0.25">
      <c r="A587" s="127">
        <v>99737</v>
      </c>
      <c r="B587" s="267" t="s">
        <v>1367</v>
      </c>
      <c r="C587" s="264" t="s">
        <v>1699</v>
      </c>
      <c r="D587" s="264" t="e">
        <v>#VALUE!</v>
      </c>
    </row>
    <row r="588" spans="1:4" x14ac:dyDescent="0.25">
      <c r="A588" s="127" t="s">
        <v>612</v>
      </c>
      <c r="B588" s="267" t="s">
        <v>1368</v>
      </c>
      <c r="C588" s="264" t="s">
        <v>1798</v>
      </c>
      <c r="D588" s="264" t="e">
        <v>#VALUE!</v>
      </c>
    </row>
    <row r="589" spans="1:4" hidden="1" x14ac:dyDescent="0.25">
      <c r="A589" s="127" t="s">
        <v>613</v>
      </c>
      <c r="B589" s="267" t="s">
        <v>1369</v>
      </c>
      <c r="C589" s="264" t="s">
        <v>1868</v>
      </c>
      <c r="D589" s="264">
        <v>1</v>
      </c>
    </row>
    <row r="590" spans="1:4" x14ac:dyDescent="0.25">
      <c r="A590" s="127" t="s">
        <v>614</v>
      </c>
      <c r="B590" s="267" t="s">
        <v>1370</v>
      </c>
      <c r="C590" s="264" t="s">
        <v>1869</v>
      </c>
      <c r="D590" s="264" t="e">
        <v>#VALUE!</v>
      </c>
    </row>
    <row r="591" spans="1:4" x14ac:dyDescent="0.25">
      <c r="A591" s="127" t="s">
        <v>363</v>
      </c>
      <c r="B591" s="267" t="s">
        <v>1371</v>
      </c>
      <c r="C591" s="264" t="s">
        <v>1870</v>
      </c>
      <c r="D591" s="264" t="e">
        <v>#VALUE!</v>
      </c>
    </row>
    <row r="592" spans="1:4" x14ac:dyDescent="0.25">
      <c r="A592" s="127" t="s">
        <v>316</v>
      </c>
      <c r="B592" s="267" t="s">
        <v>1372</v>
      </c>
      <c r="C592" s="264" t="s">
        <v>1698</v>
      </c>
      <c r="D592" s="264" t="e">
        <v>#VALUE!</v>
      </c>
    </row>
    <row r="593" spans="1:4" x14ac:dyDescent="0.25">
      <c r="A593" s="127">
        <v>99835</v>
      </c>
      <c r="B593" s="267" t="s">
        <v>1373</v>
      </c>
      <c r="C593" s="264" t="s">
        <v>1699</v>
      </c>
      <c r="D593" s="264" t="e">
        <v>#VALUE!</v>
      </c>
    </row>
    <row r="594" spans="1:4" x14ac:dyDescent="0.25">
      <c r="A594" s="127" t="s">
        <v>615</v>
      </c>
      <c r="B594" s="267" t="s">
        <v>1374</v>
      </c>
      <c r="C594" s="264" t="s">
        <v>1700</v>
      </c>
      <c r="D594" s="264" t="e">
        <v>#VALUE!</v>
      </c>
    </row>
    <row r="595" spans="1:4" hidden="1" x14ac:dyDescent="0.25">
      <c r="A595" s="127" t="s">
        <v>616</v>
      </c>
      <c r="B595" s="267" t="s">
        <v>1375</v>
      </c>
      <c r="C595" s="264" t="s">
        <v>1871</v>
      </c>
      <c r="D595" s="264">
        <v>1</v>
      </c>
    </row>
    <row r="596" spans="1:4" x14ac:dyDescent="0.25">
      <c r="A596" s="127" t="s">
        <v>617</v>
      </c>
      <c r="B596" s="267" t="s">
        <v>1376</v>
      </c>
      <c r="C596" s="264" t="s">
        <v>1872</v>
      </c>
      <c r="D596" s="264" t="e">
        <v>#VALUE!</v>
      </c>
    </row>
    <row r="597" spans="1:4" x14ac:dyDescent="0.25">
      <c r="A597" s="127" t="s">
        <v>363</v>
      </c>
      <c r="B597" s="267" t="s">
        <v>1377</v>
      </c>
      <c r="C597" s="264" t="s">
        <v>1702</v>
      </c>
      <c r="D597" s="264" t="e">
        <v>#VALUE!</v>
      </c>
    </row>
    <row r="598" spans="1:4" x14ac:dyDescent="0.25">
      <c r="A598" s="127" t="s">
        <v>316</v>
      </c>
      <c r="B598" s="267" t="s">
        <v>1378</v>
      </c>
      <c r="C598" s="264" t="s">
        <v>1698</v>
      </c>
      <c r="D598" s="264" t="e">
        <v>#VALUE!</v>
      </c>
    </row>
    <row r="599" spans="1:4" x14ac:dyDescent="0.25">
      <c r="A599" s="127">
        <v>99645</v>
      </c>
      <c r="B599" s="267" t="s">
        <v>1379</v>
      </c>
      <c r="C599" s="264" t="s">
        <v>1699</v>
      </c>
      <c r="D599" s="264" t="e">
        <v>#VALUE!</v>
      </c>
    </row>
    <row r="600" spans="1:4" x14ac:dyDescent="0.25">
      <c r="A600" s="127" t="s">
        <v>618</v>
      </c>
      <c r="B600" s="267" t="s">
        <v>1380</v>
      </c>
      <c r="C600" s="264" t="s">
        <v>1717</v>
      </c>
      <c r="D600" s="264" t="e">
        <v>#VALUE!</v>
      </c>
    </row>
    <row r="601" spans="1:4" hidden="1" x14ac:dyDescent="0.25">
      <c r="A601" s="127" t="s">
        <v>619</v>
      </c>
      <c r="B601" s="267" t="s">
        <v>1381</v>
      </c>
      <c r="C601" s="264" t="s">
        <v>1873</v>
      </c>
      <c r="D601" s="264">
        <v>1</v>
      </c>
    </row>
    <row r="602" spans="1:4" x14ac:dyDescent="0.25">
      <c r="A602" s="127" t="s">
        <v>620</v>
      </c>
      <c r="B602" s="267" t="s">
        <v>1382</v>
      </c>
      <c r="C602" s="264" t="s">
        <v>1874</v>
      </c>
      <c r="D602" s="264" t="e">
        <v>#VALUE!</v>
      </c>
    </row>
    <row r="603" spans="1:4" x14ac:dyDescent="0.25">
      <c r="A603" s="127" t="s">
        <v>363</v>
      </c>
      <c r="B603" s="267" t="s">
        <v>1383</v>
      </c>
      <c r="C603" s="264" t="s">
        <v>1687</v>
      </c>
      <c r="D603" s="264" t="e">
        <v>#VALUE!</v>
      </c>
    </row>
    <row r="604" spans="1:4" x14ac:dyDescent="0.25">
      <c r="A604" s="127" t="s">
        <v>316</v>
      </c>
      <c r="B604" s="267" t="s">
        <v>1384</v>
      </c>
      <c r="C604" s="264" t="s">
        <v>1764</v>
      </c>
      <c r="D604" s="264" t="e">
        <v>#VALUE!</v>
      </c>
    </row>
    <row r="605" spans="1:4" x14ac:dyDescent="0.25">
      <c r="A605" s="127">
        <v>99686</v>
      </c>
      <c r="B605" s="267" t="s">
        <v>1385</v>
      </c>
      <c r="C605" s="264" t="s">
        <v>1765</v>
      </c>
      <c r="D605" s="264" t="e">
        <v>#VALUE!</v>
      </c>
    </row>
    <row r="606" spans="1:4" x14ac:dyDescent="0.25">
      <c r="A606" s="127" t="s">
        <v>621</v>
      </c>
      <c r="B606" s="267" t="s">
        <v>1386</v>
      </c>
      <c r="C606" s="264" t="s">
        <v>1779</v>
      </c>
      <c r="D606" s="264" t="e">
        <v>#VALUE!</v>
      </c>
    </row>
    <row r="607" spans="1:4" hidden="1" x14ac:dyDescent="0.25">
      <c r="A607" s="127" t="s">
        <v>622</v>
      </c>
      <c r="B607" s="267" t="s">
        <v>1387</v>
      </c>
      <c r="C607" s="264" t="s">
        <v>1875</v>
      </c>
      <c r="D607" s="264">
        <v>1</v>
      </c>
    </row>
    <row r="608" spans="1:4" x14ac:dyDescent="0.25">
      <c r="A608" s="127" t="s">
        <v>623</v>
      </c>
      <c r="B608" s="267" t="s">
        <v>1388</v>
      </c>
      <c r="C608" s="264" t="s">
        <v>1876</v>
      </c>
      <c r="D608" s="264" t="e">
        <v>#VALUE!</v>
      </c>
    </row>
    <row r="609" spans="1:4" x14ac:dyDescent="0.25">
      <c r="A609" s="127" t="s">
        <v>451</v>
      </c>
      <c r="B609" s="267" t="s">
        <v>1389</v>
      </c>
      <c r="C609" s="264" t="s">
        <v>1877</v>
      </c>
      <c r="D609" s="264" t="e">
        <v>#VALUE!</v>
      </c>
    </row>
    <row r="610" spans="1:4" x14ac:dyDescent="0.25">
      <c r="A610" s="127" t="s">
        <v>316</v>
      </c>
      <c r="B610" s="267" t="s">
        <v>1390</v>
      </c>
      <c r="C610" s="264" t="s">
        <v>1878</v>
      </c>
      <c r="D610" s="264" t="e">
        <v>#VALUE!</v>
      </c>
    </row>
    <row r="611" spans="1:4" x14ac:dyDescent="0.25">
      <c r="A611" s="127">
        <v>99669</v>
      </c>
      <c r="B611" s="267" t="s">
        <v>1391</v>
      </c>
      <c r="C611" s="264" t="s">
        <v>1879</v>
      </c>
      <c r="D611" s="264" t="e">
        <v>#VALUE!</v>
      </c>
    </row>
    <row r="612" spans="1:4" x14ac:dyDescent="0.25">
      <c r="A612" s="127" t="s">
        <v>624</v>
      </c>
      <c r="B612" s="267" t="s">
        <v>1392</v>
      </c>
      <c r="C612" s="264" t="s">
        <v>1880</v>
      </c>
      <c r="D612" s="264" t="e">
        <v>#VALUE!</v>
      </c>
    </row>
  </sheetData>
  <autoFilter ref="A6:D612" xr:uid="{AAD19116-4026-4A9B-8C81-F36DC7AC7C58}">
    <filterColumn colId="3">
      <filters>
        <filter val="#VALUE!"/>
      </filters>
    </filterColumn>
  </autoFilter>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FE25A-563B-44FF-B0BC-BD88F392A3F4}">
  <sheetPr codeName="Sheet59"/>
  <dimension ref="A1:E107"/>
  <sheetViews>
    <sheetView zoomScale="130" zoomScaleNormal="130" workbookViewId="0">
      <pane ySplit="6" topLeftCell="A7" activePane="bottomLeft" state="frozen"/>
      <selection activeCell="A2" sqref="A2:XFD2"/>
      <selection pane="bottomLeft" activeCell="A2" sqref="A2:XFD2"/>
    </sheetView>
  </sheetViews>
  <sheetFormatPr defaultColWidth="9.140625" defaultRowHeight="15" x14ac:dyDescent="0.25"/>
  <cols>
    <col min="1" max="1" width="37.140625" style="127" bestFit="1" customWidth="1"/>
    <col min="2" max="2" width="87.7109375" style="104" customWidth="1"/>
    <col min="3" max="4" width="9.140625" style="259"/>
    <col min="5" max="5" width="9.140625" style="262"/>
    <col min="6" max="16384" width="9.140625" style="102"/>
  </cols>
  <sheetData>
    <row r="1" spans="1:5" s="253" customFormat="1" ht="18" x14ac:dyDescent="0.25">
      <c r="A1" s="251" t="s">
        <v>1650</v>
      </c>
      <c r="B1" s="252"/>
      <c r="C1" s="259"/>
      <c r="D1" s="259"/>
      <c r="E1" s="262"/>
    </row>
    <row r="2" spans="1:5" s="195" customFormat="1" ht="12.75" hidden="1" x14ac:dyDescent="0.2">
      <c r="A2" s="193"/>
      <c r="B2" s="194"/>
      <c r="C2" s="260"/>
      <c r="D2" s="260"/>
      <c r="E2" s="263"/>
    </row>
    <row r="3" spans="1:5" s="280" customFormat="1" collapsed="1" x14ac:dyDescent="0.25">
      <c r="A3" s="269" t="str">
        <f>IF(A2="","",IF(Disable_Video_Hyperlinks,A2,HYPERLINK(Video_website&amp;A2,A2)))</f>
        <v/>
      </c>
      <c r="B3" s="279"/>
      <c r="C3" s="281"/>
      <c r="D3" s="281"/>
    </row>
    <row r="4" spans="1:5" s="195" customFormat="1" x14ac:dyDescent="0.25">
      <c r="A4" s="271" t="str">
        <f>IF(B2="","",B2)</f>
        <v/>
      </c>
      <c r="B4" s="194"/>
      <c r="C4" s="264"/>
      <c r="D4" s="264"/>
      <c r="E4" s="263"/>
    </row>
    <row r="6" spans="1:5" x14ac:dyDescent="0.25">
      <c r="A6" s="257" t="s">
        <v>784</v>
      </c>
      <c r="B6" s="257" t="s">
        <v>786</v>
      </c>
      <c r="C6" s="261" t="s">
        <v>778</v>
      </c>
      <c r="D6" s="261" t="s">
        <v>779</v>
      </c>
      <c r="E6" s="261"/>
    </row>
    <row r="7" spans="1:5" x14ac:dyDescent="0.25">
      <c r="A7" s="127" t="s">
        <v>313</v>
      </c>
      <c r="B7" s="267" t="s">
        <v>787</v>
      </c>
      <c r="C7" s="264" t="s">
        <v>1651</v>
      </c>
      <c r="D7" s="264">
        <v>1</v>
      </c>
    </row>
    <row r="8" spans="1:5" x14ac:dyDescent="0.25">
      <c r="A8" s="127" t="s">
        <v>318</v>
      </c>
      <c r="B8" s="267" t="s">
        <v>793</v>
      </c>
      <c r="C8" s="264" t="s">
        <v>1657</v>
      </c>
      <c r="D8" s="264">
        <v>1</v>
      </c>
    </row>
    <row r="9" spans="1:5" s="262" customFormat="1" x14ac:dyDescent="0.25">
      <c r="A9" s="127" t="s">
        <v>322</v>
      </c>
      <c r="B9" s="267" t="s">
        <v>799</v>
      </c>
      <c r="C9" s="264" t="s">
        <v>1660</v>
      </c>
      <c r="D9" s="264">
        <v>1</v>
      </c>
    </row>
    <row r="10" spans="1:5" s="262" customFormat="1" x14ac:dyDescent="0.25">
      <c r="A10" s="127" t="s">
        <v>325</v>
      </c>
      <c r="B10" s="267" t="s">
        <v>805</v>
      </c>
      <c r="C10" s="264" t="s">
        <v>1664</v>
      </c>
      <c r="D10" s="264">
        <v>1</v>
      </c>
    </row>
    <row r="11" spans="1:5" s="262" customFormat="1" x14ac:dyDescent="0.25">
      <c r="A11" s="127" t="s">
        <v>328</v>
      </c>
      <c r="B11" s="267" t="s">
        <v>811</v>
      </c>
      <c r="C11" s="264" t="s">
        <v>1670</v>
      </c>
      <c r="D11" s="264">
        <v>1</v>
      </c>
    </row>
    <row r="12" spans="1:5" s="262" customFormat="1" x14ac:dyDescent="0.25">
      <c r="A12" s="127" t="s">
        <v>332</v>
      </c>
      <c r="B12" s="267" t="s">
        <v>817</v>
      </c>
      <c r="C12" s="264" t="s">
        <v>1673</v>
      </c>
      <c r="D12" s="264">
        <v>1</v>
      </c>
    </row>
    <row r="13" spans="1:5" s="262" customFormat="1" x14ac:dyDescent="0.25">
      <c r="A13" s="127" t="s">
        <v>335</v>
      </c>
      <c r="B13" s="267" t="s">
        <v>823</v>
      </c>
      <c r="C13" s="264" t="s">
        <v>1675</v>
      </c>
      <c r="D13" s="264">
        <v>1</v>
      </c>
    </row>
    <row r="14" spans="1:5" s="262" customFormat="1" x14ac:dyDescent="0.25">
      <c r="A14" s="127" t="s">
        <v>338</v>
      </c>
      <c r="B14" s="267" t="s">
        <v>829</v>
      </c>
      <c r="C14" s="264" t="s">
        <v>1677</v>
      </c>
      <c r="D14" s="264">
        <v>1</v>
      </c>
    </row>
    <row r="15" spans="1:5" s="262" customFormat="1" x14ac:dyDescent="0.25">
      <c r="A15" s="127" t="s">
        <v>341</v>
      </c>
      <c r="B15" s="267" t="s">
        <v>835</v>
      </c>
      <c r="C15" s="264" t="s">
        <v>1681</v>
      </c>
      <c r="D15" s="264">
        <v>1</v>
      </c>
    </row>
    <row r="16" spans="1:5" s="262" customFormat="1" x14ac:dyDescent="0.25">
      <c r="A16" s="127" t="s">
        <v>344</v>
      </c>
      <c r="B16" s="267" t="s">
        <v>841</v>
      </c>
      <c r="C16" s="264" t="s">
        <v>1686</v>
      </c>
      <c r="D16" s="264">
        <v>1</v>
      </c>
    </row>
    <row r="17" spans="1:4" s="262" customFormat="1" x14ac:dyDescent="0.25">
      <c r="A17" s="127" t="s">
        <v>348</v>
      </c>
      <c r="B17" s="267" t="s">
        <v>847</v>
      </c>
      <c r="C17" s="264" t="s">
        <v>1689</v>
      </c>
      <c r="D17" s="264">
        <v>1</v>
      </c>
    </row>
    <row r="18" spans="1:4" s="262" customFormat="1" x14ac:dyDescent="0.25">
      <c r="A18" s="127" t="s">
        <v>351</v>
      </c>
      <c r="B18" s="267" t="s">
        <v>853</v>
      </c>
      <c r="C18" s="264" t="s">
        <v>1691</v>
      </c>
      <c r="D18" s="264">
        <v>1</v>
      </c>
    </row>
    <row r="19" spans="1:4" s="262" customFormat="1" x14ac:dyDescent="0.25">
      <c r="A19" s="127" t="s">
        <v>354</v>
      </c>
      <c r="B19" s="267" t="s">
        <v>859</v>
      </c>
      <c r="C19" s="264" t="s">
        <v>1694</v>
      </c>
      <c r="D19" s="264">
        <v>1</v>
      </c>
    </row>
    <row r="20" spans="1:4" s="262" customFormat="1" x14ac:dyDescent="0.25">
      <c r="A20" s="127" t="s">
        <v>358</v>
      </c>
      <c r="B20" s="267" t="s">
        <v>865</v>
      </c>
      <c r="C20" s="264" t="s">
        <v>1695</v>
      </c>
      <c r="D20" s="264">
        <v>1</v>
      </c>
    </row>
    <row r="21" spans="1:4" s="262" customFormat="1" x14ac:dyDescent="0.25">
      <c r="A21" s="127" t="s">
        <v>361</v>
      </c>
      <c r="B21" s="267" t="s">
        <v>871</v>
      </c>
      <c r="C21" s="264" t="s">
        <v>1701</v>
      </c>
      <c r="D21" s="264">
        <v>1</v>
      </c>
    </row>
    <row r="22" spans="1:4" s="262" customFormat="1" x14ac:dyDescent="0.25">
      <c r="A22" s="127" t="s">
        <v>365</v>
      </c>
      <c r="B22" s="267" t="s">
        <v>877</v>
      </c>
      <c r="C22" s="264" t="s">
        <v>1704</v>
      </c>
      <c r="D22" s="264">
        <v>1</v>
      </c>
    </row>
    <row r="23" spans="1:4" s="262" customFormat="1" x14ac:dyDescent="0.25">
      <c r="A23" s="127" t="s">
        <v>368</v>
      </c>
      <c r="B23" s="267" t="s">
        <v>883</v>
      </c>
      <c r="C23" s="264" t="s">
        <v>1707</v>
      </c>
      <c r="D23" s="264">
        <v>1</v>
      </c>
    </row>
    <row r="24" spans="1:4" s="262" customFormat="1" x14ac:dyDescent="0.25">
      <c r="A24" s="127" t="s">
        <v>368</v>
      </c>
      <c r="B24" s="267" t="s">
        <v>889</v>
      </c>
      <c r="C24" s="264" t="s">
        <v>1707</v>
      </c>
      <c r="D24" s="264">
        <v>1</v>
      </c>
    </row>
    <row r="25" spans="1:4" s="262" customFormat="1" x14ac:dyDescent="0.25">
      <c r="A25" s="127" t="s">
        <v>373</v>
      </c>
      <c r="B25" s="267" t="s">
        <v>895</v>
      </c>
      <c r="C25" s="264" t="s">
        <v>1711</v>
      </c>
      <c r="D25" s="264">
        <v>1</v>
      </c>
    </row>
    <row r="26" spans="1:4" s="262" customFormat="1" x14ac:dyDescent="0.25">
      <c r="A26" s="127" t="s">
        <v>377</v>
      </c>
      <c r="B26" s="267" t="s">
        <v>901</v>
      </c>
      <c r="C26" s="264" t="s">
        <v>1713</v>
      </c>
      <c r="D26" s="264">
        <v>1</v>
      </c>
    </row>
    <row r="27" spans="1:4" s="262" customFormat="1" x14ac:dyDescent="0.25">
      <c r="A27" s="127" t="s">
        <v>380</v>
      </c>
      <c r="B27" s="267" t="s">
        <v>907</v>
      </c>
      <c r="C27" s="264" t="s">
        <v>1716</v>
      </c>
      <c r="D27" s="264">
        <v>1</v>
      </c>
    </row>
    <row r="28" spans="1:4" s="262" customFormat="1" x14ac:dyDescent="0.25">
      <c r="A28" s="127" t="s">
        <v>380</v>
      </c>
      <c r="B28" s="267" t="s">
        <v>913</v>
      </c>
      <c r="C28" s="264" t="s">
        <v>1718</v>
      </c>
      <c r="D28" s="264">
        <v>1</v>
      </c>
    </row>
    <row r="29" spans="1:4" s="262" customFormat="1" x14ac:dyDescent="0.25">
      <c r="A29" s="127" t="s">
        <v>386</v>
      </c>
      <c r="B29" s="267" t="s">
        <v>919</v>
      </c>
      <c r="C29" s="264" t="s">
        <v>1720</v>
      </c>
      <c r="D29" s="264">
        <v>1</v>
      </c>
    </row>
    <row r="30" spans="1:4" s="262" customFormat="1" x14ac:dyDescent="0.25">
      <c r="A30" s="127" t="s">
        <v>389</v>
      </c>
      <c r="B30" s="267" t="s">
        <v>925</v>
      </c>
      <c r="C30" s="264" t="s">
        <v>1724</v>
      </c>
      <c r="D30" s="264">
        <v>1</v>
      </c>
    </row>
    <row r="31" spans="1:4" s="262" customFormat="1" x14ac:dyDescent="0.25">
      <c r="A31" s="127" t="s">
        <v>389</v>
      </c>
      <c r="B31" s="267" t="s">
        <v>931</v>
      </c>
      <c r="C31" s="264" t="s">
        <v>1725</v>
      </c>
      <c r="D31" s="264">
        <v>1</v>
      </c>
    </row>
    <row r="32" spans="1:4" s="262" customFormat="1" x14ac:dyDescent="0.25">
      <c r="A32" s="127" t="s">
        <v>395</v>
      </c>
      <c r="B32" s="267" t="s">
        <v>937</v>
      </c>
      <c r="C32" s="264" t="s">
        <v>1729</v>
      </c>
      <c r="D32" s="264">
        <v>1</v>
      </c>
    </row>
    <row r="33" spans="1:4" s="262" customFormat="1" x14ac:dyDescent="0.25">
      <c r="A33" s="127" t="s">
        <v>399</v>
      </c>
      <c r="B33" s="267" t="s">
        <v>943</v>
      </c>
      <c r="C33" s="264" t="s">
        <v>1731</v>
      </c>
      <c r="D33" s="264">
        <v>1</v>
      </c>
    </row>
    <row r="34" spans="1:4" s="262" customFormat="1" x14ac:dyDescent="0.25">
      <c r="A34" s="127" t="s">
        <v>402</v>
      </c>
      <c r="B34" s="267" t="s">
        <v>949</v>
      </c>
      <c r="C34" s="264" t="s">
        <v>1735</v>
      </c>
      <c r="D34" s="264">
        <v>1</v>
      </c>
    </row>
    <row r="35" spans="1:4" s="262" customFormat="1" x14ac:dyDescent="0.25">
      <c r="A35" s="127" t="s">
        <v>406</v>
      </c>
      <c r="B35" s="267" t="s">
        <v>955</v>
      </c>
      <c r="C35" s="264" t="s">
        <v>1737</v>
      </c>
      <c r="D35" s="264">
        <v>1</v>
      </c>
    </row>
    <row r="36" spans="1:4" s="262" customFormat="1" x14ac:dyDescent="0.25">
      <c r="A36" s="127" t="s">
        <v>409</v>
      </c>
      <c r="B36" s="267" t="s">
        <v>961</v>
      </c>
      <c r="C36" s="264" t="s">
        <v>1739</v>
      </c>
      <c r="D36" s="264">
        <v>1</v>
      </c>
    </row>
    <row r="37" spans="1:4" s="262" customFormat="1" x14ac:dyDescent="0.25">
      <c r="A37" s="127" t="s">
        <v>412</v>
      </c>
      <c r="B37" s="267" t="s">
        <v>967</v>
      </c>
      <c r="C37" s="264" t="s">
        <v>1691</v>
      </c>
      <c r="D37" s="264">
        <v>1</v>
      </c>
    </row>
    <row r="38" spans="1:4" s="262" customFormat="1" x14ac:dyDescent="0.25">
      <c r="A38" s="127" t="s">
        <v>415</v>
      </c>
      <c r="B38" s="267" t="s">
        <v>973</v>
      </c>
      <c r="C38" s="264" t="s">
        <v>1742</v>
      </c>
      <c r="D38" s="264">
        <v>1</v>
      </c>
    </row>
    <row r="39" spans="1:4" s="262" customFormat="1" x14ac:dyDescent="0.25">
      <c r="A39" s="127" t="s">
        <v>415</v>
      </c>
      <c r="B39" s="267" t="s">
        <v>979</v>
      </c>
      <c r="C39" s="264" t="s">
        <v>1743</v>
      </c>
      <c r="D39" s="264">
        <v>1</v>
      </c>
    </row>
    <row r="40" spans="1:4" s="262" customFormat="1" x14ac:dyDescent="0.25">
      <c r="A40" s="127" t="s">
        <v>420</v>
      </c>
      <c r="B40" s="267" t="s">
        <v>985</v>
      </c>
      <c r="C40" s="264" t="s">
        <v>1745</v>
      </c>
      <c r="D40" s="264">
        <v>1</v>
      </c>
    </row>
    <row r="41" spans="1:4" s="262" customFormat="1" x14ac:dyDescent="0.25">
      <c r="A41" s="127" t="s">
        <v>423</v>
      </c>
      <c r="B41" s="267" t="s">
        <v>991</v>
      </c>
      <c r="C41" s="264" t="s">
        <v>1747</v>
      </c>
      <c r="D41" s="264">
        <v>1</v>
      </c>
    </row>
    <row r="42" spans="1:4" s="262" customFormat="1" x14ac:dyDescent="0.25">
      <c r="A42" s="127" t="s">
        <v>423</v>
      </c>
      <c r="B42" s="267" t="s">
        <v>997</v>
      </c>
      <c r="C42" s="264" t="s">
        <v>1748</v>
      </c>
      <c r="D42" s="264">
        <v>1</v>
      </c>
    </row>
    <row r="43" spans="1:4" s="262" customFormat="1" x14ac:dyDescent="0.25">
      <c r="A43" s="127" t="s">
        <v>423</v>
      </c>
      <c r="B43" s="267" t="s">
        <v>1003</v>
      </c>
      <c r="C43" s="264" t="s">
        <v>1749</v>
      </c>
      <c r="D43" s="264">
        <v>1</v>
      </c>
    </row>
    <row r="44" spans="1:4" s="262" customFormat="1" x14ac:dyDescent="0.25">
      <c r="A44" s="127" t="s">
        <v>430</v>
      </c>
      <c r="B44" s="267" t="s">
        <v>1009</v>
      </c>
      <c r="C44" s="264" t="s">
        <v>1751</v>
      </c>
      <c r="D44" s="264">
        <v>1</v>
      </c>
    </row>
    <row r="45" spans="1:4" s="262" customFormat="1" x14ac:dyDescent="0.25">
      <c r="A45" s="127" t="s">
        <v>433</v>
      </c>
      <c r="B45" s="267" t="s">
        <v>1015</v>
      </c>
      <c r="C45" s="264" t="s">
        <v>1753</v>
      </c>
      <c r="D45" s="264">
        <v>1</v>
      </c>
    </row>
    <row r="46" spans="1:4" s="262" customFormat="1" x14ac:dyDescent="0.25">
      <c r="A46" s="127" t="s">
        <v>436</v>
      </c>
      <c r="B46" s="267" t="s">
        <v>1021</v>
      </c>
      <c r="C46" s="264" t="s">
        <v>1754</v>
      </c>
      <c r="D46" s="264">
        <v>1</v>
      </c>
    </row>
    <row r="47" spans="1:4" s="262" customFormat="1" x14ac:dyDescent="0.25">
      <c r="A47" s="127" t="s">
        <v>439</v>
      </c>
      <c r="B47" s="267" t="s">
        <v>1027</v>
      </c>
      <c r="C47" s="264" t="s">
        <v>1756</v>
      </c>
      <c r="D47" s="264">
        <v>1</v>
      </c>
    </row>
    <row r="48" spans="1:4" s="262" customFormat="1" x14ac:dyDescent="0.25">
      <c r="A48" s="127" t="s">
        <v>442</v>
      </c>
      <c r="B48" s="267" t="s">
        <v>1033</v>
      </c>
      <c r="C48" s="264" t="s">
        <v>1761</v>
      </c>
      <c r="D48" s="264">
        <v>1</v>
      </c>
    </row>
    <row r="49" spans="1:4" s="262" customFormat="1" x14ac:dyDescent="0.25">
      <c r="A49" s="127" t="s">
        <v>446</v>
      </c>
      <c r="B49" s="267" t="s">
        <v>1039</v>
      </c>
      <c r="C49" s="264" t="s">
        <v>1762</v>
      </c>
      <c r="D49" s="264">
        <v>1</v>
      </c>
    </row>
    <row r="50" spans="1:4" s="262" customFormat="1" x14ac:dyDescent="0.25">
      <c r="A50" s="127" t="s">
        <v>449</v>
      </c>
      <c r="B50" s="267" t="s">
        <v>1045</v>
      </c>
      <c r="C50" s="264" t="s">
        <v>1766</v>
      </c>
      <c r="D50" s="264">
        <v>1</v>
      </c>
    </row>
    <row r="51" spans="1:4" s="262" customFormat="1" x14ac:dyDescent="0.25">
      <c r="A51" s="127" t="s">
        <v>453</v>
      </c>
      <c r="B51" s="267" t="s">
        <v>1051</v>
      </c>
      <c r="C51" s="264" t="s">
        <v>1754</v>
      </c>
      <c r="D51" s="264">
        <v>1</v>
      </c>
    </row>
    <row r="52" spans="1:4" s="262" customFormat="1" x14ac:dyDescent="0.25">
      <c r="A52" s="127" t="s">
        <v>456</v>
      </c>
      <c r="B52" s="267" t="s">
        <v>1057</v>
      </c>
      <c r="C52" s="264" t="s">
        <v>1770</v>
      </c>
      <c r="D52" s="264">
        <v>1</v>
      </c>
    </row>
    <row r="53" spans="1:4" s="262" customFormat="1" x14ac:dyDescent="0.25">
      <c r="A53" s="127" t="s">
        <v>460</v>
      </c>
      <c r="B53" s="267" t="s">
        <v>1063</v>
      </c>
      <c r="C53" s="264" t="s">
        <v>1771</v>
      </c>
      <c r="D53" s="264">
        <v>1</v>
      </c>
    </row>
    <row r="54" spans="1:4" s="262" customFormat="1" x14ac:dyDescent="0.25">
      <c r="A54" s="127" t="s">
        <v>463</v>
      </c>
      <c r="B54" s="267" t="s">
        <v>1069</v>
      </c>
      <c r="C54" s="264" t="s">
        <v>1774</v>
      </c>
      <c r="D54" s="264">
        <v>1</v>
      </c>
    </row>
    <row r="55" spans="1:4" s="262" customFormat="1" x14ac:dyDescent="0.25">
      <c r="A55" s="127" t="s">
        <v>466</v>
      </c>
      <c r="B55" s="267" t="s">
        <v>1075</v>
      </c>
      <c r="C55" s="264" t="s">
        <v>1775</v>
      </c>
      <c r="D55" s="264">
        <v>1</v>
      </c>
    </row>
    <row r="56" spans="1:4" s="262" customFormat="1" x14ac:dyDescent="0.25">
      <c r="A56" s="127" t="s">
        <v>468</v>
      </c>
      <c r="B56" s="267" t="s">
        <v>1081</v>
      </c>
      <c r="C56" s="264" t="s">
        <v>1780</v>
      </c>
      <c r="D56" s="264">
        <v>1</v>
      </c>
    </row>
    <row r="57" spans="1:4" s="262" customFormat="1" x14ac:dyDescent="0.25">
      <c r="A57" s="127" t="s">
        <v>472</v>
      </c>
      <c r="B57" s="267" t="s">
        <v>1087</v>
      </c>
      <c r="C57" s="264" t="s">
        <v>1781</v>
      </c>
      <c r="D57" s="264">
        <v>1</v>
      </c>
    </row>
    <row r="58" spans="1:4" s="262" customFormat="1" x14ac:dyDescent="0.25">
      <c r="A58" s="127" t="s">
        <v>475</v>
      </c>
      <c r="B58" s="267" t="s">
        <v>1093</v>
      </c>
      <c r="C58" s="264" t="s">
        <v>1783</v>
      </c>
      <c r="D58" s="264">
        <v>1</v>
      </c>
    </row>
    <row r="59" spans="1:4" s="262" customFormat="1" x14ac:dyDescent="0.25">
      <c r="A59" s="127" t="s">
        <v>478</v>
      </c>
      <c r="B59" s="267" t="s">
        <v>1099</v>
      </c>
      <c r="C59" s="264" t="s">
        <v>1783</v>
      </c>
      <c r="D59" s="264">
        <v>1</v>
      </c>
    </row>
    <row r="60" spans="1:4" s="262" customFormat="1" x14ac:dyDescent="0.25">
      <c r="A60" s="127" t="s">
        <v>481</v>
      </c>
      <c r="B60" s="267" t="s">
        <v>1105</v>
      </c>
      <c r="C60" s="264" t="s">
        <v>1739</v>
      </c>
      <c r="D60" s="264">
        <v>1</v>
      </c>
    </row>
    <row r="61" spans="1:4" s="262" customFormat="1" x14ac:dyDescent="0.25">
      <c r="A61" s="127" t="s">
        <v>484</v>
      </c>
      <c r="B61" s="267" t="s">
        <v>1111</v>
      </c>
      <c r="C61" s="264" t="s">
        <v>1785</v>
      </c>
      <c r="D61" s="264">
        <v>1</v>
      </c>
    </row>
    <row r="62" spans="1:4" s="262" customFormat="1" x14ac:dyDescent="0.25">
      <c r="A62" s="127" t="s">
        <v>487</v>
      </c>
      <c r="B62" s="267" t="s">
        <v>1117</v>
      </c>
      <c r="C62" s="264" t="s">
        <v>1787</v>
      </c>
      <c r="D62" s="264">
        <v>1</v>
      </c>
    </row>
    <row r="63" spans="1:4" s="262" customFormat="1" x14ac:dyDescent="0.25">
      <c r="A63" s="127" t="s">
        <v>490</v>
      </c>
      <c r="B63" s="267" t="s">
        <v>1123</v>
      </c>
      <c r="C63" s="264" t="s">
        <v>1789</v>
      </c>
      <c r="D63" s="264">
        <v>1</v>
      </c>
    </row>
    <row r="64" spans="1:4" s="262" customFormat="1" x14ac:dyDescent="0.25">
      <c r="A64" s="127" t="s">
        <v>493</v>
      </c>
      <c r="B64" s="267" t="s">
        <v>1129</v>
      </c>
      <c r="C64" s="264" t="s">
        <v>1695</v>
      </c>
      <c r="D64" s="264">
        <v>1</v>
      </c>
    </row>
    <row r="65" spans="1:4" s="262" customFormat="1" x14ac:dyDescent="0.25">
      <c r="A65" s="127" t="s">
        <v>496</v>
      </c>
      <c r="B65" s="267" t="s">
        <v>1135</v>
      </c>
      <c r="C65" s="264" t="s">
        <v>1792</v>
      </c>
      <c r="D65" s="264">
        <v>1</v>
      </c>
    </row>
    <row r="66" spans="1:4" s="262" customFormat="1" x14ac:dyDescent="0.25">
      <c r="A66" s="127" t="s">
        <v>499</v>
      </c>
      <c r="B66" s="267" t="s">
        <v>1141</v>
      </c>
      <c r="C66" s="264" t="s">
        <v>1794</v>
      </c>
      <c r="D66" s="264">
        <v>1</v>
      </c>
    </row>
    <row r="67" spans="1:4" s="262" customFormat="1" x14ac:dyDescent="0.25">
      <c r="A67" s="127" t="s">
        <v>502</v>
      </c>
      <c r="B67" s="267" t="s">
        <v>1147</v>
      </c>
      <c r="C67" s="264" t="s">
        <v>1797</v>
      </c>
      <c r="D67" s="264">
        <v>1</v>
      </c>
    </row>
    <row r="68" spans="1:4" s="262" customFormat="1" x14ac:dyDescent="0.25">
      <c r="A68" s="127" t="s">
        <v>504</v>
      </c>
      <c r="B68" s="267" t="s">
        <v>1153</v>
      </c>
      <c r="C68" s="264" t="s">
        <v>1799</v>
      </c>
      <c r="D68" s="264">
        <v>1</v>
      </c>
    </row>
    <row r="69" spans="1:4" s="262" customFormat="1" x14ac:dyDescent="0.25">
      <c r="A69" s="127" t="s">
        <v>507</v>
      </c>
      <c r="B69" s="267" t="s">
        <v>1159</v>
      </c>
      <c r="C69" s="264" t="s">
        <v>1800</v>
      </c>
      <c r="D69" s="264">
        <v>1</v>
      </c>
    </row>
    <row r="70" spans="1:4" s="262" customFormat="1" x14ac:dyDescent="0.25">
      <c r="A70" s="127" t="s">
        <v>510</v>
      </c>
      <c r="B70" s="267" t="s">
        <v>1165</v>
      </c>
      <c r="C70" s="264" t="s">
        <v>1802</v>
      </c>
      <c r="D70" s="264">
        <v>1</v>
      </c>
    </row>
    <row r="71" spans="1:4" s="262" customFormat="1" x14ac:dyDescent="0.25">
      <c r="A71" s="127" t="s">
        <v>514</v>
      </c>
      <c r="B71" s="267" t="s">
        <v>1171</v>
      </c>
      <c r="C71" s="264" t="s">
        <v>1806</v>
      </c>
      <c r="D71" s="264">
        <v>1</v>
      </c>
    </row>
    <row r="72" spans="1:4" s="262" customFormat="1" x14ac:dyDescent="0.25">
      <c r="A72" s="127" t="s">
        <v>518</v>
      </c>
      <c r="B72" s="267" t="s">
        <v>1177</v>
      </c>
      <c r="C72" s="264" t="s">
        <v>1810</v>
      </c>
      <c r="D72" s="264">
        <v>1</v>
      </c>
    </row>
    <row r="73" spans="1:4" s="262" customFormat="1" x14ac:dyDescent="0.25">
      <c r="A73" s="127" t="s">
        <v>522</v>
      </c>
      <c r="B73" s="267" t="s">
        <v>1183</v>
      </c>
      <c r="C73" s="264" t="s">
        <v>1812</v>
      </c>
      <c r="D73" s="264">
        <v>1</v>
      </c>
    </row>
    <row r="74" spans="1:4" s="262" customFormat="1" x14ac:dyDescent="0.25">
      <c r="A74" s="127" t="s">
        <v>525</v>
      </c>
      <c r="B74" s="267" t="s">
        <v>1189</v>
      </c>
      <c r="C74" s="264" t="s">
        <v>1813</v>
      </c>
      <c r="D74" s="264">
        <v>1</v>
      </c>
    </row>
    <row r="75" spans="1:4" s="262" customFormat="1" x14ac:dyDescent="0.25">
      <c r="A75" s="127" t="s">
        <v>528</v>
      </c>
      <c r="B75" s="267" t="s">
        <v>1195</v>
      </c>
      <c r="C75" s="264" t="s">
        <v>1818</v>
      </c>
      <c r="D75" s="264">
        <v>1</v>
      </c>
    </row>
    <row r="76" spans="1:4" s="262" customFormat="1" x14ac:dyDescent="0.25">
      <c r="A76" s="127" t="s">
        <v>531</v>
      </c>
      <c r="B76" s="267" t="s">
        <v>1201</v>
      </c>
      <c r="C76" s="264" t="s">
        <v>1819</v>
      </c>
      <c r="D76" s="264">
        <v>1</v>
      </c>
    </row>
    <row r="77" spans="1:4" s="262" customFormat="1" x14ac:dyDescent="0.25">
      <c r="A77" s="127" t="s">
        <v>534</v>
      </c>
      <c r="B77" s="267" t="s">
        <v>1207</v>
      </c>
      <c r="C77" s="264" t="s">
        <v>1821</v>
      </c>
      <c r="D77" s="264">
        <v>1</v>
      </c>
    </row>
    <row r="78" spans="1:4" s="262" customFormat="1" x14ac:dyDescent="0.25">
      <c r="A78" s="127" t="s">
        <v>537</v>
      </c>
      <c r="B78" s="267" t="s">
        <v>1213</v>
      </c>
      <c r="C78" s="264" t="s">
        <v>1787</v>
      </c>
      <c r="D78" s="264">
        <v>1</v>
      </c>
    </row>
    <row r="79" spans="1:4" s="262" customFormat="1" x14ac:dyDescent="0.25">
      <c r="A79" s="127" t="s">
        <v>540</v>
      </c>
      <c r="B79" s="267" t="s">
        <v>1219</v>
      </c>
      <c r="C79" s="264" t="s">
        <v>1824</v>
      </c>
      <c r="D79" s="264">
        <v>1</v>
      </c>
    </row>
    <row r="80" spans="1:4" s="262" customFormat="1" x14ac:dyDescent="0.25">
      <c r="A80" s="127" t="s">
        <v>543</v>
      </c>
      <c r="B80" s="267" t="s">
        <v>1225</v>
      </c>
      <c r="C80" s="264" t="s">
        <v>1826</v>
      </c>
      <c r="D80" s="264">
        <v>1</v>
      </c>
    </row>
    <row r="81" spans="1:4" s="262" customFormat="1" x14ac:dyDescent="0.25">
      <c r="A81" s="127" t="s">
        <v>546</v>
      </c>
      <c r="B81" s="267" t="s">
        <v>1231</v>
      </c>
      <c r="C81" s="264" t="s">
        <v>1828</v>
      </c>
      <c r="D81" s="264">
        <v>1</v>
      </c>
    </row>
    <row r="82" spans="1:4" s="262" customFormat="1" x14ac:dyDescent="0.25">
      <c r="A82" s="127" t="s">
        <v>549</v>
      </c>
      <c r="B82" s="267" t="s">
        <v>1237</v>
      </c>
      <c r="C82" s="264" t="s">
        <v>1787</v>
      </c>
      <c r="D82" s="264">
        <v>1</v>
      </c>
    </row>
    <row r="83" spans="1:4" s="262" customFormat="1" x14ac:dyDescent="0.25">
      <c r="A83" s="127" t="s">
        <v>552</v>
      </c>
      <c r="B83" s="267" t="s">
        <v>1243</v>
      </c>
      <c r="C83" s="264" t="s">
        <v>1830</v>
      </c>
      <c r="D83" s="264">
        <v>1</v>
      </c>
    </row>
    <row r="84" spans="1:4" s="262" customFormat="1" x14ac:dyDescent="0.25">
      <c r="A84" s="127" t="s">
        <v>555</v>
      </c>
      <c r="B84" s="267" t="s">
        <v>1249</v>
      </c>
      <c r="C84" s="264" t="s">
        <v>1831</v>
      </c>
      <c r="D84" s="264">
        <v>1</v>
      </c>
    </row>
    <row r="85" spans="1:4" s="262" customFormat="1" x14ac:dyDescent="0.25">
      <c r="A85" s="127" t="s">
        <v>557</v>
      </c>
      <c r="B85" s="267" t="s">
        <v>1255</v>
      </c>
      <c r="C85" s="264" t="s">
        <v>1832</v>
      </c>
      <c r="D85" s="264">
        <v>1</v>
      </c>
    </row>
    <row r="86" spans="1:4" s="262" customFormat="1" x14ac:dyDescent="0.25">
      <c r="A86" s="127" t="s">
        <v>560</v>
      </c>
      <c r="B86" s="267" t="s">
        <v>1261</v>
      </c>
      <c r="C86" s="264" t="s">
        <v>1833</v>
      </c>
      <c r="D86" s="264">
        <v>1</v>
      </c>
    </row>
    <row r="87" spans="1:4" s="262" customFormat="1" x14ac:dyDescent="0.25">
      <c r="A87" s="127" t="s">
        <v>563</v>
      </c>
      <c r="B87" s="267" t="s">
        <v>1267</v>
      </c>
      <c r="C87" s="264" t="s">
        <v>1836</v>
      </c>
      <c r="D87" s="264">
        <v>1</v>
      </c>
    </row>
    <row r="88" spans="1:4" s="262" customFormat="1" x14ac:dyDescent="0.25">
      <c r="A88" s="127" t="s">
        <v>566</v>
      </c>
      <c r="B88" s="267" t="s">
        <v>1273</v>
      </c>
      <c r="C88" s="264" t="s">
        <v>1770</v>
      </c>
      <c r="D88" s="264">
        <v>1</v>
      </c>
    </row>
    <row r="89" spans="1:4" s="262" customFormat="1" x14ac:dyDescent="0.25">
      <c r="A89" s="127" t="s">
        <v>569</v>
      </c>
      <c r="B89" s="267" t="s">
        <v>1279</v>
      </c>
      <c r="C89" s="264" t="s">
        <v>1754</v>
      </c>
      <c r="D89" s="264">
        <v>1</v>
      </c>
    </row>
    <row r="90" spans="1:4" s="262" customFormat="1" x14ac:dyDescent="0.25">
      <c r="A90" s="127" t="s">
        <v>572</v>
      </c>
      <c r="B90" s="267" t="s">
        <v>1285</v>
      </c>
      <c r="C90" s="264" t="s">
        <v>1839</v>
      </c>
      <c r="D90" s="264">
        <v>1</v>
      </c>
    </row>
    <row r="91" spans="1:4" s="262" customFormat="1" x14ac:dyDescent="0.25">
      <c r="A91" s="127" t="s">
        <v>575</v>
      </c>
      <c r="B91" s="267" t="s">
        <v>1291</v>
      </c>
      <c r="C91" s="264" t="s">
        <v>1843</v>
      </c>
      <c r="D91" s="264">
        <v>1</v>
      </c>
    </row>
    <row r="92" spans="1:4" s="262" customFormat="1" x14ac:dyDescent="0.25">
      <c r="A92" s="127" t="s">
        <v>578</v>
      </c>
      <c r="B92" s="267" t="s">
        <v>1297</v>
      </c>
      <c r="C92" s="264" t="s">
        <v>1845</v>
      </c>
      <c r="D92" s="264">
        <v>1</v>
      </c>
    </row>
    <row r="93" spans="1:4" s="262" customFormat="1" x14ac:dyDescent="0.25">
      <c r="A93" s="127" t="s">
        <v>581</v>
      </c>
      <c r="B93" s="267" t="s">
        <v>1303</v>
      </c>
      <c r="C93" s="264" t="s">
        <v>1848</v>
      </c>
      <c r="D93" s="264">
        <v>1</v>
      </c>
    </row>
    <row r="94" spans="1:4" s="262" customFormat="1" x14ac:dyDescent="0.25">
      <c r="A94" s="127" t="s">
        <v>584</v>
      </c>
      <c r="B94" s="267" t="s">
        <v>1309</v>
      </c>
      <c r="C94" s="264" t="s">
        <v>1851</v>
      </c>
      <c r="D94" s="264">
        <v>1</v>
      </c>
    </row>
    <row r="95" spans="1:4" s="262" customFormat="1" x14ac:dyDescent="0.25">
      <c r="A95" s="127" t="s">
        <v>588</v>
      </c>
      <c r="B95" s="267" t="s">
        <v>1315</v>
      </c>
      <c r="C95" s="264" t="s">
        <v>1853</v>
      </c>
      <c r="D95" s="264">
        <v>1</v>
      </c>
    </row>
    <row r="96" spans="1:4" s="262" customFormat="1" x14ac:dyDescent="0.25">
      <c r="A96" s="127" t="s">
        <v>591</v>
      </c>
      <c r="B96" s="267" t="s">
        <v>1321</v>
      </c>
      <c r="C96" s="264" t="s">
        <v>1856</v>
      </c>
      <c r="D96" s="264">
        <v>1</v>
      </c>
    </row>
    <row r="97" spans="1:4" s="262" customFormat="1" x14ac:dyDescent="0.25">
      <c r="A97" s="127" t="s">
        <v>594</v>
      </c>
      <c r="B97" s="267" t="s">
        <v>1327</v>
      </c>
      <c r="C97" s="264" t="s">
        <v>1857</v>
      </c>
      <c r="D97" s="264">
        <v>1</v>
      </c>
    </row>
    <row r="98" spans="1:4" s="262" customFormat="1" x14ac:dyDescent="0.25">
      <c r="A98" s="127" t="s">
        <v>597</v>
      </c>
      <c r="B98" s="267" t="s">
        <v>1333</v>
      </c>
      <c r="C98" s="264" t="s">
        <v>1701</v>
      </c>
      <c r="D98" s="264">
        <v>1</v>
      </c>
    </row>
    <row r="99" spans="1:4" s="262" customFormat="1" x14ac:dyDescent="0.25">
      <c r="A99" s="127" t="s">
        <v>600</v>
      </c>
      <c r="B99" s="267" t="s">
        <v>1339</v>
      </c>
      <c r="C99" s="264" t="s">
        <v>1859</v>
      </c>
      <c r="D99" s="264">
        <v>1</v>
      </c>
    </row>
    <row r="100" spans="1:4" s="262" customFormat="1" x14ac:dyDescent="0.25">
      <c r="A100" s="127" t="s">
        <v>602</v>
      </c>
      <c r="B100" s="267" t="s">
        <v>1345</v>
      </c>
      <c r="C100" s="264" t="s">
        <v>1860</v>
      </c>
      <c r="D100" s="264">
        <v>1</v>
      </c>
    </row>
    <row r="101" spans="1:4" s="262" customFormat="1" x14ac:dyDescent="0.25">
      <c r="A101" s="127" t="s">
        <v>604</v>
      </c>
      <c r="B101" s="267" t="s">
        <v>1351</v>
      </c>
      <c r="C101" s="264" t="s">
        <v>1861</v>
      </c>
      <c r="D101" s="264">
        <v>1</v>
      </c>
    </row>
    <row r="102" spans="1:4" s="262" customFormat="1" x14ac:dyDescent="0.25">
      <c r="A102" s="127" t="s">
        <v>607</v>
      </c>
      <c r="B102" s="267" t="s">
        <v>1357</v>
      </c>
      <c r="C102" s="264" t="s">
        <v>1863</v>
      </c>
      <c r="D102" s="264">
        <v>1</v>
      </c>
    </row>
    <row r="103" spans="1:4" s="262" customFormat="1" x14ac:dyDescent="0.25">
      <c r="A103" s="127" t="s">
        <v>610</v>
      </c>
      <c r="B103" s="267" t="s">
        <v>1363</v>
      </c>
      <c r="C103" s="264" t="s">
        <v>1865</v>
      </c>
      <c r="D103" s="264">
        <v>1</v>
      </c>
    </row>
    <row r="104" spans="1:4" s="262" customFormat="1" x14ac:dyDescent="0.25">
      <c r="A104" s="127" t="s">
        <v>613</v>
      </c>
      <c r="B104" s="267" t="s">
        <v>1369</v>
      </c>
      <c r="C104" s="264" t="s">
        <v>1868</v>
      </c>
      <c r="D104" s="264">
        <v>1</v>
      </c>
    </row>
    <row r="105" spans="1:4" s="262" customFormat="1" x14ac:dyDescent="0.25">
      <c r="A105" s="127" t="s">
        <v>616</v>
      </c>
      <c r="B105" s="267" t="s">
        <v>1375</v>
      </c>
      <c r="C105" s="264" t="s">
        <v>1871</v>
      </c>
      <c r="D105" s="264">
        <v>1</v>
      </c>
    </row>
    <row r="106" spans="1:4" s="262" customFormat="1" x14ac:dyDescent="0.25">
      <c r="A106" s="127" t="s">
        <v>619</v>
      </c>
      <c r="B106" s="267" t="s">
        <v>1381</v>
      </c>
      <c r="C106" s="264" t="s">
        <v>1873</v>
      </c>
      <c r="D106" s="264">
        <v>1</v>
      </c>
    </row>
    <row r="107" spans="1:4" s="262" customFormat="1" x14ac:dyDescent="0.25">
      <c r="A107" s="127" t="s">
        <v>622</v>
      </c>
      <c r="B107" s="267" t="s">
        <v>1387</v>
      </c>
      <c r="C107" s="264" t="s">
        <v>1875</v>
      </c>
      <c r="D107" s="264">
        <v>1</v>
      </c>
    </row>
  </sheetData>
  <autoFilter ref="A6:D107" xr:uid="{AAD19116-4026-4A9B-8C81-F36DC7AC7C58}"/>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F9676-B65C-47C1-A7EC-44F617BEE04D}">
  <sheetPr codeName="Sheet60"/>
  <dimension ref="A1:G107"/>
  <sheetViews>
    <sheetView zoomScale="130" zoomScaleNormal="130" workbookViewId="0">
      <pane ySplit="6" topLeftCell="A7" activePane="bottomLeft" state="frozen"/>
      <selection activeCell="A2" sqref="A2:XFD2"/>
      <selection pane="bottomLeft" activeCell="A2" sqref="A2:XFD2"/>
    </sheetView>
  </sheetViews>
  <sheetFormatPr defaultColWidth="9.140625" defaultRowHeight="15" x14ac:dyDescent="0.25"/>
  <cols>
    <col min="1" max="1" width="87.7109375" style="104" customWidth="1"/>
    <col min="2" max="2" width="14.28515625" style="259" customWidth="1"/>
    <col min="3" max="6" width="9.5703125" style="259" customWidth="1"/>
    <col min="7" max="7" width="14.5703125" style="259" customWidth="1"/>
    <col min="8" max="16384" width="9.140625" style="102"/>
  </cols>
  <sheetData>
    <row r="1" spans="1:7" s="253" customFormat="1" ht="18" x14ac:dyDescent="0.25">
      <c r="A1" s="251" t="s">
        <v>1650</v>
      </c>
      <c r="B1" s="260" t="s">
        <v>778</v>
      </c>
      <c r="C1" s="260" t="s">
        <v>1884</v>
      </c>
      <c r="D1" s="260" t="s">
        <v>1897</v>
      </c>
      <c r="E1" s="266" t="s">
        <v>1898</v>
      </c>
      <c r="F1" s="266"/>
      <c r="G1" s="266"/>
    </row>
    <row r="2" spans="1:7" s="195" customFormat="1" ht="12.75" hidden="1" x14ac:dyDescent="0.2">
      <c r="A2" s="193"/>
    </row>
    <row r="3" spans="1:7" s="280" customFormat="1" collapsed="1" x14ac:dyDescent="0.25">
      <c r="A3" s="269" t="str">
        <f>IF(A2="","",IF(Disable_Video_Hyperlinks,A2,HYPERLINK(Video_website&amp;A2,A2)))</f>
        <v/>
      </c>
      <c r="B3" s="281">
        <v>12</v>
      </c>
      <c r="C3" s="281">
        <v>3</v>
      </c>
      <c r="D3" s="281">
        <v>3</v>
      </c>
      <c r="E3" s="281" t="s">
        <v>1886</v>
      </c>
      <c r="F3" s="281" t="s">
        <v>1890</v>
      </c>
      <c r="G3" s="281" t="s">
        <v>1892</v>
      </c>
    </row>
    <row r="4" spans="1:7" s="195" customFormat="1" x14ac:dyDescent="0.25">
      <c r="A4" s="271" t="str">
        <f>IF(B2="","",B2)</f>
        <v/>
      </c>
      <c r="B4" s="264"/>
      <c r="C4" s="264"/>
      <c r="D4" s="264"/>
      <c r="E4" s="264"/>
      <c r="F4" s="264"/>
      <c r="G4" s="264"/>
    </row>
    <row r="6" spans="1:7" x14ac:dyDescent="0.25">
      <c r="A6" s="257" t="s">
        <v>786</v>
      </c>
      <c r="B6" s="261" t="s">
        <v>1882</v>
      </c>
      <c r="C6" s="261" t="s">
        <v>1883</v>
      </c>
      <c r="D6" s="261" t="s">
        <v>1883</v>
      </c>
      <c r="E6" s="261" t="s">
        <v>1885</v>
      </c>
      <c r="F6" s="261" t="s">
        <v>1891</v>
      </c>
      <c r="G6" s="261" t="s">
        <v>1891</v>
      </c>
    </row>
    <row r="7" spans="1:7" x14ac:dyDescent="0.25">
      <c r="A7" s="267" t="s">
        <v>787</v>
      </c>
      <c r="B7" s="259" t="str">
        <f t="shared" ref="B7:B38" si="0" xml:space="preserve"> RIGHT( A7, $B$3 )</f>
        <v>907-486-0233</v>
      </c>
      <c r="C7" s="259" t="str">
        <f t="shared" ref="C7:C38" si="1" xml:space="preserve"> LEFT( B7, C$3 )</f>
        <v>907</v>
      </c>
      <c r="D7" s="259" t="str">
        <f t="shared" ref="D7:D38" si="2" xml:space="preserve"> LEFT( RIGHT( A7, B$3 ), $D$3 )</f>
        <v>907</v>
      </c>
      <c r="E7" s="259" t="str">
        <f t="shared" ref="E7:E38" si="3" xml:space="preserve"> MID( A7, SEARCH( E$3, A7 )+1, 2 )</f>
        <v>AK</v>
      </c>
      <c r="F7" s="259" t="str">
        <f t="shared" ref="F7:F38" si="4" xml:space="preserve"> MID( A7, SEARCH( F$3, A7 )+1, 5 )</f>
        <v>99615</v>
      </c>
      <c r="G7" s="259" t="str">
        <f t="shared" ref="G7:G38" si="5" xml:space="preserve"> MID( A7, SEARCH( $G$3, A7 )+4, 5 )</f>
        <v>99615</v>
      </c>
    </row>
    <row r="8" spans="1:7" x14ac:dyDescent="0.25">
      <c r="A8" s="267" t="s">
        <v>793</v>
      </c>
      <c r="B8" s="259" t="str">
        <f t="shared" si="0"/>
        <v>907-278-0901</v>
      </c>
      <c r="C8" s="259" t="str">
        <f t="shared" si="1"/>
        <v>907</v>
      </c>
      <c r="D8" s="259" t="str">
        <f t="shared" si="2"/>
        <v>907</v>
      </c>
      <c r="E8" s="259" t="str">
        <f t="shared" si="3"/>
        <v>AK</v>
      </c>
      <c r="F8" s="259" t="str">
        <f t="shared" si="4"/>
        <v>99501</v>
      </c>
      <c r="G8" s="259" t="str">
        <f t="shared" si="5"/>
        <v>99501</v>
      </c>
    </row>
    <row r="9" spans="1:7" s="262" customFormat="1" x14ac:dyDescent="0.25">
      <c r="A9" s="267" t="s">
        <v>799</v>
      </c>
      <c r="B9" s="259" t="str">
        <f t="shared" si="0"/>
        <v>907-455-1006</v>
      </c>
      <c r="C9" s="259" t="str">
        <f t="shared" si="1"/>
        <v>907</v>
      </c>
      <c r="D9" s="259" t="str">
        <f t="shared" si="2"/>
        <v>907</v>
      </c>
      <c r="E9" s="259" t="str">
        <f t="shared" si="3"/>
        <v>AK</v>
      </c>
      <c r="F9" s="259" t="str">
        <f t="shared" si="4"/>
        <v>99709</v>
      </c>
      <c r="G9" s="259" t="str">
        <f t="shared" si="5"/>
        <v>99709</v>
      </c>
    </row>
    <row r="10" spans="1:7" s="262" customFormat="1" x14ac:dyDescent="0.25">
      <c r="A10" s="267" t="s">
        <v>805</v>
      </c>
      <c r="B10" s="259" t="str">
        <f t="shared" si="0"/>
        <v>907-272-1466</v>
      </c>
      <c r="C10" s="259" t="str">
        <f t="shared" si="1"/>
        <v>907</v>
      </c>
      <c r="D10" s="259" t="str">
        <f t="shared" si="2"/>
        <v>907</v>
      </c>
      <c r="E10" s="259" t="str">
        <f t="shared" si="3"/>
        <v>AK</v>
      </c>
      <c r="F10" s="259" t="str">
        <f t="shared" si="4"/>
        <v>99503</v>
      </c>
      <c r="G10" s="259" t="str">
        <f t="shared" si="5"/>
        <v>99503</v>
      </c>
    </row>
    <row r="11" spans="1:7" s="262" customFormat="1" x14ac:dyDescent="0.25">
      <c r="A11" s="267" t="s">
        <v>811</v>
      </c>
      <c r="B11" s="259" t="str">
        <f t="shared" si="0"/>
        <v>907-770-1542</v>
      </c>
      <c r="C11" s="259" t="str">
        <f t="shared" si="1"/>
        <v>907</v>
      </c>
      <c r="D11" s="259" t="str">
        <f t="shared" si="2"/>
        <v>907</v>
      </c>
      <c r="E11" s="259" t="str">
        <f t="shared" si="3"/>
        <v>AK</v>
      </c>
      <c r="F11" s="259" t="str">
        <f t="shared" si="4"/>
        <v>99507</v>
      </c>
      <c r="G11" s="259" t="str">
        <f t="shared" si="5"/>
        <v>99507</v>
      </c>
    </row>
    <row r="12" spans="1:7" s="262" customFormat="1" x14ac:dyDescent="0.25">
      <c r="A12" s="267" t="s">
        <v>817</v>
      </c>
      <c r="B12" s="259" t="str">
        <f t="shared" si="0"/>
        <v>907-225-1600</v>
      </c>
      <c r="C12" s="259" t="str">
        <f t="shared" si="1"/>
        <v>907</v>
      </c>
      <c r="D12" s="259" t="str">
        <f t="shared" si="2"/>
        <v>907</v>
      </c>
      <c r="E12" s="259" t="str">
        <f t="shared" si="3"/>
        <v>AK</v>
      </c>
      <c r="F12" s="259" t="str">
        <f t="shared" si="4"/>
        <v>99901</v>
      </c>
      <c r="G12" s="259" t="str">
        <f t="shared" si="5"/>
        <v>99901</v>
      </c>
    </row>
    <row r="13" spans="1:7" s="262" customFormat="1" x14ac:dyDescent="0.25">
      <c r="A13" s="267" t="s">
        <v>823</v>
      </c>
      <c r="B13" s="259" t="str">
        <f t="shared" si="0"/>
        <v>907-346-1244</v>
      </c>
      <c r="C13" s="259" t="str">
        <f t="shared" si="1"/>
        <v>907</v>
      </c>
      <c r="D13" s="259" t="str">
        <f t="shared" si="2"/>
        <v>907</v>
      </c>
      <c r="E13" s="259" t="str">
        <f t="shared" si="3"/>
        <v>AK</v>
      </c>
      <c r="F13" s="259" t="str">
        <f t="shared" si="4"/>
        <v>99507</v>
      </c>
      <c r="G13" s="259" t="str">
        <f t="shared" si="5"/>
        <v>99507</v>
      </c>
    </row>
    <row r="14" spans="1:7" s="262" customFormat="1" x14ac:dyDescent="0.25">
      <c r="A14" s="267" t="s">
        <v>829</v>
      </c>
      <c r="B14" s="259" t="str">
        <f t="shared" si="0"/>
        <v>907-225-1750</v>
      </c>
      <c r="C14" s="259" t="str">
        <f t="shared" si="1"/>
        <v>907</v>
      </c>
      <c r="D14" s="259" t="str">
        <f t="shared" si="2"/>
        <v>907</v>
      </c>
      <c r="E14" s="259" t="str">
        <f t="shared" si="3"/>
        <v>AK</v>
      </c>
      <c r="F14" s="259" t="str">
        <f t="shared" si="4"/>
        <v>99901</v>
      </c>
      <c r="G14" s="259" t="str">
        <f t="shared" si="5"/>
        <v>99901</v>
      </c>
    </row>
    <row r="15" spans="1:7" s="262" customFormat="1" x14ac:dyDescent="0.25">
      <c r="A15" s="267" t="s">
        <v>835</v>
      </c>
      <c r="B15" s="259" t="str">
        <f t="shared" si="0"/>
        <v>907-452-1811</v>
      </c>
      <c r="C15" s="259" t="str">
        <f t="shared" si="1"/>
        <v>907</v>
      </c>
      <c r="D15" s="259" t="str">
        <f t="shared" si="2"/>
        <v>907</v>
      </c>
      <c r="E15" s="259" t="str">
        <f t="shared" si="3"/>
        <v>AK</v>
      </c>
      <c r="F15" s="259" t="str">
        <f t="shared" si="4"/>
        <v>99701</v>
      </c>
      <c r="G15" s="259" t="str">
        <f t="shared" si="5"/>
        <v>99701</v>
      </c>
    </row>
    <row r="16" spans="1:7" s="262" customFormat="1" x14ac:dyDescent="0.25">
      <c r="A16" s="267" t="s">
        <v>841</v>
      </c>
      <c r="B16" s="259" t="str">
        <f t="shared" si="0"/>
        <v>907-874-2229</v>
      </c>
      <c r="C16" s="259" t="str">
        <f t="shared" si="1"/>
        <v>907</v>
      </c>
      <c r="D16" s="259" t="str">
        <f t="shared" si="2"/>
        <v>907</v>
      </c>
      <c r="E16" s="259" t="str">
        <f t="shared" si="3"/>
        <v>AK</v>
      </c>
      <c r="F16" s="259" t="str">
        <f t="shared" si="4"/>
        <v>99929</v>
      </c>
      <c r="G16" s="259" t="str">
        <f t="shared" si="5"/>
        <v>99929</v>
      </c>
    </row>
    <row r="17" spans="1:7" s="262" customFormat="1" x14ac:dyDescent="0.25">
      <c r="A17" s="267" t="s">
        <v>847</v>
      </c>
      <c r="B17" s="259" t="str">
        <f t="shared" si="0"/>
        <v>907-543-2290</v>
      </c>
      <c r="C17" s="259" t="str">
        <f t="shared" si="1"/>
        <v>907</v>
      </c>
      <c r="D17" s="259" t="str">
        <f t="shared" si="2"/>
        <v>907</v>
      </c>
      <c r="E17" s="259" t="str">
        <f t="shared" si="3"/>
        <v>AK</v>
      </c>
      <c r="F17" s="259" t="str">
        <f t="shared" si="4"/>
        <v>99559</v>
      </c>
      <c r="G17" s="259" t="str">
        <f t="shared" si="5"/>
        <v>99559</v>
      </c>
    </row>
    <row r="18" spans="1:7" s="262" customFormat="1" x14ac:dyDescent="0.25">
      <c r="A18" s="267" t="s">
        <v>853</v>
      </c>
      <c r="B18" s="259" t="str">
        <f t="shared" si="0"/>
        <v>907-451-2300</v>
      </c>
      <c r="C18" s="259" t="str">
        <f t="shared" si="1"/>
        <v>907</v>
      </c>
      <c r="D18" s="259" t="str">
        <f t="shared" si="2"/>
        <v>907</v>
      </c>
      <c r="E18" s="259" t="str">
        <f t="shared" si="3"/>
        <v>AK</v>
      </c>
      <c r="F18" s="259" t="str">
        <f t="shared" si="4"/>
        <v>99701</v>
      </c>
      <c r="G18" s="259" t="str">
        <f t="shared" si="5"/>
        <v>99701</v>
      </c>
    </row>
    <row r="19" spans="1:7" s="262" customFormat="1" x14ac:dyDescent="0.25">
      <c r="A19" s="267" t="s">
        <v>859</v>
      </c>
      <c r="B19" s="259" t="str">
        <f t="shared" si="0"/>
        <v>907-279-2401</v>
      </c>
      <c r="C19" s="259" t="str">
        <f t="shared" si="1"/>
        <v>907</v>
      </c>
      <c r="D19" s="259" t="str">
        <f t="shared" si="2"/>
        <v>907</v>
      </c>
      <c r="E19" s="259" t="str">
        <f t="shared" si="3"/>
        <v>AK</v>
      </c>
      <c r="F19" s="265" t="str">
        <f t="shared" si="4"/>
        <v>Sitka</v>
      </c>
      <c r="G19" s="259" t="str">
        <f t="shared" si="5"/>
        <v>99501</v>
      </c>
    </row>
    <row r="20" spans="1:7" s="262" customFormat="1" x14ac:dyDescent="0.25">
      <c r="A20" s="267" t="s">
        <v>865</v>
      </c>
      <c r="B20" s="259" t="str">
        <f t="shared" si="0"/>
        <v>907-452-2453</v>
      </c>
      <c r="C20" s="259" t="str">
        <f t="shared" si="1"/>
        <v>907</v>
      </c>
      <c r="D20" s="259" t="str">
        <f t="shared" si="2"/>
        <v>907</v>
      </c>
      <c r="E20" s="259" t="str">
        <f t="shared" si="3"/>
        <v>AK</v>
      </c>
      <c r="F20" s="259" t="str">
        <f t="shared" si="4"/>
        <v>Sitka</v>
      </c>
      <c r="G20" s="259" t="str">
        <f t="shared" si="5"/>
        <v>99709</v>
      </c>
    </row>
    <row r="21" spans="1:7" s="262" customFormat="1" x14ac:dyDescent="0.25">
      <c r="A21" s="267" t="s">
        <v>871</v>
      </c>
      <c r="B21" s="259" t="str">
        <f t="shared" si="0"/>
        <v>907-745-6706</v>
      </c>
      <c r="C21" s="259" t="str">
        <f t="shared" si="1"/>
        <v>907</v>
      </c>
      <c r="D21" s="259" t="str">
        <f t="shared" si="2"/>
        <v>907</v>
      </c>
      <c r="E21" s="259" t="str">
        <f t="shared" si="3"/>
        <v>AK</v>
      </c>
      <c r="F21" s="259" t="str">
        <f t="shared" si="4"/>
        <v>99645</v>
      </c>
      <c r="G21" s="259" t="str">
        <f t="shared" si="5"/>
        <v>99645</v>
      </c>
    </row>
    <row r="22" spans="1:7" s="262" customFormat="1" x14ac:dyDescent="0.25">
      <c r="A22" s="267" t="s">
        <v>877</v>
      </c>
      <c r="B22" s="259" t="str">
        <f t="shared" si="0"/>
        <v>907-766-0956</v>
      </c>
      <c r="C22" s="259" t="str">
        <f t="shared" si="1"/>
        <v>907</v>
      </c>
      <c r="D22" s="259" t="str">
        <f t="shared" si="2"/>
        <v>907</v>
      </c>
      <c r="E22" s="259" t="str">
        <f t="shared" si="3"/>
        <v>AK</v>
      </c>
      <c r="F22" s="259" t="str">
        <f t="shared" si="4"/>
        <v>99827</v>
      </c>
      <c r="G22" s="259" t="str">
        <f t="shared" si="5"/>
        <v>99827</v>
      </c>
    </row>
    <row r="23" spans="1:7" s="262" customFormat="1" x14ac:dyDescent="0.25">
      <c r="A23" s="267" t="s">
        <v>883</v>
      </c>
      <c r="B23" s="259" t="str">
        <f t="shared" si="0"/>
        <v>907-474-2019</v>
      </c>
      <c r="C23" s="259" t="str">
        <f t="shared" si="1"/>
        <v>907</v>
      </c>
      <c r="D23" s="259" t="str">
        <f t="shared" si="2"/>
        <v>907</v>
      </c>
      <c r="E23" s="259" t="str">
        <f t="shared" si="3"/>
        <v>AK</v>
      </c>
      <c r="F23" s="259" t="str">
        <f t="shared" si="4"/>
        <v>99709</v>
      </c>
      <c r="G23" s="259" t="str">
        <f t="shared" si="5"/>
        <v>99709</v>
      </c>
    </row>
    <row r="24" spans="1:7" s="262" customFormat="1" x14ac:dyDescent="0.25">
      <c r="A24" s="267" t="s">
        <v>889</v>
      </c>
      <c r="B24" s="259" t="str">
        <f t="shared" si="0"/>
        <v>907-474-2019</v>
      </c>
      <c r="C24" s="259" t="str">
        <f t="shared" si="1"/>
        <v>907</v>
      </c>
      <c r="D24" s="259" t="str">
        <f t="shared" si="2"/>
        <v>907</v>
      </c>
      <c r="E24" s="259" t="str">
        <f t="shared" si="3"/>
        <v>AK</v>
      </c>
      <c r="F24" s="259" t="str">
        <f t="shared" si="4"/>
        <v>99701</v>
      </c>
      <c r="G24" s="259" t="str">
        <f t="shared" si="5"/>
        <v>99701</v>
      </c>
    </row>
    <row r="25" spans="1:7" s="262" customFormat="1" x14ac:dyDescent="0.25">
      <c r="A25" s="267" t="s">
        <v>895</v>
      </c>
      <c r="B25" s="259" t="str">
        <f t="shared" si="0"/>
        <v>907-561-2494</v>
      </c>
      <c r="C25" s="259" t="str">
        <f t="shared" si="1"/>
        <v>907</v>
      </c>
      <c r="D25" s="259" t="str">
        <f t="shared" si="2"/>
        <v>907</v>
      </c>
      <c r="E25" s="259" t="str">
        <f t="shared" si="3"/>
        <v>AK</v>
      </c>
      <c r="F25" s="259" t="str">
        <f t="shared" si="4"/>
        <v>99503</v>
      </c>
      <c r="G25" s="259" t="str">
        <f t="shared" si="5"/>
        <v>99503</v>
      </c>
    </row>
    <row r="26" spans="1:7" s="262" customFormat="1" x14ac:dyDescent="0.25">
      <c r="A26" s="267" t="s">
        <v>901</v>
      </c>
      <c r="B26" s="259" t="str">
        <f t="shared" si="0"/>
        <v>907-486-2811</v>
      </c>
      <c r="C26" s="259" t="str">
        <f t="shared" si="1"/>
        <v>907</v>
      </c>
      <c r="D26" s="259" t="str">
        <f t="shared" si="2"/>
        <v>907</v>
      </c>
      <c r="E26" s="259" t="str">
        <f t="shared" si="3"/>
        <v>AK</v>
      </c>
      <c r="F26" s="259" t="str">
        <f t="shared" si="4"/>
        <v>99615</v>
      </c>
      <c r="G26" s="259" t="str">
        <f t="shared" si="5"/>
        <v>99615</v>
      </c>
    </row>
    <row r="27" spans="1:7" s="262" customFormat="1" x14ac:dyDescent="0.25">
      <c r="A27" s="267" t="s">
        <v>907</v>
      </c>
      <c r="B27" s="259" t="str">
        <f t="shared" si="0"/>
        <v>907-479-2869</v>
      </c>
      <c r="C27" s="259" t="str">
        <f t="shared" si="1"/>
        <v>907</v>
      </c>
      <c r="D27" s="259" t="str">
        <f t="shared" si="2"/>
        <v>907</v>
      </c>
      <c r="E27" s="259" t="str">
        <f t="shared" si="3"/>
        <v>AK</v>
      </c>
      <c r="F27" s="259" t="str">
        <f t="shared" si="4"/>
        <v>99709</v>
      </c>
      <c r="G27" s="259" t="str">
        <f t="shared" si="5"/>
        <v>99709</v>
      </c>
    </row>
    <row r="28" spans="1:7" s="262" customFormat="1" x14ac:dyDescent="0.25">
      <c r="A28" s="267" t="s">
        <v>913</v>
      </c>
      <c r="B28" s="259" t="str">
        <f t="shared" si="0"/>
        <v>907-835-2876</v>
      </c>
      <c r="C28" s="259" t="str">
        <f t="shared" si="1"/>
        <v>907</v>
      </c>
      <c r="D28" s="259" t="str">
        <f t="shared" si="2"/>
        <v>907</v>
      </c>
      <c r="E28" s="259" t="str">
        <f t="shared" si="3"/>
        <v>AK</v>
      </c>
      <c r="F28" s="259" t="str">
        <f t="shared" si="4"/>
        <v>99686</v>
      </c>
      <c r="G28" s="259" t="str">
        <f t="shared" si="5"/>
        <v>99686</v>
      </c>
    </row>
    <row r="29" spans="1:7" s="262" customFormat="1" x14ac:dyDescent="0.25">
      <c r="A29" s="267" t="s">
        <v>919</v>
      </c>
      <c r="B29" s="259" t="str">
        <f t="shared" si="0"/>
        <v>907-357-2477</v>
      </c>
      <c r="C29" s="259" t="str">
        <f t="shared" si="1"/>
        <v>907</v>
      </c>
      <c r="D29" s="259" t="str">
        <f t="shared" si="2"/>
        <v>907</v>
      </c>
      <c r="E29" s="259" t="str">
        <f t="shared" si="3"/>
        <v>AK</v>
      </c>
      <c r="F29" s="259" t="str">
        <f t="shared" si="4"/>
        <v>Sitka</v>
      </c>
      <c r="G29" s="259" t="str">
        <f t="shared" si="5"/>
        <v>99654</v>
      </c>
    </row>
    <row r="30" spans="1:7" s="262" customFormat="1" x14ac:dyDescent="0.25">
      <c r="A30" s="267" t="s">
        <v>925</v>
      </c>
      <c r="B30" s="259" t="str">
        <f t="shared" si="0"/>
        <v>907-222-5635</v>
      </c>
      <c r="C30" s="259" t="str">
        <f t="shared" si="1"/>
        <v>907</v>
      </c>
      <c r="D30" s="259" t="str">
        <f t="shared" si="2"/>
        <v>907</v>
      </c>
      <c r="E30" s="259" t="str">
        <f t="shared" si="3"/>
        <v>AK</v>
      </c>
      <c r="F30" s="259" t="str">
        <f t="shared" si="4"/>
        <v>99503</v>
      </c>
      <c r="G30" s="259" t="str">
        <f t="shared" si="5"/>
        <v>99503</v>
      </c>
    </row>
    <row r="31" spans="1:7" s="262" customFormat="1" x14ac:dyDescent="0.25">
      <c r="A31" s="267" t="s">
        <v>931</v>
      </c>
      <c r="B31" s="259" t="str">
        <f t="shared" si="0"/>
        <v>907-222-5660</v>
      </c>
      <c r="C31" s="259" t="str">
        <f t="shared" si="1"/>
        <v>907</v>
      </c>
      <c r="D31" s="259" t="str">
        <f t="shared" si="2"/>
        <v>907</v>
      </c>
      <c r="E31" s="259" t="str">
        <f t="shared" si="3"/>
        <v>AK</v>
      </c>
      <c r="F31" s="259" t="str">
        <f t="shared" si="4"/>
        <v>99503</v>
      </c>
      <c r="G31" s="259" t="str">
        <f t="shared" si="5"/>
        <v>99503</v>
      </c>
    </row>
    <row r="32" spans="1:7" s="262" customFormat="1" x14ac:dyDescent="0.25">
      <c r="A32" s="267" t="s">
        <v>937</v>
      </c>
      <c r="B32" s="259" t="str">
        <f t="shared" si="0"/>
        <v>907-456-2929</v>
      </c>
      <c r="C32" s="259" t="str">
        <f t="shared" si="1"/>
        <v>907</v>
      </c>
      <c r="D32" s="259" t="str">
        <f t="shared" si="2"/>
        <v>907</v>
      </c>
      <c r="E32" s="259" t="str">
        <f t="shared" si="3"/>
        <v>AK</v>
      </c>
      <c r="F32" s="259" t="str">
        <f t="shared" si="4"/>
        <v>99701</v>
      </c>
      <c r="G32" s="259" t="str">
        <f t="shared" si="5"/>
        <v>99701</v>
      </c>
    </row>
    <row r="33" spans="1:7" s="262" customFormat="1" x14ac:dyDescent="0.25">
      <c r="A33" s="267" t="s">
        <v>943</v>
      </c>
      <c r="B33" s="259" t="str">
        <f t="shared" si="0"/>
        <v>907-452-3006</v>
      </c>
      <c r="C33" s="259" t="str">
        <f t="shared" si="1"/>
        <v>907</v>
      </c>
      <c r="D33" s="259" t="str">
        <f t="shared" si="2"/>
        <v>907</v>
      </c>
      <c r="E33" s="259" t="str">
        <f t="shared" si="3"/>
        <v>AK</v>
      </c>
      <c r="F33" s="259" t="str">
        <f t="shared" si="4"/>
        <v>99701</v>
      </c>
      <c r="G33" s="259" t="str">
        <f t="shared" si="5"/>
        <v>99701</v>
      </c>
    </row>
    <row r="34" spans="1:7" s="262" customFormat="1" x14ac:dyDescent="0.25">
      <c r="A34" s="267" t="s">
        <v>949</v>
      </c>
      <c r="B34" s="259" t="str">
        <f t="shared" si="0"/>
        <v>907-247-3640</v>
      </c>
      <c r="C34" s="259" t="str">
        <f t="shared" si="1"/>
        <v>907</v>
      </c>
      <c r="D34" s="259" t="str">
        <f t="shared" si="2"/>
        <v>907</v>
      </c>
      <c r="E34" s="259" t="str">
        <f t="shared" si="3"/>
        <v>AK</v>
      </c>
      <c r="F34" s="259" t="str">
        <f t="shared" si="4"/>
        <v>99901</v>
      </c>
      <c r="G34" s="259" t="str">
        <f t="shared" si="5"/>
        <v>99901</v>
      </c>
    </row>
    <row r="35" spans="1:7" s="262" customFormat="1" x14ac:dyDescent="0.25">
      <c r="A35" s="267" t="s">
        <v>955</v>
      </c>
      <c r="B35" s="259" t="str">
        <f t="shared" si="0"/>
        <v>907-522-8288</v>
      </c>
      <c r="C35" s="259" t="str">
        <f t="shared" si="1"/>
        <v>907</v>
      </c>
      <c r="D35" s="259" t="str">
        <f t="shared" si="2"/>
        <v>907</v>
      </c>
      <c r="E35" s="259" t="str">
        <f t="shared" si="3"/>
        <v>AK</v>
      </c>
      <c r="F35" s="259" t="str">
        <f t="shared" si="4"/>
        <v>99518</v>
      </c>
      <c r="G35" s="259" t="str">
        <f t="shared" si="5"/>
        <v>99518</v>
      </c>
    </row>
    <row r="36" spans="1:7" s="262" customFormat="1" x14ac:dyDescent="0.25">
      <c r="A36" s="267" t="s">
        <v>961</v>
      </c>
      <c r="B36" s="259" t="str">
        <f t="shared" si="0"/>
        <v>907-279-7272</v>
      </c>
      <c r="C36" s="259" t="str">
        <f t="shared" si="1"/>
        <v>907</v>
      </c>
      <c r="D36" s="259" t="str">
        <f t="shared" si="2"/>
        <v>907</v>
      </c>
      <c r="E36" s="259" t="str">
        <f t="shared" si="3"/>
        <v>AK</v>
      </c>
      <c r="F36" s="259" t="str">
        <f t="shared" si="4"/>
        <v>99501</v>
      </c>
      <c r="G36" s="259" t="str">
        <f t="shared" si="5"/>
        <v>99501</v>
      </c>
    </row>
    <row r="37" spans="1:7" s="262" customFormat="1" x14ac:dyDescent="0.25">
      <c r="A37" s="267" t="s">
        <v>967</v>
      </c>
      <c r="B37" s="259" t="str">
        <f t="shared" si="0"/>
        <v>907-789-2300</v>
      </c>
      <c r="C37" s="259" t="str">
        <f t="shared" si="1"/>
        <v>907</v>
      </c>
      <c r="D37" s="259" t="str">
        <f t="shared" si="2"/>
        <v>907</v>
      </c>
      <c r="E37" s="259" t="str">
        <f t="shared" si="3"/>
        <v>AK</v>
      </c>
      <c r="F37" s="259" t="str">
        <f t="shared" si="4"/>
        <v>Sitka</v>
      </c>
      <c r="G37" s="259" t="str">
        <f t="shared" si="5"/>
        <v>99801</v>
      </c>
    </row>
    <row r="38" spans="1:7" s="262" customFormat="1" x14ac:dyDescent="0.25">
      <c r="A38" s="267" t="s">
        <v>973</v>
      </c>
      <c r="B38" s="259" t="str">
        <f t="shared" si="0"/>
        <v>907-479-3007</v>
      </c>
      <c r="C38" s="259" t="str">
        <f t="shared" si="1"/>
        <v>907</v>
      </c>
      <c r="D38" s="259" t="str">
        <f t="shared" si="2"/>
        <v>907</v>
      </c>
      <c r="E38" s="259" t="str">
        <f t="shared" si="3"/>
        <v>AK</v>
      </c>
      <c r="F38" s="259" t="str">
        <f t="shared" si="4"/>
        <v>99709</v>
      </c>
      <c r="G38" s="259" t="str">
        <f t="shared" si="5"/>
        <v>99709</v>
      </c>
    </row>
    <row r="39" spans="1:7" s="262" customFormat="1" x14ac:dyDescent="0.25">
      <c r="A39" s="267" t="s">
        <v>979</v>
      </c>
      <c r="B39" s="259" t="str">
        <f t="shared" ref="B39:B70" si="6" xml:space="preserve"> RIGHT( A39, $B$3 )</f>
        <v>907-349-3135</v>
      </c>
      <c r="C39" s="259" t="str">
        <f t="shared" ref="C39:C70" si="7" xml:space="preserve"> LEFT( B39, C$3 )</f>
        <v>907</v>
      </c>
      <c r="D39" s="259" t="str">
        <f t="shared" ref="D39:D70" si="8" xml:space="preserve"> LEFT( RIGHT( A39, B$3 ), $D$3 )</f>
        <v>907</v>
      </c>
      <c r="E39" s="259" t="str">
        <f t="shared" ref="E39:E70" si="9" xml:space="preserve"> MID( A39, SEARCH( E$3, A39 )+1, 2 )</f>
        <v>AK</v>
      </c>
      <c r="F39" s="259" t="str">
        <f t="shared" ref="F39:F70" si="10" xml:space="preserve"> MID( A39, SEARCH( F$3, A39 )+1, 5 )</f>
        <v>99501</v>
      </c>
      <c r="G39" s="259" t="str">
        <f t="shared" ref="G39:G70" si="11" xml:space="preserve"> MID( A39, SEARCH( $G$3, A39 )+4, 5 )</f>
        <v>99501</v>
      </c>
    </row>
    <row r="40" spans="1:7" s="262" customFormat="1" x14ac:dyDescent="0.25">
      <c r="A40" s="267" t="s">
        <v>985</v>
      </c>
      <c r="B40" s="259" t="str">
        <f t="shared" si="6"/>
        <v>907-245-3171</v>
      </c>
      <c r="C40" s="259" t="str">
        <f t="shared" si="7"/>
        <v>907</v>
      </c>
      <c r="D40" s="259" t="str">
        <f t="shared" si="8"/>
        <v>907</v>
      </c>
      <c r="E40" s="259" t="str">
        <f t="shared" si="9"/>
        <v>AK</v>
      </c>
      <c r="F40" s="259" t="str">
        <f t="shared" si="10"/>
        <v>99501</v>
      </c>
      <c r="G40" s="259" t="str">
        <f t="shared" si="11"/>
        <v>99501</v>
      </c>
    </row>
    <row r="41" spans="1:7" s="262" customFormat="1" x14ac:dyDescent="0.25">
      <c r="A41" s="267" t="s">
        <v>991</v>
      </c>
      <c r="B41" s="259" t="str">
        <f t="shared" si="6"/>
        <v>907-245-3184</v>
      </c>
      <c r="C41" s="259" t="str">
        <f t="shared" si="7"/>
        <v>907</v>
      </c>
      <c r="D41" s="259" t="str">
        <f t="shared" si="8"/>
        <v>907</v>
      </c>
      <c r="E41" s="259" t="str">
        <f t="shared" si="9"/>
        <v>AK</v>
      </c>
      <c r="F41" s="259" t="str">
        <f t="shared" si="10"/>
        <v>99501</v>
      </c>
      <c r="G41" s="259" t="str">
        <f t="shared" si="11"/>
        <v>99501</v>
      </c>
    </row>
    <row r="42" spans="1:7" s="262" customFormat="1" x14ac:dyDescent="0.25">
      <c r="A42" s="267" t="s">
        <v>997</v>
      </c>
      <c r="B42" s="259" t="str">
        <f t="shared" si="6"/>
        <v>907-245-3199</v>
      </c>
      <c r="C42" s="259" t="str">
        <f t="shared" si="7"/>
        <v>907</v>
      </c>
      <c r="D42" s="259" t="str">
        <f t="shared" si="8"/>
        <v>907</v>
      </c>
      <c r="E42" s="259" t="str">
        <f t="shared" si="9"/>
        <v>AK</v>
      </c>
      <c r="F42" s="259" t="str">
        <f t="shared" si="10"/>
        <v>99501</v>
      </c>
      <c r="G42" s="259" t="str">
        <f t="shared" si="11"/>
        <v>99501</v>
      </c>
    </row>
    <row r="43" spans="1:7" s="262" customFormat="1" x14ac:dyDescent="0.25">
      <c r="A43" s="267" t="s">
        <v>1003</v>
      </c>
      <c r="B43" s="259" t="str">
        <f t="shared" si="6"/>
        <v>907-479-3458</v>
      </c>
      <c r="C43" s="259" t="str">
        <f t="shared" si="7"/>
        <v>907</v>
      </c>
      <c r="D43" s="259" t="str">
        <f t="shared" si="8"/>
        <v>907</v>
      </c>
      <c r="E43" s="259" t="str">
        <f t="shared" si="9"/>
        <v>AK</v>
      </c>
      <c r="F43" s="259" t="str">
        <f t="shared" si="10"/>
        <v>99701</v>
      </c>
      <c r="G43" s="259" t="str">
        <f t="shared" si="11"/>
        <v>99701</v>
      </c>
    </row>
    <row r="44" spans="1:7" s="262" customFormat="1" x14ac:dyDescent="0.25">
      <c r="A44" s="267" t="s">
        <v>1009</v>
      </c>
      <c r="B44" s="259" t="str">
        <f t="shared" si="6"/>
        <v>907-357-3900</v>
      </c>
      <c r="C44" s="259" t="str">
        <f t="shared" si="7"/>
        <v>907</v>
      </c>
      <c r="D44" s="259" t="str">
        <f t="shared" si="8"/>
        <v>907</v>
      </c>
      <c r="E44" s="259" t="str">
        <f t="shared" si="9"/>
        <v>AK</v>
      </c>
      <c r="F44" s="259" t="str">
        <f t="shared" si="10"/>
        <v>99654</v>
      </c>
      <c r="G44" s="259" t="str">
        <f t="shared" si="11"/>
        <v>99654</v>
      </c>
    </row>
    <row r="45" spans="1:7" s="262" customFormat="1" x14ac:dyDescent="0.25">
      <c r="A45" s="267" t="s">
        <v>1015</v>
      </c>
      <c r="B45" s="259" t="str">
        <f t="shared" si="6"/>
        <v>907-835-7529</v>
      </c>
      <c r="C45" s="259" t="str">
        <f t="shared" si="7"/>
        <v>907</v>
      </c>
      <c r="D45" s="259" t="str">
        <f t="shared" si="8"/>
        <v>907</v>
      </c>
      <c r="E45" s="259" t="str">
        <f t="shared" si="9"/>
        <v>AK</v>
      </c>
      <c r="F45" s="259" t="str">
        <f t="shared" si="10"/>
        <v>99686</v>
      </c>
      <c r="G45" s="259" t="str">
        <f t="shared" si="11"/>
        <v>99686</v>
      </c>
    </row>
    <row r="46" spans="1:7" s="262" customFormat="1" x14ac:dyDescent="0.25">
      <c r="A46" s="267" t="s">
        <v>1021</v>
      </c>
      <c r="B46" s="259" t="str">
        <f t="shared" si="6"/>
        <v>907-452-7335</v>
      </c>
      <c r="C46" s="259" t="str">
        <f t="shared" si="7"/>
        <v>907</v>
      </c>
      <c r="D46" s="259" t="str">
        <f t="shared" si="8"/>
        <v>907</v>
      </c>
      <c r="E46" s="259" t="str">
        <f t="shared" si="9"/>
        <v>AK</v>
      </c>
      <c r="F46" s="259" t="str">
        <f t="shared" si="10"/>
        <v>99701</v>
      </c>
      <c r="G46" s="259" t="str">
        <f t="shared" si="11"/>
        <v>99701</v>
      </c>
    </row>
    <row r="47" spans="1:7" s="262" customFormat="1" x14ac:dyDescent="0.25">
      <c r="A47" s="267" t="s">
        <v>1027</v>
      </c>
      <c r="B47" s="259" t="str">
        <f t="shared" si="6"/>
        <v>907-376-3936</v>
      </c>
      <c r="C47" s="259" t="str">
        <f t="shared" si="7"/>
        <v>907</v>
      </c>
      <c r="D47" s="259" t="str">
        <f t="shared" si="8"/>
        <v>907</v>
      </c>
      <c r="E47" s="259" t="str">
        <f t="shared" si="9"/>
        <v>AK</v>
      </c>
      <c r="F47" s="259" t="str">
        <f t="shared" si="10"/>
        <v>99654</v>
      </c>
      <c r="G47" s="259" t="str">
        <f t="shared" si="11"/>
        <v>99654</v>
      </c>
    </row>
    <row r="48" spans="1:7" s="262" customFormat="1" x14ac:dyDescent="0.25">
      <c r="A48" s="267" t="s">
        <v>1033</v>
      </c>
      <c r="B48" s="259" t="str">
        <f t="shared" si="6"/>
        <v>907-783-4684</v>
      </c>
      <c r="C48" s="259" t="str">
        <f t="shared" si="7"/>
        <v>907</v>
      </c>
      <c r="D48" s="259" t="str">
        <f t="shared" si="8"/>
        <v>907</v>
      </c>
      <c r="E48" s="259" t="str">
        <f t="shared" si="9"/>
        <v>AK</v>
      </c>
      <c r="F48" s="259" t="str">
        <f t="shared" si="10"/>
        <v>99587</v>
      </c>
      <c r="G48" s="259" t="str">
        <f t="shared" si="11"/>
        <v>99587</v>
      </c>
    </row>
    <row r="49" spans="1:7" s="262" customFormat="1" x14ac:dyDescent="0.25">
      <c r="A49" s="267" t="s">
        <v>1039</v>
      </c>
      <c r="B49" s="259" t="str">
        <f t="shared" si="6"/>
        <v>907-486-4210</v>
      </c>
      <c r="C49" s="259" t="str">
        <f t="shared" si="7"/>
        <v>907</v>
      </c>
      <c r="D49" s="259" t="str">
        <f t="shared" si="8"/>
        <v>907</v>
      </c>
      <c r="E49" s="259" t="str">
        <f t="shared" si="9"/>
        <v>AK</v>
      </c>
      <c r="F49" s="259" t="str">
        <f t="shared" si="10"/>
        <v>99615</v>
      </c>
      <c r="G49" s="259" t="str">
        <f t="shared" si="11"/>
        <v>99615</v>
      </c>
    </row>
    <row r="50" spans="1:7" s="262" customFormat="1" x14ac:dyDescent="0.25">
      <c r="A50" s="267" t="s">
        <v>1045</v>
      </c>
      <c r="B50" s="259" t="str">
        <f t="shared" si="6"/>
        <v>907-225-4389</v>
      </c>
      <c r="C50" s="259" t="str">
        <f t="shared" si="7"/>
        <v>907</v>
      </c>
      <c r="D50" s="259" t="str">
        <f t="shared" si="8"/>
        <v>907</v>
      </c>
      <c r="E50" s="259" t="str">
        <f t="shared" si="9"/>
        <v>AK</v>
      </c>
      <c r="F50" s="259" t="str">
        <f t="shared" si="10"/>
        <v>99901</v>
      </c>
      <c r="G50" s="259" t="str">
        <f t="shared" si="11"/>
        <v>99901</v>
      </c>
    </row>
    <row r="51" spans="1:7" s="262" customFormat="1" x14ac:dyDescent="0.25">
      <c r="A51" s="267" t="s">
        <v>1051</v>
      </c>
      <c r="B51" s="259" t="str">
        <f t="shared" si="6"/>
        <v>907-276-7335</v>
      </c>
      <c r="C51" s="259" t="str">
        <f t="shared" si="7"/>
        <v>907</v>
      </c>
      <c r="D51" s="259" t="str">
        <f t="shared" si="8"/>
        <v>907</v>
      </c>
      <c r="E51" s="259" t="str">
        <f t="shared" si="9"/>
        <v>AK</v>
      </c>
      <c r="F51" s="259" t="str">
        <f t="shared" si="10"/>
        <v>99501</v>
      </c>
      <c r="G51" s="259" t="str">
        <f t="shared" si="11"/>
        <v>99501</v>
      </c>
    </row>
    <row r="52" spans="1:7" s="262" customFormat="1" x14ac:dyDescent="0.25">
      <c r="A52" s="267" t="s">
        <v>1057</v>
      </c>
      <c r="B52" s="259" t="str">
        <f t="shared" si="6"/>
        <v>907-357-4439</v>
      </c>
      <c r="C52" s="259" t="str">
        <f t="shared" si="7"/>
        <v>907</v>
      </c>
      <c r="D52" s="259" t="str">
        <f t="shared" si="8"/>
        <v>907</v>
      </c>
      <c r="E52" s="259" t="str">
        <f t="shared" si="9"/>
        <v>AK</v>
      </c>
      <c r="F52" s="259" t="str">
        <f t="shared" si="10"/>
        <v>Homer</v>
      </c>
      <c r="G52" s="259" t="str">
        <f t="shared" si="11"/>
        <v>99654</v>
      </c>
    </row>
    <row r="53" spans="1:7" s="262" customFormat="1" x14ac:dyDescent="0.25">
      <c r="A53" s="267" t="s">
        <v>1063</v>
      </c>
      <c r="B53" s="259" t="str">
        <f t="shared" si="6"/>
        <v>907-349-6881</v>
      </c>
      <c r="C53" s="259" t="str">
        <f t="shared" si="7"/>
        <v>907</v>
      </c>
      <c r="D53" s="259" t="str">
        <f t="shared" si="8"/>
        <v>907</v>
      </c>
      <c r="E53" s="259" t="str">
        <f t="shared" si="9"/>
        <v>AK</v>
      </c>
      <c r="F53" s="259" t="str">
        <f t="shared" si="10"/>
        <v>99507</v>
      </c>
      <c r="G53" s="259" t="str">
        <f t="shared" si="11"/>
        <v>99507</v>
      </c>
    </row>
    <row r="54" spans="1:7" s="262" customFormat="1" x14ac:dyDescent="0.25">
      <c r="A54" s="267" t="s">
        <v>1069</v>
      </c>
      <c r="B54" s="259" t="str">
        <f t="shared" si="6"/>
        <v>907-479-6870</v>
      </c>
      <c r="C54" s="259" t="str">
        <f t="shared" si="7"/>
        <v>907</v>
      </c>
      <c r="D54" s="259" t="str">
        <f t="shared" si="8"/>
        <v>907</v>
      </c>
      <c r="E54" s="259" t="str">
        <f t="shared" si="9"/>
        <v>AK</v>
      </c>
      <c r="F54" s="259" t="str">
        <f t="shared" si="10"/>
        <v>99709</v>
      </c>
      <c r="G54" s="259" t="str">
        <f t="shared" si="11"/>
        <v>99709</v>
      </c>
    </row>
    <row r="55" spans="1:7" s="262" customFormat="1" x14ac:dyDescent="0.25">
      <c r="A55" s="267" t="s">
        <v>1075</v>
      </c>
      <c r="B55" s="259" t="str">
        <f t="shared" si="6"/>
        <v>907-479-4727</v>
      </c>
      <c r="C55" s="259" t="str">
        <f t="shared" si="7"/>
        <v>907</v>
      </c>
      <c r="D55" s="259" t="str">
        <f t="shared" si="8"/>
        <v>907</v>
      </c>
      <c r="E55" s="259" t="str">
        <f t="shared" si="9"/>
        <v>AK</v>
      </c>
      <c r="F55" s="259" t="str">
        <f t="shared" si="10"/>
        <v>99709</v>
      </c>
      <c r="G55" s="259" t="str">
        <f t="shared" si="11"/>
        <v>99709</v>
      </c>
    </row>
    <row r="56" spans="1:7" s="262" customFormat="1" x14ac:dyDescent="0.25">
      <c r="A56" s="267" t="s">
        <v>1081</v>
      </c>
      <c r="B56" s="259" t="str">
        <f t="shared" si="6"/>
        <v>907-262-4774</v>
      </c>
      <c r="C56" s="259" t="str">
        <f t="shared" si="7"/>
        <v>907</v>
      </c>
      <c r="D56" s="259" t="str">
        <f t="shared" si="8"/>
        <v>907</v>
      </c>
      <c r="E56" s="259" t="str">
        <f t="shared" si="9"/>
        <v>AK</v>
      </c>
      <c r="F56" s="259" t="str">
        <f t="shared" si="10"/>
        <v>99669</v>
      </c>
      <c r="G56" s="259" t="str">
        <f t="shared" si="11"/>
        <v>99669</v>
      </c>
    </row>
    <row r="57" spans="1:7" s="262" customFormat="1" x14ac:dyDescent="0.25">
      <c r="A57" s="267" t="s">
        <v>1087</v>
      </c>
      <c r="B57" s="259" t="str">
        <f t="shared" si="6"/>
        <v>907-479-5011</v>
      </c>
      <c r="C57" s="259" t="str">
        <f t="shared" si="7"/>
        <v>907</v>
      </c>
      <c r="D57" s="259" t="str">
        <f t="shared" si="8"/>
        <v>907</v>
      </c>
      <c r="E57" s="259" t="str">
        <f t="shared" si="9"/>
        <v>AK</v>
      </c>
      <c r="F57" s="259" t="str">
        <f t="shared" si="10"/>
        <v>99701</v>
      </c>
      <c r="G57" s="259" t="str">
        <f t="shared" si="11"/>
        <v>99701</v>
      </c>
    </row>
    <row r="58" spans="1:7" s="262" customFormat="1" x14ac:dyDescent="0.25">
      <c r="A58" s="267" t="s">
        <v>1093</v>
      </c>
      <c r="B58" s="259" t="str">
        <f t="shared" si="6"/>
        <v>907-563-5070</v>
      </c>
      <c r="C58" s="259" t="str">
        <f t="shared" si="7"/>
        <v>907</v>
      </c>
      <c r="D58" s="259" t="str">
        <f t="shared" si="8"/>
        <v>907</v>
      </c>
      <c r="E58" s="259" t="str">
        <f t="shared" si="9"/>
        <v>AK</v>
      </c>
      <c r="F58" s="259" t="str">
        <f t="shared" si="10"/>
        <v>99507</v>
      </c>
      <c r="G58" s="259" t="str">
        <f t="shared" si="11"/>
        <v>99507</v>
      </c>
    </row>
    <row r="59" spans="1:7" s="262" customFormat="1" x14ac:dyDescent="0.25">
      <c r="A59" s="267" t="s">
        <v>1099</v>
      </c>
      <c r="B59" s="259" t="str">
        <f t="shared" si="6"/>
        <v>907-277-5070</v>
      </c>
      <c r="C59" s="259" t="str">
        <f t="shared" si="7"/>
        <v>907</v>
      </c>
      <c r="D59" s="259" t="str">
        <f t="shared" si="8"/>
        <v>907</v>
      </c>
      <c r="E59" s="259" t="str">
        <f t="shared" si="9"/>
        <v>AK</v>
      </c>
      <c r="F59" s="259" t="str">
        <f t="shared" si="10"/>
        <v>99503</v>
      </c>
      <c r="G59" s="259" t="str">
        <f t="shared" si="11"/>
        <v>99503</v>
      </c>
    </row>
    <row r="60" spans="1:7" s="262" customFormat="1" x14ac:dyDescent="0.25">
      <c r="A60" s="267" t="s">
        <v>1105</v>
      </c>
      <c r="B60" s="259" t="str">
        <f t="shared" si="6"/>
        <v>907-457-7272</v>
      </c>
      <c r="C60" s="259" t="str">
        <f t="shared" si="7"/>
        <v>907</v>
      </c>
      <c r="D60" s="259" t="str">
        <f t="shared" si="8"/>
        <v>907</v>
      </c>
      <c r="E60" s="259" t="str">
        <f t="shared" si="9"/>
        <v>AK</v>
      </c>
      <c r="F60" s="259" t="str">
        <f t="shared" si="10"/>
        <v>99701</v>
      </c>
      <c r="G60" s="259" t="str">
        <f t="shared" si="11"/>
        <v>99701</v>
      </c>
    </row>
    <row r="61" spans="1:7" s="262" customFormat="1" x14ac:dyDescent="0.25">
      <c r="A61" s="267" t="s">
        <v>1111</v>
      </c>
      <c r="B61" s="259" t="str">
        <f t="shared" si="6"/>
        <v>907-262-7301</v>
      </c>
      <c r="C61" s="259" t="str">
        <f t="shared" si="7"/>
        <v>907</v>
      </c>
      <c r="D61" s="259" t="str">
        <f t="shared" si="8"/>
        <v>907</v>
      </c>
      <c r="E61" s="259" t="str">
        <f t="shared" si="9"/>
        <v>AK</v>
      </c>
      <c r="F61" s="259" t="str">
        <f t="shared" si="10"/>
        <v>99669</v>
      </c>
      <c r="G61" s="259" t="str">
        <f t="shared" si="11"/>
        <v>99669</v>
      </c>
    </row>
    <row r="62" spans="1:7" s="262" customFormat="1" x14ac:dyDescent="0.25">
      <c r="A62" s="267" t="s">
        <v>1117</v>
      </c>
      <c r="B62" s="259" t="str">
        <f t="shared" si="6"/>
        <v>907-279-5101</v>
      </c>
      <c r="C62" s="259" t="str">
        <f t="shared" si="7"/>
        <v>907</v>
      </c>
      <c r="D62" s="259" t="str">
        <f t="shared" si="8"/>
        <v>907</v>
      </c>
      <c r="E62" s="259" t="str">
        <f t="shared" si="9"/>
        <v>AK</v>
      </c>
      <c r="F62" s="259" t="str">
        <f t="shared" si="10"/>
        <v>99501</v>
      </c>
      <c r="G62" s="259" t="str">
        <f t="shared" si="11"/>
        <v>99501</v>
      </c>
    </row>
    <row r="63" spans="1:7" s="262" customFormat="1" x14ac:dyDescent="0.25">
      <c r="A63" s="267" t="s">
        <v>1123</v>
      </c>
      <c r="B63" s="259" t="str">
        <f t="shared" si="6"/>
        <v>907-272-4287</v>
      </c>
      <c r="C63" s="259" t="str">
        <f t="shared" si="7"/>
        <v>907</v>
      </c>
      <c r="D63" s="259" t="str">
        <f t="shared" si="8"/>
        <v>907</v>
      </c>
      <c r="E63" s="259" t="str">
        <f t="shared" si="9"/>
        <v>AK</v>
      </c>
      <c r="F63" s="259" t="str">
        <f t="shared" si="10"/>
        <v>99503</v>
      </c>
      <c r="G63" s="259" t="str">
        <f t="shared" si="11"/>
        <v>99503</v>
      </c>
    </row>
    <row r="64" spans="1:7" s="262" customFormat="1" x14ac:dyDescent="0.25">
      <c r="A64" s="267" t="s">
        <v>1129</v>
      </c>
      <c r="B64" s="259" t="str">
        <f t="shared" si="6"/>
        <v>907-562-2453</v>
      </c>
      <c r="C64" s="259" t="str">
        <f t="shared" si="7"/>
        <v>907</v>
      </c>
      <c r="D64" s="259" t="str">
        <f t="shared" si="8"/>
        <v>907</v>
      </c>
      <c r="E64" s="259" t="str">
        <f t="shared" si="9"/>
        <v>AK</v>
      </c>
      <c r="F64" s="259" t="str">
        <f t="shared" si="10"/>
        <v>Sitka</v>
      </c>
      <c r="G64" s="259" t="str">
        <f t="shared" si="11"/>
        <v>99518</v>
      </c>
    </row>
    <row r="65" spans="1:7" s="262" customFormat="1" x14ac:dyDescent="0.25">
      <c r="A65" s="267" t="s">
        <v>1135</v>
      </c>
      <c r="B65" s="259" t="str">
        <f t="shared" si="6"/>
        <v>907-262-5377</v>
      </c>
      <c r="C65" s="259" t="str">
        <f t="shared" si="7"/>
        <v>907</v>
      </c>
      <c r="D65" s="259" t="str">
        <f t="shared" si="8"/>
        <v>907</v>
      </c>
      <c r="E65" s="259" t="str">
        <f t="shared" si="9"/>
        <v>AK</v>
      </c>
      <c r="F65" s="259" t="str">
        <f t="shared" si="10"/>
        <v>99669</v>
      </c>
      <c r="G65" s="259" t="str">
        <f t="shared" si="11"/>
        <v>99669</v>
      </c>
    </row>
    <row r="66" spans="1:7" s="262" customFormat="1" x14ac:dyDescent="0.25">
      <c r="A66" s="267" t="s">
        <v>1141</v>
      </c>
      <c r="B66" s="259" t="str">
        <f t="shared" si="6"/>
        <v>907-562-5242</v>
      </c>
      <c r="C66" s="259" t="str">
        <f t="shared" si="7"/>
        <v>907</v>
      </c>
      <c r="D66" s="259" t="str">
        <f t="shared" si="8"/>
        <v>907</v>
      </c>
      <c r="E66" s="259" t="str">
        <f t="shared" si="9"/>
        <v>AK</v>
      </c>
      <c r="F66" s="259" t="str">
        <f t="shared" si="10"/>
        <v>99501</v>
      </c>
      <c r="G66" s="259" t="str">
        <f t="shared" si="11"/>
        <v>99501</v>
      </c>
    </row>
    <row r="67" spans="1:7" s="262" customFormat="1" x14ac:dyDescent="0.25">
      <c r="A67" s="267" t="s">
        <v>1147</v>
      </c>
      <c r="B67" s="259" t="str">
        <f t="shared" si="6"/>
        <v>907-683-8184</v>
      </c>
      <c r="C67" s="259" t="str">
        <f t="shared" si="7"/>
        <v>907</v>
      </c>
      <c r="D67" s="259" t="str">
        <f t="shared" si="8"/>
        <v>907</v>
      </c>
      <c r="E67" s="259" t="str">
        <f t="shared" si="9"/>
        <v>AK</v>
      </c>
      <c r="F67" s="259" t="str">
        <f t="shared" si="10"/>
        <v>99743</v>
      </c>
      <c r="G67" s="259" t="str">
        <f t="shared" si="11"/>
        <v>99743</v>
      </c>
    </row>
    <row r="68" spans="1:7" s="262" customFormat="1" x14ac:dyDescent="0.25">
      <c r="A68" s="267" t="s">
        <v>1153</v>
      </c>
      <c r="B68" s="259" t="str">
        <f t="shared" si="6"/>
        <v>907-747-5678</v>
      </c>
      <c r="C68" s="259" t="str">
        <f t="shared" si="7"/>
        <v>907</v>
      </c>
      <c r="D68" s="259" t="str">
        <f t="shared" si="8"/>
        <v>907</v>
      </c>
      <c r="E68" s="259" t="str">
        <f t="shared" si="9"/>
        <v>AK</v>
      </c>
      <c r="F68" s="259" t="str">
        <f t="shared" si="10"/>
        <v>99835</v>
      </c>
      <c r="G68" s="259" t="str">
        <f t="shared" si="11"/>
        <v>99835</v>
      </c>
    </row>
    <row r="69" spans="1:7" s="262" customFormat="1" x14ac:dyDescent="0.25">
      <c r="A69" s="267" t="s">
        <v>1159</v>
      </c>
      <c r="B69" s="259" t="str">
        <f t="shared" si="6"/>
        <v>907-780-5823</v>
      </c>
      <c r="C69" s="259" t="str">
        <f t="shared" si="7"/>
        <v>907</v>
      </c>
      <c r="D69" s="259" t="str">
        <f t="shared" si="8"/>
        <v>907</v>
      </c>
      <c r="E69" s="259" t="str">
        <f t="shared" si="9"/>
        <v>AK</v>
      </c>
      <c r="F69" s="259" t="str">
        <f t="shared" si="10"/>
        <v>99801</v>
      </c>
      <c r="G69" s="259" t="str">
        <f t="shared" si="11"/>
        <v>99801</v>
      </c>
    </row>
    <row r="70" spans="1:7" s="262" customFormat="1" x14ac:dyDescent="0.25">
      <c r="A70" s="267" t="s">
        <v>1165</v>
      </c>
      <c r="B70" s="259" t="str">
        <f t="shared" si="6"/>
        <v>907-563-5860</v>
      </c>
      <c r="C70" s="259" t="str">
        <f t="shared" si="7"/>
        <v>907</v>
      </c>
      <c r="D70" s="259" t="str">
        <f t="shared" si="8"/>
        <v>907</v>
      </c>
      <c r="E70" s="259" t="str">
        <f t="shared" si="9"/>
        <v>AK</v>
      </c>
      <c r="F70" s="259" t="str">
        <f t="shared" si="10"/>
        <v>99503</v>
      </c>
      <c r="G70" s="259" t="str">
        <f t="shared" si="11"/>
        <v>99503</v>
      </c>
    </row>
    <row r="71" spans="1:7" s="262" customFormat="1" x14ac:dyDescent="0.25">
      <c r="A71" s="267" t="s">
        <v>1171</v>
      </c>
      <c r="B71" s="259" t="str">
        <f t="shared" ref="B71:B102" si="12" xml:space="preserve"> RIGHT( A71, $B$3 )</f>
        <v>907-842-6117</v>
      </c>
      <c r="C71" s="259" t="str">
        <f t="shared" ref="C71:C102" si="13" xml:space="preserve"> LEFT( B71, C$3 )</f>
        <v>907</v>
      </c>
      <c r="D71" s="259" t="str">
        <f t="shared" ref="D71:D107" si="14" xml:space="preserve"> LEFT( RIGHT( A71, B$3 ), $D$3 )</f>
        <v>907</v>
      </c>
      <c r="E71" s="259" t="str">
        <f t="shared" ref="E71:E107" si="15" xml:space="preserve"> MID( A71, SEARCH( E$3, A71 )+1, 2 )</f>
        <v>AK</v>
      </c>
      <c r="F71" s="259" t="str">
        <f t="shared" ref="F71:F107" si="16" xml:space="preserve"> MID( A71, SEARCH( F$3, A71 )+1, 5 )</f>
        <v>99576</v>
      </c>
      <c r="G71" s="259" t="str">
        <f t="shared" ref="G71:G107" si="17" xml:space="preserve"> MID( A71, SEARCH( $G$3, A71 )+4, 5 )</f>
        <v>99576</v>
      </c>
    </row>
    <row r="72" spans="1:7" s="262" customFormat="1" x14ac:dyDescent="0.25">
      <c r="A72" s="267" t="s">
        <v>1177</v>
      </c>
      <c r="B72" s="259" t="str">
        <f t="shared" si="12"/>
        <v>907-344-6249</v>
      </c>
      <c r="C72" s="259" t="str">
        <f t="shared" si="13"/>
        <v>907</v>
      </c>
      <c r="D72" s="259" t="str">
        <f t="shared" si="14"/>
        <v>907</v>
      </c>
      <c r="E72" s="259" t="str">
        <f t="shared" si="15"/>
        <v>AK</v>
      </c>
      <c r="F72" s="259" t="str">
        <f t="shared" si="16"/>
        <v>99507</v>
      </c>
      <c r="G72" s="259" t="str">
        <f t="shared" si="17"/>
        <v>99507</v>
      </c>
    </row>
    <row r="73" spans="1:7" s="262" customFormat="1" x14ac:dyDescent="0.25">
      <c r="A73" s="267" t="s">
        <v>1183</v>
      </c>
      <c r="B73" s="259" t="str">
        <f t="shared" si="12"/>
        <v>907-490-6444</v>
      </c>
      <c r="C73" s="259" t="str">
        <f t="shared" si="13"/>
        <v>907</v>
      </c>
      <c r="D73" s="259" t="str">
        <f t="shared" si="14"/>
        <v>907</v>
      </c>
      <c r="E73" s="259" t="str">
        <f t="shared" si="15"/>
        <v>AK</v>
      </c>
      <c r="F73" s="259" t="str">
        <f t="shared" si="16"/>
        <v>99705</v>
      </c>
      <c r="G73" s="259" t="str">
        <f t="shared" si="17"/>
        <v>99705</v>
      </c>
    </row>
    <row r="74" spans="1:7" s="262" customFormat="1" x14ac:dyDescent="0.25">
      <c r="A74" s="267" t="s">
        <v>1189</v>
      </c>
      <c r="B74" s="259" t="str">
        <f t="shared" si="12"/>
        <v>907-272-7555</v>
      </c>
      <c r="C74" s="259" t="str">
        <f t="shared" si="13"/>
        <v>907</v>
      </c>
      <c r="D74" s="259" t="str">
        <f t="shared" si="14"/>
        <v>907</v>
      </c>
      <c r="E74" s="259" t="str">
        <f t="shared" si="15"/>
        <v>AK</v>
      </c>
      <c r="F74" s="259" t="str">
        <f t="shared" si="16"/>
        <v>99503</v>
      </c>
      <c r="G74" s="259" t="str">
        <f t="shared" si="17"/>
        <v>99503</v>
      </c>
    </row>
    <row r="75" spans="1:7" s="262" customFormat="1" x14ac:dyDescent="0.25">
      <c r="A75" s="267" t="s">
        <v>1195</v>
      </c>
      <c r="B75" s="259" t="str">
        <f t="shared" si="12"/>
        <v>907-345-6292</v>
      </c>
      <c r="C75" s="259" t="str">
        <f t="shared" si="13"/>
        <v>907</v>
      </c>
      <c r="D75" s="259" t="str">
        <f t="shared" si="14"/>
        <v>907</v>
      </c>
      <c r="E75" s="259" t="str">
        <f t="shared" si="15"/>
        <v>AK</v>
      </c>
      <c r="F75" s="259" t="str">
        <f t="shared" si="16"/>
        <v>99516</v>
      </c>
      <c r="G75" s="259" t="str">
        <f t="shared" si="17"/>
        <v>99516</v>
      </c>
    </row>
    <row r="76" spans="1:7" s="262" customFormat="1" x14ac:dyDescent="0.25">
      <c r="A76" s="267" t="s">
        <v>1201</v>
      </c>
      <c r="B76" s="259" t="str">
        <f t="shared" si="12"/>
        <v>907-789-6480</v>
      </c>
      <c r="C76" s="259" t="str">
        <f t="shared" si="13"/>
        <v>907</v>
      </c>
      <c r="D76" s="259" t="str">
        <f t="shared" si="14"/>
        <v>907</v>
      </c>
      <c r="E76" s="259" t="str">
        <f t="shared" si="15"/>
        <v>AK</v>
      </c>
      <c r="F76" s="259" t="str">
        <f t="shared" si="16"/>
        <v>99801</v>
      </c>
      <c r="G76" s="259" t="str">
        <f t="shared" si="17"/>
        <v>99801</v>
      </c>
    </row>
    <row r="77" spans="1:7" s="262" customFormat="1" x14ac:dyDescent="0.25">
      <c r="A77" s="267" t="s">
        <v>1207</v>
      </c>
      <c r="B77" s="259" t="str">
        <f t="shared" si="12"/>
        <v>907-694-3686</v>
      </c>
      <c r="C77" s="259" t="str">
        <f t="shared" si="13"/>
        <v>907</v>
      </c>
      <c r="D77" s="259" t="str">
        <f t="shared" si="14"/>
        <v>907</v>
      </c>
      <c r="E77" s="259" t="str">
        <f t="shared" si="15"/>
        <v>AK</v>
      </c>
      <c r="F77" s="259" t="str">
        <f t="shared" si="16"/>
        <v>99577</v>
      </c>
      <c r="G77" s="259" t="str">
        <f t="shared" si="17"/>
        <v>99577</v>
      </c>
    </row>
    <row r="78" spans="1:7" s="262" customFormat="1" x14ac:dyDescent="0.25">
      <c r="A78" s="267" t="s">
        <v>1213</v>
      </c>
      <c r="B78" s="259" t="str">
        <f t="shared" si="12"/>
        <v>907-225-5101</v>
      </c>
      <c r="C78" s="259" t="str">
        <f t="shared" si="13"/>
        <v>907</v>
      </c>
      <c r="D78" s="259" t="str">
        <f t="shared" si="14"/>
        <v>907</v>
      </c>
      <c r="E78" s="259" t="str">
        <f t="shared" si="15"/>
        <v>AK</v>
      </c>
      <c r="F78" s="259" t="str">
        <f t="shared" si="16"/>
        <v>99901</v>
      </c>
      <c r="G78" s="259" t="str">
        <f t="shared" si="17"/>
        <v>99901</v>
      </c>
    </row>
    <row r="79" spans="1:7" s="262" customFormat="1" x14ac:dyDescent="0.25">
      <c r="A79" s="267" t="s">
        <v>1219</v>
      </c>
      <c r="B79" s="259" t="str">
        <f t="shared" si="12"/>
        <v>907-747-5972</v>
      </c>
      <c r="C79" s="259" t="str">
        <f t="shared" si="13"/>
        <v>907</v>
      </c>
      <c r="D79" s="259" t="str">
        <f t="shared" si="14"/>
        <v>907</v>
      </c>
      <c r="E79" s="259" t="str">
        <f t="shared" si="15"/>
        <v>AK</v>
      </c>
      <c r="F79" s="259" t="str">
        <f t="shared" si="16"/>
        <v>99835</v>
      </c>
      <c r="G79" s="259" t="str">
        <f t="shared" si="17"/>
        <v>99835</v>
      </c>
    </row>
    <row r="80" spans="1:7" s="262" customFormat="1" x14ac:dyDescent="0.25">
      <c r="A80" s="267" t="s">
        <v>1225</v>
      </c>
      <c r="B80" s="259" t="str">
        <f t="shared" si="12"/>
        <v>907-225-6002</v>
      </c>
      <c r="C80" s="259" t="str">
        <f t="shared" si="13"/>
        <v>907</v>
      </c>
      <c r="D80" s="259" t="str">
        <f t="shared" si="14"/>
        <v>907</v>
      </c>
      <c r="E80" s="259" t="str">
        <f t="shared" si="15"/>
        <v>AK</v>
      </c>
      <c r="F80" s="259" t="str">
        <f t="shared" si="16"/>
        <v>99901</v>
      </c>
      <c r="G80" s="259" t="str">
        <f t="shared" si="17"/>
        <v>99901</v>
      </c>
    </row>
    <row r="81" spans="1:7" s="262" customFormat="1" x14ac:dyDescent="0.25">
      <c r="A81" s="267" t="s">
        <v>1231</v>
      </c>
      <c r="B81" s="259" t="str">
        <f t="shared" si="12"/>
        <v>907-235-8594</v>
      </c>
      <c r="C81" s="259" t="str">
        <f t="shared" si="13"/>
        <v>907</v>
      </c>
      <c r="D81" s="259" t="str">
        <f t="shared" si="14"/>
        <v>907</v>
      </c>
      <c r="E81" s="259" t="str">
        <f t="shared" si="15"/>
        <v>AK</v>
      </c>
      <c r="F81" s="259" t="str">
        <f t="shared" si="16"/>
        <v>99603</v>
      </c>
      <c r="G81" s="259" t="str">
        <f t="shared" si="17"/>
        <v>99603</v>
      </c>
    </row>
    <row r="82" spans="1:7" s="262" customFormat="1" x14ac:dyDescent="0.25">
      <c r="A82" s="267" t="s">
        <v>1237</v>
      </c>
      <c r="B82" s="259" t="str">
        <f t="shared" si="12"/>
        <v>907-842-5101</v>
      </c>
      <c r="C82" s="259" t="str">
        <f t="shared" si="13"/>
        <v>907</v>
      </c>
      <c r="D82" s="259" t="str">
        <f t="shared" si="14"/>
        <v>907</v>
      </c>
      <c r="E82" s="259" t="str">
        <f t="shared" si="15"/>
        <v>AK</v>
      </c>
      <c r="F82" s="259" t="str">
        <f t="shared" si="16"/>
        <v>99576</v>
      </c>
      <c r="G82" s="259" t="str">
        <f t="shared" si="17"/>
        <v>99576</v>
      </c>
    </row>
    <row r="83" spans="1:7" s="262" customFormat="1" x14ac:dyDescent="0.25">
      <c r="A83" s="267" t="s">
        <v>1243</v>
      </c>
      <c r="B83" s="259" t="str">
        <f t="shared" si="12"/>
        <v>907-835-6970</v>
      </c>
      <c r="C83" s="259" t="str">
        <f t="shared" si="13"/>
        <v>907</v>
      </c>
      <c r="D83" s="259" t="str">
        <f t="shared" si="14"/>
        <v>907</v>
      </c>
      <c r="E83" s="259" t="str">
        <f t="shared" si="15"/>
        <v>AK</v>
      </c>
      <c r="F83" s="259" t="str">
        <f t="shared" si="16"/>
        <v>99686</v>
      </c>
      <c r="G83" s="259" t="str">
        <f t="shared" si="17"/>
        <v>99686</v>
      </c>
    </row>
    <row r="84" spans="1:7" s="262" customFormat="1" x14ac:dyDescent="0.25">
      <c r="A84" s="267" t="s">
        <v>1249</v>
      </c>
      <c r="B84" s="259" t="str">
        <f t="shared" si="12"/>
        <v>907-278-7057</v>
      </c>
      <c r="C84" s="259" t="str">
        <f t="shared" si="13"/>
        <v>907</v>
      </c>
      <c r="D84" s="259" t="str">
        <f t="shared" si="14"/>
        <v>907</v>
      </c>
      <c r="E84" s="259" t="str">
        <f t="shared" si="15"/>
        <v>AK</v>
      </c>
      <c r="F84" s="259" t="str">
        <f t="shared" si="16"/>
        <v>99503</v>
      </c>
      <c r="G84" s="259" t="str">
        <f t="shared" si="17"/>
        <v>99503</v>
      </c>
    </row>
    <row r="85" spans="1:7" s="262" customFormat="1" x14ac:dyDescent="0.25">
      <c r="A85" s="267" t="s">
        <v>1255</v>
      </c>
      <c r="B85" s="259" t="str">
        <f t="shared" si="12"/>
        <v>907-488-5558</v>
      </c>
      <c r="C85" s="259" t="str">
        <f t="shared" si="13"/>
        <v>907</v>
      </c>
      <c r="D85" s="259" t="str">
        <f t="shared" si="14"/>
        <v>907</v>
      </c>
      <c r="E85" s="259" t="str">
        <f t="shared" si="15"/>
        <v>AK</v>
      </c>
      <c r="F85" s="259" t="str">
        <f t="shared" si="16"/>
        <v>99705</v>
      </c>
      <c r="G85" s="259" t="str">
        <f t="shared" si="17"/>
        <v>99705</v>
      </c>
    </row>
    <row r="86" spans="1:7" s="262" customFormat="1" x14ac:dyDescent="0.25">
      <c r="A86" s="267" t="s">
        <v>1261</v>
      </c>
      <c r="B86" s="259" t="str">
        <f t="shared" si="12"/>
        <v>907-274-7372</v>
      </c>
      <c r="C86" s="259" t="str">
        <f t="shared" si="13"/>
        <v>907</v>
      </c>
      <c r="D86" s="259" t="str">
        <f t="shared" si="14"/>
        <v>907</v>
      </c>
      <c r="E86" s="259" t="str">
        <f t="shared" si="15"/>
        <v>AK</v>
      </c>
      <c r="F86" s="259" t="str">
        <f t="shared" si="16"/>
        <v>99501</v>
      </c>
      <c r="G86" s="259" t="str">
        <f t="shared" si="17"/>
        <v>99501</v>
      </c>
    </row>
    <row r="87" spans="1:7" s="262" customFormat="1" x14ac:dyDescent="0.25">
      <c r="A87" s="267" t="s">
        <v>1267</v>
      </c>
      <c r="B87" s="259" t="str">
        <f t="shared" si="12"/>
        <v>907-225-5261</v>
      </c>
      <c r="C87" s="259" t="str">
        <f t="shared" si="13"/>
        <v>907</v>
      </c>
      <c r="D87" s="259" t="str">
        <f t="shared" si="14"/>
        <v>907</v>
      </c>
      <c r="E87" s="259" t="str">
        <f t="shared" si="15"/>
        <v>AK</v>
      </c>
      <c r="F87" s="259" t="str">
        <f t="shared" si="16"/>
        <v>99901</v>
      </c>
      <c r="G87" s="259" t="str">
        <f t="shared" si="17"/>
        <v>99901</v>
      </c>
    </row>
    <row r="88" spans="1:7" s="262" customFormat="1" x14ac:dyDescent="0.25">
      <c r="A88" s="267" t="s">
        <v>1273</v>
      </c>
      <c r="B88" s="259" t="str">
        <f t="shared" si="12"/>
        <v>907-747-4439</v>
      </c>
      <c r="C88" s="259" t="str">
        <f t="shared" si="13"/>
        <v>907</v>
      </c>
      <c r="D88" s="259" t="str">
        <f t="shared" si="14"/>
        <v>907</v>
      </c>
      <c r="E88" s="259" t="str">
        <f t="shared" si="15"/>
        <v>AK</v>
      </c>
      <c r="F88" s="259" t="str">
        <f t="shared" si="16"/>
        <v>Homer</v>
      </c>
      <c r="G88" s="259" t="str">
        <f t="shared" si="17"/>
        <v>99835</v>
      </c>
    </row>
    <row r="89" spans="1:7" s="262" customFormat="1" x14ac:dyDescent="0.25">
      <c r="A89" s="267" t="s">
        <v>1279</v>
      </c>
      <c r="B89" s="259" t="str">
        <f t="shared" si="12"/>
        <v>907-486-7335</v>
      </c>
      <c r="C89" s="259" t="str">
        <f t="shared" si="13"/>
        <v>907</v>
      </c>
      <c r="D89" s="259" t="str">
        <f t="shared" si="14"/>
        <v>907</v>
      </c>
      <c r="E89" s="259" t="str">
        <f t="shared" si="15"/>
        <v>AK</v>
      </c>
      <c r="F89" s="259" t="str">
        <f t="shared" si="16"/>
        <v>99615</v>
      </c>
      <c r="G89" s="259" t="str">
        <f t="shared" si="17"/>
        <v>99615</v>
      </c>
    </row>
    <row r="90" spans="1:7" s="262" customFormat="1" x14ac:dyDescent="0.25">
      <c r="A90" s="267" t="s">
        <v>1285</v>
      </c>
      <c r="B90" s="259" t="str">
        <f t="shared" si="12"/>
        <v>907-272-7755</v>
      </c>
      <c r="C90" s="259" t="str">
        <f t="shared" si="13"/>
        <v>907</v>
      </c>
      <c r="D90" s="259" t="str">
        <f t="shared" si="14"/>
        <v>907</v>
      </c>
      <c r="E90" s="259" t="str">
        <f t="shared" si="15"/>
        <v>AK</v>
      </c>
      <c r="F90" s="259" t="str">
        <f t="shared" si="16"/>
        <v>99503</v>
      </c>
      <c r="G90" s="259" t="str">
        <f t="shared" si="17"/>
        <v>99503</v>
      </c>
    </row>
    <row r="91" spans="1:7" s="262" customFormat="1" x14ac:dyDescent="0.25">
      <c r="A91" s="267" t="s">
        <v>1291</v>
      </c>
      <c r="B91" s="259" t="str">
        <f t="shared" si="12"/>
        <v>907-733-9931</v>
      </c>
      <c r="C91" s="259" t="str">
        <f t="shared" si="13"/>
        <v>907</v>
      </c>
      <c r="D91" s="259" t="str">
        <f t="shared" si="14"/>
        <v>907</v>
      </c>
      <c r="E91" s="259" t="str">
        <f t="shared" si="15"/>
        <v>AK</v>
      </c>
      <c r="F91" s="259" t="str">
        <f t="shared" si="16"/>
        <v>99676</v>
      </c>
      <c r="G91" s="259" t="str">
        <f t="shared" si="17"/>
        <v>99676</v>
      </c>
    </row>
    <row r="92" spans="1:7" s="262" customFormat="1" x14ac:dyDescent="0.25">
      <c r="A92" s="267" t="s">
        <v>1297</v>
      </c>
      <c r="B92" s="259" t="str">
        <f t="shared" si="12"/>
        <v>907-766-7492</v>
      </c>
      <c r="C92" s="259" t="str">
        <f t="shared" si="13"/>
        <v>907</v>
      </c>
      <c r="D92" s="259" t="str">
        <f t="shared" si="14"/>
        <v>907</v>
      </c>
      <c r="E92" s="259" t="str">
        <f t="shared" si="15"/>
        <v>AK</v>
      </c>
      <c r="F92" s="259" t="str">
        <f t="shared" si="16"/>
        <v>99827</v>
      </c>
      <c r="G92" s="259" t="str">
        <f t="shared" si="17"/>
        <v>99827</v>
      </c>
    </row>
    <row r="93" spans="1:7" s="262" customFormat="1" x14ac:dyDescent="0.25">
      <c r="A93" s="267" t="s">
        <v>1303</v>
      </c>
      <c r="B93" s="259" t="str">
        <f t="shared" si="12"/>
        <v>907-349-7665</v>
      </c>
      <c r="C93" s="259" t="str">
        <f t="shared" si="13"/>
        <v>907</v>
      </c>
      <c r="D93" s="259" t="str">
        <f t="shared" si="14"/>
        <v>907</v>
      </c>
      <c r="E93" s="259" t="str">
        <f t="shared" si="15"/>
        <v>AK</v>
      </c>
      <c r="F93" s="259" t="str">
        <f t="shared" si="16"/>
        <v>99515</v>
      </c>
      <c r="G93" s="259" t="str">
        <f t="shared" si="17"/>
        <v>99515</v>
      </c>
    </row>
    <row r="94" spans="1:7" s="262" customFormat="1" x14ac:dyDescent="0.25">
      <c r="A94" s="267" t="s">
        <v>1309</v>
      </c>
      <c r="B94" s="259" t="str">
        <f t="shared" si="12"/>
        <v>907-747-4653</v>
      </c>
      <c r="C94" s="259" t="str">
        <f t="shared" si="13"/>
        <v>907</v>
      </c>
      <c r="D94" s="259" t="str">
        <f t="shared" si="14"/>
        <v>907</v>
      </c>
      <c r="E94" s="259" t="str">
        <f t="shared" si="15"/>
        <v>AK</v>
      </c>
      <c r="F94" s="259" t="str">
        <f t="shared" si="16"/>
        <v>Healy</v>
      </c>
      <c r="G94" s="259" t="str">
        <f t="shared" si="17"/>
        <v>99835</v>
      </c>
    </row>
    <row r="95" spans="1:7" s="262" customFormat="1" x14ac:dyDescent="0.25">
      <c r="A95" s="267" t="s">
        <v>1315</v>
      </c>
      <c r="B95" s="259" t="str">
        <f t="shared" si="12"/>
        <v>907-235-5790</v>
      </c>
      <c r="C95" s="259" t="str">
        <f t="shared" si="13"/>
        <v>907</v>
      </c>
      <c r="D95" s="259" t="str">
        <f t="shared" si="14"/>
        <v>907</v>
      </c>
      <c r="E95" s="259" t="str">
        <f t="shared" si="15"/>
        <v>AK</v>
      </c>
      <c r="F95" s="259" t="str">
        <f t="shared" si="16"/>
        <v>99603</v>
      </c>
      <c r="G95" s="259" t="str">
        <f t="shared" si="17"/>
        <v>99603</v>
      </c>
    </row>
    <row r="96" spans="1:7" s="262" customFormat="1" x14ac:dyDescent="0.25">
      <c r="A96" s="267" t="s">
        <v>1321</v>
      </c>
      <c r="B96" s="259" t="str">
        <f t="shared" si="12"/>
        <v>907-333-8600</v>
      </c>
      <c r="C96" s="259" t="str">
        <f t="shared" si="13"/>
        <v>907</v>
      </c>
      <c r="D96" s="259" t="str">
        <f t="shared" si="14"/>
        <v>907</v>
      </c>
      <c r="E96" s="259" t="str">
        <f t="shared" si="15"/>
        <v>AK</v>
      </c>
      <c r="F96" s="259" t="str">
        <f t="shared" si="16"/>
        <v>99504</v>
      </c>
      <c r="G96" s="259" t="str">
        <f t="shared" si="17"/>
        <v>99504</v>
      </c>
    </row>
    <row r="97" spans="1:7" s="262" customFormat="1" x14ac:dyDescent="0.25">
      <c r="A97" s="267" t="s">
        <v>1327</v>
      </c>
      <c r="B97" s="259" t="str">
        <f t="shared" si="12"/>
        <v>907-929-7867</v>
      </c>
      <c r="C97" s="259" t="str">
        <f t="shared" si="13"/>
        <v>907</v>
      </c>
      <c r="D97" s="259" t="str">
        <f t="shared" si="14"/>
        <v>907</v>
      </c>
      <c r="E97" s="259" t="str">
        <f t="shared" si="15"/>
        <v>AK</v>
      </c>
      <c r="F97" s="259" t="str">
        <f t="shared" si="16"/>
        <v>99501</v>
      </c>
      <c r="G97" s="259" t="str">
        <f t="shared" si="17"/>
        <v>99501</v>
      </c>
    </row>
    <row r="98" spans="1:7" s="262" customFormat="1" x14ac:dyDescent="0.25">
      <c r="A98" s="267" t="s">
        <v>1333</v>
      </c>
      <c r="B98" s="259" t="str">
        <f t="shared" si="12"/>
        <v>907-225-6706</v>
      </c>
      <c r="C98" s="259" t="str">
        <f t="shared" si="13"/>
        <v>907</v>
      </c>
      <c r="D98" s="259" t="str">
        <f t="shared" si="14"/>
        <v>907</v>
      </c>
      <c r="E98" s="259" t="str">
        <f t="shared" si="15"/>
        <v>AK</v>
      </c>
      <c r="F98" s="259" t="str">
        <f t="shared" si="16"/>
        <v>99901</v>
      </c>
      <c r="G98" s="259" t="str">
        <f t="shared" si="17"/>
        <v>99901</v>
      </c>
    </row>
    <row r="99" spans="1:7" s="262" customFormat="1" x14ac:dyDescent="0.25">
      <c r="A99" s="267" t="s">
        <v>1339</v>
      </c>
      <c r="B99" s="259" t="str">
        <f t="shared" si="12"/>
        <v>907-225-8139</v>
      </c>
      <c r="C99" s="259" t="str">
        <f t="shared" si="13"/>
        <v>907</v>
      </c>
      <c r="D99" s="259" t="str">
        <f t="shared" si="14"/>
        <v>907</v>
      </c>
      <c r="E99" s="259" t="str">
        <f t="shared" si="15"/>
        <v>AK</v>
      </c>
      <c r="F99" s="259" t="str">
        <f t="shared" si="16"/>
        <v>99901</v>
      </c>
      <c r="G99" s="259" t="str">
        <f t="shared" si="17"/>
        <v>99901</v>
      </c>
    </row>
    <row r="100" spans="1:7" s="262" customFormat="1" x14ac:dyDescent="0.25">
      <c r="A100" s="267" t="s">
        <v>1345</v>
      </c>
      <c r="B100" s="259" t="str">
        <f t="shared" si="12"/>
        <v>907-373-8030</v>
      </c>
      <c r="C100" s="259" t="str">
        <f t="shared" si="13"/>
        <v>907</v>
      </c>
      <c r="D100" s="259" t="str">
        <f t="shared" si="14"/>
        <v>907</v>
      </c>
      <c r="E100" s="259" t="str">
        <f t="shared" si="15"/>
        <v>AK</v>
      </c>
      <c r="F100" s="259" t="str">
        <f t="shared" si="16"/>
        <v>99654</v>
      </c>
      <c r="G100" s="259" t="str">
        <f t="shared" si="17"/>
        <v>99654</v>
      </c>
    </row>
    <row r="101" spans="1:7" s="262" customFormat="1" x14ac:dyDescent="0.25">
      <c r="A101" s="267" t="s">
        <v>1351</v>
      </c>
      <c r="B101" s="259" t="str">
        <f t="shared" si="12"/>
        <v>907-694-6664</v>
      </c>
      <c r="C101" s="259" t="str">
        <f t="shared" si="13"/>
        <v>907</v>
      </c>
      <c r="D101" s="259" t="str">
        <f t="shared" si="14"/>
        <v>907</v>
      </c>
      <c r="E101" s="259" t="str">
        <f t="shared" si="15"/>
        <v>AK</v>
      </c>
      <c r="F101" s="259" t="str">
        <f t="shared" si="16"/>
        <v>99577</v>
      </c>
      <c r="G101" s="259" t="str">
        <f t="shared" si="17"/>
        <v>99577</v>
      </c>
    </row>
    <row r="102" spans="1:7" s="262" customFormat="1" x14ac:dyDescent="0.25">
      <c r="A102" s="267" t="s">
        <v>1357</v>
      </c>
      <c r="B102" s="259" t="str">
        <f t="shared" si="12"/>
        <v>907-346-8438</v>
      </c>
      <c r="C102" s="259" t="str">
        <f t="shared" si="13"/>
        <v>907</v>
      </c>
      <c r="D102" s="259" t="str">
        <f t="shared" si="14"/>
        <v>907</v>
      </c>
      <c r="E102" s="259" t="str">
        <f t="shared" si="15"/>
        <v>AK</v>
      </c>
      <c r="F102" s="259" t="str">
        <f t="shared" si="16"/>
        <v>99507</v>
      </c>
      <c r="G102" s="259" t="str">
        <f t="shared" si="17"/>
        <v>99507</v>
      </c>
    </row>
    <row r="103" spans="1:7" s="262" customFormat="1" x14ac:dyDescent="0.25">
      <c r="A103" s="267" t="s">
        <v>1363</v>
      </c>
      <c r="B103" s="259" t="str">
        <f t="shared" ref="B103:B107" si="18" xml:space="preserve"> RIGHT( A103, $B$3 )</f>
        <v>907-895-4990</v>
      </c>
      <c r="C103" s="259" t="str">
        <f t="shared" ref="C103:C107" si="19" xml:space="preserve"> LEFT( B103, C$3 )</f>
        <v>907</v>
      </c>
      <c r="D103" s="259" t="str">
        <f t="shared" si="14"/>
        <v>907</v>
      </c>
      <c r="E103" s="259" t="str">
        <f t="shared" si="15"/>
        <v>AK</v>
      </c>
      <c r="F103" s="259" t="str">
        <f t="shared" si="16"/>
        <v>99737</v>
      </c>
      <c r="G103" s="259" t="str">
        <f t="shared" si="17"/>
        <v>99737</v>
      </c>
    </row>
    <row r="104" spans="1:7" s="262" customFormat="1" x14ac:dyDescent="0.25">
      <c r="A104" s="267" t="s">
        <v>1369</v>
      </c>
      <c r="B104" s="259" t="str">
        <f t="shared" si="18"/>
        <v>907-747-9800</v>
      </c>
      <c r="C104" s="259" t="str">
        <f t="shared" si="19"/>
        <v>907</v>
      </c>
      <c r="D104" s="259" t="str">
        <f t="shared" si="14"/>
        <v>907</v>
      </c>
      <c r="E104" s="259" t="str">
        <f t="shared" si="15"/>
        <v>AK</v>
      </c>
      <c r="F104" s="259" t="str">
        <f t="shared" si="16"/>
        <v>99835</v>
      </c>
      <c r="G104" s="259" t="str">
        <f t="shared" si="17"/>
        <v>99835</v>
      </c>
    </row>
    <row r="105" spans="1:7" s="262" customFormat="1" x14ac:dyDescent="0.25">
      <c r="A105" s="267" t="s">
        <v>1375</v>
      </c>
      <c r="B105" s="259" t="str">
        <f t="shared" si="18"/>
        <v>907-745-9919</v>
      </c>
      <c r="C105" s="259" t="str">
        <f t="shared" si="19"/>
        <v>907</v>
      </c>
      <c r="D105" s="259" t="str">
        <f t="shared" si="14"/>
        <v>907</v>
      </c>
      <c r="E105" s="259" t="str">
        <f t="shared" si="15"/>
        <v>AK</v>
      </c>
      <c r="F105" s="259" t="str">
        <f t="shared" si="16"/>
        <v>99645</v>
      </c>
      <c r="G105" s="259" t="str">
        <f t="shared" si="17"/>
        <v>99645</v>
      </c>
    </row>
    <row r="106" spans="1:7" s="262" customFormat="1" x14ac:dyDescent="0.25">
      <c r="A106" s="267" t="s">
        <v>1381</v>
      </c>
      <c r="B106" s="259" t="str">
        <f t="shared" si="18"/>
        <v>907-835-7222</v>
      </c>
      <c r="C106" s="259" t="str">
        <f t="shared" si="19"/>
        <v>907</v>
      </c>
      <c r="D106" s="259" t="str">
        <f t="shared" si="14"/>
        <v>907</v>
      </c>
      <c r="E106" s="259" t="str">
        <f t="shared" si="15"/>
        <v>AK</v>
      </c>
      <c r="F106" s="259" t="str">
        <f t="shared" si="16"/>
        <v>99686</v>
      </c>
      <c r="G106" s="259" t="str">
        <f t="shared" si="17"/>
        <v>99686</v>
      </c>
    </row>
    <row r="107" spans="1:7" s="262" customFormat="1" x14ac:dyDescent="0.25">
      <c r="A107" s="267" t="s">
        <v>1387</v>
      </c>
      <c r="B107" s="259" t="str">
        <f t="shared" si="18"/>
        <v>907-262-4438</v>
      </c>
      <c r="C107" s="259" t="str">
        <f t="shared" si="19"/>
        <v>907</v>
      </c>
      <c r="D107" s="259" t="str">
        <f t="shared" si="14"/>
        <v>907</v>
      </c>
      <c r="E107" s="259" t="str">
        <f t="shared" si="15"/>
        <v>AK</v>
      </c>
      <c r="F107" s="259" t="str">
        <f t="shared" si="16"/>
        <v>99669</v>
      </c>
      <c r="G107" s="259" t="str">
        <f t="shared" si="17"/>
        <v>99669</v>
      </c>
    </row>
  </sheetData>
  <autoFilter ref="A6:G107" xr:uid="{69B7DDD6-F6C5-4469-9D68-E2D153CE8072}"/>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B9598-ED11-4116-A429-D12AB4870662}">
  <sheetPr codeName="Sheet62"/>
  <dimension ref="A1:C107"/>
  <sheetViews>
    <sheetView zoomScale="130" zoomScaleNormal="130" workbookViewId="0">
      <pane ySplit="6" topLeftCell="A7" activePane="bottomLeft" state="frozen"/>
      <selection activeCell="A2" sqref="A2:XFD2"/>
      <selection pane="bottomLeft" activeCell="A2" sqref="A2:XFD2"/>
    </sheetView>
  </sheetViews>
  <sheetFormatPr defaultColWidth="9.140625" defaultRowHeight="15" x14ac:dyDescent="0.25"/>
  <cols>
    <col min="1" max="1" width="87.7109375" style="104" customWidth="1"/>
    <col min="2" max="2" width="14.28515625" style="259" customWidth="1"/>
    <col min="3" max="3" width="14.5703125" style="262" bestFit="1" customWidth="1"/>
    <col min="4" max="16384" width="9.140625" style="102"/>
  </cols>
  <sheetData>
    <row r="1" spans="1:3" s="253" customFormat="1" ht="18" x14ac:dyDescent="0.25">
      <c r="A1" s="251" t="s">
        <v>1899</v>
      </c>
      <c r="B1" s="260" t="s">
        <v>778</v>
      </c>
      <c r="C1" s="262"/>
    </row>
    <row r="2" spans="1:3" s="195" customFormat="1" ht="12.75" hidden="1" x14ac:dyDescent="0.2">
      <c r="A2" s="193"/>
      <c r="C2" s="263"/>
    </row>
    <row r="3" spans="1:3" s="280" customFormat="1" collapsed="1" x14ac:dyDescent="0.25">
      <c r="A3" s="269" t="str">
        <f>IF(A2="","",IF(Disable_Video_Hyperlinks,A2,HYPERLINK(Video_website&amp;A2,A2)))</f>
        <v/>
      </c>
      <c r="B3" s="281">
        <v>12</v>
      </c>
    </row>
    <row r="4" spans="1:3" s="195" customFormat="1" x14ac:dyDescent="0.25">
      <c r="A4" s="271" t="str">
        <f>IF(B2="","",B2)</f>
        <v/>
      </c>
      <c r="B4" s="264"/>
      <c r="C4" s="263"/>
    </row>
    <row r="6" spans="1:3" x14ac:dyDescent="0.25">
      <c r="A6" s="257" t="s">
        <v>786</v>
      </c>
      <c r="B6" s="261" t="s">
        <v>1882</v>
      </c>
      <c r="C6" s="261" t="s">
        <v>1882</v>
      </c>
    </row>
    <row r="7" spans="1:3" x14ac:dyDescent="0.25">
      <c r="A7" s="267" t="s">
        <v>787</v>
      </c>
      <c r="B7" s="259" t="str">
        <f t="shared" ref="B7:B38" si="0" xml:space="preserve"> RIGHT( A7, $B$3 )</f>
        <v>907-486-0233</v>
      </c>
      <c r="C7" s="262" t="str">
        <f t="shared" ref="C7:C38" si="1" xml:space="preserve"> SUBSTITUTE( B7, "-", "." )</f>
        <v>907.486.0233</v>
      </c>
    </row>
    <row r="8" spans="1:3" x14ac:dyDescent="0.25">
      <c r="A8" s="267" t="s">
        <v>793</v>
      </c>
      <c r="B8" s="259" t="str">
        <f t="shared" si="0"/>
        <v>907-278-0901</v>
      </c>
      <c r="C8" s="262" t="str">
        <f t="shared" si="1"/>
        <v>907.278.0901</v>
      </c>
    </row>
    <row r="9" spans="1:3" s="262" customFormat="1" x14ac:dyDescent="0.25">
      <c r="A9" s="267" t="s">
        <v>799</v>
      </c>
      <c r="B9" s="259" t="str">
        <f t="shared" si="0"/>
        <v>907-455-1006</v>
      </c>
      <c r="C9" s="262" t="str">
        <f t="shared" si="1"/>
        <v>907.455.1006</v>
      </c>
    </row>
    <row r="10" spans="1:3" s="262" customFormat="1" x14ac:dyDescent="0.25">
      <c r="A10" s="267" t="s">
        <v>805</v>
      </c>
      <c r="B10" s="259" t="str">
        <f t="shared" si="0"/>
        <v>907-272-1466</v>
      </c>
      <c r="C10" s="262" t="str">
        <f t="shared" si="1"/>
        <v>907.272.1466</v>
      </c>
    </row>
    <row r="11" spans="1:3" s="262" customFormat="1" x14ac:dyDescent="0.25">
      <c r="A11" s="267" t="s">
        <v>811</v>
      </c>
      <c r="B11" s="259" t="str">
        <f t="shared" si="0"/>
        <v>907-770-1542</v>
      </c>
      <c r="C11" s="262" t="str">
        <f t="shared" si="1"/>
        <v>907.770.1542</v>
      </c>
    </row>
    <row r="12" spans="1:3" s="262" customFormat="1" x14ac:dyDescent="0.25">
      <c r="A12" s="267" t="s">
        <v>817</v>
      </c>
      <c r="B12" s="259" t="str">
        <f t="shared" si="0"/>
        <v>907-225-1600</v>
      </c>
      <c r="C12" s="262" t="str">
        <f t="shared" si="1"/>
        <v>907.225.1600</v>
      </c>
    </row>
    <row r="13" spans="1:3" s="262" customFormat="1" x14ac:dyDescent="0.25">
      <c r="A13" s="267" t="s">
        <v>823</v>
      </c>
      <c r="B13" s="259" t="str">
        <f t="shared" si="0"/>
        <v>907-346-1244</v>
      </c>
      <c r="C13" s="262" t="str">
        <f t="shared" si="1"/>
        <v>907.346.1244</v>
      </c>
    </row>
    <row r="14" spans="1:3" s="262" customFormat="1" x14ac:dyDescent="0.25">
      <c r="A14" s="267" t="s">
        <v>829</v>
      </c>
      <c r="B14" s="259" t="str">
        <f t="shared" si="0"/>
        <v>907-225-1750</v>
      </c>
      <c r="C14" s="262" t="str">
        <f t="shared" si="1"/>
        <v>907.225.1750</v>
      </c>
    </row>
    <row r="15" spans="1:3" s="262" customFormat="1" x14ac:dyDescent="0.25">
      <c r="A15" s="267" t="s">
        <v>835</v>
      </c>
      <c r="B15" s="259" t="str">
        <f t="shared" si="0"/>
        <v>907-452-1811</v>
      </c>
      <c r="C15" s="262" t="str">
        <f t="shared" si="1"/>
        <v>907.452.1811</v>
      </c>
    </row>
    <row r="16" spans="1:3" s="262" customFormat="1" x14ac:dyDescent="0.25">
      <c r="A16" s="267" t="s">
        <v>841</v>
      </c>
      <c r="B16" s="259" t="str">
        <f t="shared" si="0"/>
        <v>907-874-2229</v>
      </c>
      <c r="C16" s="262" t="str">
        <f t="shared" si="1"/>
        <v>907.874.2229</v>
      </c>
    </row>
    <row r="17" spans="1:3" s="262" customFormat="1" x14ac:dyDescent="0.25">
      <c r="A17" s="267" t="s">
        <v>847</v>
      </c>
      <c r="B17" s="259" t="str">
        <f t="shared" si="0"/>
        <v>907-543-2290</v>
      </c>
      <c r="C17" s="262" t="str">
        <f t="shared" si="1"/>
        <v>907.543.2290</v>
      </c>
    </row>
    <row r="18" spans="1:3" s="262" customFormat="1" x14ac:dyDescent="0.25">
      <c r="A18" s="267" t="s">
        <v>853</v>
      </c>
      <c r="B18" s="259" t="str">
        <f t="shared" si="0"/>
        <v>907-451-2300</v>
      </c>
      <c r="C18" s="262" t="str">
        <f t="shared" si="1"/>
        <v>907.451.2300</v>
      </c>
    </row>
    <row r="19" spans="1:3" s="262" customFormat="1" x14ac:dyDescent="0.25">
      <c r="A19" s="267" t="s">
        <v>859</v>
      </c>
      <c r="B19" s="259" t="str">
        <f t="shared" si="0"/>
        <v>907-279-2401</v>
      </c>
      <c r="C19" s="262" t="str">
        <f t="shared" si="1"/>
        <v>907.279.2401</v>
      </c>
    </row>
    <row r="20" spans="1:3" s="262" customFormat="1" x14ac:dyDescent="0.25">
      <c r="A20" s="267" t="s">
        <v>865</v>
      </c>
      <c r="B20" s="259" t="str">
        <f t="shared" si="0"/>
        <v>907-452-2453</v>
      </c>
      <c r="C20" s="262" t="str">
        <f t="shared" si="1"/>
        <v>907.452.2453</v>
      </c>
    </row>
    <row r="21" spans="1:3" s="262" customFormat="1" x14ac:dyDescent="0.25">
      <c r="A21" s="267" t="s">
        <v>871</v>
      </c>
      <c r="B21" s="259" t="str">
        <f t="shared" si="0"/>
        <v>907-745-6706</v>
      </c>
      <c r="C21" s="262" t="str">
        <f t="shared" si="1"/>
        <v>907.745.6706</v>
      </c>
    </row>
    <row r="22" spans="1:3" s="262" customFormat="1" x14ac:dyDescent="0.25">
      <c r="A22" s="267" t="s">
        <v>877</v>
      </c>
      <c r="B22" s="259" t="str">
        <f t="shared" si="0"/>
        <v>907-766-0956</v>
      </c>
      <c r="C22" s="262" t="str">
        <f t="shared" si="1"/>
        <v>907.766.0956</v>
      </c>
    </row>
    <row r="23" spans="1:3" s="262" customFormat="1" x14ac:dyDescent="0.25">
      <c r="A23" s="267" t="s">
        <v>883</v>
      </c>
      <c r="B23" s="259" t="str">
        <f t="shared" si="0"/>
        <v>907-474-2019</v>
      </c>
      <c r="C23" s="262" t="str">
        <f t="shared" si="1"/>
        <v>907.474.2019</v>
      </c>
    </row>
    <row r="24" spans="1:3" s="262" customFormat="1" x14ac:dyDescent="0.25">
      <c r="A24" s="267" t="s">
        <v>889</v>
      </c>
      <c r="B24" s="259" t="str">
        <f t="shared" si="0"/>
        <v>907-474-2019</v>
      </c>
      <c r="C24" s="262" t="str">
        <f t="shared" si="1"/>
        <v>907.474.2019</v>
      </c>
    </row>
    <row r="25" spans="1:3" s="262" customFormat="1" x14ac:dyDescent="0.25">
      <c r="A25" s="267" t="s">
        <v>895</v>
      </c>
      <c r="B25" s="259" t="str">
        <f t="shared" si="0"/>
        <v>907-561-2494</v>
      </c>
      <c r="C25" s="262" t="str">
        <f t="shared" si="1"/>
        <v>907.561.2494</v>
      </c>
    </row>
    <row r="26" spans="1:3" s="262" customFormat="1" x14ac:dyDescent="0.25">
      <c r="A26" s="267" t="s">
        <v>901</v>
      </c>
      <c r="B26" s="259" t="str">
        <f t="shared" si="0"/>
        <v>907-486-2811</v>
      </c>
      <c r="C26" s="262" t="str">
        <f t="shared" si="1"/>
        <v>907.486.2811</v>
      </c>
    </row>
    <row r="27" spans="1:3" s="262" customFormat="1" x14ac:dyDescent="0.25">
      <c r="A27" s="267" t="s">
        <v>907</v>
      </c>
      <c r="B27" s="259" t="str">
        <f t="shared" si="0"/>
        <v>907-479-2869</v>
      </c>
      <c r="C27" s="262" t="str">
        <f t="shared" si="1"/>
        <v>907.479.2869</v>
      </c>
    </row>
    <row r="28" spans="1:3" s="262" customFormat="1" x14ac:dyDescent="0.25">
      <c r="A28" s="267" t="s">
        <v>913</v>
      </c>
      <c r="B28" s="259" t="str">
        <f t="shared" si="0"/>
        <v>907-835-2876</v>
      </c>
      <c r="C28" s="262" t="str">
        <f t="shared" si="1"/>
        <v>907.835.2876</v>
      </c>
    </row>
    <row r="29" spans="1:3" s="262" customFormat="1" x14ac:dyDescent="0.25">
      <c r="A29" s="267" t="s">
        <v>919</v>
      </c>
      <c r="B29" s="259" t="str">
        <f t="shared" si="0"/>
        <v>907-357-2477</v>
      </c>
      <c r="C29" s="262" t="str">
        <f t="shared" si="1"/>
        <v>907.357.2477</v>
      </c>
    </row>
    <row r="30" spans="1:3" s="262" customFormat="1" x14ac:dyDescent="0.25">
      <c r="A30" s="267" t="s">
        <v>925</v>
      </c>
      <c r="B30" s="259" t="str">
        <f t="shared" si="0"/>
        <v>907-222-5635</v>
      </c>
      <c r="C30" s="262" t="str">
        <f t="shared" si="1"/>
        <v>907.222.5635</v>
      </c>
    </row>
    <row r="31" spans="1:3" s="262" customFormat="1" x14ac:dyDescent="0.25">
      <c r="A31" s="267" t="s">
        <v>931</v>
      </c>
      <c r="B31" s="259" t="str">
        <f t="shared" si="0"/>
        <v>907-222-5660</v>
      </c>
      <c r="C31" s="262" t="str">
        <f t="shared" si="1"/>
        <v>907.222.5660</v>
      </c>
    </row>
    <row r="32" spans="1:3" s="262" customFormat="1" x14ac:dyDescent="0.25">
      <c r="A32" s="267" t="s">
        <v>937</v>
      </c>
      <c r="B32" s="259" t="str">
        <f t="shared" si="0"/>
        <v>907-456-2929</v>
      </c>
      <c r="C32" s="262" t="str">
        <f t="shared" si="1"/>
        <v>907.456.2929</v>
      </c>
    </row>
    <row r="33" spans="1:3" s="262" customFormat="1" x14ac:dyDescent="0.25">
      <c r="A33" s="267" t="s">
        <v>943</v>
      </c>
      <c r="B33" s="259" t="str">
        <f t="shared" si="0"/>
        <v>907-452-3006</v>
      </c>
      <c r="C33" s="262" t="str">
        <f t="shared" si="1"/>
        <v>907.452.3006</v>
      </c>
    </row>
    <row r="34" spans="1:3" s="262" customFormat="1" x14ac:dyDescent="0.25">
      <c r="A34" s="267" t="s">
        <v>949</v>
      </c>
      <c r="B34" s="259" t="str">
        <f t="shared" si="0"/>
        <v>907-247-3640</v>
      </c>
      <c r="C34" s="262" t="str">
        <f t="shared" si="1"/>
        <v>907.247.3640</v>
      </c>
    </row>
    <row r="35" spans="1:3" s="262" customFormat="1" x14ac:dyDescent="0.25">
      <c r="A35" s="267" t="s">
        <v>955</v>
      </c>
      <c r="B35" s="259" t="str">
        <f t="shared" si="0"/>
        <v>907-522-8288</v>
      </c>
      <c r="C35" s="262" t="str">
        <f t="shared" si="1"/>
        <v>907.522.8288</v>
      </c>
    </row>
    <row r="36" spans="1:3" s="262" customFormat="1" x14ac:dyDescent="0.25">
      <c r="A36" s="267" t="s">
        <v>961</v>
      </c>
      <c r="B36" s="259" t="str">
        <f t="shared" si="0"/>
        <v>907-279-7272</v>
      </c>
      <c r="C36" s="262" t="str">
        <f t="shared" si="1"/>
        <v>907.279.7272</v>
      </c>
    </row>
    <row r="37" spans="1:3" s="262" customFormat="1" x14ac:dyDescent="0.25">
      <c r="A37" s="267" t="s">
        <v>967</v>
      </c>
      <c r="B37" s="259" t="str">
        <f t="shared" si="0"/>
        <v>907-789-2300</v>
      </c>
      <c r="C37" s="262" t="str">
        <f t="shared" si="1"/>
        <v>907.789.2300</v>
      </c>
    </row>
    <row r="38" spans="1:3" s="262" customFormat="1" x14ac:dyDescent="0.25">
      <c r="A38" s="267" t="s">
        <v>973</v>
      </c>
      <c r="B38" s="259" t="str">
        <f t="shared" si="0"/>
        <v>907-479-3007</v>
      </c>
      <c r="C38" s="262" t="str">
        <f t="shared" si="1"/>
        <v>907.479.3007</v>
      </c>
    </row>
    <row r="39" spans="1:3" s="262" customFormat="1" x14ac:dyDescent="0.25">
      <c r="A39" s="267" t="s">
        <v>979</v>
      </c>
      <c r="B39" s="259" t="str">
        <f t="shared" ref="B39:B70" si="2" xml:space="preserve"> RIGHT( A39, $B$3 )</f>
        <v>907-349-3135</v>
      </c>
      <c r="C39" s="262" t="str">
        <f t="shared" ref="C39:C70" si="3" xml:space="preserve"> SUBSTITUTE( B39, "-", "." )</f>
        <v>907.349.3135</v>
      </c>
    </row>
    <row r="40" spans="1:3" s="262" customFormat="1" x14ac:dyDescent="0.25">
      <c r="A40" s="267" t="s">
        <v>985</v>
      </c>
      <c r="B40" s="259" t="str">
        <f t="shared" si="2"/>
        <v>907-245-3171</v>
      </c>
      <c r="C40" s="262" t="str">
        <f t="shared" si="3"/>
        <v>907.245.3171</v>
      </c>
    </row>
    <row r="41" spans="1:3" s="262" customFormat="1" x14ac:dyDescent="0.25">
      <c r="A41" s="267" t="s">
        <v>991</v>
      </c>
      <c r="B41" s="259" t="str">
        <f t="shared" si="2"/>
        <v>907-245-3184</v>
      </c>
      <c r="C41" s="262" t="str">
        <f t="shared" si="3"/>
        <v>907.245.3184</v>
      </c>
    </row>
    <row r="42" spans="1:3" s="262" customFormat="1" x14ac:dyDescent="0.25">
      <c r="A42" s="267" t="s">
        <v>997</v>
      </c>
      <c r="B42" s="259" t="str">
        <f t="shared" si="2"/>
        <v>907-245-3199</v>
      </c>
      <c r="C42" s="262" t="str">
        <f t="shared" si="3"/>
        <v>907.245.3199</v>
      </c>
    </row>
    <row r="43" spans="1:3" s="262" customFormat="1" x14ac:dyDescent="0.25">
      <c r="A43" s="267" t="s">
        <v>1003</v>
      </c>
      <c r="B43" s="259" t="str">
        <f t="shared" si="2"/>
        <v>907-479-3458</v>
      </c>
      <c r="C43" s="262" t="str">
        <f t="shared" si="3"/>
        <v>907.479.3458</v>
      </c>
    </row>
    <row r="44" spans="1:3" s="262" customFormat="1" x14ac:dyDescent="0.25">
      <c r="A44" s="267" t="s">
        <v>1009</v>
      </c>
      <c r="B44" s="259" t="str">
        <f t="shared" si="2"/>
        <v>907-357-3900</v>
      </c>
      <c r="C44" s="262" t="str">
        <f t="shared" si="3"/>
        <v>907.357.3900</v>
      </c>
    </row>
    <row r="45" spans="1:3" s="262" customFormat="1" x14ac:dyDescent="0.25">
      <c r="A45" s="267" t="s">
        <v>1015</v>
      </c>
      <c r="B45" s="259" t="str">
        <f t="shared" si="2"/>
        <v>907-835-7529</v>
      </c>
      <c r="C45" s="262" t="str">
        <f t="shared" si="3"/>
        <v>907.835.7529</v>
      </c>
    </row>
    <row r="46" spans="1:3" s="262" customFormat="1" x14ac:dyDescent="0.25">
      <c r="A46" s="267" t="s">
        <v>1021</v>
      </c>
      <c r="B46" s="259" t="str">
        <f t="shared" si="2"/>
        <v>907-452-7335</v>
      </c>
      <c r="C46" s="262" t="str">
        <f t="shared" si="3"/>
        <v>907.452.7335</v>
      </c>
    </row>
    <row r="47" spans="1:3" s="262" customFormat="1" x14ac:dyDescent="0.25">
      <c r="A47" s="267" t="s">
        <v>1027</v>
      </c>
      <c r="B47" s="259" t="str">
        <f t="shared" si="2"/>
        <v>907-376-3936</v>
      </c>
      <c r="C47" s="262" t="str">
        <f t="shared" si="3"/>
        <v>907.376.3936</v>
      </c>
    </row>
    <row r="48" spans="1:3" s="262" customFormat="1" x14ac:dyDescent="0.25">
      <c r="A48" s="267" t="s">
        <v>1033</v>
      </c>
      <c r="B48" s="259" t="str">
        <f t="shared" si="2"/>
        <v>907-783-4684</v>
      </c>
      <c r="C48" s="262" t="str">
        <f t="shared" si="3"/>
        <v>907.783.4684</v>
      </c>
    </row>
    <row r="49" spans="1:3" s="262" customFormat="1" x14ac:dyDescent="0.25">
      <c r="A49" s="267" t="s">
        <v>1039</v>
      </c>
      <c r="B49" s="259" t="str">
        <f t="shared" si="2"/>
        <v>907-486-4210</v>
      </c>
      <c r="C49" s="262" t="str">
        <f t="shared" si="3"/>
        <v>907.486.4210</v>
      </c>
    </row>
    <row r="50" spans="1:3" s="262" customFormat="1" x14ac:dyDescent="0.25">
      <c r="A50" s="267" t="s">
        <v>1045</v>
      </c>
      <c r="B50" s="259" t="str">
        <f t="shared" si="2"/>
        <v>907-225-4389</v>
      </c>
      <c r="C50" s="262" t="str">
        <f t="shared" si="3"/>
        <v>907.225.4389</v>
      </c>
    </row>
    <row r="51" spans="1:3" s="262" customFormat="1" x14ac:dyDescent="0.25">
      <c r="A51" s="267" t="s">
        <v>1051</v>
      </c>
      <c r="B51" s="259" t="str">
        <f t="shared" si="2"/>
        <v>907-276-7335</v>
      </c>
      <c r="C51" s="262" t="str">
        <f t="shared" si="3"/>
        <v>907.276.7335</v>
      </c>
    </row>
    <row r="52" spans="1:3" s="262" customFormat="1" x14ac:dyDescent="0.25">
      <c r="A52" s="267" t="s">
        <v>1057</v>
      </c>
      <c r="B52" s="259" t="str">
        <f t="shared" si="2"/>
        <v>907-357-4439</v>
      </c>
      <c r="C52" s="262" t="str">
        <f t="shared" si="3"/>
        <v>907.357.4439</v>
      </c>
    </row>
    <row r="53" spans="1:3" s="262" customFormat="1" x14ac:dyDescent="0.25">
      <c r="A53" s="267" t="s">
        <v>1063</v>
      </c>
      <c r="B53" s="259" t="str">
        <f t="shared" si="2"/>
        <v>907-349-6881</v>
      </c>
      <c r="C53" s="262" t="str">
        <f t="shared" si="3"/>
        <v>907.349.6881</v>
      </c>
    </row>
    <row r="54" spans="1:3" s="262" customFormat="1" x14ac:dyDescent="0.25">
      <c r="A54" s="267" t="s">
        <v>1069</v>
      </c>
      <c r="B54" s="259" t="str">
        <f t="shared" si="2"/>
        <v>907-479-6870</v>
      </c>
      <c r="C54" s="262" t="str">
        <f t="shared" si="3"/>
        <v>907.479.6870</v>
      </c>
    </row>
    <row r="55" spans="1:3" s="262" customFormat="1" x14ac:dyDescent="0.25">
      <c r="A55" s="267" t="s">
        <v>1075</v>
      </c>
      <c r="B55" s="259" t="str">
        <f t="shared" si="2"/>
        <v>907-479-4727</v>
      </c>
      <c r="C55" s="262" t="str">
        <f t="shared" si="3"/>
        <v>907.479.4727</v>
      </c>
    </row>
    <row r="56" spans="1:3" s="262" customFormat="1" x14ac:dyDescent="0.25">
      <c r="A56" s="267" t="s">
        <v>1081</v>
      </c>
      <c r="B56" s="259" t="str">
        <f t="shared" si="2"/>
        <v>907-262-4774</v>
      </c>
      <c r="C56" s="262" t="str">
        <f t="shared" si="3"/>
        <v>907.262.4774</v>
      </c>
    </row>
    <row r="57" spans="1:3" s="262" customFormat="1" x14ac:dyDescent="0.25">
      <c r="A57" s="267" t="s">
        <v>1087</v>
      </c>
      <c r="B57" s="259" t="str">
        <f t="shared" si="2"/>
        <v>907-479-5011</v>
      </c>
      <c r="C57" s="262" t="str">
        <f t="shared" si="3"/>
        <v>907.479.5011</v>
      </c>
    </row>
    <row r="58" spans="1:3" s="262" customFormat="1" x14ac:dyDescent="0.25">
      <c r="A58" s="267" t="s">
        <v>1093</v>
      </c>
      <c r="B58" s="259" t="str">
        <f t="shared" si="2"/>
        <v>907-563-5070</v>
      </c>
      <c r="C58" s="262" t="str">
        <f t="shared" si="3"/>
        <v>907.563.5070</v>
      </c>
    </row>
    <row r="59" spans="1:3" s="262" customFormat="1" x14ac:dyDescent="0.25">
      <c r="A59" s="267" t="s">
        <v>1099</v>
      </c>
      <c r="B59" s="259" t="str">
        <f t="shared" si="2"/>
        <v>907-277-5070</v>
      </c>
      <c r="C59" s="262" t="str">
        <f t="shared" si="3"/>
        <v>907.277.5070</v>
      </c>
    </row>
    <row r="60" spans="1:3" s="262" customFormat="1" x14ac:dyDescent="0.25">
      <c r="A60" s="267" t="s">
        <v>1105</v>
      </c>
      <c r="B60" s="259" t="str">
        <f t="shared" si="2"/>
        <v>907-457-7272</v>
      </c>
      <c r="C60" s="262" t="str">
        <f t="shared" si="3"/>
        <v>907.457.7272</v>
      </c>
    </row>
    <row r="61" spans="1:3" s="262" customFormat="1" x14ac:dyDescent="0.25">
      <c r="A61" s="267" t="s">
        <v>1111</v>
      </c>
      <c r="B61" s="259" t="str">
        <f t="shared" si="2"/>
        <v>907-262-7301</v>
      </c>
      <c r="C61" s="262" t="str">
        <f t="shared" si="3"/>
        <v>907.262.7301</v>
      </c>
    </row>
    <row r="62" spans="1:3" s="262" customFormat="1" x14ac:dyDescent="0.25">
      <c r="A62" s="267" t="s">
        <v>1117</v>
      </c>
      <c r="B62" s="259" t="str">
        <f t="shared" si="2"/>
        <v>907-279-5101</v>
      </c>
      <c r="C62" s="262" t="str">
        <f t="shared" si="3"/>
        <v>907.279.5101</v>
      </c>
    </row>
    <row r="63" spans="1:3" s="262" customFormat="1" x14ac:dyDescent="0.25">
      <c r="A63" s="267" t="s">
        <v>1123</v>
      </c>
      <c r="B63" s="259" t="str">
        <f t="shared" si="2"/>
        <v>907-272-4287</v>
      </c>
      <c r="C63" s="262" t="str">
        <f t="shared" si="3"/>
        <v>907.272.4287</v>
      </c>
    </row>
    <row r="64" spans="1:3" s="262" customFormat="1" x14ac:dyDescent="0.25">
      <c r="A64" s="267" t="s">
        <v>1129</v>
      </c>
      <c r="B64" s="259" t="str">
        <f t="shared" si="2"/>
        <v>907-562-2453</v>
      </c>
      <c r="C64" s="262" t="str">
        <f t="shared" si="3"/>
        <v>907.562.2453</v>
      </c>
    </row>
    <row r="65" spans="1:3" s="262" customFormat="1" x14ac:dyDescent="0.25">
      <c r="A65" s="267" t="s">
        <v>1135</v>
      </c>
      <c r="B65" s="259" t="str">
        <f t="shared" si="2"/>
        <v>907-262-5377</v>
      </c>
      <c r="C65" s="262" t="str">
        <f t="shared" si="3"/>
        <v>907.262.5377</v>
      </c>
    </row>
    <row r="66" spans="1:3" s="262" customFormat="1" x14ac:dyDescent="0.25">
      <c r="A66" s="267" t="s">
        <v>1141</v>
      </c>
      <c r="B66" s="259" t="str">
        <f t="shared" si="2"/>
        <v>907-562-5242</v>
      </c>
      <c r="C66" s="262" t="str">
        <f t="shared" si="3"/>
        <v>907.562.5242</v>
      </c>
    </row>
    <row r="67" spans="1:3" s="262" customFormat="1" x14ac:dyDescent="0.25">
      <c r="A67" s="267" t="s">
        <v>1147</v>
      </c>
      <c r="B67" s="259" t="str">
        <f t="shared" si="2"/>
        <v>907-683-8184</v>
      </c>
      <c r="C67" s="262" t="str">
        <f t="shared" si="3"/>
        <v>907.683.8184</v>
      </c>
    </row>
    <row r="68" spans="1:3" s="262" customFormat="1" x14ac:dyDescent="0.25">
      <c r="A68" s="267" t="s">
        <v>1153</v>
      </c>
      <c r="B68" s="259" t="str">
        <f t="shared" si="2"/>
        <v>907-747-5678</v>
      </c>
      <c r="C68" s="262" t="str">
        <f t="shared" si="3"/>
        <v>907.747.5678</v>
      </c>
    </row>
    <row r="69" spans="1:3" s="262" customFormat="1" x14ac:dyDescent="0.25">
      <c r="A69" s="267" t="s">
        <v>1159</v>
      </c>
      <c r="B69" s="259" t="str">
        <f t="shared" si="2"/>
        <v>907-780-5823</v>
      </c>
      <c r="C69" s="262" t="str">
        <f t="shared" si="3"/>
        <v>907.780.5823</v>
      </c>
    </row>
    <row r="70" spans="1:3" s="262" customFormat="1" x14ac:dyDescent="0.25">
      <c r="A70" s="267" t="s">
        <v>1165</v>
      </c>
      <c r="B70" s="259" t="str">
        <f t="shared" si="2"/>
        <v>907-563-5860</v>
      </c>
      <c r="C70" s="262" t="str">
        <f t="shared" si="3"/>
        <v>907.563.5860</v>
      </c>
    </row>
    <row r="71" spans="1:3" s="262" customFormat="1" x14ac:dyDescent="0.25">
      <c r="A71" s="267" t="s">
        <v>1171</v>
      </c>
      <c r="B71" s="259" t="str">
        <f t="shared" ref="B71:B102" si="4" xml:space="preserve"> RIGHT( A71, $B$3 )</f>
        <v>907-842-6117</v>
      </c>
      <c r="C71" s="262" t="str">
        <f t="shared" ref="C71:C102" si="5" xml:space="preserve"> SUBSTITUTE( B71, "-", "." )</f>
        <v>907.842.6117</v>
      </c>
    </row>
    <row r="72" spans="1:3" s="262" customFormat="1" x14ac:dyDescent="0.25">
      <c r="A72" s="267" t="s">
        <v>1177</v>
      </c>
      <c r="B72" s="259" t="str">
        <f t="shared" si="4"/>
        <v>907-344-6249</v>
      </c>
      <c r="C72" s="262" t="str">
        <f t="shared" si="5"/>
        <v>907.344.6249</v>
      </c>
    </row>
    <row r="73" spans="1:3" s="262" customFormat="1" x14ac:dyDescent="0.25">
      <c r="A73" s="267" t="s">
        <v>1183</v>
      </c>
      <c r="B73" s="259" t="str">
        <f t="shared" si="4"/>
        <v>907-490-6444</v>
      </c>
      <c r="C73" s="262" t="str">
        <f t="shared" si="5"/>
        <v>907.490.6444</v>
      </c>
    </row>
    <row r="74" spans="1:3" s="262" customFormat="1" x14ac:dyDescent="0.25">
      <c r="A74" s="267" t="s">
        <v>1189</v>
      </c>
      <c r="B74" s="259" t="str">
        <f t="shared" si="4"/>
        <v>907-272-7555</v>
      </c>
      <c r="C74" s="262" t="str">
        <f t="shared" si="5"/>
        <v>907.272.7555</v>
      </c>
    </row>
    <row r="75" spans="1:3" s="262" customFormat="1" x14ac:dyDescent="0.25">
      <c r="A75" s="267" t="s">
        <v>1195</v>
      </c>
      <c r="B75" s="259" t="str">
        <f t="shared" si="4"/>
        <v>907-345-6292</v>
      </c>
      <c r="C75" s="262" t="str">
        <f t="shared" si="5"/>
        <v>907.345.6292</v>
      </c>
    </row>
    <row r="76" spans="1:3" s="262" customFormat="1" x14ac:dyDescent="0.25">
      <c r="A76" s="267" t="s">
        <v>1201</v>
      </c>
      <c r="B76" s="259" t="str">
        <f t="shared" si="4"/>
        <v>907-789-6480</v>
      </c>
      <c r="C76" s="262" t="str">
        <f t="shared" si="5"/>
        <v>907.789.6480</v>
      </c>
    </row>
    <row r="77" spans="1:3" s="262" customFormat="1" x14ac:dyDescent="0.25">
      <c r="A77" s="267" t="s">
        <v>1207</v>
      </c>
      <c r="B77" s="259" t="str">
        <f t="shared" si="4"/>
        <v>907-694-3686</v>
      </c>
      <c r="C77" s="262" t="str">
        <f t="shared" si="5"/>
        <v>907.694.3686</v>
      </c>
    </row>
    <row r="78" spans="1:3" s="262" customFormat="1" x14ac:dyDescent="0.25">
      <c r="A78" s="267" t="s">
        <v>1213</v>
      </c>
      <c r="B78" s="259" t="str">
        <f t="shared" si="4"/>
        <v>907-225-5101</v>
      </c>
      <c r="C78" s="262" t="str">
        <f t="shared" si="5"/>
        <v>907.225.5101</v>
      </c>
    </row>
    <row r="79" spans="1:3" s="262" customFormat="1" x14ac:dyDescent="0.25">
      <c r="A79" s="267" t="s">
        <v>1219</v>
      </c>
      <c r="B79" s="259" t="str">
        <f t="shared" si="4"/>
        <v>907-747-5972</v>
      </c>
      <c r="C79" s="262" t="str">
        <f t="shared" si="5"/>
        <v>907.747.5972</v>
      </c>
    </row>
    <row r="80" spans="1:3" s="262" customFormat="1" x14ac:dyDescent="0.25">
      <c r="A80" s="267" t="s">
        <v>1225</v>
      </c>
      <c r="B80" s="259" t="str">
        <f t="shared" si="4"/>
        <v>907-225-6002</v>
      </c>
      <c r="C80" s="262" t="str">
        <f t="shared" si="5"/>
        <v>907.225.6002</v>
      </c>
    </row>
    <row r="81" spans="1:3" s="262" customFormat="1" x14ac:dyDescent="0.25">
      <c r="A81" s="267" t="s">
        <v>1231</v>
      </c>
      <c r="B81" s="259" t="str">
        <f t="shared" si="4"/>
        <v>907-235-8594</v>
      </c>
      <c r="C81" s="262" t="str">
        <f t="shared" si="5"/>
        <v>907.235.8594</v>
      </c>
    </row>
    <row r="82" spans="1:3" s="262" customFormat="1" x14ac:dyDescent="0.25">
      <c r="A82" s="267" t="s">
        <v>1237</v>
      </c>
      <c r="B82" s="259" t="str">
        <f t="shared" si="4"/>
        <v>907-842-5101</v>
      </c>
      <c r="C82" s="262" t="str">
        <f t="shared" si="5"/>
        <v>907.842.5101</v>
      </c>
    </row>
    <row r="83" spans="1:3" s="262" customFormat="1" x14ac:dyDescent="0.25">
      <c r="A83" s="267" t="s">
        <v>1243</v>
      </c>
      <c r="B83" s="259" t="str">
        <f t="shared" si="4"/>
        <v>907-835-6970</v>
      </c>
      <c r="C83" s="262" t="str">
        <f t="shared" si="5"/>
        <v>907.835.6970</v>
      </c>
    </row>
    <row r="84" spans="1:3" s="262" customFormat="1" x14ac:dyDescent="0.25">
      <c r="A84" s="267" t="s">
        <v>1249</v>
      </c>
      <c r="B84" s="259" t="str">
        <f t="shared" si="4"/>
        <v>907-278-7057</v>
      </c>
      <c r="C84" s="262" t="str">
        <f t="shared" si="5"/>
        <v>907.278.7057</v>
      </c>
    </row>
    <row r="85" spans="1:3" s="262" customFormat="1" x14ac:dyDescent="0.25">
      <c r="A85" s="267" t="s">
        <v>1255</v>
      </c>
      <c r="B85" s="259" t="str">
        <f t="shared" si="4"/>
        <v>907-488-5558</v>
      </c>
      <c r="C85" s="262" t="str">
        <f t="shared" si="5"/>
        <v>907.488.5558</v>
      </c>
    </row>
    <row r="86" spans="1:3" s="262" customFormat="1" x14ac:dyDescent="0.25">
      <c r="A86" s="267" t="s">
        <v>1261</v>
      </c>
      <c r="B86" s="259" t="str">
        <f t="shared" si="4"/>
        <v>907-274-7372</v>
      </c>
      <c r="C86" s="262" t="str">
        <f t="shared" si="5"/>
        <v>907.274.7372</v>
      </c>
    </row>
    <row r="87" spans="1:3" s="262" customFormat="1" x14ac:dyDescent="0.25">
      <c r="A87" s="267" t="s">
        <v>1267</v>
      </c>
      <c r="B87" s="259" t="str">
        <f t="shared" si="4"/>
        <v>907-225-5261</v>
      </c>
      <c r="C87" s="262" t="str">
        <f t="shared" si="5"/>
        <v>907.225.5261</v>
      </c>
    </row>
    <row r="88" spans="1:3" s="262" customFormat="1" x14ac:dyDescent="0.25">
      <c r="A88" s="267" t="s">
        <v>1273</v>
      </c>
      <c r="B88" s="259" t="str">
        <f t="shared" si="4"/>
        <v>907-747-4439</v>
      </c>
      <c r="C88" s="262" t="str">
        <f t="shared" si="5"/>
        <v>907.747.4439</v>
      </c>
    </row>
    <row r="89" spans="1:3" s="262" customFormat="1" x14ac:dyDescent="0.25">
      <c r="A89" s="267" t="s">
        <v>1279</v>
      </c>
      <c r="B89" s="259" t="str">
        <f t="shared" si="4"/>
        <v>907-486-7335</v>
      </c>
      <c r="C89" s="262" t="str">
        <f t="shared" si="5"/>
        <v>907.486.7335</v>
      </c>
    </row>
    <row r="90" spans="1:3" s="262" customFormat="1" x14ac:dyDescent="0.25">
      <c r="A90" s="267" t="s">
        <v>1285</v>
      </c>
      <c r="B90" s="259" t="str">
        <f t="shared" si="4"/>
        <v>907-272-7755</v>
      </c>
      <c r="C90" s="262" t="str">
        <f t="shared" si="5"/>
        <v>907.272.7755</v>
      </c>
    </row>
    <row r="91" spans="1:3" s="262" customFormat="1" x14ac:dyDescent="0.25">
      <c r="A91" s="267" t="s">
        <v>1291</v>
      </c>
      <c r="B91" s="259" t="str">
        <f t="shared" si="4"/>
        <v>907-733-9931</v>
      </c>
      <c r="C91" s="262" t="str">
        <f t="shared" si="5"/>
        <v>907.733.9931</v>
      </c>
    </row>
    <row r="92" spans="1:3" s="262" customFormat="1" x14ac:dyDescent="0.25">
      <c r="A92" s="267" t="s">
        <v>1297</v>
      </c>
      <c r="B92" s="259" t="str">
        <f t="shared" si="4"/>
        <v>907-766-7492</v>
      </c>
      <c r="C92" s="262" t="str">
        <f t="shared" si="5"/>
        <v>907.766.7492</v>
      </c>
    </row>
    <row r="93" spans="1:3" s="262" customFormat="1" x14ac:dyDescent="0.25">
      <c r="A93" s="267" t="s">
        <v>1303</v>
      </c>
      <c r="B93" s="259" t="str">
        <f t="shared" si="4"/>
        <v>907-349-7665</v>
      </c>
      <c r="C93" s="262" t="str">
        <f t="shared" si="5"/>
        <v>907.349.7665</v>
      </c>
    </row>
    <row r="94" spans="1:3" s="262" customFormat="1" x14ac:dyDescent="0.25">
      <c r="A94" s="267" t="s">
        <v>1309</v>
      </c>
      <c r="B94" s="259" t="str">
        <f t="shared" si="4"/>
        <v>907-747-4653</v>
      </c>
      <c r="C94" s="262" t="str">
        <f t="shared" si="5"/>
        <v>907.747.4653</v>
      </c>
    </row>
    <row r="95" spans="1:3" s="262" customFormat="1" x14ac:dyDescent="0.25">
      <c r="A95" s="267" t="s">
        <v>1315</v>
      </c>
      <c r="B95" s="259" t="str">
        <f t="shared" si="4"/>
        <v>907-235-5790</v>
      </c>
      <c r="C95" s="262" t="str">
        <f t="shared" si="5"/>
        <v>907.235.5790</v>
      </c>
    </row>
    <row r="96" spans="1:3" s="262" customFormat="1" x14ac:dyDescent="0.25">
      <c r="A96" s="267" t="s">
        <v>1321</v>
      </c>
      <c r="B96" s="259" t="str">
        <f t="shared" si="4"/>
        <v>907-333-8600</v>
      </c>
      <c r="C96" s="262" t="str">
        <f t="shared" si="5"/>
        <v>907.333.8600</v>
      </c>
    </row>
    <row r="97" spans="1:3" s="262" customFormat="1" x14ac:dyDescent="0.25">
      <c r="A97" s="267" t="s">
        <v>1327</v>
      </c>
      <c r="B97" s="259" t="str">
        <f t="shared" si="4"/>
        <v>907-929-7867</v>
      </c>
      <c r="C97" s="262" t="str">
        <f t="shared" si="5"/>
        <v>907.929.7867</v>
      </c>
    </row>
    <row r="98" spans="1:3" s="262" customFormat="1" x14ac:dyDescent="0.25">
      <c r="A98" s="267" t="s">
        <v>1333</v>
      </c>
      <c r="B98" s="259" t="str">
        <f t="shared" si="4"/>
        <v>907-225-6706</v>
      </c>
      <c r="C98" s="262" t="str">
        <f t="shared" si="5"/>
        <v>907.225.6706</v>
      </c>
    </row>
    <row r="99" spans="1:3" s="262" customFormat="1" x14ac:dyDescent="0.25">
      <c r="A99" s="267" t="s">
        <v>1339</v>
      </c>
      <c r="B99" s="259" t="str">
        <f t="shared" si="4"/>
        <v>907-225-8139</v>
      </c>
      <c r="C99" s="262" t="str">
        <f t="shared" si="5"/>
        <v>907.225.8139</v>
      </c>
    </row>
    <row r="100" spans="1:3" s="262" customFormat="1" x14ac:dyDescent="0.25">
      <c r="A100" s="267" t="s">
        <v>1345</v>
      </c>
      <c r="B100" s="259" t="str">
        <f t="shared" si="4"/>
        <v>907-373-8030</v>
      </c>
      <c r="C100" s="262" t="str">
        <f t="shared" si="5"/>
        <v>907.373.8030</v>
      </c>
    </row>
    <row r="101" spans="1:3" s="262" customFormat="1" x14ac:dyDescent="0.25">
      <c r="A101" s="267" t="s">
        <v>1351</v>
      </c>
      <c r="B101" s="259" t="str">
        <f t="shared" si="4"/>
        <v>907-694-6664</v>
      </c>
      <c r="C101" s="262" t="str">
        <f t="shared" si="5"/>
        <v>907.694.6664</v>
      </c>
    </row>
    <row r="102" spans="1:3" s="262" customFormat="1" x14ac:dyDescent="0.25">
      <c r="A102" s="267" t="s">
        <v>1357</v>
      </c>
      <c r="B102" s="259" t="str">
        <f t="shared" si="4"/>
        <v>907-346-8438</v>
      </c>
      <c r="C102" s="262" t="str">
        <f t="shared" si="5"/>
        <v>907.346.8438</v>
      </c>
    </row>
    <row r="103" spans="1:3" s="262" customFormat="1" x14ac:dyDescent="0.25">
      <c r="A103" s="267" t="s">
        <v>1363</v>
      </c>
      <c r="B103" s="259" t="str">
        <f t="shared" ref="B103:B107" si="6" xml:space="preserve"> RIGHT( A103, $B$3 )</f>
        <v>907-895-4990</v>
      </c>
      <c r="C103" s="262" t="str">
        <f t="shared" ref="C103:C107" si="7" xml:space="preserve"> SUBSTITUTE( B103, "-", "." )</f>
        <v>907.895.4990</v>
      </c>
    </row>
    <row r="104" spans="1:3" s="262" customFormat="1" x14ac:dyDescent="0.25">
      <c r="A104" s="267" t="s">
        <v>1369</v>
      </c>
      <c r="B104" s="259" t="str">
        <f t="shared" si="6"/>
        <v>907-747-9800</v>
      </c>
      <c r="C104" s="262" t="str">
        <f t="shared" si="7"/>
        <v>907.747.9800</v>
      </c>
    </row>
    <row r="105" spans="1:3" s="262" customFormat="1" x14ac:dyDescent="0.25">
      <c r="A105" s="267" t="s">
        <v>1375</v>
      </c>
      <c r="B105" s="259" t="str">
        <f t="shared" si="6"/>
        <v>907-745-9919</v>
      </c>
      <c r="C105" s="262" t="str">
        <f t="shared" si="7"/>
        <v>907.745.9919</v>
      </c>
    </row>
    <row r="106" spans="1:3" s="262" customFormat="1" x14ac:dyDescent="0.25">
      <c r="A106" s="267" t="s">
        <v>1381</v>
      </c>
      <c r="B106" s="259" t="str">
        <f t="shared" si="6"/>
        <v>907-835-7222</v>
      </c>
      <c r="C106" s="262" t="str">
        <f t="shared" si="7"/>
        <v>907.835.7222</v>
      </c>
    </row>
    <row r="107" spans="1:3" s="262" customFormat="1" x14ac:dyDescent="0.25">
      <c r="A107" s="267" t="s">
        <v>1387</v>
      </c>
      <c r="B107" s="259" t="str">
        <f t="shared" si="6"/>
        <v>907-262-4438</v>
      </c>
      <c r="C107" s="262" t="str">
        <f t="shared" si="7"/>
        <v>907.262.4438</v>
      </c>
    </row>
  </sheetData>
  <autoFilter ref="A6:C107" xr:uid="{95B3C71A-2998-46D0-A8B7-55C3581684A7}"/>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4E10-2446-4340-AAFD-37C8FA46B956}">
  <sheetPr codeName="Sheet61"/>
  <dimension ref="A1:F107"/>
  <sheetViews>
    <sheetView zoomScale="130" zoomScaleNormal="130" workbookViewId="0">
      <pane ySplit="6" topLeftCell="A7" activePane="bottomLeft" state="frozen"/>
      <selection activeCell="A2" sqref="A2:XFD2"/>
      <selection pane="bottomLeft" activeCell="A2" sqref="A2:XFD2"/>
    </sheetView>
  </sheetViews>
  <sheetFormatPr defaultColWidth="9.140625" defaultRowHeight="15" x14ac:dyDescent="0.25"/>
  <cols>
    <col min="1" max="1" width="36.28515625" style="127" customWidth="1"/>
    <col min="2" max="2" width="28.140625" style="104" bestFit="1" customWidth="1"/>
    <col min="3" max="3" width="13.7109375" style="102" bestFit="1" customWidth="1"/>
    <col min="4" max="4" width="10.140625" style="102" bestFit="1" customWidth="1"/>
    <col min="5" max="5" width="8.28515625" style="102" bestFit="1" customWidth="1"/>
    <col min="6" max="7" width="13.42578125" style="102" bestFit="1" customWidth="1"/>
    <col min="8" max="16384" width="9.140625" style="102"/>
  </cols>
  <sheetData>
    <row r="1" spans="1:6" s="253" customFormat="1" ht="18" x14ac:dyDescent="0.25">
      <c r="A1" s="251" t="s">
        <v>1650</v>
      </c>
      <c r="B1" s="252"/>
    </row>
    <row r="2" spans="1:6" s="195" customFormat="1" ht="12.75" hidden="1" x14ac:dyDescent="0.2">
      <c r="A2" s="193"/>
      <c r="B2" s="194"/>
    </row>
    <row r="3" spans="1:6" s="280" customFormat="1" ht="12.75" collapsed="1" x14ac:dyDescent="0.2">
      <c r="A3" s="269" t="str">
        <f>IF(A2="","",IF(Disable_Video_Hyperlinks,A2,HYPERLINK(Video_website&amp;A2,A2)))</f>
        <v/>
      </c>
      <c r="B3" s="279"/>
    </row>
    <row r="4" spans="1:6" s="195" customFormat="1" ht="12.75" x14ac:dyDescent="0.2">
      <c r="A4" s="271" t="str">
        <f>IF(B2="","",B2)</f>
        <v/>
      </c>
      <c r="B4" s="194"/>
    </row>
    <row r="6" spans="1:6" x14ac:dyDescent="0.25">
      <c r="A6" s="257" t="s">
        <v>1893</v>
      </c>
      <c r="B6" s="261" t="s">
        <v>1894</v>
      </c>
      <c r="C6" s="261" t="s">
        <v>1895</v>
      </c>
      <c r="D6" s="261" t="s">
        <v>1885</v>
      </c>
      <c r="E6" s="261" t="s">
        <v>1891</v>
      </c>
      <c r="F6" s="261" t="s">
        <v>1896</v>
      </c>
    </row>
    <row r="7" spans="1:6" x14ac:dyDescent="0.25">
      <c r="A7" s="267" t="s">
        <v>1393</v>
      </c>
      <c r="B7" s="268" t="s">
        <v>1394</v>
      </c>
      <c r="C7" s="268" t="s">
        <v>315</v>
      </c>
      <c r="D7" s="268" t="s">
        <v>316</v>
      </c>
      <c r="E7" s="268">
        <v>99615</v>
      </c>
      <c r="F7" s="268" t="s">
        <v>1395</v>
      </c>
    </row>
    <row r="8" spans="1:6" x14ac:dyDescent="0.25">
      <c r="A8" s="267" t="s">
        <v>1396</v>
      </c>
      <c r="B8" s="268" t="s">
        <v>1397</v>
      </c>
      <c r="C8" s="268" t="s">
        <v>320</v>
      </c>
      <c r="D8" s="268" t="s">
        <v>316</v>
      </c>
      <c r="E8" s="268">
        <v>99501</v>
      </c>
      <c r="F8" s="268" t="s">
        <v>1398</v>
      </c>
    </row>
    <row r="9" spans="1:6" s="262" customFormat="1" x14ac:dyDescent="0.25">
      <c r="A9" s="267" t="s">
        <v>1399</v>
      </c>
      <c r="B9" s="268" t="s">
        <v>1400</v>
      </c>
      <c r="C9" s="268" t="s">
        <v>320</v>
      </c>
      <c r="D9" s="268" t="s">
        <v>316</v>
      </c>
      <c r="E9" s="268">
        <v>99709</v>
      </c>
      <c r="F9" s="268" t="s">
        <v>1401</v>
      </c>
    </row>
    <row r="10" spans="1:6" s="262" customFormat="1" x14ac:dyDescent="0.25">
      <c r="A10" s="267" t="s">
        <v>1402</v>
      </c>
      <c r="B10" s="268" t="s">
        <v>1403</v>
      </c>
      <c r="C10" s="268" t="s">
        <v>320</v>
      </c>
      <c r="D10" s="268" t="s">
        <v>316</v>
      </c>
      <c r="E10" s="268">
        <v>99503</v>
      </c>
      <c r="F10" s="268" t="s">
        <v>1404</v>
      </c>
    </row>
    <row r="11" spans="1:6" s="262" customFormat="1" x14ac:dyDescent="0.25">
      <c r="A11" s="267" t="s">
        <v>1405</v>
      </c>
      <c r="B11" s="268" t="s">
        <v>1406</v>
      </c>
      <c r="C11" s="268" t="s">
        <v>330</v>
      </c>
      <c r="D11" s="268" t="s">
        <v>316</v>
      </c>
      <c r="E11" s="268">
        <v>99507</v>
      </c>
      <c r="F11" s="268" t="s">
        <v>1407</v>
      </c>
    </row>
    <row r="12" spans="1:6" s="262" customFormat="1" x14ac:dyDescent="0.25">
      <c r="A12" s="267" t="s">
        <v>1408</v>
      </c>
      <c r="B12" s="268" t="s">
        <v>1409</v>
      </c>
      <c r="C12" s="268" t="s">
        <v>330</v>
      </c>
      <c r="D12" s="268" t="s">
        <v>316</v>
      </c>
      <c r="E12" s="268">
        <v>99901</v>
      </c>
      <c r="F12" s="268" t="s">
        <v>1410</v>
      </c>
    </row>
    <row r="13" spans="1:6" s="262" customFormat="1" x14ac:dyDescent="0.25">
      <c r="A13" s="267" t="s">
        <v>1411</v>
      </c>
      <c r="B13" s="268" t="s">
        <v>1412</v>
      </c>
      <c r="C13" s="268" t="s">
        <v>320</v>
      </c>
      <c r="D13" s="268" t="s">
        <v>316</v>
      </c>
      <c r="E13" s="268">
        <v>99507</v>
      </c>
      <c r="F13" s="268" t="s">
        <v>1413</v>
      </c>
    </row>
    <row r="14" spans="1:6" s="262" customFormat="1" x14ac:dyDescent="0.25">
      <c r="A14" s="267" t="s">
        <v>1414</v>
      </c>
      <c r="B14" s="268" t="s">
        <v>1415</v>
      </c>
      <c r="C14" s="268" t="s">
        <v>330</v>
      </c>
      <c r="D14" s="268" t="s">
        <v>316</v>
      </c>
      <c r="E14" s="268">
        <v>99901</v>
      </c>
      <c r="F14" s="268" t="s">
        <v>1416</v>
      </c>
    </row>
    <row r="15" spans="1:6" s="262" customFormat="1" x14ac:dyDescent="0.25">
      <c r="A15" s="267" t="s">
        <v>1417</v>
      </c>
      <c r="B15" s="268" t="s">
        <v>1418</v>
      </c>
      <c r="C15" s="268" t="s">
        <v>330</v>
      </c>
      <c r="D15" s="268" t="s">
        <v>316</v>
      </c>
      <c r="E15" s="268">
        <v>99701</v>
      </c>
      <c r="F15" s="268" t="s">
        <v>1419</v>
      </c>
    </row>
    <row r="16" spans="1:6" s="262" customFormat="1" x14ac:dyDescent="0.25">
      <c r="A16" s="267" t="s">
        <v>1420</v>
      </c>
      <c r="B16" s="268" t="s">
        <v>1421</v>
      </c>
      <c r="C16" s="268" t="s">
        <v>346</v>
      </c>
      <c r="D16" s="268" t="s">
        <v>316</v>
      </c>
      <c r="E16" s="268">
        <v>99929</v>
      </c>
      <c r="F16" s="268" t="s">
        <v>1422</v>
      </c>
    </row>
    <row r="17" spans="1:6" s="262" customFormat="1" x14ac:dyDescent="0.25">
      <c r="A17" s="267" t="s">
        <v>348</v>
      </c>
      <c r="B17" s="268" t="s">
        <v>1423</v>
      </c>
      <c r="C17" s="268" t="s">
        <v>346</v>
      </c>
      <c r="D17" s="268" t="s">
        <v>316</v>
      </c>
      <c r="E17" s="268">
        <v>99559</v>
      </c>
      <c r="F17" s="268" t="s">
        <v>1424</v>
      </c>
    </row>
    <row r="18" spans="1:6" s="262" customFormat="1" x14ac:dyDescent="0.25">
      <c r="A18" s="267" t="s">
        <v>1425</v>
      </c>
      <c r="B18" s="268" t="s">
        <v>1426</v>
      </c>
      <c r="C18" s="268" t="s">
        <v>346</v>
      </c>
      <c r="D18" s="268" t="s">
        <v>316</v>
      </c>
      <c r="E18" s="268">
        <v>99701</v>
      </c>
      <c r="F18" s="268" t="s">
        <v>1427</v>
      </c>
    </row>
    <row r="19" spans="1:6" s="262" customFormat="1" x14ac:dyDescent="0.25">
      <c r="A19" s="267" t="s">
        <v>1428</v>
      </c>
      <c r="B19" s="268" t="s">
        <v>1429</v>
      </c>
      <c r="C19" s="268" t="s">
        <v>356</v>
      </c>
      <c r="D19" s="268" t="s">
        <v>316</v>
      </c>
      <c r="E19" s="268">
        <v>99501</v>
      </c>
      <c r="F19" s="268" t="s">
        <v>1430</v>
      </c>
    </row>
    <row r="20" spans="1:6" s="262" customFormat="1" x14ac:dyDescent="0.25">
      <c r="A20" s="267" t="s">
        <v>358</v>
      </c>
      <c r="B20" s="268" t="s">
        <v>1431</v>
      </c>
      <c r="C20" s="268" t="s">
        <v>356</v>
      </c>
      <c r="D20" s="268" t="s">
        <v>316</v>
      </c>
      <c r="E20" s="268">
        <v>99709</v>
      </c>
      <c r="F20" s="268" t="s">
        <v>1432</v>
      </c>
    </row>
    <row r="21" spans="1:6" s="262" customFormat="1" x14ac:dyDescent="0.25">
      <c r="A21" s="267" t="s">
        <v>1433</v>
      </c>
      <c r="B21" s="268" t="s">
        <v>1434</v>
      </c>
      <c r="C21" s="268" t="s">
        <v>363</v>
      </c>
      <c r="D21" s="268" t="s">
        <v>316</v>
      </c>
      <c r="E21" s="268">
        <v>99645</v>
      </c>
      <c r="F21" s="268" t="s">
        <v>1435</v>
      </c>
    </row>
    <row r="22" spans="1:6" s="262" customFormat="1" x14ac:dyDescent="0.25">
      <c r="A22" s="267" t="s">
        <v>1436</v>
      </c>
      <c r="B22" s="268" t="s">
        <v>1437</v>
      </c>
      <c r="C22" s="268" t="s">
        <v>320</v>
      </c>
      <c r="D22" s="268" t="s">
        <v>316</v>
      </c>
      <c r="E22" s="268">
        <v>99827</v>
      </c>
      <c r="F22" s="268" t="s">
        <v>1438</v>
      </c>
    </row>
    <row r="23" spans="1:6" s="262" customFormat="1" x14ac:dyDescent="0.25">
      <c r="A23" s="267" t="s">
        <v>1439</v>
      </c>
      <c r="B23" s="268" t="s">
        <v>1440</v>
      </c>
      <c r="C23" s="268" t="s">
        <v>370</v>
      </c>
      <c r="D23" s="268" t="s">
        <v>316</v>
      </c>
      <c r="E23" s="268">
        <v>99709</v>
      </c>
      <c r="F23" s="268" t="s">
        <v>1441</v>
      </c>
    </row>
    <row r="24" spans="1:6" s="262" customFormat="1" x14ac:dyDescent="0.25">
      <c r="A24" s="267" t="s">
        <v>1439</v>
      </c>
      <c r="B24" s="268" t="s">
        <v>1442</v>
      </c>
      <c r="C24" s="268" t="s">
        <v>346</v>
      </c>
      <c r="D24" s="268" t="s">
        <v>316</v>
      </c>
      <c r="E24" s="268">
        <v>99701</v>
      </c>
      <c r="F24" s="268" t="s">
        <v>1441</v>
      </c>
    </row>
    <row r="25" spans="1:6" s="262" customFormat="1" x14ac:dyDescent="0.25">
      <c r="A25" s="267" t="s">
        <v>1443</v>
      </c>
      <c r="B25" s="268" t="s">
        <v>1444</v>
      </c>
      <c r="C25" s="268" t="s">
        <v>375</v>
      </c>
      <c r="D25" s="268" t="s">
        <v>316</v>
      </c>
      <c r="E25" s="268">
        <v>99503</v>
      </c>
      <c r="F25" s="268" t="s">
        <v>1445</v>
      </c>
    </row>
    <row r="26" spans="1:6" s="262" customFormat="1" x14ac:dyDescent="0.25">
      <c r="A26" s="267" t="s">
        <v>377</v>
      </c>
      <c r="B26" s="268" t="s">
        <v>1446</v>
      </c>
      <c r="C26" s="268" t="s">
        <v>375</v>
      </c>
      <c r="D26" s="268" t="s">
        <v>316</v>
      </c>
      <c r="E26" s="268">
        <v>99615</v>
      </c>
      <c r="F26" s="268" t="s">
        <v>1447</v>
      </c>
    </row>
    <row r="27" spans="1:6" s="262" customFormat="1" x14ac:dyDescent="0.25">
      <c r="A27" s="267" t="s">
        <v>1448</v>
      </c>
      <c r="B27" s="268" t="s">
        <v>1449</v>
      </c>
      <c r="C27" s="268" t="s">
        <v>382</v>
      </c>
      <c r="D27" s="268" t="s">
        <v>316</v>
      </c>
      <c r="E27" s="268">
        <v>99709</v>
      </c>
      <c r="F27" s="268" t="s">
        <v>1450</v>
      </c>
    </row>
    <row r="28" spans="1:6" s="262" customFormat="1" x14ac:dyDescent="0.25">
      <c r="A28" s="267" t="s">
        <v>1448</v>
      </c>
      <c r="B28" s="268" t="s">
        <v>384</v>
      </c>
      <c r="C28" s="268" t="s">
        <v>382</v>
      </c>
      <c r="D28" s="268" t="s">
        <v>316</v>
      </c>
      <c r="E28" s="268">
        <v>99686</v>
      </c>
      <c r="F28" s="268" t="s">
        <v>1451</v>
      </c>
    </row>
    <row r="29" spans="1:6" s="262" customFormat="1" x14ac:dyDescent="0.25">
      <c r="A29" s="267" t="s">
        <v>1452</v>
      </c>
      <c r="B29" s="268" t="s">
        <v>387</v>
      </c>
      <c r="C29" s="268" t="s">
        <v>356</v>
      </c>
      <c r="D29" s="268" t="s">
        <v>316</v>
      </c>
      <c r="E29" s="268">
        <v>99654</v>
      </c>
      <c r="F29" s="268" t="s">
        <v>1453</v>
      </c>
    </row>
    <row r="30" spans="1:6" s="262" customFormat="1" x14ac:dyDescent="0.25">
      <c r="A30" s="267" t="s">
        <v>1454</v>
      </c>
      <c r="B30" s="268" t="s">
        <v>1455</v>
      </c>
      <c r="C30" s="268" t="s">
        <v>391</v>
      </c>
      <c r="D30" s="268" t="s">
        <v>316</v>
      </c>
      <c r="E30" s="268">
        <v>99503</v>
      </c>
      <c r="F30" s="268" t="s">
        <v>1456</v>
      </c>
    </row>
    <row r="31" spans="1:6" s="262" customFormat="1" x14ac:dyDescent="0.25">
      <c r="A31" s="267" t="s">
        <v>1454</v>
      </c>
      <c r="B31" s="268" t="s">
        <v>1457</v>
      </c>
      <c r="C31" s="268" t="s">
        <v>391</v>
      </c>
      <c r="D31" s="268" t="s">
        <v>316</v>
      </c>
      <c r="E31" s="268">
        <v>99503</v>
      </c>
      <c r="F31" s="268" t="s">
        <v>1458</v>
      </c>
    </row>
    <row r="32" spans="1:6" s="262" customFormat="1" x14ac:dyDescent="0.25">
      <c r="A32" s="267" t="s">
        <v>1459</v>
      </c>
      <c r="B32" s="268" t="s">
        <v>396</v>
      </c>
      <c r="C32" s="268" t="s">
        <v>397</v>
      </c>
      <c r="D32" s="268" t="s">
        <v>316</v>
      </c>
      <c r="E32" s="268">
        <v>99701</v>
      </c>
      <c r="F32" s="268" t="s">
        <v>1460</v>
      </c>
    </row>
    <row r="33" spans="1:6" s="262" customFormat="1" x14ac:dyDescent="0.25">
      <c r="A33" s="267" t="s">
        <v>1461</v>
      </c>
      <c r="B33" s="268" t="s">
        <v>400</v>
      </c>
      <c r="C33" s="268" t="s">
        <v>397</v>
      </c>
      <c r="D33" s="268" t="s">
        <v>316</v>
      </c>
      <c r="E33" s="268">
        <v>99701</v>
      </c>
      <c r="F33" s="268" t="s">
        <v>1462</v>
      </c>
    </row>
    <row r="34" spans="1:6" s="262" customFormat="1" x14ac:dyDescent="0.25">
      <c r="A34" s="267" t="s">
        <v>1463</v>
      </c>
      <c r="B34" s="268" t="s">
        <v>1464</v>
      </c>
      <c r="C34" s="268" t="s">
        <v>404</v>
      </c>
      <c r="D34" s="268" t="s">
        <v>316</v>
      </c>
      <c r="E34" s="268">
        <v>99901</v>
      </c>
      <c r="F34" s="268" t="s">
        <v>1465</v>
      </c>
    </row>
    <row r="35" spans="1:6" s="262" customFormat="1" x14ac:dyDescent="0.25">
      <c r="A35" s="267" t="s">
        <v>1466</v>
      </c>
      <c r="B35" s="268" t="s">
        <v>1467</v>
      </c>
      <c r="C35" s="268" t="s">
        <v>363</v>
      </c>
      <c r="D35" s="268" t="s">
        <v>316</v>
      </c>
      <c r="E35" s="268">
        <v>99518</v>
      </c>
      <c r="F35" s="268" t="s">
        <v>1468</v>
      </c>
    </row>
    <row r="36" spans="1:6" s="262" customFormat="1" x14ac:dyDescent="0.25">
      <c r="A36" s="267" t="s">
        <v>1469</v>
      </c>
      <c r="B36" s="268" t="s">
        <v>1470</v>
      </c>
      <c r="C36" s="268" t="s">
        <v>363</v>
      </c>
      <c r="D36" s="268" t="s">
        <v>316</v>
      </c>
      <c r="E36" s="268">
        <v>99501</v>
      </c>
      <c r="F36" s="268" t="s">
        <v>1471</v>
      </c>
    </row>
    <row r="37" spans="1:6" s="262" customFormat="1" x14ac:dyDescent="0.25">
      <c r="A37" s="267" t="s">
        <v>1472</v>
      </c>
      <c r="B37" s="268" t="s">
        <v>1473</v>
      </c>
      <c r="C37" s="268" t="s">
        <v>356</v>
      </c>
      <c r="D37" s="268" t="s">
        <v>316</v>
      </c>
      <c r="E37" s="268">
        <v>99801</v>
      </c>
      <c r="F37" s="268" t="s">
        <v>1474</v>
      </c>
    </row>
    <row r="38" spans="1:6" s="262" customFormat="1" x14ac:dyDescent="0.25">
      <c r="A38" s="267" t="s">
        <v>1475</v>
      </c>
      <c r="B38" s="268" t="s">
        <v>416</v>
      </c>
      <c r="C38" s="268" t="s">
        <v>397</v>
      </c>
      <c r="D38" s="268" t="s">
        <v>316</v>
      </c>
      <c r="E38" s="268">
        <v>99709</v>
      </c>
      <c r="F38" s="268" t="s">
        <v>1476</v>
      </c>
    </row>
    <row r="39" spans="1:6" s="262" customFormat="1" x14ac:dyDescent="0.25">
      <c r="A39" s="267" t="s">
        <v>1475</v>
      </c>
      <c r="B39" s="268" t="s">
        <v>418</v>
      </c>
      <c r="C39" s="268" t="s">
        <v>397</v>
      </c>
      <c r="D39" s="268" t="s">
        <v>316</v>
      </c>
      <c r="E39" s="268">
        <v>99501</v>
      </c>
      <c r="F39" s="268" t="s">
        <v>1477</v>
      </c>
    </row>
    <row r="40" spans="1:6" s="262" customFormat="1" x14ac:dyDescent="0.25">
      <c r="A40" s="267" t="s">
        <v>1478</v>
      </c>
      <c r="B40" s="268" t="s">
        <v>421</v>
      </c>
      <c r="C40" s="268" t="s">
        <v>404</v>
      </c>
      <c r="D40" s="268" t="s">
        <v>316</v>
      </c>
      <c r="E40" s="268">
        <v>99501</v>
      </c>
      <c r="F40" s="268" t="s">
        <v>1479</v>
      </c>
    </row>
    <row r="41" spans="1:6" s="262" customFormat="1" x14ac:dyDescent="0.25">
      <c r="A41" s="267" t="s">
        <v>1480</v>
      </c>
      <c r="B41" s="268" t="s">
        <v>424</v>
      </c>
      <c r="C41" s="268" t="s">
        <v>404</v>
      </c>
      <c r="D41" s="268" t="s">
        <v>316</v>
      </c>
      <c r="E41" s="268">
        <v>99501</v>
      </c>
      <c r="F41" s="268" t="s">
        <v>1481</v>
      </c>
    </row>
    <row r="42" spans="1:6" s="262" customFormat="1" x14ac:dyDescent="0.25">
      <c r="A42" s="267" t="s">
        <v>1480</v>
      </c>
      <c r="B42" s="268" t="s">
        <v>426</v>
      </c>
      <c r="C42" s="268" t="s">
        <v>404</v>
      </c>
      <c r="D42" s="268" t="s">
        <v>316</v>
      </c>
      <c r="E42" s="268">
        <v>99501</v>
      </c>
      <c r="F42" s="268" t="s">
        <v>1482</v>
      </c>
    </row>
    <row r="43" spans="1:6" s="262" customFormat="1" x14ac:dyDescent="0.25">
      <c r="A43" s="267" t="s">
        <v>1480</v>
      </c>
      <c r="B43" s="268" t="s">
        <v>428</v>
      </c>
      <c r="C43" s="268" t="s">
        <v>404</v>
      </c>
      <c r="D43" s="268" t="s">
        <v>316</v>
      </c>
      <c r="E43" s="268">
        <v>99701</v>
      </c>
      <c r="F43" s="268" t="s">
        <v>1483</v>
      </c>
    </row>
    <row r="44" spans="1:6" s="262" customFormat="1" x14ac:dyDescent="0.25">
      <c r="A44" s="267" t="s">
        <v>1484</v>
      </c>
      <c r="B44" s="268" t="s">
        <v>1485</v>
      </c>
      <c r="C44" s="268" t="s">
        <v>404</v>
      </c>
      <c r="D44" s="268" t="s">
        <v>316</v>
      </c>
      <c r="E44" s="268">
        <v>99654</v>
      </c>
      <c r="F44" s="268" t="s">
        <v>1486</v>
      </c>
    </row>
    <row r="45" spans="1:6" s="262" customFormat="1" x14ac:dyDescent="0.25">
      <c r="A45" s="267" t="s">
        <v>1487</v>
      </c>
      <c r="B45" s="268" t="s">
        <v>1488</v>
      </c>
      <c r="C45" s="268" t="s">
        <v>363</v>
      </c>
      <c r="D45" s="268" t="s">
        <v>316</v>
      </c>
      <c r="E45" s="268">
        <v>99686</v>
      </c>
      <c r="F45" s="268" t="s">
        <v>1489</v>
      </c>
    </row>
    <row r="46" spans="1:6" s="262" customFormat="1" x14ac:dyDescent="0.25">
      <c r="A46" s="267" t="s">
        <v>1490</v>
      </c>
      <c r="B46" s="268" t="s">
        <v>1491</v>
      </c>
      <c r="C46" s="268" t="s">
        <v>363</v>
      </c>
      <c r="D46" s="268" t="s">
        <v>316</v>
      </c>
      <c r="E46" s="268">
        <v>99701</v>
      </c>
      <c r="F46" s="268" t="s">
        <v>1492</v>
      </c>
    </row>
    <row r="47" spans="1:6" s="262" customFormat="1" x14ac:dyDescent="0.25">
      <c r="A47" s="267" t="s">
        <v>1493</v>
      </c>
      <c r="B47" s="268" t="s">
        <v>1494</v>
      </c>
      <c r="C47" s="268" t="s">
        <v>404</v>
      </c>
      <c r="D47" s="268" t="s">
        <v>316</v>
      </c>
      <c r="E47" s="268">
        <v>99654</v>
      </c>
      <c r="F47" s="268" t="s">
        <v>1495</v>
      </c>
    </row>
    <row r="48" spans="1:6" s="262" customFormat="1" x14ac:dyDescent="0.25">
      <c r="A48" s="267" t="s">
        <v>1496</v>
      </c>
      <c r="B48" s="268" t="s">
        <v>1497</v>
      </c>
      <c r="C48" s="268" t="s">
        <v>444</v>
      </c>
      <c r="D48" s="268" t="s">
        <v>316</v>
      </c>
      <c r="E48" s="268">
        <v>99587</v>
      </c>
      <c r="F48" s="268" t="s">
        <v>1498</v>
      </c>
    </row>
    <row r="49" spans="1:6" s="262" customFormat="1" x14ac:dyDescent="0.25">
      <c r="A49" s="267" t="s">
        <v>1499</v>
      </c>
      <c r="B49" s="268" t="s">
        <v>1500</v>
      </c>
      <c r="C49" s="268" t="s">
        <v>404</v>
      </c>
      <c r="D49" s="268" t="s">
        <v>316</v>
      </c>
      <c r="E49" s="268">
        <v>99615</v>
      </c>
      <c r="F49" s="268" t="s">
        <v>1501</v>
      </c>
    </row>
    <row r="50" spans="1:6" s="262" customFormat="1" x14ac:dyDescent="0.25">
      <c r="A50" s="267" t="s">
        <v>1502</v>
      </c>
      <c r="B50" s="268" t="s">
        <v>1503</v>
      </c>
      <c r="C50" s="268" t="s">
        <v>451</v>
      </c>
      <c r="D50" s="268" t="s">
        <v>316</v>
      </c>
      <c r="E50" s="268">
        <v>99901</v>
      </c>
      <c r="F50" s="268" t="s">
        <v>1504</v>
      </c>
    </row>
    <row r="51" spans="1:6" s="262" customFormat="1" x14ac:dyDescent="0.25">
      <c r="A51" s="267" t="s">
        <v>1505</v>
      </c>
      <c r="B51" s="268" t="s">
        <v>454</v>
      </c>
      <c r="C51" s="268" t="s">
        <v>363</v>
      </c>
      <c r="D51" s="268" t="s">
        <v>316</v>
      </c>
      <c r="E51" s="268">
        <v>99501</v>
      </c>
      <c r="F51" s="268" t="s">
        <v>1506</v>
      </c>
    </row>
    <row r="52" spans="1:6" s="262" customFormat="1" x14ac:dyDescent="0.25">
      <c r="A52" s="267" t="s">
        <v>1507</v>
      </c>
      <c r="B52" s="268" t="s">
        <v>1508</v>
      </c>
      <c r="C52" s="268" t="s">
        <v>458</v>
      </c>
      <c r="D52" s="268" t="s">
        <v>316</v>
      </c>
      <c r="E52" s="268">
        <v>99654</v>
      </c>
      <c r="F52" s="268" t="s">
        <v>1509</v>
      </c>
    </row>
    <row r="53" spans="1:6" s="262" customFormat="1" x14ac:dyDescent="0.25">
      <c r="A53" s="267" t="s">
        <v>1510</v>
      </c>
      <c r="B53" s="268" t="s">
        <v>461</v>
      </c>
      <c r="C53" s="268" t="s">
        <v>363</v>
      </c>
      <c r="D53" s="268" t="s">
        <v>316</v>
      </c>
      <c r="E53" s="268">
        <v>99507</v>
      </c>
      <c r="F53" s="268" t="s">
        <v>1511</v>
      </c>
    </row>
    <row r="54" spans="1:6" s="262" customFormat="1" x14ac:dyDescent="0.25">
      <c r="A54" s="267" t="s">
        <v>1512</v>
      </c>
      <c r="B54" s="268" t="s">
        <v>464</v>
      </c>
      <c r="C54" s="268" t="s">
        <v>363</v>
      </c>
      <c r="D54" s="268" t="s">
        <v>316</v>
      </c>
      <c r="E54" s="268">
        <v>99709</v>
      </c>
      <c r="F54" s="268" t="s">
        <v>1513</v>
      </c>
    </row>
    <row r="55" spans="1:6" s="262" customFormat="1" x14ac:dyDescent="0.25">
      <c r="A55" s="267" t="s">
        <v>1514</v>
      </c>
      <c r="B55" s="268" t="s">
        <v>1497</v>
      </c>
      <c r="C55" s="268" t="s">
        <v>444</v>
      </c>
      <c r="D55" s="268" t="s">
        <v>316</v>
      </c>
      <c r="E55" s="268">
        <v>99709</v>
      </c>
      <c r="F55" s="268" t="s">
        <v>1515</v>
      </c>
    </row>
    <row r="56" spans="1:6" s="262" customFormat="1" x14ac:dyDescent="0.25">
      <c r="A56" s="267" t="s">
        <v>1516</v>
      </c>
      <c r="B56" s="268" t="s">
        <v>469</v>
      </c>
      <c r="C56" s="268" t="s">
        <v>470</v>
      </c>
      <c r="D56" s="268" t="s">
        <v>316</v>
      </c>
      <c r="E56" s="268">
        <v>99669</v>
      </c>
      <c r="F56" s="268" t="s">
        <v>1517</v>
      </c>
    </row>
    <row r="57" spans="1:6" s="262" customFormat="1" x14ac:dyDescent="0.25">
      <c r="A57" s="267" t="s">
        <v>1518</v>
      </c>
      <c r="B57" s="268" t="s">
        <v>1519</v>
      </c>
      <c r="C57" s="268" t="s">
        <v>391</v>
      </c>
      <c r="D57" s="268" t="s">
        <v>316</v>
      </c>
      <c r="E57" s="268">
        <v>99701</v>
      </c>
      <c r="F57" s="268" t="s">
        <v>1520</v>
      </c>
    </row>
    <row r="58" spans="1:6" s="262" customFormat="1" x14ac:dyDescent="0.25">
      <c r="A58" s="267" t="s">
        <v>1521</v>
      </c>
      <c r="B58" s="268" t="s">
        <v>1522</v>
      </c>
      <c r="C58" s="268" t="s">
        <v>391</v>
      </c>
      <c r="D58" s="268" t="s">
        <v>316</v>
      </c>
      <c r="E58" s="268">
        <v>99507</v>
      </c>
      <c r="F58" s="268" t="s">
        <v>1523</v>
      </c>
    </row>
    <row r="59" spans="1:6" s="262" customFormat="1" x14ac:dyDescent="0.25">
      <c r="A59" s="267" t="s">
        <v>1524</v>
      </c>
      <c r="B59" s="268" t="s">
        <v>1525</v>
      </c>
      <c r="C59" s="268" t="s">
        <v>391</v>
      </c>
      <c r="D59" s="268" t="s">
        <v>316</v>
      </c>
      <c r="E59" s="268">
        <v>99503</v>
      </c>
      <c r="F59" s="268" t="s">
        <v>1526</v>
      </c>
    </row>
    <row r="60" spans="1:6" s="262" customFormat="1" x14ac:dyDescent="0.25">
      <c r="A60" s="267" t="s">
        <v>1527</v>
      </c>
      <c r="B60" s="268" t="s">
        <v>1528</v>
      </c>
      <c r="C60" s="268" t="s">
        <v>363</v>
      </c>
      <c r="D60" s="268" t="s">
        <v>316</v>
      </c>
      <c r="E60" s="268">
        <v>99701</v>
      </c>
      <c r="F60" s="268" t="s">
        <v>1529</v>
      </c>
    </row>
    <row r="61" spans="1:6" s="262" customFormat="1" x14ac:dyDescent="0.25">
      <c r="A61" s="267" t="s">
        <v>1530</v>
      </c>
      <c r="B61" s="268" t="s">
        <v>1531</v>
      </c>
      <c r="C61" s="268" t="s">
        <v>363</v>
      </c>
      <c r="D61" s="268" t="s">
        <v>316</v>
      </c>
      <c r="E61" s="268">
        <v>99669</v>
      </c>
      <c r="F61" s="268" t="s">
        <v>1532</v>
      </c>
    </row>
    <row r="62" spans="1:6" s="262" customFormat="1" x14ac:dyDescent="0.25">
      <c r="A62" s="267" t="s">
        <v>1533</v>
      </c>
      <c r="B62" s="268" t="s">
        <v>1534</v>
      </c>
      <c r="C62" s="268" t="s">
        <v>391</v>
      </c>
      <c r="D62" s="268" t="s">
        <v>316</v>
      </c>
      <c r="E62" s="268">
        <v>99501</v>
      </c>
      <c r="F62" s="268" t="s">
        <v>1535</v>
      </c>
    </row>
    <row r="63" spans="1:6" s="262" customFormat="1" x14ac:dyDescent="0.25">
      <c r="A63" s="267" t="s">
        <v>1536</v>
      </c>
      <c r="B63" s="268" t="s">
        <v>1537</v>
      </c>
      <c r="C63" s="268" t="s">
        <v>451</v>
      </c>
      <c r="D63" s="268" t="s">
        <v>316</v>
      </c>
      <c r="E63" s="268">
        <v>99503</v>
      </c>
      <c r="F63" s="268" t="s">
        <v>1538</v>
      </c>
    </row>
    <row r="64" spans="1:6" s="262" customFormat="1" x14ac:dyDescent="0.25">
      <c r="A64" s="267" t="s">
        <v>1539</v>
      </c>
      <c r="B64" s="268" t="s">
        <v>1540</v>
      </c>
      <c r="C64" s="268" t="s">
        <v>356</v>
      </c>
      <c r="D64" s="268" t="s">
        <v>316</v>
      </c>
      <c r="E64" s="268">
        <v>99518</v>
      </c>
      <c r="F64" s="268" t="s">
        <v>1541</v>
      </c>
    </row>
    <row r="65" spans="1:6" s="262" customFormat="1" x14ac:dyDescent="0.25">
      <c r="A65" s="267" t="s">
        <v>1542</v>
      </c>
      <c r="B65" s="268" t="s">
        <v>497</v>
      </c>
      <c r="C65" s="268" t="s">
        <v>391</v>
      </c>
      <c r="D65" s="268" t="s">
        <v>316</v>
      </c>
      <c r="E65" s="268">
        <v>99669</v>
      </c>
      <c r="F65" s="268" t="s">
        <v>1543</v>
      </c>
    </row>
    <row r="66" spans="1:6" s="262" customFormat="1" x14ac:dyDescent="0.25">
      <c r="A66" s="267" t="s">
        <v>1544</v>
      </c>
      <c r="B66" s="268" t="s">
        <v>1545</v>
      </c>
      <c r="C66" s="268" t="s">
        <v>391</v>
      </c>
      <c r="D66" s="268" t="s">
        <v>316</v>
      </c>
      <c r="E66" s="268">
        <v>99501</v>
      </c>
      <c r="F66" s="268" t="s">
        <v>1546</v>
      </c>
    </row>
    <row r="67" spans="1:6" s="262" customFormat="1" x14ac:dyDescent="0.25">
      <c r="A67" s="267" t="s">
        <v>1547</v>
      </c>
      <c r="B67" s="268" t="s">
        <v>1467</v>
      </c>
      <c r="C67" s="268" t="s">
        <v>363</v>
      </c>
      <c r="D67" s="268" t="s">
        <v>316</v>
      </c>
      <c r="E67" s="268">
        <v>99743</v>
      </c>
      <c r="F67" s="268" t="s">
        <v>1548</v>
      </c>
    </row>
    <row r="68" spans="1:6" s="262" customFormat="1" x14ac:dyDescent="0.25">
      <c r="A68" s="267" t="s">
        <v>1549</v>
      </c>
      <c r="B68" s="268" t="s">
        <v>1550</v>
      </c>
      <c r="C68" s="268" t="s">
        <v>391</v>
      </c>
      <c r="D68" s="268" t="s">
        <v>316</v>
      </c>
      <c r="E68" s="268">
        <v>99835</v>
      </c>
      <c r="F68" s="268" t="s">
        <v>1551</v>
      </c>
    </row>
    <row r="69" spans="1:6" s="262" customFormat="1" x14ac:dyDescent="0.25">
      <c r="A69" s="267" t="s">
        <v>507</v>
      </c>
      <c r="B69" s="268" t="s">
        <v>508</v>
      </c>
      <c r="C69" s="268" t="s">
        <v>391</v>
      </c>
      <c r="D69" s="268" t="s">
        <v>316</v>
      </c>
      <c r="E69" s="268">
        <v>99801</v>
      </c>
      <c r="F69" s="268" t="s">
        <v>1552</v>
      </c>
    </row>
    <row r="70" spans="1:6" s="262" customFormat="1" x14ac:dyDescent="0.25">
      <c r="A70" s="267" t="s">
        <v>510</v>
      </c>
      <c r="B70" s="268" t="s">
        <v>511</v>
      </c>
      <c r="C70" s="268" t="s">
        <v>512</v>
      </c>
      <c r="D70" s="268" t="s">
        <v>316</v>
      </c>
      <c r="E70" s="268">
        <v>99503</v>
      </c>
      <c r="F70" s="268" t="s">
        <v>1553</v>
      </c>
    </row>
    <row r="71" spans="1:6" s="262" customFormat="1" x14ac:dyDescent="0.25">
      <c r="A71" s="267" t="s">
        <v>1554</v>
      </c>
      <c r="B71" s="268" t="s">
        <v>1555</v>
      </c>
      <c r="C71" s="268" t="s">
        <v>516</v>
      </c>
      <c r="D71" s="268" t="s">
        <v>316</v>
      </c>
      <c r="E71" s="268">
        <v>99576</v>
      </c>
      <c r="F71" s="268" t="s">
        <v>1556</v>
      </c>
    </row>
    <row r="72" spans="1:6" s="262" customFormat="1" x14ac:dyDescent="0.25">
      <c r="A72" s="267" t="s">
        <v>1557</v>
      </c>
      <c r="B72" s="268" t="s">
        <v>1558</v>
      </c>
      <c r="C72" s="268" t="s">
        <v>520</v>
      </c>
      <c r="D72" s="268" t="s">
        <v>316</v>
      </c>
      <c r="E72" s="268">
        <v>99507</v>
      </c>
      <c r="F72" s="268" t="s">
        <v>1559</v>
      </c>
    </row>
    <row r="73" spans="1:6" s="262" customFormat="1" x14ac:dyDescent="0.25">
      <c r="A73" s="267" t="s">
        <v>522</v>
      </c>
      <c r="B73" s="268" t="s">
        <v>523</v>
      </c>
      <c r="C73" s="268" t="s">
        <v>363</v>
      </c>
      <c r="D73" s="268" t="s">
        <v>316</v>
      </c>
      <c r="E73" s="268">
        <v>99705</v>
      </c>
      <c r="F73" s="268" t="s">
        <v>1560</v>
      </c>
    </row>
    <row r="74" spans="1:6" s="262" customFormat="1" x14ac:dyDescent="0.25">
      <c r="A74" s="267" t="s">
        <v>1561</v>
      </c>
      <c r="B74" s="268" t="s">
        <v>1562</v>
      </c>
      <c r="C74" s="268" t="s">
        <v>363</v>
      </c>
      <c r="D74" s="268" t="s">
        <v>316</v>
      </c>
      <c r="E74" s="268">
        <v>99503</v>
      </c>
      <c r="F74" s="268" t="s">
        <v>1563</v>
      </c>
    </row>
    <row r="75" spans="1:6" s="262" customFormat="1" x14ac:dyDescent="0.25">
      <c r="A75" s="267" t="s">
        <v>1564</v>
      </c>
      <c r="B75" s="268" t="s">
        <v>1558</v>
      </c>
      <c r="C75" s="268" t="s">
        <v>529</v>
      </c>
      <c r="D75" s="268" t="s">
        <v>316</v>
      </c>
      <c r="E75" s="268">
        <v>99516</v>
      </c>
      <c r="F75" s="268" t="s">
        <v>1565</v>
      </c>
    </row>
    <row r="76" spans="1:6" s="262" customFormat="1" x14ac:dyDescent="0.25">
      <c r="A76" s="267" t="s">
        <v>1566</v>
      </c>
      <c r="B76" s="268" t="s">
        <v>1567</v>
      </c>
      <c r="C76" s="268" t="s">
        <v>363</v>
      </c>
      <c r="D76" s="268" t="s">
        <v>316</v>
      </c>
      <c r="E76" s="268">
        <v>99801</v>
      </c>
      <c r="F76" s="268" t="s">
        <v>1568</v>
      </c>
    </row>
    <row r="77" spans="1:6" s="262" customFormat="1" x14ac:dyDescent="0.25">
      <c r="A77" s="267" t="s">
        <v>1569</v>
      </c>
      <c r="B77" s="268" t="s">
        <v>1570</v>
      </c>
      <c r="C77" s="268" t="s">
        <v>404</v>
      </c>
      <c r="D77" s="268" t="s">
        <v>316</v>
      </c>
      <c r="E77" s="268">
        <v>99577</v>
      </c>
      <c r="F77" s="268" t="s">
        <v>1571</v>
      </c>
    </row>
    <row r="78" spans="1:6" s="262" customFormat="1" x14ac:dyDescent="0.25">
      <c r="A78" s="267" t="s">
        <v>1572</v>
      </c>
      <c r="B78" s="268" t="s">
        <v>538</v>
      </c>
      <c r="C78" s="268" t="s">
        <v>391</v>
      </c>
      <c r="D78" s="268" t="s">
        <v>316</v>
      </c>
      <c r="E78" s="268">
        <v>99901</v>
      </c>
      <c r="F78" s="268" t="s">
        <v>1573</v>
      </c>
    </row>
    <row r="79" spans="1:6" s="262" customFormat="1" x14ac:dyDescent="0.25">
      <c r="A79" s="267" t="s">
        <v>1574</v>
      </c>
      <c r="B79" s="268" t="s">
        <v>541</v>
      </c>
      <c r="C79" s="268" t="s">
        <v>512</v>
      </c>
      <c r="D79" s="268" t="s">
        <v>316</v>
      </c>
      <c r="E79" s="268">
        <v>99835</v>
      </c>
      <c r="F79" s="268" t="s">
        <v>1575</v>
      </c>
    </row>
    <row r="80" spans="1:6" s="262" customFormat="1" x14ac:dyDescent="0.25">
      <c r="A80" s="267" t="s">
        <v>1576</v>
      </c>
      <c r="B80" s="268" t="s">
        <v>1577</v>
      </c>
      <c r="C80" s="268" t="s">
        <v>516</v>
      </c>
      <c r="D80" s="268" t="s">
        <v>316</v>
      </c>
      <c r="E80" s="268">
        <v>99901</v>
      </c>
      <c r="F80" s="268" t="s">
        <v>1578</v>
      </c>
    </row>
    <row r="81" spans="1:6" s="262" customFormat="1" x14ac:dyDescent="0.25">
      <c r="A81" s="267" t="s">
        <v>1579</v>
      </c>
      <c r="B81" s="268" t="s">
        <v>1580</v>
      </c>
      <c r="C81" s="268" t="s">
        <v>363</v>
      </c>
      <c r="D81" s="268" t="s">
        <v>316</v>
      </c>
      <c r="E81" s="268">
        <v>99603</v>
      </c>
      <c r="F81" s="268" t="s">
        <v>1581</v>
      </c>
    </row>
    <row r="82" spans="1:6" s="262" customFormat="1" x14ac:dyDescent="0.25">
      <c r="A82" s="267" t="s">
        <v>1582</v>
      </c>
      <c r="B82" s="268" t="s">
        <v>550</v>
      </c>
      <c r="C82" s="268" t="s">
        <v>391</v>
      </c>
      <c r="D82" s="268" t="s">
        <v>316</v>
      </c>
      <c r="E82" s="268">
        <v>99576</v>
      </c>
      <c r="F82" s="268" t="s">
        <v>1583</v>
      </c>
    </row>
    <row r="83" spans="1:6" s="262" customFormat="1" x14ac:dyDescent="0.25">
      <c r="A83" s="267" t="s">
        <v>1584</v>
      </c>
      <c r="B83" s="268" t="s">
        <v>1585</v>
      </c>
      <c r="C83" s="268" t="s">
        <v>363</v>
      </c>
      <c r="D83" s="268" t="s">
        <v>316</v>
      </c>
      <c r="E83" s="268">
        <v>99686</v>
      </c>
      <c r="F83" s="268" t="s">
        <v>1586</v>
      </c>
    </row>
    <row r="84" spans="1:6" s="262" customFormat="1" x14ac:dyDescent="0.25">
      <c r="A84" s="267" t="s">
        <v>1587</v>
      </c>
      <c r="B84" s="268" t="s">
        <v>1585</v>
      </c>
      <c r="C84" s="268" t="s">
        <v>363</v>
      </c>
      <c r="D84" s="268" t="s">
        <v>316</v>
      </c>
      <c r="E84" s="268">
        <v>99503</v>
      </c>
      <c r="F84" s="268" t="s">
        <v>1588</v>
      </c>
    </row>
    <row r="85" spans="1:6" s="262" customFormat="1" x14ac:dyDescent="0.25">
      <c r="A85" s="267" t="s">
        <v>557</v>
      </c>
      <c r="B85" s="268" t="s">
        <v>558</v>
      </c>
      <c r="C85" s="268" t="s">
        <v>391</v>
      </c>
      <c r="D85" s="268" t="s">
        <v>316</v>
      </c>
      <c r="E85" s="268">
        <v>99705</v>
      </c>
      <c r="F85" s="268" t="s">
        <v>1589</v>
      </c>
    </row>
    <row r="86" spans="1:6" s="262" customFormat="1" x14ac:dyDescent="0.25">
      <c r="A86" s="267" t="s">
        <v>1590</v>
      </c>
      <c r="B86" s="268" t="s">
        <v>1591</v>
      </c>
      <c r="C86" s="268" t="s">
        <v>363</v>
      </c>
      <c r="D86" s="268" t="s">
        <v>316</v>
      </c>
      <c r="E86" s="268">
        <v>99501</v>
      </c>
      <c r="F86" s="268" t="s">
        <v>1592</v>
      </c>
    </row>
    <row r="87" spans="1:6" s="262" customFormat="1" x14ac:dyDescent="0.25">
      <c r="A87" s="267" t="s">
        <v>1593</v>
      </c>
      <c r="B87" s="268" t="s">
        <v>1594</v>
      </c>
      <c r="C87" s="268" t="s">
        <v>391</v>
      </c>
      <c r="D87" s="268" t="s">
        <v>316</v>
      </c>
      <c r="E87" s="268">
        <v>99901</v>
      </c>
      <c r="F87" s="268" t="s">
        <v>1595</v>
      </c>
    </row>
    <row r="88" spans="1:6" s="262" customFormat="1" x14ac:dyDescent="0.25">
      <c r="A88" s="267" t="s">
        <v>1596</v>
      </c>
      <c r="B88" s="268" t="s">
        <v>1597</v>
      </c>
      <c r="C88" s="268" t="s">
        <v>458</v>
      </c>
      <c r="D88" s="268" t="s">
        <v>316</v>
      </c>
      <c r="E88" s="268">
        <v>99835</v>
      </c>
      <c r="F88" s="268" t="s">
        <v>1598</v>
      </c>
    </row>
    <row r="89" spans="1:6" s="262" customFormat="1" x14ac:dyDescent="0.25">
      <c r="A89" s="267" t="s">
        <v>1599</v>
      </c>
      <c r="B89" s="268" t="s">
        <v>570</v>
      </c>
      <c r="C89" s="268" t="s">
        <v>363</v>
      </c>
      <c r="D89" s="268" t="s">
        <v>316</v>
      </c>
      <c r="E89" s="268">
        <v>99615</v>
      </c>
      <c r="F89" s="268" t="s">
        <v>1600</v>
      </c>
    </row>
    <row r="90" spans="1:6" s="262" customFormat="1" x14ac:dyDescent="0.25">
      <c r="A90" s="267" t="s">
        <v>1601</v>
      </c>
      <c r="B90" s="268" t="s">
        <v>1602</v>
      </c>
      <c r="C90" s="268" t="s">
        <v>363</v>
      </c>
      <c r="D90" s="268" t="s">
        <v>316</v>
      </c>
      <c r="E90" s="268">
        <v>99503</v>
      </c>
      <c r="F90" s="268" t="s">
        <v>1603</v>
      </c>
    </row>
    <row r="91" spans="1:6" s="262" customFormat="1" x14ac:dyDescent="0.25">
      <c r="A91" s="267" t="s">
        <v>1604</v>
      </c>
      <c r="B91" s="268" t="s">
        <v>1605</v>
      </c>
      <c r="C91" s="268" t="s">
        <v>363</v>
      </c>
      <c r="D91" s="268" t="s">
        <v>316</v>
      </c>
      <c r="E91" s="268">
        <v>99676</v>
      </c>
      <c r="F91" s="268" t="s">
        <v>1606</v>
      </c>
    </row>
    <row r="92" spans="1:6" s="262" customFormat="1" x14ac:dyDescent="0.25">
      <c r="A92" s="267" t="s">
        <v>1607</v>
      </c>
      <c r="B92" s="268" t="s">
        <v>1608</v>
      </c>
      <c r="C92" s="268" t="s">
        <v>363</v>
      </c>
      <c r="D92" s="268" t="s">
        <v>316</v>
      </c>
      <c r="E92" s="268">
        <v>99827</v>
      </c>
      <c r="F92" s="268" t="s">
        <v>1609</v>
      </c>
    </row>
    <row r="93" spans="1:6" s="262" customFormat="1" x14ac:dyDescent="0.25">
      <c r="A93" s="267" t="s">
        <v>1610</v>
      </c>
      <c r="B93" s="268" t="s">
        <v>1611</v>
      </c>
      <c r="C93" s="268" t="s">
        <v>363</v>
      </c>
      <c r="D93" s="268" t="s">
        <v>316</v>
      </c>
      <c r="E93" s="268">
        <v>99515</v>
      </c>
      <c r="F93" s="268" t="s">
        <v>1612</v>
      </c>
    </row>
    <row r="94" spans="1:6" s="262" customFormat="1" x14ac:dyDescent="0.25">
      <c r="A94" s="267" t="s">
        <v>1613</v>
      </c>
      <c r="B94" s="268" t="s">
        <v>1614</v>
      </c>
      <c r="C94" s="268" t="s">
        <v>586</v>
      </c>
      <c r="D94" s="268" t="s">
        <v>316</v>
      </c>
      <c r="E94" s="268">
        <v>99835</v>
      </c>
      <c r="F94" s="268" t="s">
        <v>1615</v>
      </c>
    </row>
    <row r="95" spans="1:6" s="262" customFormat="1" x14ac:dyDescent="0.25">
      <c r="A95" s="267" t="s">
        <v>1616</v>
      </c>
      <c r="B95" s="268" t="s">
        <v>589</v>
      </c>
      <c r="C95" s="268" t="s">
        <v>391</v>
      </c>
      <c r="D95" s="268" t="s">
        <v>316</v>
      </c>
      <c r="E95" s="268">
        <v>99603</v>
      </c>
      <c r="F95" s="268" t="s">
        <v>1617</v>
      </c>
    </row>
    <row r="96" spans="1:6" s="262" customFormat="1" x14ac:dyDescent="0.25">
      <c r="A96" s="267" t="s">
        <v>1618</v>
      </c>
      <c r="B96" s="268" t="s">
        <v>1619</v>
      </c>
      <c r="C96" s="268" t="s">
        <v>363</v>
      </c>
      <c r="D96" s="268" t="s">
        <v>316</v>
      </c>
      <c r="E96" s="268">
        <v>99504</v>
      </c>
      <c r="F96" s="268" t="s">
        <v>1620</v>
      </c>
    </row>
    <row r="97" spans="1:6" s="262" customFormat="1" x14ac:dyDescent="0.25">
      <c r="A97" s="267" t="s">
        <v>594</v>
      </c>
      <c r="B97" s="268" t="s">
        <v>1621</v>
      </c>
      <c r="C97" s="268" t="s">
        <v>363</v>
      </c>
      <c r="D97" s="268" t="s">
        <v>316</v>
      </c>
      <c r="E97" s="268">
        <v>99501</v>
      </c>
      <c r="F97" s="268" t="s">
        <v>1622</v>
      </c>
    </row>
    <row r="98" spans="1:6" s="262" customFormat="1" x14ac:dyDescent="0.25">
      <c r="A98" s="267" t="s">
        <v>1623</v>
      </c>
      <c r="B98" s="268" t="s">
        <v>598</v>
      </c>
      <c r="C98" s="268" t="s">
        <v>363</v>
      </c>
      <c r="D98" s="268" t="s">
        <v>316</v>
      </c>
      <c r="E98" s="268">
        <v>99901</v>
      </c>
      <c r="F98" s="268" t="s">
        <v>1624</v>
      </c>
    </row>
    <row r="99" spans="1:6" s="262" customFormat="1" x14ac:dyDescent="0.25">
      <c r="A99" s="267" t="s">
        <v>1625</v>
      </c>
      <c r="B99" s="268" t="s">
        <v>1621</v>
      </c>
      <c r="C99" s="268" t="s">
        <v>363</v>
      </c>
      <c r="D99" s="268" t="s">
        <v>316</v>
      </c>
      <c r="E99" s="268">
        <v>99901</v>
      </c>
      <c r="F99" s="268" t="s">
        <v>1626</v>
      </c>
    </row>
    <row r="100" spans="1:6" s="262" customFormat="1" x14ac:dyDescent="0.25">
      <c r="A100" s="267" t="s">
        <v>1627</v>
      </c>
      <c r="B100" s="268" t="s">
        <v>1621</v>
      </c>
      <c r="C100" s="268" t="s">
        <v>363</v>
      </c>
      <c r="D100" s="268" t="s">
        <v>316</v>
      </c>
      <c r="E100" s="268">
        <v>99654</v>
      </c>
      <c r="F100" s="268" t="s">
        <v>1628</v>
      </c>
    </row>
    <row r="101" spans="1:6" s="262" customFormat="1" x14ac:dyDescent="0.25">
      <c r="A101" s="267" t="s">
        <v>1629</v>
      </c>
      <c r="B101" s="268" t="s">
        <v>605</v>
      </c>
      <c r="C101" s="268" t="s">
        <v>363</v>
      </c>
      <c r="D101" s="268" t="s">
        <v>316</v>
      </c>
      <c r="E101" s="268">
        <v>99577</v>
      </c>
      <c r="F101" s="268" t="s">
        <v>1630</v>
      </c>
    </row>
    <row r="102" spans="1:6" s="262" customFormat="1" x14ac:dyDescent="0.25">
      <c r="A102" s="267" t="s">
        <v>1631</v>
      </c>
      <c r="B102" s="268" t="s">
        <v>1632</v>
      </c>
      <c r="C102" s="268" t="s">
        <v>363</v>
      </c>
      <c r="D102" s="268" t="s">
        <v>316</v>
      </c>
      <c r="E102" s="268">
        <v>99507</v>
      </c>
      <c r="F102" s="268" t="s">
        <v>1633</v>
      </c>
    </row>
    <row r="103" spans="1:6" s="262" customFormat="1" x14ac:dyDescent="0.25">
      <c r="A103" s="267" t="s">
        <v>1634</v>
      </c>
      <c r="B103" s="268" t="s">
        <v>611</v>
      </c>
      <c r="C103" s="268" t="s">
        <v>391</v>
      </c>
      <c r="D103" s="268" t="s">
        <v>316</v>
      </c>
      <c r="E103" s="268">
        <v>99737</v>
      </c>
      <c r="F103" s="268" t="s">
        <v>1635</v>
      </c>
    </row>
    <row r="104" spans="1:6" s="262" customFormat="1" x14ac:dyDescent="0.25">
      <c r="A104" s="267" t="s">
        <v>1636</v>
      </c>
      <c r="B104" s="268" t="s">
        <v>1637</v>
      </c>
      <c r="C104" s="268" t="s">
        <v>363</v>
      </c>
      <c r="D104" s="268" t="s">
        <v>316</v>
      </c>
      <c r="E104" s="268">
        <v>99835</v>
      </c>
      <c r="F104" s="268" t="s">
        <v>1638</v>
      </c>
    </row>
    <row r="105" spans="1:6" s="262" customFormat="1" x14ac:dyDescent="0.25">
      <c r="A105" s="267" t="s">
        <v>1639</v>
      </c>
      <c r="B105" s="268" t="s">
        <v>1640</v>
      </c>
      <c r="C105" s="268" t="s">
        <v>363</v>
      </c>
      <c r="D105" s="268" t="s">
        <v>316</v>
      </c>
      <c r="E105" s="268">
        <v>99645</v>
      </c>
      <c r="F105" s="268" t="s">
        <v>1641</v>
      </c>
    </row>
    <row r="106" spans="1:6" s="262" customFormat="1" x14ac:dyDescent="0.25">
      <c r="A106" s="267" t="s">
        <v>1642</v>
      </c>
      <c r="B106" s="268" t="s">
        <v>1643</v>
      </c>
      <c r="C106" s="268" t="s">
        <v>363</v>
      </c>
      <c r="D106" s="268" t="s">
        <v>316</v>
      </c>
      <c r="E106" s="268">
        <v>99686</v>
      </c>
      <c r="F106" s="268" t="s">
        <v>1644</v>
      </c>
    </row>
    <row r="107" spans="1:6" s="262" customFormat="1" x14ac:dyDescent="0.25">
      <c r="A107" s="267" t="s">
        <v>1645</v>
      </c>
      <c r="B107" s="268" t="s">
        <v>1646</v>
      </c>
      <c r="C107" s="268" t="s">
        <v>451</v>
      </c>
      <c r="D107" s="268" t="s">
        <v>316</v>
      </c>
      <c r="E107" s="268">
        <v>99669</v>
      </c>
      <c r="F107" s="268" t="s">
        <v>1647</v>
      </c>
    </row>
  </sheetData>
  <autoFilter ref="A6:F107" xr:uid="{32E93E3D-964C-4F60-9E0E-3262B2FDDC66}"/>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D5DE-2B1A-4EB8-A668-83E0B9CBDA71}">
  <sheetPr codeName="Sheet41"/>
  <dimension ref="A1:B4"/>
  <sheetViews>
    <sheetView zoomScale="130" zoomScaleNormal="130" workbookViewId="0">
      <selection activeCell="A2" sqref="A2:XFD2"/>
    </sheetView>
  </sheetViews>
  <sheetFormatPr defaultRowHeight="12.75" x14ac:dyDescent="0.2"/>
  <sheetData>
    <row r="1" spans="1:2" s="181" customFormat="1" ht="18" x14ac:dyDescent="0.25">
      <c r="A1" s="99" t="s">
        <v>670</v>
      </c>
    </row>
    <row r="2" spans="1:2" s="94" customFormat="1" hidden="1" x14ac:dyDescent="0.2">
      <c r="A2" s="94" t="s">
        <v>681</v>
      </c>
      <c r="B2" s="270">
        <v>9.5833333333333343E-3</v>
      </c>
    </row>
    <row r="3" spans="1:2" s="273" customFormat="1" collapsed="1" x14ac:dyDescent="0.2">
      <c r="A3" s="269" t="str">
        <f>IF(A2="","",IF(Disable_Video_Hyperlinks,A2,HYPERLINK(Video_website&amp;A2,A2)))</f>
        <v>UNC_DAYT_EXCEL_5.2.2_LECTURE_DATE_ARITHMETIC_TODAY_NOW.mp4</v>
      </c>
    </row>
    <row r="4" spans="1:2" s="94" customFormat="1" x14ac:dyDescent="0.2">
      <c r="A4" s="271">
        <f>IF(B2="","",B2)</f>
        <v>9.5833333333333343E-3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dimension ref="A1:Z15"/>
  <sheetViews>
    <sheetView zoomScale="130" zoomScaleNormal="130" workbookViewId="0">
      <selection activeCell="A2" sqref="A2:XFD2"/>
    </sheetView>
  </sheetViews>
  <sheetFormatPr defaultColWidth="9.140625" defaultRowHeight="12.75" x14ac:dyDescent="0.2"/>
  <cols>
    <col min="1" max="1" width="12" style="4" customWidth="1"/>
    <col min="2" max="2" width="11.85546875" style="4" customWidth="1"/>
    <col min="3" max="3" width="13.5703125" style="4" customWidth="1"/>
    <col min="4" max="4" width="8.85546875" style="4" customWidth="1"/>
    <col min="5" max="5" width="12" style="4" customWidth="1"/>
    <col min="6" max="6" width="13.5703125" style="6" customWidth="1"/>
    <col min="7" max="7" width="13.85546875" style="4" bestFit="1" customWidth="1"/>
    <col min="8" max="25" width="9.140625" style="4"/>
    <col min="26" max="26" width="9.140625" style="4" customWidth="1"/>
    <col min="27" max="16384" width="9.140625" style="4"/>
  </cols>
  <sheetData>
    <row r="1" spans="1:26" s="162" customFormat="1" ht="18" x14ac:dyDescent="0.25">
      <c r="A1" s="99" t="s">
        <v>288</v>
      </c>
      <c r="F1" s="163"/>
    </row>
    <row r="2" spans="1:26" s="94" customFormat="1" hidden="1" x14ac:dyDescent="0.2">
      <c r="B2" s="183"/>
      <c r="C2" s="183"/>
      <c r="D2" s="183"/>
      <c r="E2" s="183"/>
      <c r="F2" s="184"/>
      <c r="G2" s="183"/>
    </row>
    <row r="3" spans="1:26" s="273" customFormat="1" collapsed="1" x14ac:dyDescent="0.2">
      <c r="A3" s="269" t="str">
        <f>IF(A2="","",IF(Disable_Video_Hyperlinks,A2,HYPERLINK(Video_website&amp;A2,A2)))</f>
        <v/>
      </c>
      <c r="F3" s="274"/>
    </row>
    <row r="4" spans="1:26" s="94" customFormat="1" x14ac:dyDescent="0.2">
      <c r="A4" s="271" t="str">
        <f>IF(B2="","",B2)</f>
        <v/>
      </c>
      <c r="B4" s="183"/>
      <c r="C4" s="183"/>
      <c r="D4" s="183"/>
      <c r="E4" s="183"/>
      <c r="F4" s="184"/>
      <c r="G4" s="183"/>
    </row>
    <row r="5" spans="1:26" x14ac:dyDescent="0.2">
      <c r="A5" s="1"/>
    </row>
    <row r="6" spans="1:26" x14ac:dyDescent="0.2">
      <c r="A6" s="1"/>
      <c r="B6" s="158" t="s">
        <v>694</v>
      </c>
      <c r="C6" s="158" t="s">
        <v>692</v>
      </c>
      <c r="D6" s="158" t="s">
        <v>693</v>
      </c>
      <c r="F6" s="78" t="s">
        <v>756</v>
      </c>
    </row>
    <row r="7" spans="1:26" x14ac:dyDescent="0.2">
      <c r="B7" s="200">
        <v>43936</v>
      </c>
      <c r="C7" s="31">
        <v>7</v>
      </c>
      <c r="D7" s="200">
        <f>$B$7+C7</f>
        <v>43943</v>
      </c>
      <c r="F7" s="156">
        <v>43943</v>
      </c>
      <c r="G7" s="110" t="str">
        <f>"  (This is the serial # for the date "&amp;TEXT($D7,"m/d/yyy")&amp;".)"</f>
        <v xml:space="preserve">  (This is the serial # for the date 4/22/2020.)</v>
      </c>
    </row>
    <row r="8" spans="1:26" ht="12.75" customHeight="1" x14ac:dyDescent="0.2">
      <c r="B8" s="200">
        <v>43936</v>
      </c>
      <c r="C8" s="31">
        <v>-7</v>
      </c>
      <c r="D8" s="200">
        <f>$B$8+C8</f>
        <v>43929</v>
      </c>
      <c r="F8" s="156">
        <v>43929</v>
      </c>
      <c r="G8" s="110" t="str">
        <f>"  (This is the serial # for the date "&amp;TEXT($D8,"m/d/yyy")&amp;".)"</f>
        <v xml:space="preserve">  (This is the serial # for the date 4/8/2020.)</v>
      </c>
    </row>
    <row r="9" spans="1:26" ht="12.75" customHeight="1" x14ac:dyDescent="0.2">
      <c r="B9" s="200"/>
      <c r="C9" s="31"/>
      <c r="D9" s="200"/>
    </row>
    <row r="11" spans="1:26" ht="98.25" customHeight="1" x14ac:dyDescent="0.2">
      <c r="A11" s="294" t="s">
        <v>696</v>
      </c>
      <c r="B11" s="294"/>
      <c r="C11" s="294"/>
      <c r="D11" s="294"/>
      <c r="E11" s="294"/>
      <c r="F11" s="294"/>
      <c r="G11" s="294"/>
      <c r="H11" s="294"/>
    </row>
    <row r="12" spans="1:26" x14ac:dyDescent="0.2">
      <c r="A12"/>
      <c r="B12"/>
      <c r="C12"/>
      <c r="D12"/>
      <c r="E12"/>
      <c r="F12"/>
      <c r="G12"/>
    </row>
    <row r="13" spans="1:26" x14ac:dyDescent="0.2">
      <c r="A13"/>
      <c r="B13"/>
      <c r="C13"/>
      <c r="D13"/>
      <c r="E13"/>
      <c r="F13"/>
      <c r="G13"/>
    </row>
    <row r="14" spans="1:26" ht="140.25" customHeight="1" x14ac:dyDescent="0.2">
      <c r="A14" s="295" t="s">
        <v>757</v>
      </c>
      <c r="B14" s="296"/>
      <c r="C14" s="296"/>
      <c r="D14" s="296"/>
      <c r="E14" s="296"/>
      <c r="F14" s="296"/>
      <c r="G14" s="296"/>
      <c r="H14" s="296"/>
      <c r="Z14" s="164"/>
    </row>
    <row r="15" spans="1:26" x14ac:dyDescent="0.2">
      <c r="A15" s="297" t="s">
        <v>755</v>
      </c>
      <c r="B15" s="297"/>
      <c r="C15" s="297"/>
      <c r="D15" s="297"/>
      <c r="E15" s="297"/>
      <c r="F15" s="297"/>
    </row>
  </sheetData>
  <mergeCells count="3">
    <mergeCell ref="A11:H11"/>
    <mergeCell ref="A14:H14"/>
    <mergeCell ref="A15:F15"/>
  </mergeCells>
  <phoneticPr fontId="0" type="noConversion"/>
  <hyperlinks>
    <hyperlink ref="A15" r:id="rId1" xr:uid="{D8043B1F-F0D1-46DE-82E9-F6F805257118}"/>
  </hyperlinks>
  <pageMargins left="0.75" right="0.75" top="1" bottom="1" header="0.5" footer="0.5"/>
  <pageSetup orientation="portrait" horizontalDpi="300" verticalDpi="300" r:id="rId2"/>
  <headerFooter alignWithMargins="0">
    <oddHeader>&amp;A</oddHeader>
    <oddFooter>Page &amp;P</oddFooter>
  </headerFooter>
  <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H11"/>
  <sheetViews>
    <sheetView zoomScale="130" zoomScaleNormal="130" workbookViewId="0">
      <selection activeCell="A2" sqref="A2:XFD2"/>
    </sheetView>
  </sheetViews>
  <sheetFormatPr defaultColWidth="9.140625" defaultRowHeight="12.75" x14ac:dyDescent="0.2"/>
  <cols>
    <col min="1" max="1" width="12" style="4" customWidth="1"/>
    <col min="2" max="2" width="11.85546875" style="4" customWidth="1"/>
    <col min="3" max="3" width="13.5703125" style="4" customWidth="1"/>
    <col min="4" max="4" width="8.85546875" style="4" customWidth="1"/>
    <col min="5" max="5" width="12" style="4" customWidth="1"/>
    <col min="6" max="6" width="13.5703125" style="6" customWidth="1"/>
    <col min="7" max="7" width="13.85546875" style="4" bestFit="1" customWidth="1"/>
    <col min="8" max="25" width="9.140625" style="4"/>
    <col min="26" max="26" width="9.140625" style="4" customWidth="1"/>
    <col min="27" max="16384" width="9.140625" style="4"/>
  </cols>
  <sheetData>
    <row r="1" spans="1:8" s="162" customFormat="1" ht="18" x14ac:dyDescent="0.25">
      <c r="A1" s="99" t="s">
        <v>284</v>
      </c>
      <c r="F1" s="163"/>
    </row>
    <row r="2" spans="1:8" s="94" customFormat="1" hidden="1" x14ac:dyDescent="0.2">
      <c r="A2" s="183"/>
      <c r="B2" s="183"/>
      <c r="C2" s="183"/>
      <c r="D2" s="183"/>
      <c r="E2" s="183"/>
      <c r="F2" s="184"/>
      <c r="G2" s="183"/>
      <c r="H2" s="183"/>
    </row>
    <row r="3" spans="1:8" s="273" customFormat="1" collapsed="1" x14ac:dyDescent="0.2">
      <c r="A3" s="269" t="str">
        <f>IF(A2="","",IF(Disable_Video_Hyperlinks,A2,HYPERLINK(Video_website&amp;A2,A2)))</f>
        <v/>
      </c>
      <c r="F3" s="274"/>
    </row>
    <row r="4" spans="1:8" s="94" customFormat="1" x14ac:dyDescent="0.2">
      <c r="A4" s="271" t="str">
        <f>IF(B2="","",B2)</f>
        <v/>
      </c>
      <c r="B4" s="183"/>
      <c r="C4" s="183"/>
      <c r="D4" s="183"/>
      <c r="E4" s="183"/>
      <c r="F4" s="184"/>
      <c r="G4" s="183"/>
      <c r="H4" s="183"/>
    </row>
    <row r="5" spans="1:8" x14ac:dyDescent="0.2">
      <c r="A5" s="1"/>
    </row>
    <row r="6" spans="1:8" x14ac:dyDescent="0.2">
      <c r="A6" s="1"/>
      <c r="B6" s="158" t="s">
        <v>694</v>
      </c>
      <c r="C6" s="158" t="s">
        <v>692</v>
      </c>
      <c r="D6" s="158" t="s">
        <v>693</v>
      </c>
      <c r="F6" s="78" t="s">
        <v>695</v>
      </c>
    </row>
    <row r="7" spans="1:8" x14ac:dyDescent="0.2">
      <c r="B7" s="200">
        <v>43936</v>
      </c>
      <c r="C7" s="31">
        <v>7</v>
      </c>
      <c r="D7" s="200">
        <f>$B$7+C7</f>
        <v>43943</v>
      </c>
      <c r="E7" s="6"/>
      <c r="F7" s="200">
        <f>D7-B7</f>
        <v>7</v>
      </c>
    </row>
    <row r="8" spans="1:8" x14ac:dyDescent="0.2">
      <c r="B8" s="200">
        <v>43936</v>
      </c>
      <c r="C8" s="31">
        <v>7</v>
      </c>
      <c r="D8" s="200">
        <f>$B$8+C8</f>
        <v>43943</v>
      </c>
      <c r="E8" s="6"/>
      <c r="F8" s="31">
        <f>D8-B8</f>
        <v>7</v>
      </c>
    </row>
    <row r="10" spans="1:8" s="13" customFormat="1" x14ac:dyDescent="0.2">
      <c r="A10"/>
      <c r="B10"/>
      <c r="C10"/>
      <c r="D10"/>
      <c r="E10"/>
      <c r="F10"/>
      <c r="G10"/>
    </row>
    <row r="11" spans="1:8" ht="142.5" customHeight="1" x14ac:dyDescent="0.2">
      <c r="A11" s="294" t="s">
        <v>697</v>
      </c>
      <c r="B11" s="294"/>
      <c r="C11" s="294"/>
      <c r="D11" s="294"/>
      <c r="E11" s="294"/>
      <c r="F11" s="294"/>
      <c r="G11" s="294"/>
      <c r="H11" s="294"/>
    </row>
  </sheetData>
  <mergeCells count="1">
    <mergeCell ref="A11:H11"/>
  </mergeCells>
  <phoneticPr fontId="0" type="noConversion"/>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dimension ref="A1:T43"/>
  <sheetViews>
    <sheetView zoomScale="130" zoomScaleNormal="130" workbookViewId="0">
      <selection activeCell="A2" sqref="A2:XFD2"/>
    </sheetView>
  </sheetViews>
  <sheetFormatPr defaultColWidth="9.140625" defaultRowHeight="12.75" x14ac:dyDescent="0.2"/>
  <cols>
    <col min="1" max="1" width="12.7109375" style="4" customWidth="1"/>
    <col min="2" max="2" width="11.85546875" style="4" customWidth="1"/>
    <col min="3" max="3" width="13.5703125" style="4" customWidth="1"/>
    <col min="4" max="4" width="8.85546875" style="4" customWidth="1"/>
    <col min="5" max="5" width="12" style="4" customWidth="1"/>
    <col min="6" max="6" width="11.85546875" style="6" customWidth="1"/>
    <col min="7" max="7" width="10.5703125" style="4" customWidth="1"/>
    <col min="8" max="8" width="8.85546875" style="4" customWidth="1"/>
    <col min="9" max="9" width="9.7109375" style="4" customWidth="1"/>
    <col min="10" max="10" width="9.140625" style="4"/>
    <col min="11" max="11" width="5.5703125" style="4" customWidth="1"/>
    <col min="12" max="12" width="9.140625" style="4"/>
    <col min="13" max="13" width="7" style="4" customWidth="1"/>
    <col min="14" max="14" width="6.42578125" style="4" customWidth="1"/>
    <col min="15" max="15" width="4.28515625" style="4" customWidth="1"/>
    <col min="16" max="16" width="9" style="4" customWidth="1"/>
    <col min="17" max="16384" width="9.140625" style="4"/>
  </cols>
  <sheetData>
    <row r="1" spans="1:20" s="162" customFormat="1" ht="18" x14ac:dyDescent="0.25">
      <c r="A1" s="105" t="s">
        <v>234</v>
      </c>
      <c r="B1" s="221"/>
      <c r="C1" s="221"/>
      <c r="D1" s="221"/>
      <c r="E1" s="221"/>
      <c r="F1" s="222"/>
      <c r="G1" s="221"/>
      <c r="H1" s="221"/>
      <c r="I1" s="221"/>
    </row>
    <row r="2" spans="1:20" s="94" customFormat="1" hidden="1" x14ac:dyDescent="0.2">
      <c r="A2" s="192"/>
      <c r="B2" s="185"/>
      <c r="C2" s="185"/>
      <c r="D2" s="185"/>
      <c r="E2" s="185"/>
      <c r="F2" s="188"/>
      <c r="G2" s="185"/>
      <c r="H2" s="185"/>
      <c r="I2" s="185"/>
    </row>
    <row r="3" spans="1:20" s="273" customFormat="1" collapsed="1" x14ac:dyDescent="0.2">
      <c r="A3" s="269" t="str">
        <f>IF(A2="","",IF(Disable_Video_Hyperlinks,A2,HYPERLINK(Video_website&amp;A2,A2)))</f>
        <v/>
      </c>
      <c r="B3" s="275"/>
      <c r="C3" s="275"/>
      <c r="D3" s="275"/>
      <c r="E3" s="275"/>
      <c r="F3" s="278"/>
      <c r="G3" s="275"/>
      <c r="H3" s="275"/>
      <c r="I3" s="275"/>
    </row>
    <row r="4" spans="1:20" s="94" customFormat="1" x14ac:dyDescent="0.2">
      <c r="A4" s="271" t="str">
        <f>IF(B2="","",B2)</f>
        <v/>
      </c>
      <c r="B4" s="185"/>
      <c r="C4" s="185"/>
      <c r="D4" s="185"/>
      <c r="E4" s="185"/>
      <c r="F4" s="188"/>
      <c r="G4" s="185"/>
      <c r="H4" s="185"/>
      <c r="I4" s="185"/>
    </row>
    <row r="5" spans="1:20" s="94" customFormat="1" x14ac:dyDescent="0.2">
      <c r="A5" s="196"/>
      <c r="B5" s="185"/>
      <c r="C5" s="185"/>
      <c r="D5" s="185"/>
      <c r="E5" s="185"/>
      <c r="F5" s="188"/>
      <c r="G5" s="185"/>
      <c r="H5" s="185"/>
      <c r="I5" s="185"/>
    </row>
    <row r="6" spans="1:20" ht="12.75" customHeight="1" x14ac:dyDescent="0.2">
      <c r="A6" s="1" t="s">
        <v>39</v>
      </c>
      <c r="M6" s="207"/>
      <c r="N6" s="207"/>
      <c r="O6" s="207"/>
      <c r="P6" s="207"/>
      <c r="Q6" s="207"/>
      <c r="R6" s="207"/>
      <c r="S6" s="207"/>
      <c r="T6" s="207"/>
    </row>
    <row r="7" spans="1:20" x14ac:dyDescent="0.2">
      <c r="A7" s="4" t="s">
        <v>42</v>
      </c>
      <c r="B7" s="6">
        <f ca="1">TODAY()</f>
        <v>44601</v>
      </c>
      <c r="E7" s="38" t="s">
        <v>82</v>
      </c>
      <c r="F7" s="126">
        <v>26018</v>
      </c>
      <c r="H7" s="94"/>
      <c r="J7" s="94"/>
      <c r="K7" s="94"/>
      <c r="L7" s="207"/>
      <c r="M7" s="207"/>
      <c r="N7" s="207"/>
      <c r="O7" s="207"/>
      <c r="P7" s="207"/>
      <c r="Q7" s="207"/>
      <c r="R7" s="207"/>
      <c r="S7" s="207"/>
      <c r="T7" s="207"/>
    </row>
    <row r="8" spans="1:20" x14ac:dyDescent="0.2">
      <c r="A8" s="94" t="s">
        <v>722</v>
      </c>
      <c r="B8" s="124">
        <v>365.25</v>
      </c>
      <c r="E8" s="38" t="s">
        <v>244</v>
      </c>
      <c r="F8" s="5">
        <f ca="1">($B$7-F7)/$B$8</f>
        <v>50.87748117727584</v>
      </c>
      <c r="J8" s="94"/>
      <c r="K8" s="94"/>
      <c r="L8" s="207"/>
      <c r="M8" s="207"/>
      <c r="N8" s="207"/>
      <c r="O8" s="207"/>
      <c r="P8" s="207"/>
      <c r="Q8" s="207"/>
      <c r="R8" s="207"/>
      <c r="S8" s="207"/>
      <c r="T8" s="207"/>
    </row>
    <row r="9" spans="1:20" ht="13.5" thickBot="1" x14ac:dyDescent="0.25">
      <c r="L9" s="207"/>
      <c r="M9" s="207"/>
      <c r="N9" s="207"/>
      <c r="O9" s="207"/>
      <c r="P9" s="207"/>
      <c r="Q9" s="207"/>
      <c r="R9" s="207"/>
      <c r="S9" s="207"/>
      <c r="T9" s="207"/>
    </row>
    <row r="10" spans="1:20" s="13" customFormat="1" ht="13.5" customHeight="1" thickBot="1" x14ac:dyDescent="0.25">
      <c r="A10" s="2" t="s">
        <v>0</v>
      </c>
      <c r="B10" s="2" t="s">
        <v>1</v>
      </c>
      <c r="C10" s="2" t="s">
        <v>2</v>
      </c>
      <c r="D10" s="2" t="s">
        <v>3</v>
      </c>
      <c r="E10" s="2" t="s">
        <v>6</v>
      </c>
      <c r="F10" s="3" t="s">
        <v>5</v>
      </c>
      <c r="G10" s="2" t="s">
        <v>151</v>
      </c>
      <c r="H10"/>
      <c r="I10" s="201" t="s">
        <v>715</v>
      </c>
      <c r="J10" s="4"/>
      <c r="K10" s="4"/>
      <c r="L10" s="4"/>
      <c r="M10" s="4"/>
      <c r="N10" s="4"/>
      <c r="O10" s="6"/>
      <c r="P10" s="4"/>
      <c r="R10" s="207"/>
      <c r="S10" s="207"/>
    </row>
    <row r="11" spans="1:20" x14ac:dyDescent="0.2">
      <c r="A11" s="124" t="s">
        <v>27</v>
      </c>
      <c r="B11" s="124" t="s">
        <v>15</v>
      </c>
      <c r="C11" s="124" t="s">
        <v>9</v>
      </c>
      <c r="D11" s="121" t="s">
        <v>10</v>
      </c>
      <c r="E11" s="129">
        <v>65000</v>
      </c>
      <c r="F11" s="126">
        <v>34297</v>
      </c>
      <c r="G11" s="41">
        <f t="shared" ref="G11:G24" ca="1" si="0">($B$7-F11)/365.25</f>
        <v>28.210814510609172</v>
      </c>
      <c r="H11"/>
      <c r="I11" s="106" t="s">
        <v>296</v>
      </c>
      <c r="J11" s="4" t="s">
        <v>700</v>
      </c>
      <c r="L11" s="98" t="s">
        <v>716</v>
      </c>
      <c r="M11" s="202">
        <v>1</v>
      </c>
      <c r="N11" s="202" t="s">
        <v>708</v>
      </c>
      <c r="O11" s="6"/>
      <c r="R11" s="207"/>
      <c r="S11" s="207"/>
    </row>
    <row r="12" spans="1:20" x14ac:dyDescent="0.2">
      <c r="A12" s="124" t="s">
        <v>14</v>
      </c>
      <c r="B12" s="124" t="s">
        <v>15</v>
      </c>
      <c r="C12" s="124" t="s">
        <v>16</v>
      </c>
      <c r="D12" s="121" t="s">
        <v>13</v>
      </c>
      <c r="E12" s="129">
        <v>100000</v>
      </c>
      <c r="F12" s="126">
        <v>34297</v>
      </c>
      <c r="G12" s="41">
        <f t="shared" ca="1" si="0"/>
        <v>28.210814510609172</v>
      </c>
      <c r="H12"/>
      <c r="I12" s="106"/>
      <c r="M12" s="94">
        <v>365.25</v>
      </c>
      <c r="N12" s="203" t="s">
        <v>665</v>
      </c>
      <c r="O12" s="6"/>
      <c r="R12" s="207"/>
      <c r="S12" s="207"/>
    </row>
    <row r="13" spans="1:20" x14ac:dyDescent="0.2">
      <c r="A13" s="124" t="s">
        <v>24</v>
      </c>
      <c r="B13" s="124" t="s">
        <v>15</v>
      </c>
      <c r="C13" s="124" t="s">
        <v>25</v>
      </c>
      <c r="D13" s="121" t="s">
        <v>10</v>
      </c>
      <c r="E13" s="129">
        <v>19500</v>
      </c>
      <c r="F13" s="126">
        <v>34297</v>
      </c>
      <c r="G13" s="41">
        <f t="shared" ca="1" si="0"/>
        <v>28.210814510609172</v>
      </c>
      <c r="H13"/>
      <c r="I13" s="106"/>
      <c r="M13" s="94"/>
      <c r="N13" s="94"/>
      <c r="O13" s="6"/>
      <c r="R13" s="207"/>
      <c r="S13" s="207"/>
    </row>
    <row r="14" spans="1:20" x14ac:dyDescent="0.2">
      <c r="A14" s="124" t="s">
        <v>26</v>
      </c>
      <c r="B14" s="124" t="s">
        <v>15</v>
      </c>
      <c r="C14" s="124" t="s">
        <v>25</v>
      </c>
      <c r="D14" s="121" t="s">
        <v>10</v>
      </c>
      <c r="E14" s="129">
        <v>18500</v>
      </c>
      <c r="F14" s="126">
        <v>34297</v>
      </c>
      <c r="G14" s="41">
        <f t="shared" ca="1" si="0"/>
        <v>28.210814510609172</v>
      </c>
      <c r="H14"/>
      <c r="I14" s="31" t="s">
        <v>294</v>
      </c>
      <c r="J14" s="4" t="s">
        <v>701</v>
      </c>
      <c r="L14" s="98" t="s">
        <v>716</v>
      </c>
      <c r="M14" s="202">
        <v>1</v>
      </c>
      <c r="N14" s="204" t="s">
        <v>708</v>
      </c>
      <c r="O14" s="206" t="s">
        <v>718</v>
      </c>
      <c r="P14" s="202" t="s">
        <v>709</v>
      </c>
      <c r="R14" s="207"/>
      <c r="S14" s="207"/>
    </row>
    <row r="15" spans="1:20" x14ac:dyDescent="0.2">
      <c r="A15" s="124" t="s">
        <v>28</v>
      </c>
      <c r="B15" s="124" t="s">
        <v>12</v>
      </c>
      <c r="C15" s="124" t="s">
        <v>9</v>
      </c>
      <c r="D15" s="121" t="s">
        <v>13</v>
      </c>
      <c r="E15" s="129">
        <v>40000</v>
      </c>
      <c r="F15" s="126">
        <v>33679</v>
      </c>
      <c r="G15" s="41">
        <f t="shared" ca="1" si="0"/>
        <v>29.902806297056809</v>
      </c>
      <c r="H15"/>
      <c r="I15" s="31"/>
      <c r="M15" s="94">
        <v>365.25</v>
      </c>
      <c r="N15" s="203" t="s">
        <v>665</v>
      </c>
      <c r="O15" s="156">
        <v>1</v>
      </c>
      <c r="P15" s="203" t="s">
        <v>708</v>
      </c>
      <c r="R15" s="207"/>
      <c r="S15" s="207"/>
    </row>
    <row r="16" spans="1:20" x14ac:dyDescent="0.2">
      <c r="A16" s="124" t="s">
        <v>17</v>
      </c>
      <c r="B16" s="124" t="s">
        <v>12</v>
      </c>
      <c r="C16" s="124" t="s">
        <v>9</v>
      </c>
      <c r="D16" s="121" t="s">
        <v>10</v>
      </c>
      <c r="E16" s="129">
        <v>49500</v>
      </c>
      <c r="F16" s="126">
        <v>33679</v>
      </c>
      <c r="G16" s="41">
        <f t="shared" ca="1" si="0"/>
        <v>29.902806297056809</v>
      </c>
      <c r="H16"/>
      <c r="I16" s="31"/>
      <c r="O16" s="6"/>
      <c r="R16" s="207"/>
      <c r="S16" s="207"/>
    </row>
    <row r="17" spans="1:19" x14ac:dyDescent="0.2">
      <c r="A17" s="124" t="s">
        <v>11</v>
      </c>
      <c r="B17" s="124" t="s">
        <v>12</v>
      </c>
      <c r="C17" s="124" t="s">
        <v>9</v>
      </c>
      <c r="D17" s="121" t="s">
        <v>10</v>
      </c>
      <c r="E17" s="129">
        <v>45000</v>
      </c>
      <c r="F17" s="126">
        <v>33679</v>
      </c>
      <c r="G17" s="41">
        <f t="shared" ca="1" si="0"/>
        <v>29.902806297056809</v>
      </c>
      <c r="H17"/>
      <c r="I17" s="31" t="s">
        <v>702</v>
      </c>
      <c r="J17" s="4" t="s">
        <v>703</v>
      </c>
      <c r="L17" s="98" t="s">
        <v>716</v>
      </c>
      <c r="M17" s="202">
        <v>1</v>
      </c>
      <c r="N17" s="202" t="s">
        <v>710</v>
      </c>
      <c r="O17" s="6"/>
      <c r="R17" s="207"/>
      <c r="S17" s="207"/>
    </row>
    <row r="18" spans="1:19" x14ac:dyDescent="0.2">
      <c r="A18" s="124" t="s">
        <v>22</v>
      </c>
      <c r="B18" s="124" t="s">
        <v>12</v>
      </c>
      <c r="C18" s="124" t="s">
        <v>16</v>
      </c>
      <c r="D18" s="121" t="s">
        <v>13</v>
      </c>
      <c r="E18" s="129">
        <v>75000</v>
      </c>
      <c r="F18" s="126">
        <v>33679</v>
      </c>
      <c r="G18" s="41">
        <f t="shared" ca="1" si="0"/>
        <v>29.902806297056809</v>
      </c>
      <c r="H18"/>
      <c r="I18" s="31"/>
      <c r="M18" s="94">
        <v>7</v>
      </c>
      <c r="N18" s="203" t="s">
        <v>665</v>
      </c>
      <c r="O18" s="6"/>
      <c r="R18" s="207"/>
      <c r="S18" s="207"/>
    </row>
    <row r="19" spans="1:19" x14ac:dyDescent="0.2">
      <c r="A19" s="124" t="s">
        <v>23</v>
      </c>
      <c r="B19" s="124" t="s">
        <v>8</v>
      </c>
      <c r="C19" s="124" t="s">
        <v>9</v>
      </c>
      <c r="D19" s="121" t="s">
        <v>13</v>
      </c>
      <c r="E19" s="129">
        <v>42500</v>
      </c>
      <c r="F19" s="126">
        <v>32812</v>
      </c>
      <c r="G19" s="41">
        <f t="shared" ca="1" si="0"/>
        <v>32.276522929500345</v>
      </c>
      <c r="H19"/>
      <c r="I19" s="31"/>
      <c r="M19" s="94"/>
      <c r="O19" s="6"/>
      <c r="R19" s="207"/>
      <c r="S19" s="207"/>
    </row>
    <row r="20" spans="1:19" x14ac:dyDescent="0.2">
      <c r="A20" s="124" t="s">
        <v>7</v>
      </c>
      <c r="B20" s="124" t="s">
        <v>8</v>
      </c>
      <c r="C20" s="124" t="s">
        <v>9</v>
      </c>
      <c r="D20" s="121" t="s">
        <v>10</v>
      </c>
      <c r="E20" s="129">
        <v>47500</v>
      </c>
      <c r="F20" s="126">
        <v>33177</v>
      </c>
      <c r="G20" s="41">
        <f t="shared" ca="1" si="0"/>
        <v>31.277207392197127</v>
      </c>
      <c r="H20"/>
      <c r="I20" s="31" t="s">
        <v>704</v>
      </c>
      <c r="J20" s="4" t="s">
        <v>705</v>
      </c>
      <c r="L20" s="98" t="s">
        <v>716</v>
      </c>
      <c r="M20" s="202">
        <v>24</v>
      </c>
      <c r="N20" s="202" t="s">
        <v>711</v>
      </c>
      <c r="O20" s="6"/>
      <c r="R20" s="207"/>
      <c r="S20" s="207"/>
    </row>
    <row r="21" spans="1:19" x14ac:dyDescent="0.2">
      <c r="A21" s="124" t="s">
        <v>18</v>
      </c>
      <c r="B21" s="124" t="s">
        <v>8</v>
      </c>
      <c r="C21" s="124" t="s">
        <v>9</v>
      </c>
      <c r="D21" s="121" t="s">
        <v>13</v>
      </c>
      <c r="E21" s="129">
        <v>38500</v>
      </c>
      <c r="F21" s="126">
        <v>33542</v>
      </c>
      <c r="G21" s="41">
        <f t="shared" ca="1" si="0"/>
        <v>30.277891854893909</v>
      </c>
      <c r="H21"/>
      <c r="I21" s="31"/>
      <c r="M21" s="94">
        <v>1</v>
      </c>
      <c r="N21" s="203" t="s">
        <v>712</v>
      </c>
      <c r="O21" s="6"/>
      <c r="R21" s="207"/>
      <c r="S21" s="207"/>
    </row>
    <row r="22" spans="1:19" x14ac:dyDescent="0.2">
      <c r="A22" s="124" t="s">
        <v>29</v>
      </c>
      <c r="B22" s="124" t="s">
        <v>8</v>
      </c>
      <c r="C22" s="124" t="s">
        <v>16</v>
      </c>
      <c r="D22" s="121" t="s">
        <v>10</v>
      </c>
      <c r="E22" s="129">
        <v>52000</v>
      </c>
      <c r="F22" s="126">
        <v>33679</v>
      </c>
      <c r="G22" s="41">
        <f t="shared" ca="1" si="0"/>
        <v>29.902806297056809</v>
      </c>
      <c r="H22"/>
      <c r="I22" s="31"/>
      <c r="O22" s="6"/>
      <c r="R22" s="207"/>
      <c r="S22" s="207"/>
    </row>
    <row r="23" spans="1:19" x14ac:dyDescent="0.2">
      <c r="A23" s="124" t="s">
        <v>19</v>
      </c>
      <c r="B23" s="124" t="s">
        <v>20</v>
      </c>
      <c r="C23" s="124" t="s">
        <v>9</v>
      </c>
      <c r="D23" s="121" t="s">
        <v>10</v>
      </c>
      <c r="E23" s="129">
        <v>47500</v>
      </c>
      <c r="F23" s="126">
        <v>33908</v>
      </c>
      <c r="G23" s="41">
        <f t="shared" ca="1" si="0"/>
        <v>29.27583846680356</v>
      </c>
      <c r="H23"/>
      <c r="I23" s="31" t="s">
        <v>706</v>
      </c>
      <c r="J23" s="4" t="s">
        <v>707</v>
      </c>
      <c r="L23" s="98" t="s">
        <v>716</v>
      </c>
      <c r="M23" s="202">
        <v>24</v>
      </c>
      <c r="N23" s="204" t="s">
        <v>711</v>
      </c>
      <c r="O23" s="205" t="s">
        <v>717</v>
      </c>
      <c r="P23" s="202" t="s">
        <v>714</v>
      </c>
      <c r="R23" s="207"/>
      <c r="S23" s="207"/>
    </row>
    <row r="24" spans="1:19" x14ac:dyDescent="0.2">
      <c r="A24" s="124" t="s">
        <v>21</v>
      </c>
      <c r="B24" s="124" t="s">
        <v>20</v>
      </c>
      <c r="C24" s="124" t="s">
        <v>16</v>
      </c>
      <c r="D24" s="121" t="s">
        <v>10</v>
      </c>
      <c r="E24" s="129">
        <v>55000</v>
      </c>
      <c r="F24" s="126">
        <v>34273</v>
      </c>
      <c r="G24" s="41">
        <f t="shared" ca="1" si="0"/>
        <v>28.276522929500342</v>
      </c>
      <c r="H24"/>
      <c r="M24" s="94">
        <v>1</v>
      </c>
      <c r="N24" s="203" t="s">
        <v>712</v>
      </c>
      <c r="O24" s="94">
        <v>1</v>
      </c>
      <c r="P24" s="203" t="s">
        <v>713</v>
      </c>
      <c r="Q24" s="207"/>
      <c r="R24" s="207"/>
      <c r="S24" s="207"/>
    </row>
    <row r="25" spans="1:19" x14ac:dyDescent="0.2">
      <c r="A25" s="128"/>
      <c r="B25" s="128"/>
      <c r="C25" s="128"/>
      <c r="D25" s="128"/>
      <c r="E25" s="128"/>
      <c r="F25" s="130"/>
      <c r="G25" s="14"/>
      <c r="H25"/>
      <c r="Q25" s="207"/>
      <c r="R25" s="207"/>
      <c r="S25" s="207"/>
    </row>
    <row r="26" spans="1:19" x14ac:dyDescent="0.2">
      <c r="Q26" s="207"/>
    </row>
    <row r="27" spans="1:19" x14ac:dyDescent="0.2">
      <c r="F27" s="4"/>
      <c r="Q27" s="207"/>
    </row>
    <row r="28" spans="1:19" ht="153.75" customHeight="1" x14ac:dyDescent="0.2">
      <c r="A28" s="295" t="s">
        <v>720</v>
      </c>
      <c r="B28" s="295"/>
      <c r="C28" s="295"/>
      <c r="D28" s="295"/>
      <c r="E28" s="295"/>
      <c r="F28" s="295"/>
      <c r="G28" s="295"/>
      <c r="I28" s="298" t="s">
        <v>719</v>
      </c>
      <c r="J28" s="298"/>
      <c r="K28" s="298"/>
      <c r="L28" s="298"/>
      <c r="M28" s="298"/>
      <c r="N28" s="298"/>
      <c r="O28" s="298"/>
      <c r="P28" s="298"/>
      <c r="Q28" s="298"/>
      <c r="R28" s="298"/>
    </row>
    <row r="29" spans="1:19" x14ac:dyDescent="0.2">
      <c r="A29" s="208"/>
      <c r="B29" s="208"/>
      <c r="C29" s="208"/>
      <c r="D29" s="208"/>
      <c r="E29" s="208"/>
      <c r="F29" s="208"/>
      <c r="G29" s="208"/>
      <c r="I29" s="207"/>
      <c r="J29" s="207"/>
      <c r="K29" s="207"/>
      <c r="L29" s="207"/>
      <c r="M29" s="207"/>
      <c r="N29" s="207"/>
      <c r="O29" s="207"/>
      <c r="P29" s="207"/>
      <c r="Q29" s="207"/>
    </row>
    <row r="30" spans="1:19" x14ac:dyDescent="0.2">
      <c r="A30" s="208"/>
      <c r="B30" s="208"/>
      <c r="C30" s="208"/>
      <c r="D30" s="208"/>
      <c r="E30" s="208"/>
      <c r="F30" s="208"/>
      <c r="G30" s="208"/>
      <c r="I30" s="207"/>
      <c r="J30" s="207"/>
      <c r="K30" s="207"/>
      <c r="L30" s="207"/>
      <c r="M30" s="207"/>
      <c r="N30" s="207"/>
      <c r="O30" s="207"/>
      <c r="P30" s="207"/>
      <c r="Q30" s="207"/>
    </row>
    <row r="31" spans="1:19" x14ac:dyDescent="0.2">
      <c r="A31" s="208"/>
      <c r="B31" s="208"/>
      <c r="C31" s="208"/>
      <c r="D31" s="208"/>
      <c r="E31" s="208"/>
      <c r="F31" s="208"/>
      <c r="G31" s="208"/>
      <c r="I31" s="207"/>
      <c r="J31" s="207"/>
      <c r="K31" s="207"/>
      <c r="L31" s="207"/>
      <c r="M31" s="207"/>
      <c r="N31" s="207"/>
      <c r="O31" s="207"/>
      <c r="P31" s="207"/>
      <c r="Q31" s="207"/>
    </row>
    <row r="32" spans="1:19" x14ac:dyDescent="0.2">
      <c r="A32" s="208"/>
      <c r="B32" s="208"/>
      <c r="C32" s="208"/>
      <c r="D32" s="208"/>
      <c r="E32" s="208"/>
      <c r="F32" s="208"/>
      <c r="G32" s="208"/>
      <c r="I32" s="207"/>
      <c r="J32" s="207"/>
      <c r="K32" s="207"/>
      <c r="L32" s="207"/>
      <c r="M32" s="207"/>
      <c r="N32" s="207"/>
      <c r="O32" s="207"/>
      <c r="P32" s="207"/>
      <c r="Q32" s="207"/>
    </row>
    <row r="33" spans="1:20" x14ac:dyDescent="0.2">
      <c r="A33" s="208"/>
      <c r="B33" s="208"/>
      <c r="C33" s="208"/>
      <c r="D33" s="208"/>
      <c r="E33" s="208"/>
      <c r="F33" s="208"/>
      <c r="G33" s="208"/>
      <c r="I33" s="207"/>
      <c r="J33" s="207"/>
      <c r="K33" s="207"/>
      <c r="L33" s="207"/>
      <c r="M33" s="207"/>
      <c r="N33" s="207"/>
      <c r="O33" s="207"/>
      <c r="P33" s="207"/>
      <c r="Q33" s="207"/>
    </row>
    <row r="34" spans="1:20" x14ac:dyDescent="0.2">
      <c r="A34" s="208"/>
      <c r="B34" s="208"/>
      <c r="C34" s="208"/>
      <c r="D34" s="208"/>
      <c r="E34" s="208"/>
      <c r="F34" s="208"/>
      <c r="G34" s="208"/>
      <c r="I34" s="207"/>
      <c r="J34" s="207"/>
      <c r="K34" s="207"/>
      <c r="L34" s="207"/>
      <c r="M34" s="207"/>
      <c r="N34" s="207"/>
      <c r="O34" s="207"/>
      <c r="P34" s="207"/>
      <c r="Q34" s="207"/>
    </row>
    <row r="35" spans="1:20" x14ac:dyDescent="0.2">
      <c r="A35" s="208"/>
      <c r="B35" s="208"/>
      <c r="C35" s="208"/>
      <c r="D35" s="208"/>
      <c r="E35" s="208"/>
      <c r="F35" s="208"/>
      <c r="G35" s="208"/>
      <c r="I35" s="207"/>
      <c r="J35" s="207"/>
      <c r="K35" s="207"/>
      <c r="L35" s="207"/>
      <c r="M35" s="207"/>
      <c r="N35" s="207"/>
      <c r="O35" s="207"/>
      <c r="P35" s="207"/>
      <c r="Q35" s="207"/>
    </row>
    <row r="36" spans="1:20" x14ac:dyDescent="0.2">
      <c r="A36" s="208"/>
      <c r="B36" s="208"/>
      <c r="C36" s="208"/>
      <c r="D36" s="208"/>
      <c r="E36" s="208"/>
      <c r="F36" s="208"/>
      <c r="G36" s="208"/>
      <c r="I36" s="207"/>
      <c r="J36" s="207"/>
      <c r="K36" s="207"/>
      <c r="L36" s="207"/>
      <c r="M36" s="207"/>
      <c r="N36" s="207"/>
      <c r="O36" s="207"/>
      <c r="P36" s="207"/>
      <c r="Q36" s="207"/>
    </row>
    <row r="37" spans="1:20" x14ac:dyDescent="0.2">
      <c r="F37" s="4"/>
      <c r="I37" s="207"/>
      <c r="J37" s="207"/>
      <c r="K37" s="207"/>
      <c r="L37" s="207"/>
      <c r="M37" s="207"/>
      <c r="N37" s="207"/>
      <c r="O37" s="207"/>
      <c r="P37" s="207"/>
      <c r="Q37" s="207"/>
    </row>
    <row r="38" spans="1:20" x14ac:dyDescent="0.2">
      <c r="F38" s="4"/>
      <c r="I38" s="207"/>
      <c r="J38" s="207"/>
      <c r="K38" s="207"/>
      <c r="L38" s="207"/>
      <c r="M38" s="207"/>
      <c r="N38" s="207"/>
      <c r="O38" s="207"/>
      <c r="P38" s="207"/>
      <c r="Q38" s="207"/>
    </row>
    <row r="39" spans="1:20" x14ac:dyDescent="0.2">
      <c r="F39" s="4"/>
      <c r="I39" s="207"/>
      <c r="J39" s="207"/>
      <c r="K39" s="207"/>
      <c r="L39" s="207"/>
      <c r="M39" s="207"/>
      <c r="N39" s="207"/>
      <c r="O39" s="207"/>
      <c r="P39" s="207"/>
      <c r="Q39" s="207"/>
    </row>
    <row r="40" spans="1:20" x14ac:dyDescent="0.2">
      <c r="F40" s="4"/>
      <c r="I40" s="207"/>
      <c r="J40" s="207"/>
      <c r="K40" s="207"/>
      <c r="L40" s="207"/>
      <c r="M40" s="207"/>
      <c r="N40" s="207"/>
      <c r="O40" s="207"/>
      <c r="P40" s="207"/>
      <c r="Q40" s="207"/>
      <c r="S40" s="207"/>
      <c r="T40" s="207"/>
    </row>
    <row r="41" spans="1:20" x14ac:dyDescent="0.2">
      <c r="F41" s="4"/>
      <c r="I41" s="207"/>
      <c r="J41" s="207"/>
      <c r="K41" s="207"/>
      <c r="L41" s="207"/>
      <c r="M41" s="207"/>
      <c r="N41" s="207"/>
      <c r="O41" s="207"/>
      <c r="P41" s="207"/>
      <c r="Q41" s="207"/>
      <c r="S41" s="207"/>
      <c r="T41" s="207"/>
    </row>
    <row r="42" spans="1:20" x14ac:dyDescent="0.2">
      <c r="Q42" s="207"/>
      <c r="R42" s="207"/>
      <c r="S42" s="207"/>
      <c r="T42" s="207"/>
    </row>
    <row r="43" spans="1:20" x14ac:dyDescent="0.2">
      <c r="Q43" s="207"/>
      <c r="R43" s="207"/>
      <c r="S43" s="207"/>
      <c r="T43" s="207"/>
    </row>
  </sheetData>
  <mergeCells count="2">
    <mergeCell ref="A28:G28"/>
    <mergeCell ref="I28:R28"/>
  </mergeCells>
  <phoneticPr fontId="0" type="noConversion"/>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
  <dimension ref="A1:G27"/>
  <sheetViews>
    <sheetView zoomScale="130" zoomScaleNormal="130" workbookViewId="0">
      <selection activeCell="A2" sqref="A2:XFD2"/>
    </sheetView>
  </sheetViews>
  <sheetFormatPr defaultColWidth="9.140625" defaultRowHeight="12.75" x14ac:dyDescent="0.2"/>
  <cols>
    <col min="1" max="1" width="16" style="4" customWidth="1"/>
    <col min="2" max="2" width="11.85546875" style="4" customWidth="1"/>
    <col min="3" max="3" width="13.5703125" style="4" customWidth="1"/>
    <col min="4" max="4" width="8.28515625" style="4" customWidth="1"/>
    <col min="5" max="5" width="9.5703125" style="4" customWidth="1"/>
    <col min="6" max="6" width="13.5703125" style="6" customWidth="1"/>
    <col min="7" max="7" width="11.85546875" style="4" customWidth="1"/>
    <col min="8" max="16384" width="9.140625" style="4"/>
  </cols>
  <sheetData>
    <row r="1" spans="1:7" s="162" customFormat="1" ht="18" x14ac:dyDescent="0.25">
      <c r="A1" s="99" t="s">
        <v>237</v>
      </c>
      <c r="F1" s="163"/>
    </row>
    <row r="2" spans="1:7" s="94" customFormat="1" hidden="1" x14ac:dyDescent="0.2">
      <c r="A2" s="183"/>
      <c r="B2" s="183"/>
      <c r="C2" s="183"/>
      <c r="D2" s="183"/>
      <c r="E2" s="183"/>
      <c r="F2" s="184"/>
      <c r="G2" s="183"/>
    </row>
    <row r="3" spans="1:7" s="273" customFormat="1" collapsed="1" x14ac:dyDescent="0.2">
      <c r="A3" s="269" t="str">
        <f>IF(A2="","",IF(Disable_Video_Hyperlinks,A2,HYPERLINK(Video_website&amp;A2,A2)))</f>
        <v/>
      </c>
      <c r="F3" s="274"/>
    </row>
    <row r="4" spans="1:7" s="94" customFormat="1" x14ac:dyDescent="0.2">
      <c r="A4" s="271" t="str">
        <f>IF(B2="","",B2)</f>
        <v/>
      </c>
      <c r="B4" s="183"/>
      <c r="C4" s="183"/>
      <c r="D4" s="183"/>
      <c r="E4" s="183"/>
      <c r="F4" s="184"/>
      <c r="G4" s="183"/>
    </row>
    <row r="5" spans="1:7" x14ac:dyDescent="0.2">
      <c r="A5" s="1"/>
    </row>
    <row r="6" spans="1:7" x14ac:dyDescent="0.2">
      <c r="A6" s="1" t="s">
        <v>39</v>
      </c>
    </row>
    <row r="7" spans="1:7" x14ac:dyDescent="0.2">
      <c r="A7" s="4" t="s">
        <v>42</v>
      </c>
      <c r="B7" s="6">
        <v>43830</v>
      </c>
    </row>
    <row r="8" spans="1:7" x14ac:dyDescent="0.2">
      <c r="A8" s="4" t="s">
        <v>40</v>
      </c>
      <c r="B8" s="124">
        <v>365.25</v>
      </c>
    </row>
    <row r="9" spans="1:7" ht="13.5" thickBot="1" x14ac:dyDescent="0.25"/>
    <row r="10" spans="1:7" s="13" customFormat="1" ht="13.5" thickBot="1" x14ac:dyDescent="0.25">
      <c r="A10" s="2" t="s">
        <v>0</v>
      </c>
      <c r="B10" s="2" t="s">
        <v>1</v>
      </c>
      <c r="C10" s="2" t="s">
        <v>2</v>
      </c>
      <c r="D10" s="2" t="s">
        <v>3</v>
      </c>
      <c r="E10" s="2" t="s">
        <v>6</v>
      </c>
      <c r="F10" s="3" t="s">
        <v>5</v>
      </c>
      <c r="G10" s="2" t="s">
        <v>151</v>
      </c>
    </row>
    <row r="11" spans="1:7" x14ac:dyDescent="0.2">
      <c r="A11" s="124" t="s">
        <v>27</v>
      </c>
      <c r="B11" s="124" t="s">
        <v>15</v>
      </c>
      <c r="C11" s="124" t="s">
        <v>9</v>
      </c>
      <c r="D11" s="121" t="s">
        <v>10</v>
      </c>
      <c r="E11" s="129">
        <v>65000</v>
      </c>
      <c r="F11" s="126">
        <v>34297</v>
      </c>
      <c r="G11" s="41">
        <f>($B$7-F11)/$B$8</f>
        <v>26.099931553730322</v>
      </c>
    </row>
    <row r="12" spans="1:7" x14ac:dyDescent="0.2">
      <c r="A12" s="124" t="s">
        <v>14</v>
      </c>
      <c r="B12" s="124" t="s">
        <v>15</v>
      </c>
      <c r="C12" s="124" t="s">
        <v>16</v>
      </c>
      <c r="D12" s="121" t="s">
        <v>13</v>
      </c>
      <c r="E12" s="129">
        <v>100000</v>
      </c>
      <c r="F12" s="126">
        <v>34297</v>
      </c>
      <c r="G12" s="41">
        <f t="shared" ref="G12:G24" si="0">($B$7-F12)/365.25</f>
        <v>26.099931553730322</v>
      </c>
    </row>
    <row r="13" spans="1:7" x14ac:dyDescent="0.2">
      <c r="A13" s="124" t="s">
        <v>24</v>
      </c>
      <c r="B13" s="124" t="s">
        <v>15</v>
      </c>
      <c r="C13" s="124" t="s">
        <v>25</v>
      </c>
      <c r="D13" s="121" t="s">
        <v>10</v>
      </c>
      <c r="E13" s="129">
        <v>19500</v>
      </c>
      <c r="F13" s="126">
        <v>34297</v>
      </c>
      <c r="G13" s="41">
        <f t="shared" si="0"/>
        <v>26.099931553730322</v>
      </c>
    </row>
    <row r="14" spans="1:7" x14ac:dyDescent="0.2">
      <c r="A14" s="124" t="s">
        <v>26</v>
      </c>
      <c r="B14" s="124" t="s">
        <v>15</v>
      </c>
      <c r="C14" s="124" t="s">
        <v>25</v>
      </c>
      <c r="D14" s="121" t="s">
        <v>10</v>
      </c>
      <c r="E14" s="129">
        <v>18500</v>
      </c>
      <c r="F14" s="126">
        <v>34297</v>
      </c>
      <c r="G14" s="41">
        <f t="shared" si="0"/>
        <v>26.099931553730322</v>
      </c>
    </row>
    <row r="15" spans="1:7" x14ac:dyDescent="0.2">
      <c r="A15" s="124" t="s">
        <v>28</v>
      </c>
      <c r="B15" s="124" t="s">
        <v>12</v>
      </c>
      <c r="C15" s="124" t="s">
        <v>9</v>
      </c>
      <c r="D15" s="121" t="s">
        <v>13</v>
      </c>
      <c r="E15" s="129">
        <v>40000</v>
      </c>
      <c r="F15" s="126">
        <v>33679</v>
      </c>
      <c r="G15" s="41">
        <f t="shared" si="0"/>
        <v>27.791923340177959</v>
      </c>
    </row>
    <row r="16" spans="1:7" x14ac:dyDescent="0.2">
      <c r="A16" s="124" t="s">
        <v>17</v>
      </c>
      <c r="B16" s="124" t="s">
        <v>12</v>
      </c>
      <c r="C16" s="124" t="s">
        <v>9</v>
      </c>
      <c r="D16" s="121" t="s">
        <v>10</v>
      </c>
      <c r="E16" s="129">
        <v>49500</v>
      </c>
      <c r="F16" s="126">
        <v>33679</v>
      </c>
      <c r="G16" s="41">
        <f t="shared" si="0"/>
        <v>27.791923340177959</v>
      </c>
    </row>
    <row r="17" spans="1:7" x14ac:dyDescent="0.2">
      <c r="A17" s="124" t="s">
        <v>11</v>
      </c>
      <c r="B17" s="124" t="s">
        <v>12</v>
      </c>
      <c r="C17" s="124" t="s">
        <v>9</v>
      </c>
      <c r="D17" s="121" t="s">
        <v>10</v>
      </c>
      <c r="E17" s="129">
        <v>45000</v>
      </c>
      <c r="F17" s="126">
        <v>33679</v>
      </c>
      <c r="G17" s="41">
        <f t="shared" si="0"/>
        <v>27.791923340177959</v>
      </c>
    </row>
    <row r="18" spans="1:7" x14ac:dyDescent="0.2">
      <c r="A18" s="124" t="s">
        <v>22</v>
      </c>
      <c r="B18" s="124" t="s">
        <v>12</v>
      </c>
      <c r="C18" s="124" t="s">
        <v>16</v>
      </c>
      <c r="D18" s="121" t="s">
        <v>13</v>
      </c>
      <c r="E18" s="129">
        <v>75000</v>
      </c>
      <c r="F18" s="126">
        <v>33679</v>
      </c>
      <c r="G18" s="41">
        <f t="shared" si="0"/>
        <v>27.791923340177959</v>
      </c>
    </row>
    <row r="19" spans="1:7" x14ac:dyDescent="0.2">
      <c r="A19" s="124" t="s">
        <v>23</v>
      </c>
      <c r="B19" s="124" t="s">
        <v>8</v>
      </c>
      <c r="C19" s="124" t="s">
        <v>9</v>
      </c>
      <c r="D19" s="121" t="s">
        <v>13</v>
      </c>
      <c r="E19" s="129">
        <v>42500</v>
      </c>
      <c r="F19" s="126">
        <v>32812</v>
      </c>
      <c r="G19" s="41">
        <f t="shared" si="0"/>
        <v>30.165639972621491</v>
      </c>
    </row>
    <row r="20" spans="1:7" x14ac:dyDescent="0.2">
      <c r="A20" s="124" t="s">
        <v>7</v>
      </c>
      <c r="B20" s="124" t="s">
        <v>8</v>
      </c>
      <c r="C20" s="124" t="s">
        <v>9</v>
      </c>
      <c r="D20" s="121" t="s">
        <v>10</v>
      </c>
      <c r="E20" s="129">
        <v>47500</v>
      </c>
      <c r="F20" s="126">
        <v>33177</v>
      </c>
      <c r="G20" s="41">
        <f t="shared" si="0"/>
        <v>29.166324435318277</v>
      </c>
    </row>
    <row r="21" spans="1:7" x14ac:dyDescent="0.2">
      <c r="A21" s="124" t="s">
        <v>18</v>
      </c>
      <c r="B21" s="124" t="s">
        <v>8</v>
      </c>
      <c r="C21" s="124" t="s">
        <v>9</v>
      </c>
      <c r="D21" s="121" t="s">
        <v>13</v>
      </c>
      <c r="E21" s="129">
        <v>38500</v>
      </c>
      <c r="F21" s="126">
        <v>33542</v>
      </c>
      <c r="G21" s="41">
        <f t="shared" si="0"/>
        <v>28.167008898015059</v>
      </c>
    </row>
    <row r="22" spans="1:7" x14ac:dyDescent="0.2">
      <c r="A22" s="124" t="s">
        <v>29</v>
      </c>
      <c r="B22" s="124" t="s">
        <v>8</v>
      </c>
      <c r="C22" s="124" t="s">
        <v>16</v>
      </c>
      <c r="D22" s="121" t="s">
        <v>10</v>
      </c>
      <c r="E22" s="129">
        <v>52000</v>
      </c>
      <c r="F22" s="126">
        <v>33679</v>
      </c>
      <c r="G22" s="41">
        <f t="shared" si="0"/>
        <v>27.791923340177959</v>
      </c>
    </row>
    <row r="23" spans="1:7" x14ac:dyDescent="0.2">
      <c r="A23" s="124" t="s">
        <v>19</v>
      </c>
      <c r="B23" s="124" t="s">
        <v>20</v>
      </c>
      <c r="C23" s="124" t="s">
        <v>9</v>
      </c>
      <c r="D23" s="121" t="s">
        <v>10</v>
      </c>
      <c r="E23" s="129">
        <v>47500</v>
      </c>
      <c r="F23" s="126">
        <v>33908</v>
      </c>
      <c r="G23" s="41">
        <f t="shared" si="0"/>
        <v>27.16495550992471</v>
      </c>
    </row>
    <row r="24" spans="1:7" x14ac:dyDescent="0.2">
      <c r="A24" s="124" t="s">
        <v>21</v>
      </c>
      <c r="B24" s="124" t="s">
        <v>20</v>
      </c>
      <c r="C24" s="124" t="s">
        <v>16</v>
      </c>
      <c r="D24" s="121" t="s">
        <v>10</v>
      </c>
      <c r="E24" s="129">
        <v>55000</v>
      </c>
      <c r="F24" s="126">
        <v>34273</v>
      </c>
      <c r="G24" s="41">
        <f t="shared" si="0"/>
        <v>26.165639972621491</v>
      </c>
    </row>
    <row r="25" spans="1:7" x14ac:dyDescent="0.2">
      <c r="A25" s="128"/>
      <c r="B25" s="128"/>
      <c r="C25" s="128"/>
      <c r="D25" s="128"/>
      <c r="E25" s="128"/>
      <c r="F25" s="130"/>
      <c r="G25" s="213"/>
    </row>
    <row r="27" spans="1:7" x14ac:dyDescent="0.2">
      <c r="A27" s="37">
        <f ca="1">NOW()</f>
        <v>44601.676925231484</v>
      </c>
    </row>
  </sheetData>
  <phoneticPr fontId="0" type="noConversion"/>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
  <dimension ref="A1:G28"/>
  <sheetViews>
    <sheetView zoomScale="130" zoomScaleNormal="130" workbookViewId="0">
      <pane xSplit="1" ySplit="10" topLeftCell="B11"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2.75" x14ac:dyDescent="0.2"/>
  <cols>
    <col min="1" max="1" width="12" style="44" customWidth="1"/>
    <col min="2" max="2" width="11.85546875" style="44" customWidth="1"/>
    <col min="3" max="3" width="13.5703125" style="44" customWidth="1"/>
    <col min="4" max="4" width="8.85546875" style="44" customWidth="1"/>
    <col min="5" max="5" width="11.28515625" style="44" customWidth="1"/>
    <col min="6" max="6" width="13.5703125" style="46" customWidth="1"/>
    <col min="7" max="7" width="11.140625" style="44" customWidth="1"/>
    <col min="8" max="16384" width="9.140625" style="44"/>
  </cols>
  <sheetData>
    <row r="1" spans="1:7" s="247" customFormat="1" ht="18" x14ac:dyDescent="0.25">
      <c r="A1" s="249" t="s">
        <v>236</v>
      </c>
      <c r="F1" s="250"/>
    </row>
    <row r="2" spans="1:7" s="182" customFormat="1" hidden="1" x14ac:dyDescent="0.2">
      <c r="A2" s="186"/>
      <c r="B2" s="186"/>
      <c r="C2" s="186"/>
      <c r="D2" s="186"/>
      <c r="E2" s="186"/>
      <c r="F2" s="187"/>
      <c r="G2" s="186"/>
    </row>
    <row r="3" spans="1:7" s="276" customFormat="1" collapsed="1" x14ac:dyDescent="0.2">
      <c r="A3" s="269" t="str">
        <f>IF(A2="","",IF(Disable_Video_Hyperlinks,A2,HYPERLINK(Video_website&amp;A2,A2)))</f>
        <v/>
      </c>
      <c r="F3" s="277"/>
    </row>
    <row r="4" spans="1:7" s="182" customFormat="1" x14ac:dyDescent="0.2">
      <c r="A4" s="271" t="str">
        <f>IF(B2="","",B2)</f>
        <v/>
      </c>
      <c r="B4" s="186"/>
      <c r="C4" s="186"/>
      <c r="D4" s="186"/>
      <c r="E4" s="186"/>
      <c r="F4" s="187"/>
      <c r="G4" s="186"/>
    </row>
    <row r="5" spans="1:7" x14ac:dyDescent="0.2">
      <c r="A5" s="45"/>
    </row>
    <row r="6" spans="1:7" x14ac:dyDescent="0.2">
      <c r="A6" s="45" t="s">
        <v>39</v>
      </c>
    </row>
    <row r="7" spans="1:7" x14ac:dyDescent="0.2">
      <c r="A7" s="44" t="s">
        <v>42</v>
      </c>
      <c r="C7" s="46">
        <f ca="1">TODAY()</f>
        <v>44601</v>
      </c>
    </row>
    <row r="8" spans="1:7" x14ac:dyDescent="0.2">
      <c r="A8" s="44" t="s">
        <v>40</v>
      </c>
      <c r="C8" s="134">
        <v>365.25</v>
      </c>
    </row>
    <row r="9" spans="1:7" ht="13.5" thickBot="1" x14ac:dyDescent="0.25"/>
    <row r="10" spans="1:7" ht="13.5" thickBot="1" x14ac:dyDescent="0.25">
      <c r="A10" s="47" t="s">
        <v>0</v>
      </c>
      <c r="B10" s="47" t="s">
        <v>1</v>
      </c>
      <c r="C10" s="47" t="s">
        <v>2</v>
      </c>
      <c r="D10" s="47" t="s">
        <v>3</v>
      </c>
      <c r="E10" s="47" t="s">
        <v>6</v>
      </c>
      <c r="F10" s="48" t="s">
        <v>5</v>
      </c>
      <c r="G10" s="47" t="s">
        <v>151</v>
      </c>
    </row>
    <row r="11" spans="1:7" x14ac:dyDescent="0.2">
      <c r="A11" s="134" t="s">
        <v>27</v>
      </c>
      <c r="B11" s="134" t="s">
        <v>15</v>
      </c>
      <c r="C11" s="134" t="s">
        <v>9</v>
      </c>
      <c r="D11" s="135" t="s">
        <v>10</v>
      </c>
      <c r="E11" s="137">
        <v>65000</v>
      </c>
      <c r="F11" s="136">
        <v>34297</v>
      </c>
      <c r="G11" s="211">
        <f t="shared" ref="G11:G24" ca="1" si="0">(TODAY()-F11)/365.25</f>
        <v>28.210814510609172</v>
      </c>
    </row>
    <row r="12" spans="1:7" x14ac:dyDescent="0.2">
      <c r="A12" s="134" t="s">
        <v>14</v>
      </c>
      <c r="B12" s="134" t="s">
        <v>15</v>
      </c>
      <c r="C12" s="134" t="s">
        <v>16</v>
      </c>
      <c r="D12" s="135" t="s">
        <v>13</v>
      </c>
      <c r="E12" s="137">
        <v>100000</v>
      </c>
      <c r="F12" s="136">
        <v>34297</v>
      </c>
      <c r="G12" s="211">
        <f t="shared" ca="1" si="0"/>
        <v>28.210814510609172</v>
      </c>
    </row>
    <row r="13" spans="1:7" x14ac:dyDescent="0.2">
      <c r="A13" s="134" t="s">
        <v>24</v>
      </c>
      <c r="B13" s="134" t="s">
        <v>15</v>
      </c>
      <c r="C13" s="134" t="s">
        <v>25</v>
      </c>
      <c r="D13" s="135" t="s">
        <v>10</v>
      </c>
      <c r="E13" s="137">
        <v>19500</v>
      </c>
      <c r="F13" s="136">
        <v>34297</v>
      </c>
      <c r="G13" s="211">
        <f t="shared" ca="1" si="0"/>
        <v>28.210814510609172</v>
      </c>
    </row>
    <row r="14" spans="1:7" x14ac:dyDescent="0.2">
      <c r="A14" s="134" t="s">
        <v>26</v>
      </c>
      <c r="B14" s="134" t="s">
        <v>15</v>
      </c>
      <c r="C14" s="134" t="s">
        <v>25</v>
      </c>
      <c r="D14" s="135" t="s">
        <v>10</v>
      </c>
      <c r="E14" s="137">
        <v>18500</v>
      </c>
      <c r="F14" s="136">
        <v>34297</v>
      </c>
      <c r="G14" s="211">
        <f t="shared" ca="1" si="0"/>
        <v>28.210814510609172</v>
      </c>
    </row>
    <row r="15" spans="1:7" x14ac:dyDescent="0.2">
      <c r="A15" s="134" t="s">
        <v>28</v>
      </c>
      <c r="B15" s="134" t="s">
        <v>12</v>
      </c>
      <c r="C15" s="134" t="s">
        <v>9</v>
      </c>
      <c r="D15" s="135" t="s">
        <v>13</v>
      </c>
      <c r="E15" s="137">
        <v>40000</v>
      </c>
      <c r="F15" s="136">
        <v>33679</v>
      </c>
      <c r="G15" s="211">
        <f t="shared" ca="1" si="0"/>
        <v>29.902806297056809</v>
      </c>
    </row>
    <row r="16" spans="1:7" x14ac:dyDescent="0.2">
      <c r="A16" s="134" t="s">
        <v>17</v>
      </c>
      <c r="B16" s="134" t="s">
        <v>12</v>
      </c>
      <c r="C16" s="134" t="s">
        <v>9</v>
      </c>
      <c r="D16" s="135" t="s">
        <v>10</v>
      </c>
      <c r="E16" s="137">
        <v>49500</v>
      </c>
      <c r="F16" s="136">
        <v>33679</v>
      </c>
      <c r="G16" s="211">
        <f t="shared" ca="1" si="0"/>
        <v>29.902806297056809</v>
      </c>
    </row>
    <row r="17" spans="1:7" x14ac:dyDescent="0.2">
      <c r="A17" s="134" t="s">
        <v>11</v>
      </c>
      <c r="B17" s="134" t="s">
        <v>12</v>
      </c>
      <c r="C17" s="134" t="s">
        <v>9</v>
      </c>
      <c r="D17" s="135" t="s">
        <v>10</v>
      </c>
      <c r="E17" s="137">
        <v>45000</v>
      </c>
      <c r="F17" s="136">
        <v>33679</v>
      </c>
      <c r="G17" s="211">
        <f t="shared" ca="1" si="0"/>
        <v>29.902806297056809</v>
      </c>
    </row>
    <row r="18" spans="1:7" x14ac:dyDescent="0.2">
      <c r="A18" s="134" t="s">
        <v>22</v>
      </c>
      <c r="B18" s="134" t="s">
        <v>12</v>
      </c>
      <c r="C18" s="134" t="s">
        <v>16</v>
      </c>
      <c r="D18" s="135" t="s">
        <v>13</v>
      </c>
      <c r="E18" s="137">
        <v>75000</v>
      </c>
      <c r="F18" s="136">
        <v>33679</v>
      </c>
      <c r="G18" s="211">
        <f t="shared" ca="1" si="0"/>
        <v>29.902806297056809</v>
      </c>
    </row>
    <row r="19" spans="1:7" x14ac:dyDescent="0.2">
      <c r="A19" s="134" t="s">
        <v>23</v>
      </c>
      <c r="B19" s="134" t="s">
        <v>8</v>
      </c>
      <c r="C19" s="134" t="s">
        <v>9</v>
      </c>
      <c r="D19" s="135" t="s">
        <v>13</v>
      </c>
      <c r="E19" s="137">
        <v>42500</v>
      </c>
      <c r="F19" s="136">
        <v>32812</v>
      </c>
      <c r="G19" s="211">
        <f t="shared" ca="1" si="0"/>
        <v>32.276522929500345</v>
      </c>
    </row>
    <row r="20" spans="1:7" x14ac:dyDescent="0.2">
      <c r="A20" s="134" t="s">
        <v>7</v>
      </c>
      <c r="B20" s="134" t="s">
        <v>8</v>
      </c>
      <c r="C20" s="134" t="s">
        <v>9</v>
      </c>
      <c r="D20" s="135" t="s">
        <v>10</v>
      </c>
      <c r="E20" s="137">
        <v>47500</v>
      </c>
      <c r="F20" s="136">
        <v>33177</v>
      </c>
      <c r="G20" s="211">
        <f t="shared" ca="1" si="0"/>
        <v>31.277207392197127</v>
      </c>
    </row>
    <row r="21" spans="1:7" x14ac:dyDescent="0.2">
      <c r="A21" s="134" t="s">
        <v>18</v>
      </c>
      <c r="B21" s="134" t="s">
        <v>8</v>
      </c>
      <c r="C21" s="134" t="s">
        <v>9</v>
      </c>
      <c r="D21" s="135" t="s">
        <v>13</v>
      </c>
      <c r="E21" s="137">
        <v>38500</v>
      </c>
      <c r="F21" s="136">
        <v>33542</v>
      </c>
      <c r="G21" s="211">
        <f t="shared" ca="1" si="0"/>
        <v>30.277891854893909</v>
      </c>
    </row>
    <row r="22" spans="1:7" x14ac:dyDescent="0.2">
      <c r="A22" s="134" t="s">
        <v>29</v>
      </c>
      <c r="B22" s="134" t="s">
        <v>8</v>
      </c>
      <c r="C22" s="134" t="s">
        <v>16</v>
      </c>
      <c r="D22" s="135" t="s">
        <v>10</v>
      </c>
      <c r="E22" s="137">
        <v>52000</v>
      </c>
      <c r="F22" s="136">
        <v>33679</v>
      </c>
      <c r="G22" s="211">
        <f t="shared" ca="1" si="0"/>
        <v>29.902806297056809</v>
      </c>
    </row>
    <row r="23" spans="1:7" x14ac:dyDescent="0.2">
      <c r="A23" s="134" t="s">
        <v>19</v>
      </c>
      <c r="B23" s="134" t="s">
        <v>20</v>
      </c>
      <c r="C23" s="134" t="s">
        <v>9</v>
      </c>
      <c r="D23" s="135" t="s">
        <v>10</v>
      </c>
      <c r="E23" s="137">
        <v>47500</v>
      </c>
      <c r="F23" s="136">
        <v>33908</v>
      </c>
      <c r="G23" s="211">
        <f t="shared" ca="1" si="0"/>
        <v>29.27583846680356</v>
      </c>
    </row>
    <row r="24" spans="1:7" x14ac:dyDescent="0.2">
      <c r="A24" s="134" t="s">
        <v>21</v>
      </c>
      <c r="B24" s="134" t="s">
        <v>20</v>
      </c>
      <c r="C24" s="134" t="s">
        <v>16</v>
      </c>
      <c r="D24" s="135" t="s">
        <v>10</v>
      </c>
      <c r="E24" s="137">
        <v>55000</v>
      </c>
      <c r="F24" s="136">
        <v>34273</v>
      </c>
      <c r="G24" s="211">
        <f t="shared" ca="1" si="0"/>
        <v>28.276522929500342</v>
      </c>
    </row>
    <row r="25" spans="1:7" x14ac:dyDescent="0.2">
      <c r="A25" s="138"/>
      <c r="B25" s="138"/>
      <c r="C25" s="138"/>
      <c r="D25" s="138"/>
      <c r="E25" s="138"/>
      <c r="F25" s="139"/>
      <c r="G25" s="212"/>
    </row>
    <row r="28" spans="1:7" ht="57" customHeight="1" x14ac:dyDescent="0.2">
      <c r="A28" s="299" t="s">
        <v>699</v>
      </c>
      <c r="B28" s="299"/>
      <c r="C28" s="299"/>
      <c r="D28" s="299"/>
      <c r="E28" s="299"/>
      <c r="F28" s="299"/>
      <c r="G28" s="299"/>
    </row>
  </sheetData>
  <mergeCells count="1">
    <mergeCell ref="A28:G28"/>
  </mergeCells>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4"/>
  <dimension ref="A1:Z27"/>
  <sheetViews>
    <sheetView zoomScale="130" zoomScaleNormal="130" workbookViewId="0">
      <pane xSplit="1" ySplit="10" topLeftCell="B11"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2.75" x14ac:dyDescent="0.2"/>
  <cols>
    <col min="1" max="1" width="12" style="44" customWidth="1"/>
    <col min="2" max="2" width="11.85546875" style="44" customWidth="1"/>
    <col min="3" max="3" width="13.5703125" style="44" customWidth="1"/>
    <col min="4" max="4" width="8.85546875" style="44" customWidth="1"/>
    <col min="5" max="5" width="11.28515625" style="44" customWidth="1"/>
    <col min="6" max="6" width="13.5703125" style="46" customWidth="1"/>
    <col min="7" max="7" width="11.5703125" style="44" customWidth="1"/>
    <col min="8" max="25" width="9.140625" style="44"/>
    <col min="26" max="26" width="9.140625" style="44" customWidth="1"/>
    <col min="27" max="16384" width="9.140625" style="44"/>
  </cols>
  <sheetData>
    <row r="1" spans="1:7" s="247" customFormat="1" ht="18" x14ac:dyDescent="0.25">
      <c r="A1" s="249" t="s">
        <v>235</v>
      </c>
      <c r="F1" s="250"/>
    </row>
    <row r="2" spans="1:7" s="182" customFormat="1" hidden="1" x14ac:dyDescent="0.2">
      <c r="A2" s="186"/>
      <c r="B2" s="186"/>
      <c r="C2" s="186"/>
      <c r="D2" s="186"/>
      <c r="E2" s="186"/>
      <c r="F2" s="187"/>
      <c r="G2" s="186"/>
    </row>
    <row r="3" spans="1:7" s="276" customFormat="1" collapsed="1" x14ac:dyDescent="0.2">
      <c r="A3" s="269" t="str">
        <f>IF(A2="","",IF(Disable_Video_Hyperlinks,A2,HYPERLINK(Video_website&amp;A2,A2)))</f>
        <v/>
      </c>
      <c r="F3" s="277"/>
    </row>
    <row r="4" spans="1:7" s="182" customFormat="1" x14ac:dyDescent="0.2">
      <c r="A4" s="271" t="str">
        <f>IF(B2="","",B2)</f>
        <v/>
      </c>
      <c r="B4" s="186"/>
      <c r="C4" s="186"/>
      <c r="D4" s="186"/>
      <c r="E4" s="186"/>
      <c r="F4" s="187"/>
      <c r="G4" s="186"/>
    </row>
    <row r="5" spans="1:7" x14ac:dyDescent="0.2">
      <c r="A5" s="45"/>
    </row>
    <row r="6" spans="1:7" x14ac:dyDescent="0.2">
      <c r="A6" s="45" t="s">
        <v>39</v>
      </c>
    </row>
    <row r="7" spans="1:7" x14ac:dyDescent="0.2">
      <c r="A7" s="44" t="s">
        <v>42</v>
      </c>
      <c r="C7" s="46">
        <f ca="1">TODAY()</f>
        <v>44601</v>
      </c>
    </row>
    <row r="8" spans="1:7" x14ac:dyDescent="0.2">
      <c r="A8" s="44" t="s">
        <v>40</v>
      </c>
      <c r="C8" s="134">
        <v>365.25</v>
      </c>
    </row>
    <row r="9" spans="1:7" ht="13.5" thickBot="1" x14ac:dyDescent="0.25"/>
    <row r="10" spans="1:7" ht="13.5" thickBot="1" x14ac:dyDescent="0.25">
      <c r="A10" s="47" t="s">
        <v>0</v>
      </c>
      <c r="B10" s="47" t="s">
        <v>1</v>
      </c>
      <c r="C10" s="47" t="s">
        <v>2</v>
      </c>
      <c r="D10" s="47" t="s">
        <v>3</v>
      </c>
      <c r="E10" s="47" t="s">
        <v>6</v>
      </c>
      <c r="F10" s="48" t="s">
        <v>5</v>
      </c>
      <c r="G10" s="47" t="s">
        <v>151</v>
      </c>
    </row>
    <row r="11" spans="1:7" x14ac:dyDescent="0.2">
      <c r="A11" s="134" t="s">
        <v>27</v>
      </c>
      <c r="B11" s="134" t="s">
        <v>15</v>
      </c>
      <c r="C11" s="134" t="s">
        <v>9</v>
      </c>
      <c r="D11" s="135" t="s">
        <v>10</v>
      </c>
      <c r="E11" s="137">
        <v>65000</v>
      </c>
      <c r="F11" s="136">
        <v>34297</v>
      </c>
      <c r="G11" s="214">
        <f t="shared" ref="G11:G24" ca="1" si="0">($C$7-F11)/365.25</f>
        <v>28.210814510609172</v>
      </c>
    </row>
    <row r="12" spans="1:7" x14ac:dyDescent="0.2">
      <c r="A12" s="134" t="s">
        <v>14</v>
      </c>
      <c r="B12" s="134" t="s">
        <v>15</v>
      </c>
      <c r="C12" s="134" t="s">
        <v>16</v>
      </c>
      <c r="D12" s="135" t="s">
        <v>13</v>
      </c>
      <c r="E12" s="137">
        <v>100000</v>
      </c>
      <c r="F12" s="136">
        <v>34297</v>
      </c>
      <c r="G12" s="214">
        <f t="shared" ca="1" si="0"/>
        <v>28.210814510609172</v>
      </c>
    </row>
    <row r="13" spans="1:7" x14ac:dyDescent="0.2">
      <c r="A13" s="134" t="s">
        <v>24</v>
      </c>
      <c r="B13" s="134" t="s">
        <v>15</v>
      </c>
      <c r="C13" s="134" t="s">
        <v>25</v>
      </c>
      <c r="D13" s="135" t="s">
        <v>10</v>
      </c>
      <c r="E13" s="137">
        <v>19500</v>
      </c>
      <c r="F13" s="136">
        <v>34297</v>
      </c>
      <c r="G13" s="214">
        <f t="shared" ca="1" si="0"/>
        <v>28.210814510609172</v>
      </c>
    </row>
    <row r="14" spans="1:7" x14ac:dyDescent="0.2">
      <c r="A14" s="134" t="s">
        <v>26</v>
      </c>
      <c r="B14" s="134" t="s">
        <v>15</v>
      </c>
      <c r="C14" s="134" t="s">
        <v>25</v>
      </c>
      <c r="D14" s="135" t="s">
        <v>10</v>
      </c>
      <c r="E14" s="137">
        <v>18500</v>
      </c>
      <c r="F14" s="136">
        <v>34297</v>
      </c>
      <c r="G14" s="214">
        <f t="shared" ca="1" si="0"/>
        <v>28.210814510609172</v>
      </c>
    </row>
    <row r="15" spans="1:7" x14ac:dyDescent="0.2">
      <c r="A15" s="134" t="s">
        <v>28</v>
      </c>
      <c r="B15" s="134" t="s">
        <v>12</v>
      </c>
      <c r="C15" s="134" t="s">
        <v>9</v>
      </c>
      <c r="D15" s="135" t="s">
        <v>13</v>
      </c>
      <c r="E15" s="137">
        <v>40000</v>
      </c>
      <c r="F15" s="136">
        <v>33679</v>
      </c>
      <c r="G15" s="214">
        <f t="shared" ca="1" si="0"/>
        <v>29.902806297056809</v>
      </c>
    </row>
    <row r="16" spans="1:7" x14ac:dyDescent="0.2">
      <c r="A16" s="134" t="s">
        <v>17</v>
      </c>
      <c r="B16" s="134" t="s">
        <v>12</v>
      </c>
      <c r="C16" s="134" t="s">
        <v>9</v>
      </c>
      <c r="D16" s="135" t="s">
        <v>10</v>
      </c>
      <c r="E16" s="137">
        <v>49500</v>
      </c>
      <c r="F16" s="136">
        <v>33679</v>
      </c>
      <c r="G16" s="214">
        <f t="shared" ca="1" si="0"/>
        <v>29.902806297056809</v>
      </c>
    </row>
    <row r="17" spans="1:26" x14ac:dyDescent="0.2">
      <c r="A17" s="134" t="s">
        <v>11</v>
      </c>
      <c r="B17" s="134" t="s">
        <v>12</v>
      </c>
      <c r="C17" s="134" t="s">
        <v>9</v>
      </c>
      <c r="D17" s="135" t="s">
        <v>10</v>
      </c>
      <c r="E17" s="137">
        <v>45000</v>
      </c>
      <c r="F17" s="136">
        <v>33679</v>
      </c>
      <c r="G17" s="214">
        <f t="shared" ca="1" si="0"/>
        <v>29.902806297056809</v>
      </c>
    </row>
    <row r="18" spans="1:26" x14ac:dyDescent="0.2">
      <c r="A18" s="134" t="s">
        <v>22</v>
      </c>
      <c r="B18" s="134" t="s">
        <v>12</v>
      </c>
      <c r="C18" s="134" t="s">
        <v>16</v>
      </c>
      <c r="D18" s="135" t="s">
        <v>13</v>
      </c>
      <c r="E18" s="137">
        <v>75000</v>
      </c>
      <c r="F18" s="136">
        <v>33679</v>
      </c>
      <c r="G18" s="214">
        <f t="shared" ca="1" si="0"/>
        <v>29.902806297056809</v>
      </c>
    </row>
    <row r="19" spans="1:26" x14ac:dyDescent="0.2">
      <c r="A19" s="134" t="s">
        <v>23</v>
      </c>
      <c r="B19" s="134" t="s">
        <v>8</v>
      </c>
      <c r="C19" s="134" t="s">
        <v>9</v>
      </c>
      <c r="D19" s="135" t="s">
        <v>13</v>
      </c>
      <c r="E19" s="137">
        <v>42500</v>
      </c>
      <c r="F19" s="136">
        <v>32812</v>
      </c>
      <c r="G19" s="214">
        <f t="shared" ca="1" si="0"/>
        <v>32.276522929500345</v>
      </c>
    </row>
    <row r="20" spans="1:26" x14ac:dyDescent="0.2">
      <c r="A20" s="134" t="s">
        <v>7</v>
      </c>
      <c r="B20" s="134" t="s">
        <v>8</v>
      </c>
      <c r="C20" s="134" t="s">
        <v>9</v>
      </c>
      <c r="D20" s="135" t="s">
        <v>10</v>
      </c>
      <c r="E20" s="137">
        <v>47500</v>
      </c>
      <c r="F20" s="136">
        <v>33177</v>
      </c>
      <c r="G20" s="214">
        <f t="shared" ca="1" si="0"/>
        <v>31.277207392197127</v>
      </c>
    </row>
    <row r="21" spans="1:26" x14ac:dyDescent="0.2">
      <c r="A21" s="134" t="s">
        <v>18</v>
      </c>
      <c r="B21" s="134" t="s">
        <v>8</v>
      </c>
      <c r="C21" s="134" t="s">
        <v>9</v>
      </c>
      <c r="D21" s="135" t="s">
        <v>13</v>
      </c>
      <c r="E21" s="137">
        <v>38500</v>
      </c>
      <c r="F21" s="136">
        <v>33542</v>
      </c>
      <c r="G21" s="214">
        <f t="shared" ca="1" si="0"/>
        <v>30.277891854893909</v>
      </c>
    </row>
    <row r="22" spans="1:26" x14ac:dyDescent="0.2">
      <c r="A22" s="134" t="s">
        <v>29</v>
      </c>
      <c r="B22" s="134" t="s">
        <v>8</v>
      </c>
      <c r="C22" s="134" t="s">
        <v>16</v>
      </c>
      <c r="D22" s="135" t="s">
        <v>10</v>
      </c>
      <c r="E22" s="137">
        <v>52000</v>
      </c>
      <c r="F22" s="136">
        <v>33679</v>
      </c>
      <c r="G22" s="214">
        <f t="shared" ca="1" si="0"/>
        <v>29.902806297056809</v>
      </c>
    </row>
    <row r="23" spans="1:26" x14ac:dyDescent="0.2">
      <c r="A23" s="134" t="s">
        <v>19</v>
      </c>
      <c r="B23" s="134" t="s">
        <v>20</v>
      </c>
      <c r="C23" s="134" t="s">
        <v>9</v>
      </c>
      <c r="D23" s="135" t="s">
        <v>10</v>
      </c>
      <c r="E23" s="137">
        <v>47500</v>
      </c>
      <c r="F23" s="136">
        <v>33908</v>
      </c>
      <c r="G23" s="214">
        <f t="shared" ca="1" si="0"/>
        <v>29.27583846680356</v>
      </c>
    </row>
    <row r="24" spans="1:26" x14ac:dyDescent="0.2">
      <c r="A24" s="134" t="s">
        <v>21</v>
      </c>
      <c r="B24" s="134" t="s">
        <v>20</v>
      </c>
      <c r="C24" s="134" t="s">
        <v>16</v>
      </c>
      <c r="D24" s="135" t="s">
        <v>10</v>
      </c>
      <c r="E24" s="137">
        <v>55000</v>
      </c>
      <c r="F24" s="136">
        <v>34273</v>
      </c>
      <c r="G24" s="214">
        <f t="shared" ca="1" si="0"/>
        <v>28.276522929500342</v>
      </c>
    </row>
    <row r="25" spans="1:26" x14ac:dyDescent="0.2">
      <c r="A25" s="138"/>
      <c r="B25" s="138"/>
      <c r="C25" s="138"/>
      <c r="D25" s="138"/>
      <c r="E25" s="138"/>
      <c r="F25" s="139"/>
      <c r="G25" s="215"/>
    </row>
    <row r="27" spans="1:26" ht="51" customHeight="1" x14ac:dyDescent="0.2">
      <c r="A27" s="300" t="s">
        <v>723</v>
      </c>
      <c r="B27" s="296"/>
      <c r="C27" s="296"/>
      <c r="D27" s="296"/>
      <c r="E27" s="296"/>
      <c r="F27" s="296"/>
      <c r="G27" s="296"/>
      <c r="Z27" s="165"/>
    </row>
  </sheetData>
  <mergeCells count="1">
    <mergeCell ref="A27:G27"/>
  </mergeCells>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B8433-9612-4CEE-BCDA-1A02AE0372C1}">
  <sheetPr codeName="Sheet42"/>
  <dimension ref="A1:B4"/>
  <sheetViews>
    <sheetView zoomScale="130" zoomScaleNormal="130" workbookViewId="0">
      <selection activeCell="A3" sqref="A3"/>
    </sheetView>
  </sheetViews>
  <sheetFormatPr defaultRowHeight="12.75" x14ac:dyDescent="0.2"/>
  <sheetData>
    <row r="1" spans="1:2" s="181" customFormat="1" ht="18" x14ac:dyDescent="0.25">
      <c r="A1" s="99" t="s">
        <v>1902</v>
      </c>
    </row>
    <row r="2" spans="1:2" s="94" customFormat="1" hidden="1" x14ac:dyDescent="0.2">
      <c r="A2" s="94" t="s">
        <v>682</v>
      </c>
      <c r="B2" s="270">
        <v>9.2939814814814812E-3</v>
      </c>
    </row>
    <row r="3" spans="1:2" s="273" customFormat="1" collapsed="1" x14ac:dyDescent="0.2">
      <c r="A3" s="269" t="str">
        <f>IF(A2="","",IF(Disable_Video_Hyperlinks,A2,HYPERLINK(Video_website&amp;A2,A2)))</f>
        <v>UNC_DAYT_EXCEL_5.2.3_LECTURE_YEARFRAC_EDATE.mp4</v>
      </c>
    </row>
    <row r="4" spans="1:2" s="94" customFormat="1" x14ac:dyDescent="0.2">
      <c r="A4" s="271">
        <f>IF(B2="","",B2)</f>
        <v>9.2939814814814812E-3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5"/>
  <dimension ref="A1:O37"/>
  <sheetViews>
    <sheetView zoomScale="130" zoomScaleNormal="130" workbookViewId="0">
      <selection activeCell="A2" sqref="A2:XFD2"/>
    </sheetView>
  </sheetViews>
  <sheetFormatPr defaultColWidth="9.140625" defaultRowHeight="12.75" x14ac:dyDescent="0.2"/>
  <cols>
    <col min="1" max="1" width="13.85546875" style="4" customWidth="1"/>
    <col min="2" max="2" width="11.85546875" style="4" customWidth="1"/>
    <col min="3" max="3" width="13.5703125" style="4" customWidth="1"/>
    <col min="4" max="4" width="8.85546875" style="4" customWidth="1"/>
    <col min="5" max="5" width="12" style="4" customWidth="1"/>
    <col min="6" max="6" width="13.5703125" style="6" customWidth="1"/>
    <col min="7" max="7" width="10.85546875" style="4" customWidth="1"/>
    <col min="8" max="16384" width="9.140625" style="4"/>
  </cols>
  <sheetData>
    <row r="1" spans="1:15" s="162" customFormat="1" ht="18" x14ac:dyDescent="0.25">
      <c r="A1" s="105" t="s">
        <v>283</v>
      </c>
      <c r="B1" s="221"/>
      <c r="C1" s="221"/>
      <c r="D1" s="221"/>
      <c r="E1" s="221"/>
      <c r="F1" s="222"/>
      <c r="G1" s="221"/>
      <c r="H1" s="181"/>
    </row>
    <row r="2" spans="1:15" s="94" customFormat="1" hidden="1" x14ac:dyDescent="0.2">
      <c r="A2" s="185"/>
      <c r="B2" s="185"/>
      <c r="C2" s="185"/>
      <c r="D2" s="185"/>
      <c r="E2" s="185"/>
      <c r="F2" s="188"/>
      <c r="G2" s="185"/>
    </row>
    <row r="3" spans="1:15" s="273" customFormat="1" collapsed="1" x14ac:dyDescent="0.2">
      <c r="A3" s="269" t="str">
        <f>IF(A2="","",IF(Disable_Video_Hyperlinks,A2,HYPERLINK(Video_website&amp;A2,A2)))</f>
        <v/>
      </c>
      <c r="B3" s="275"/>
      <c r="C3" s="275"/>
      <c r="D3" s="275"/>
      <c r="E3" s="275"/>
      <c r="F3" s="278"/>
      <c r="G3" s="275"/>
    </row>
    <row r="4" spans="1:15" s="94" customFormat="1" x14ac:dyDescent="0.2">
      <c r="A4" s="271" t="str">
        <f>IF(B2="","",B2)</f>
        <v/>
      </c>
      <c r="B4" s="185"/>
      <c r="C4" s="185"/>
      <c r="D4" s="185"/>
      <c r="E4" s="185"/>
      <c r="F4" s="188"/>
      <c r="G4" s="185"/>
    </row>
    <row r="5" spans="1:15" x14ac:dyDescent="0.2">
      <c r="A5" s="1"/>
    </row>
    <row r="6" spans="1:15" x14ac:dyDescent="0.2">
      <c r="A6" s="1" t="s">
        <v>39</v>
      </c>
      <c r="I6" s="301" t="s">
        <v>683</v>
      </c>
      <c r="J6" s="301"/>
      <c r="K6" s="301"/>
      <c r="L6" s="301"/>
      <c r="M6" s="301"/>
      <c r="N6" s="301"/>
      <c r="O6" s="301"/>
    </row>
    <row r="7" spans="1:15" x14ac:dyDescent="0.2">
      <c r="A7" s="4" t="s">
        <v>42</v>
      </c>
      <c r="B7" s="6">
        <f ca="1">TODAY()</f>
        <v>44601</v>
      </c>
      <c r="D7" s="38" t="s">
        <v>82</v>
      </c>
      <c r="E7" s="126">
        <v>26018</v>
      </c>
      <c r="F7"/>
      <c r="I7" s="301"/>
      <c r="J7" s="301"/>
      <c r="K7" s="301"/>
      <c r="L7" s="301"/>
      <c r="M7" s="301"/>
      <c r="N7" s="301"/>
      <c r="O7" s="301"/>
    </row>
    <row r="8" spans="1:15" x14ac:dyDescent="0.2">
      <c r="A8" s="94" t="s">
        <v>721</v>
      </c>
      <c r="B8" s="124">
        <v>365.25</v>
      </c>
      <c r="D8" s="38" t="s">
        <v>244</v>
      </c>
      <c r="E8" s="218">
        <f ca="1">(B7-E7)/B8</f>
        <v>50.87748117727584</v>
      </c>
      <c r="F8" s="94" t="s">
        <v>724</v>
      </c>
      <c r="I8" s="301"/>
      <c r="J8" s="301"/>
      <c r="K8" s="301"/>
      <c r="L8" s="301"/>
      <c r="M8" s="301"/>
      <c r="N8" s="301"/>
      <c r="O8" s="301"/>
    </row>
    <row r="9" spans="1:15" x14ac:dyDescent="0.2">
      <c r="D9" s="98" t="s">
        <v>244</v>
      </c>
      <c r="E9" s="209">
        <f ca="1">YEARFRAC(E7,B7,1)</f>
        <v>50.87748117727584</v>
      </c>
      <c r="F9" s="94" t="s">
        <v>725</v>
      </c>
      <c r="I9" s="301"/>
      <c r="J9" s="301"/>
      <c r="K9" s="301"/>
      <c r="L9" s="301"/>
      <c r="M9" s="301"/>
      <c r="N9" s="301"/>
      <c r="O9" s="301"/>
    </row>
    <row r="10" spans="1:15" s="13" customFormat="1" ht="13.5" thickBot="1" x14ac:dyDescent="0.25">
      <c r="I10" s="301"/>
      <c r="J10" s="301"/>
      <c r="K10" s="301"/>
      <c r="L10" s="301"/>
      <c r="M10" s="301"/>
      <c r="N10" s="301"/>
      <c r="O10" s="301"/>
    </row>
    <row r="11" spans="1:15" ht="26.25" thickBot="1" x14ac:dyDescent="0.25">
      <c r="A11" s="2" t="s">
        <v>0</v>
      </c>
      <c r="B11" s="2" t="s">
        <v>1</v>
      </c>
      <c r="C11" s="2" t="s">
        <v>2</v>
      </c>
      <c r="D11" s="2" t="s">
        <v>3</v>
      </c>
      <c r="E11" s="2" t="s">
        <v>6</v>
      </c>
      <c r="F11" s="3" t="s">
        <v>5</v>
      </c>
      <c r="G11" s="2" t="s">
        <v>151</v>
      </c>
      <c r="I11" s="301"/>
      <c r="J11" s="301"/>
      <c r="K11" s="301"/>
      <c r="L11" s="301"/>
      <c r="M11" s="301"/>
      <c r="N11" s="301"/>
      <c r="O11" s="301"/>
    </row>
    <row r="12" spans="1:15" x14ac:dyDescent="0.2">
      <c r="A12" s="124" t="s">
        <v>27</v>
      </c>
      <c r="B12" s="124" t="s">
        <v>15</v>
      </c>
      <c r="C12" s="124" t="s">
        <v>9</v>
      </c>
      <c r="D12" s="121" t="s">
        <v>10</v>
      </c>
      <c r="E12" s="129">
        <v>65000</v>
      </c>
      <c r="F12" s="126">
        <v>34297</v>
      </c>
      <c r="G12" s="41">
        <f t="shared" ref="G12:G25" ca="1" si="0">YEARFRAC(F12,$B$7,1)</f>
        <v>28.212101852696904</v>
      </c>
      <c r="I12" s="301"/>
      <c r="J12" s="301"/>
      <c r="K12" s="301"/>
      <c r="L12" s="301"/>
      <c r="M12" s="301"/>
      <c r="N12" s="301"/>
      <c r="O12" s="301"/>
    </row>
    <row r="13" spans="1:15" x14ac:dyDescent="0.2">
      <c r="A13" s="124" t="s">
        <v>14</v>
      </c>
      <c r="B13" s="124" t="s">
        <v>15</v>
      </c>
      <c r="C13" s="124" t="s">
        <v>16</v>
      </c>
      <c r="D13" s="121" t="s">
        <v>13</v>
      </c>
      <c r="E13" s="129">
        <v>100000</v>
      </c>
      <c r="F13" s="126">
        <v>34297</v>
      </c>
      <c r="G13" s="41">
        <f t="shared" ca="1" si="0"/>
        <v>28.212101852696904</v>
      </c>
      <c r="I13" s="301"/>
      <c r="J13" s="301"/>
      <c r="K13" s="301"/>
      <c r="L13" s="301"/>
      <c r="M13" s="301"/>
      <c r="N13" s="301"/>
      <c r="O13" s="301"/>
    </row>
    <row r="14" spans="1:15" x14ac:dyDescent="0.2">
      <c r="A14" s="124" t="s">
        <v>24</v>
      </c>
      <c r="B14" s="124" t="s">
        <v>15</v>
      </c>
      <c r="C14" s="124" t="s">
        <v>25</v>
      </c>
      <c r="D14" s="121" t="s">
        <v>10</v>
      </c>
      <c r="E14" s="129">
        <v>19500</v>
      </c>
      <c r="F14" s="126">
        <v>34297</v>
      </c>
      <c r="G14" s="41">
        <f t="shared" ca="1" si="0"/>
        <v>28.212101852696904</v>
      </c>
      <c r="I14" s="301"/>
      <c r="J14" s="301"/>
      <c r="K14" s="301"/>
      <c r="L14" s="301"/>
      <c r="M14" s="301"/>
      <c r="N14" s="301"/>
      <c r="O14" s="301"/>
    </row>
    <row r="15" spans="1:15" x14ac:dyDescent="0.2">
      <c r="A15" s="124" t="s">
        <v>26</v>
      </c>
      <c r="B15" s="124" t="s">
        <v>15</v>
      </c>
      <c r="C15" s="124" t="s">
        <v>25</v>
      </c>
      <c r="D15" s="121" t="s">
        <v>10</v>
      </c>
      <c r="E15" s="129">
        <v>18500</v>
      </c>
      <c r="F15" s="126">
        <v>34297</v>
      </c>
      <c r="G15" s="41">
        <f t="shared" ca="1" si="0"/>
        <v>28.212101852696904</v>
      </c>
      <c r="I15" s="301"/>
      <c r="J15" s="301"/>
      <c r="K15" s="301"/>
      <c r="L15" s="301"/>
      <c r="M15" s="301"/>
      <c r="N15" s="301"/>
      <c r="O15" s="301"/>
    </row>
    <row r="16" spans="1:15" x14ac:dyDescent="0.2">
      <c r="A16" s="124" t="s">
        <v>28</v>
      </c>
      <c r="B16" s="124" t="s">
        <v>12</v>
      </c>
      <c r="C16" s="124" t="s">
        <v>9</v>
      </c>
      <c r="D16" s="121" t="s">
        <v>13</v>
      </c>
      <c r="E16" s="129">
        <v>40000</v>
      </c>
      <c r="F16" s="126">
        <v>33679</v>
      </c>
      <c r="G16" s="41">
        <f t="shared" ca="1" si="0"/>
        <v>29.902146074361919</v>
      </c>
      <c r="I16" s="301"/>
      <c r="J16" s="301"/>
      <c r="K16" s="301"/>
      <c r="L16" s="301"/>
      <c r="M16" s="301"/>
      <c r="N16" s="301"/>
      <c r="O16" s="301"/>
    </row>
    <row r="17" spans="1:15" x14ac:dyDescent="0.2">
      <c r="A17" s="124" t="s">
        <v>17</v>
      </c>
      <c r="B17" s="124" t="s">
        <v>12</v>
      </c>
      <c r="C17" s="124" t="s">
        <v>9</v>
      </c>
      <c r="D17" s="121" t="s">
        <v>10</v>
      </c>
      <c r="E17" s="129">
        <v>49500</v>
      </c>
      <c r="F17" s="126">
        <v>33679</v>
      </c>
      <c r="G17" s="41">
        <f t="shared" ca="1" si="0"/>
        <v>29.902146074361919</v>
      </c>
      <c r="I17" s="301"/>
      <c r="J17" s="301"/>
      <c r="K17" s="301"/>
      <c r="L17" s="301"/>
      <c r="M17" s="301"/>
      <c r="N17" s="301"/>
      <c r="O17" s="301"/>
    </row>
    <row r="18" spans="1:15" x14ac:dyDescent="0.2">
      <c r="A18" s="124" t="s">
        <v>11</v>
      </c>
      <c r="B18" s="124" t="s">
        <v>12</v>
      </c>
      <c r="C18" s="124" t="s">
        <v>9</v>
      </c>
      <c r="D18" s="121" t="s">
        <v>10</v>
      </c>
      <c r="E18" s="129">
        <v>45000</v>
      </c>
      <c r="F18" s="126">
        <v>33679</v>
      </c>
      <c r="G18" s="41">
        <f t="shared" ca="1" si="0"/>
        <v>29.902146074361919</v>
      </c>
      <c r="I18" s="301"/>
      <c r="J18" s="301"/>
      <c r="K18" s="301"/>
      <c r="L18" s="301"/>
      <c r="M18" s="301"/>
      <c r="N18" s="301"/>
      <c r="O18" s="301"/>
    </row>
    <row r="19" spans="1:15" x14ac:dyDescent="0.2">
      <c r="A19" s="124" t="s">
        <v>22</v>
      </c>
      <c r="B19" s="124" t="s">
        <v>12</v>
      </c>
      <c r="C19" s="124" t="s">
        <v>16</v>
      </c>
      <c r="D19" s="121" t="s">
        <v>13</v>
      </c>
      <c r="E19" s="129">
        <v>75000</v>
      </c>
      <c r="F19" s="126">
        <v>33679</v>
      </c>
      <c r="G19" s="41">
        <f t="shared" ca="1" si="0"/>
        <v>29.902146074361919</v>
      </c>
      <c r="I19" s="301"/>
      <c r="J19" s="301"/>
      <c r="K19" s="301"/>
      <c r="L19" s="301"/>
      <c r="M19" s="301"/>
      <c r="N19" s="301"/>
      <c r="O19" s="301"/>
    </row>
    <row r="20" spans="1:15" x14ac:dyDescent="0.2">
      <c r="A20" s="124" t="s">
        <v>23</v>
      </c>
      <c r="B20" s="124" t="s">
        <v>8</v>
      </c>
      <c r="C20" s="124" t="s">
        <v>9</v>
      </c>
      <c r="D20" s="121" t="s">
        <v>13</v>
      </c>
      <c r="E20" s="129">
        <v>42500</v>
      </c>
      <c r="F20" s="126">
        <v>32812</v>
      </c>
      <c r="G20" s="41">
        <f t="shared" ca="1" si="0"/>
        <v>32.277822515703008</v>
      </c>
      <c r="I20" s="301"/>
      <c r="J20" s="301"/>
      <c r="K20" s="301"/>
      <c r="L20" s="301"/>
      <c r="M20" s="301"/>
      <c r="N20" s="301"/>
      <c r="O20" s="301"/>
    </row>
    <row r="21" spans="1:15" x14ac:dyDescent="0.2">
      <c r="A21" s="124" t="s">
        <v>7</v>
      </c>
      <c r="B21" s="124" t="s">
        <v>8</v>
      </c>
      <c r="C21" s="124" t="s">
        <v>9</v>
      </c>
      <c r="D21" s="121" t="s">
        <v>10</v>
      </c>
      <c r="E21" s="129">
        <v>47500</v>
      </c>
      <c r="F21" s="126">
        <v>33177</v>
      </c>
      <c r="G21" s="41">
        <f t="shared" ca="1" si="0"/>
        <v>31.277856135401976</v>
      </c>
      <c r="I21" s="301"/>
      <c r="J21" s="301"/>
      <c r="K21" s="301"/>
      <c r="L21" s="301"/>
      <c r="M21" s="301"/>
      <c r="N21" s="301"/>
      <c r="O21" s="301"/>
    </row>
    <row r="22" spans="1:15" x14ac:dyDescent="0.2">
      <c r="A22" s="124" t="s">
        <v>18</v>
      </c>
      <c r="B22" s="124" t="s">
        <v>8</v>
      </c>
      <c r="C22" s="124" t="s">
        <v>9</v>
      </c>
      <c r="D22" s="121" t="s">
        <v>13</v>
      </c>
      <c r="E22" s="129">
        <v>38500</v>
      </c>
      <c r="F22" s="126">
        <v>33542</v>
      </c>
      <c r="G22" s="41">
        <f t="shared" ca="1" si="0"/>
        <v>30.277891854893909</v>
      </c>
      <c r="I22" s="301"/>
      <c r="J22" s="301"/>
      <c r="K22" s="301"/>
      <c r="L22" s="301"/>
      <c r="M22" s="301"/>
      <c r="N22" s="301"/>
      <c r="O22" s="301"/>
    </row>
    <row r="23" spans="1:15" x14ac:dyDescent="0.2">
      <c r="A23" s="124" t="s">
        <v>29</v>
      </c>
      <c r="B23" s="124" t="s">
        <v>8</v>
      </c>
      <c r="C23" s="124" t="s">
        <v>16</v>
      </c>
      <c r="D23" s="121" t="s">
        <v>10</v>
      </c>
      <c r="E23" s="129">
        <v>52000</v>
      </c>
      <c r="F23" s="126">
        <v>33679</v>
      </c>
      <c r="G23" s="41">
        <f t="shared" ca="1" si="0"/>
        <v>29.902146074361919</v>
      </c>
      <c r="I23" s="301"/>
      <c r="J23" s="301"/>
      <c r="K23" s="301"/>
      <c r="L23" s="301"/>
      <c r="M23" s="301"/>
      <c r="N23" s="301"/>
      <c r="O23" s="301"/>
    </row>
    <row r="24" spans="1:15" x14ac:dyDescent="0.2">
      <c r="A24" s="124" t="s">
        <v>19</v>
      </c>
      <c r="B24" s="124" t="s">
        <v>20</v>
      </c>
      <c r="C24" s="124" t="s">
        <v>9</v>
      </c>
      <c r="D24" s="121" t="s">
        <v>10</v>
      </c>
      <c r="E24" s="129">
        <v>47500</v>
      </c>
      <c r="F24" s="126">
        <v>33908</v>
      </c>
      <c r="G24" s="41">
        <f t="shared" ca="1" si="0"/>
        <v>29.275192086902766</v>
      </c>
      <c r="I24" s="301"/>
      <c r="J24" s="301"/>
      <c r="K24" s="301"/>
      <c r="L24" s="301"/>
      <c r="M24" s="301"/>
      <c r="N24" s="301"/>
      <c r="O24" s="301"/>
    </row>
    <row r="25" spans="1:15" x14ac:dyDescent="0.2">
      <c r="A25" s="124" t="s">
        <v>21</v>
      </c>
      <c r="B25" s="124" t="s">
        <v>20</v>
      </c>
      <c r="C25" s="124" t="s">
        <v>16</v>
      </c>
      <c r="D25" s="121" t="s">
        <v>10</v>
      </c>
      <c r="E25" s="129">
        <v>55000</v>
      </c>
      <c r="F25" s="126">
        <v>34273</v>
      </c>
      <c r="G25" s="41">
        <f t="shared" ca="1" si="0"/>
        <v>28.27781327005567</v>
      </c>
      <c r="I25" s="301"/>
      <c r="J25" s="301"/>
      <c r="K25" s="301"/>
      <c r="L25" s="301"/>
      <c r="M25" s="301"/>
      <c r="N25" s="301"/>
      <c r="O25" s="301"/>
    </row>
    <row r="26" spans="1:15" x14ac:dyDescent="0.2">
      <c r="A26" s="128"/>
      <c r="B26" s="128"/>
      <c r="C26" s="128"/>
      <c r="D26" s="128"/>
      <c r="E26" s="128"/>
      <c r="F26" s="130"/>
      <c r="G26" s="14"/>
      <c r="I26" s="301"/>
      <c r="J26" s="301"/>
      <c r="K26" s="301"/>
      <c r="L26" s="301"/>
      <c r="M26" s="301"/>
      <c r="N26" s="301"/>
      <c r="O26" s="301"/>
    </row>
    <row r="27" spans="1:15" x14ac:dyDescent="0.2">
      <c r="A27" s="216"/>
      <c r="B27" s="216"/>
      <c r="C27" s="216"/>
      <c r="D27" s="216"/>
      <c r="E27" s="216"/>
      <c r="F27" s="217"/>
      <c r="G27" s="216"/>
      <c r="I27" s="301"/>
      <c r="J27" s="301"/>
      <c r="K27" s="301"/>
      <c r="L27" s="301"/>
      <c r="M27" s="301"/>
      <c r="N27" s="301"/>
      <c r="O27" s="301"/>
    </row>
    <row r="28" spans="1:15" x14ac:dyDescent="0.2">
      <c r="A28" s="220" t="s">
        <v>726</v>
      </c>
      <c r="B28" s="216"/>
      <c r="C28" s="216"/>
      <c r="D28" s="216"/>
      <c r="E28" s="216"/>
      <c r="F28" s="217"/>
      <c r="G28" s="216"/>
      <c r="I28" s="301"/>
      <c r="J28" s="301"/>
      <c r="K28" s="301"/>
      <c r="L28" s="301"/>
      <c r="M28" s="301"/>
      <c r="N28" s="301"/>
      <c r="O28" s="301"/>
    </row>
    <row r="29" spans="1:15" x14ac:dyDescent="0.2">
      <c r="A29" s="219" t="s">
        <v>727</v>
      </c>
      <c r="B29" s="216"/>
      <c r="C29" s="216"/>
      <c r="D29" s="216"/>
      <c r="E29" s="216"/>
      <c r="F29" s="217"/>
      <c r="G29" s="216"/>
      <c r="I29" s="301"/>
      <c r="J29" s="301"/>
      <c r="K29" s="301"/>
      <c r="L29" s="301"/>
      <c r="M29" s="301"/>
      <c r="N29" s="301"/>
      <c r="O29" s="301"/>
    </row>
    <row r="30" spans="1:15" x14ac:dyDescent="0.2">
      <c r="A30" s="216"/>
      <c r="B30" s="216"/>
      <c r="C30" s="216"/>
      <c r="D30" s="216"/>
      <c r="E30" s="216"/>
      <c r="F30" s="217"/>
      <c r="G30" s="216"/>
      <c r="I30" s="301"/>
      <c r="J30" s="301"/>
      <c r="K30" s="301"/>
      <c r="L30" s="301"/>
      <c r="M30" s="301"/>
      <c r="N30" s="301"/>
      <c r="O30" s="301"/>
    </row>
    <row r="31" spans="1:15" x14ac:dyDescent="0.2">
      <c r="A31" s="216"/>
      <c r="B31" s="216"/>
      <c r="C31" s="216"/>
      <c r="D31" s="216"/>
      <c r="E31" s="216"/>
      <c r="F31" s="217"/>
      <c r="G31" s="216"/>
    </row>
    <row r="32" spans="1:15" x14ac:dyDescent="0.2">
      <c r="A32" s="216"/>
      <c r="B32" s="216"/>
      <c r="C32" s="216"/>
      <c r="D32" s="216"/>
      <c r="E32" s="216"/>
      <c r="F32" s="217"/>
      <c r="G32" s="216"/>
    </row>
    <row r="33" spans="1:7" x14ac:dyDescent="0.2">
      <c r="A33" s="216"/>
      <c r="B33" s="216"/>
      <c r="C33" s="216"/>
      <c r="D33" s="216"/>
      <c r="E33" s="216"/>
      <c r="F33" s="217"/>
      <c r="G33" s="216"/>
    </row>
    <row r="34" spans="1:7" x14ac:dyDescent="0.2">
      <c r="A34" s="216"/>
      <c r="B34" s="216"/>
      <c r="C34" s="216"/>
      <c r="D34" s="216"/>
      <c r="E34" s="216"/>
      <c r="F34" s="217"/>
      <c r="G34" s="216"/>
    </row>
    <row r="35" spans="1:7" x14ac:dyDescent="0.2">
      <c r="A35" s="216"/>
      <c r="B35" s="216"/>
      <c r="C35" s="216"/>
      <c r="D35" s="216"/>
      <c r="E35" s="216"/>
      <c r="F35" s="217"/>
      <c r="G35" s="216"/>
    </row>
    <row r="36" spans="1:7" x14ac:dyDescent="0.2">
      <c r="A36" s="216"/>
      <c r="B36" s="216"/>
      <c r="C36" s="216"/>
      <c r="D36" s="216"/>
      <c r="E36" s="216"/>
      <c r="F36" s="217"/>
      <c r="G36" s="216"/>
    </row>
    <row r="37" spans="1:7" x14ac:dyDescent="0.2">
      <c r="A37" s="216"/>
      <c r="B37" s="216"/>
      <c r="C37" s="216"/>
      <c r="D37" s="216"/>
      <c r="E37" s="216"/>
      <c r="F37" s="217"/>
      <c r="G37" s="216"/>
    </row>
  </sheetData>
  <mergeCells count="1">
    <mergeCell ref="I6:O30"/>
  </mergeCells>
  <pageMargins left="0.75" right="0.75" top="1" bottom="1" header="0.5" footer="0.5"/>
  <pageSetup orientation="portrait" horizontalDpi="300" verticalDpi="300" r:id="rId1"/>
  <headerFooter alignWithMargins="0">
    <oddHeader>&amp;A</oddHeader>
    <oddFooter>Page &amp;P</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G55"/>
  <sheetViews>
    <sheetView zoomScale="130" zoomScaleNormal="130" workbookViewId="0">
      <selection activeCell="A2" sqref="A2:XFD2"/>
    </sheetView>
  </sheetViews>
  <sheetFormatPr defaultColWidth="9.140625" defaultRowHeight="12.75" x14ac:dyDescent="0.2"/>
  <cols>
    <col min="1" max="1" width="12" style="4" customWidth="1"/>
    <col min="2" max="2" width="11.85546875" style="4" customWidth="1"/>
    <col min="3" max="3" width="17.42578125" style="4" customWidth="1"/>
    <col min="4" max="4" width="13.28515625" style="4" customWidth="1"/>
    <col min="5" max="5" width="13.5703125" style="4" customWidth="1"/>
    <col min="6" max="6" width="13.5703125" style="6" customWidth="1"/>
    <col min="7" max="7" width="13.85546875" style="4" bestFit="1" customWidth="1"/>
    <col min="8" max="11" width="9.140625" style="4"/>
    <col min="12" max="12" width="10" style="4" bestFit="1" customWidth="1"/>
    <col min="13" max="16384" width="9.140625" style="4"/>
  </cols>
  <sheetData>
    <row r="1" spans="1:7" s="162" customFormat="1" ht="18" x14ac:dyDescent="0.25">
      <c r="A1" s="99" t="s">
        <v>291</v>
      </c>
      <c r="F1" s="163"/>
    </row>
    <row r="2" spans="1:7" s="94" customFormat="1" hidden="1" x14ac:dyDescent="0.2">
      <c r="A2" s="183"/>
      <c r="B2" s="183"/>
      <c r="C2" s="183"/>
      <c r="D2" s="183"/>
      <c r="E2" s="183"/>
      <c r="F2" s="184"/>
      <c r="G2" s="183"/>
    </row>
    <row r="3" spans="1:7" s="273" customFormat="1" collapsed="1" x14ac:dyDescent="0.2">
      <c r="A3" s="269" t="str">
        <f>IF(A2="","",IF(Disable_Video_Hyperlinks,A2,HYPERLINK(Video_website&amp;A2,A2)))</f>
        <v/>
      </c>
      <c r="F3" s="274"/>
    </row>
    <row r="4" spans="1:7" s="94" customFormat="1" x14ac:dyDescent="0.2">
      <c r="A4" s="271" t="str">
        <f>IF(B2="","",B2)</f>
        <v/>
      </c>
      <c r="B4" s="183"/>
      <c r="C4" s="183"/>
      <c r="D4" s="183"/>
      <c r="E4" s="183"/>
      <c r="F4" s="184"/>
      <c r="G4" s="183"/>
    </row>
    <row r="5" spans="1:7" s="94" customFormat="1" x14ac:dyDescent="0.2">
      <c r="A5" s="196"/>
      <c r="B5" s="183"/>
      <c r="C5" s="183"/>
      <c r="D5" s="183"/>
      <c r="E5" s="183"/>
      <c r="F5" s="184"/>
      <c r="G5" s="183"/>
    </row>
    <row r="6" spans="1:7" ht="15.75" x14ac:dyDescent="0.25">
      <c r="A6" s="155" t="s">
        <v>639</v>
      </c>
      <c r="B6" s="8"/>
      <c r="C6" s="8"/>
      <c r="D6" s="8"/>
      <c r="E6" s="8"/>
      <c r="F6" s="9"/>
      <c r="G6" s="8"/>
    </row>
    <row r="7" spans="1:7" s="94" customFormat="1" ht="170.25" customHeight="1" x14ac:dyDescent="0.2">
      <c r="A7" s="298" t="s">
        <v>630</v>
      </c>
      <c r="B7" s="298"/>
      <c r="C7" s="298"/>
      <c r="D7" s="298"/>
      <c r="E7" s="298"/>
      <c r="F7" s="298"/>
      <c r="G7" s="298"/>
    </row>
    <row r="8" spans="1:7" s="94" customFormat="1" x14ac:dyDescent="0.2">
      <c r="F8" s="110"/>
      <c r="G8" s="106"/>
    </row>
    <row r="9" spans="1:7" x14ac:dyDescent="0.2">
      <c r="A9" s="1" t="s">
        <v>39</v>
      </c>
      <c r="G9" s="31"/>
    </row>
    <row r="10" spans="1:7" x14ac:dyDescent="0.2">
      <c r="A10" s="4" t="s">
        <v>42</v>
      </c>
      <c r="C10" s="6">
        <f ca="1">TODAY()</f>
        <v>44601</v>
      </c>
      <c r="G10" s="31"/>
    </row>
    <row r="11" spans="1:7" x14ac:dyDescent="0.2">
      <c r="A11" s="4" t="s">
        <v>49</v>
      </c>
      <c r="C11" s="28">
        <v>26018</v>
      </c>
    </row>
    <row r="12" spans="1:7" x14ac:dyDescent="0.2">
      <c r="A12" s="4" t="s">
        <v>40</v>
      </c>
      <c r="C12" s="26">
        <v>365.25</v>
      </c>
    </row>
    <row r="14" spans="1:7" x14ac:dyDescent="0.2">
      <c r="A14" s="94" t="s">
        <v>634</v>
      </c>
      <c r="D14" s="120">
        <f ca="1">($C$10-$C$11)/$C$12</f>
        <v>50.87748117727584</v>
      </c>
      <c r="F14" s="4"/>
    </row>
    <row r="15" spans="1:7" x14ac:dyDescent="0.2">
      <c r="A15" s="94" t="s">
        <v>637</v>
      </c>
      <c r="D15" s="4">
        <f ca="1">INT(($C$10-$C$11)/$C$12)</f>
        <v>50</v>
      </c>
      <c r="F15" s="4"/>
    </row>
    <row r="16" spans="1:7" x14ac:dyDescent="0.2">
      <c r="A16" s="94" t="s">
        <v>635</v>
      </c>
      <c r="D16" s="120">
        <f ca="1">YEARFRAC($C$11,$C$10)</f>
        <v>50.869444444444447</v>
      </c>
      <c r="F16" s="4"/>
    </row>
    <row r="17" spans="1:6" x14ac:dyDescent="0.2">
      <c r="A17" s="94" t="s">
        <v>638</v>
      </c>
      <c r="D17" s="156">
        <f ca="1">INT(YEARFRAC($C$11,$C$10))</f>
        <v>50</v>
      </c>
      <c r="F17" s="4"/>
    </row>
    <row r="18" spans="1:6" x14ac:dyDescent="0.2">
      <c r="A18" s="94" t="s">
        <v>636</v>
      </c>
      <c r="D18" s="176">
        <f ca="1">DATEDIF(C11,C10,"y")</f>
        <v>50</v>
      </c>
      <c r="F18" s="4"/>
    </row>
    <row r="19" spans="1:6" x14ac:dyDescent="0.2">
      <c r="F19" s="4"/>
    </row>
    <row r="20" spans="1:6" x14ac:dyDescent="0.2">
      <c r="B20" s="31" t="s">
        <v>65</v>
      </c>
      <c r="C20" s="31" t="s">
        <v>91</v>
      </c>
    </row>
    <row r="21" spans="1:6" x14ac:dyDescent="0.2">
      <c r="A21" s="31" t="s">
        <v>62</v>
      </c>
      <c r="B21" s="31">
        <f t="shared" ref="B21:B26" ca="1" si="0">DATEDIF($C$11,$C$10,A21)</f>
        <v>50</v>
      </c>
      <c r="C21" s="31">
        <f ca="1">($C$10-$C$11)/$C$12</f>
        <v>50.87748117727584</v>
      </c>
    </row>
    <row r="22" spans="1:6" x14ac:dyDescent="0.2">
      <c r="A22" s="31" t="s">
        <v>63</v>
      </c>
      <c r="B22" s="31">
        <f t="shared" ca="1" si="0"/>
        <v>610</v>
      </c>
      <c r="C22" s="31">
        <f ca="1">($C$10-$C$11)/$C$12*12</f>
        <v>610.52977412731002</v>
      </c>
    </row>
    <row r="23" spans="1:6" x14ac:dyDescent="0.2">
      <c r="A23" s="31" t="s">
        <v>64</v>
      </c>
      <c r="B23" s="31">
        <f t="shared" ca="1" si="0"/>
        <v>18583</v>
      </c>
      <c r="C23" s="31">
        <f ca="1">($C$10-$C$11)</f>
        <v>18583</v>
      </c>
    </row>
    <row r="24" spans="1:6" x14ac:dyDescent="0.2">
      <c r="A24" s="31" t="s">
        <v>88</v>
      </c>
      <c r="B24" s="31">
        <f t="shared" ca="1" si="0"/>
        <v>14</v>
      </c>
      <c r="C24"/>
    </row>
    <row r="25" spans="1:6" x14ac:dyDescent="0.2">
      <c r="A25" s="31" t="s">
        <v>89</v>
      </c>
      <c r="B25" s="31">
        <f t="shared" ca="1" si="0"/>
        <v>10</v>
      </c>
      <c r="C25" s="31"/>
    </row>
    <row r="26" spans="1:6" x14ac:dyDescent="0.2">
      <c r="A26" s="31" t="s">
        <v>90</v>
      </c>
      <c r="B26" s="31">
        <f t="shared" ca="1" si="0"/>
        <v>320</v>
      </c>
      <c r="C26" s="31"/>
    </row>
    <row r="27" spans="1:6" x14ac:dyDescent="0.2">
      <c r="A27" s="31"/>
      <c r="B27" s="31"/>
      <c r="C27" s="31"/>
    </row>
    <row r="29" spans="1:6" x14ac:dyDescent="0.2">
      <c r="A29" s="19"/>
    </row>
    <row r="45" spans="2:5" x14ac:dyDescent="0.2">
      <c r="B45" s="1" t="s">
        <v>303</v>
      </c>
      <c r="C45" s="1" t="s">
        <v>304</v>
      </c>
      <c r="E45" s="1" t="s">
        <v>305</v>
      </c>
    </row>
    <row r="46" spans="2:5" x14ac:dyDescent="0.2">
      <c r="B46" s="94" t="s">
        <v>64</v>
      </c>
      <c r="C46" s="94" t="s">
        <v>292</v>
      </c>
      <c r="E46" s="94" t="s">
        <v>293</v>
      </c>
    </row>
    <row r="47" spans="2:5" x14ac:dyDescent="0.2">
      <c r="B47" s="94" t="s">
        <v>63</v>
      </c>
      <c r="C47" s="94" t="s">
        <v>294</v>
      </c>
      <c r="E47" s="94" t="s">
        <v>295</v>
      </c>
    </row>
    <row r="48" spans="2:5" x14ac:dyDescent="0.2">
      <c r="B48" s="94" t="s">
        <v>62</v>
      </c>
      <c r="C48" s="94" t="s">
        <v>296</v>
      </c>
      <c r="E48" s="4" t="s">
        <v>297</v>
      </c>
    </row>
    <row r="49" spans="2:5" x14ac:dyDescent="0.2">
      <c r="B49" s="94" t="s">
        <v>90</v>
      </c>
      <c r="C49" s="94" t="s">
        <v>298</v>
      </c>
      <c r="E49" s="4" t="s">
        <v>299</v>
      </c>
    </row>
    <row r="50" spans="2:5" x14ac:dyDescent="0.2">
      <c r="B50" s="94" t="s">
        <v>89</v>
      </c>
      <c r="C50" s="94" t="s">
        <v>300</v>
      </c>
      <c r="E50" s="4" t="s">
        <v>301</v>
      </c>
    </row>
    <row r="51" spans="2:5" x14ac:dyDescent="0.2">
      <c r="B51" s="94" t="s">
        <v>88</v>
      </c>
      <c r="C51" s="94" t="s">
        <v>306</v>
      </c>
      <c r="E51" s="4" t="s">
        <v>302</v>
      </c>
    </row>
    <row r="52" spans="2:5" x14ac:dyDescent="0.2">
      <c r="B52" s="94"/>
      <c r="C52" s="94"/>
    </row>
    <row r="53" spans="2:5" x14ac:dyDescent="0.2">
      <c r="B53" s="94"/>
      <c r="C53" s="94"/>
    </row>
    <row r="54" spans="2:5" x14ac:dyDescent="0.2">
      <c r="B54" s="94" t="s">
        <v>312</v>
      </c>
    </row>
    <row r="55" spans="2:5" x14ac:dyDescent="0.2">
      <c r="B55" s="100" t="s">
        <v>307</v>
      </c>
    </row>
  </sheetData>
  <mergeCells count="1">
    <mergeCell ref="A7:G7"/>
  </mergeCells>
  <phoneticPr fontId="0" type="noConversion"/>
  <hyperlinks>
    <hyperlink ref="B55" r:id="rId1" xr:uid="{00000000-0004-0000-0C00-000000000000}"/>
  </hyperlinks>
  <pageMargins left="0.75" right="0.75" top="1" bottom="1" header="0.5" footer="0.5"/>
  <pageSetup orientation="portrait" horizontalDpi="300" verticalDpi="300" r:id="rId2"/>
  <headerFooter alignWithMargins="0">
    <oddHeader>&amp;A</oddHeader>
    <oddFooter>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7"/>
  <dimension ref="A1:S2285"/>
  <sheetViews>
    <sheetView zoomScale="115" zoomScaleNormal="115" workbookViewId="0">
      <pane ySplit="13" topLeftCell="A14" activePane="bottomLeft" state="frozen"/>
      <selection activeCell="A2" sqref="A2:XFD2"/>
      <selection pane="bottomLeft" activeCell="A2" sqref="A2:XFD2"/>
    </sheetView>
  </sheetViews>
  <sheetFormatPr defaultColWidth="9.140625" defaultRowHeight="12.75" x14ac:dyDescent="0.2"/>
  <cols>
    <col min="1" max="1" width="13.5703125" style="4" customWidth="1"/>
    <col min="2" max="2" width="11.85546875" style="4" customWidth="1"/>
    <col min="3" max="3" width="13.5703125" style="4" customWidth="1"/>
    <col min="4" max="4" width="11.140625" style="4" customWidth="1"/>
    <col min="5" max="8" width="13.42578125" style="4" customWidth="1"/>
    <col min="9" max="14" width="9.28515625" style="4" customWidth="1"/>
    <col min="15" max="16" width="9.42578125" style="4" bestFit="1" customWidth="1"/>
    <col min="17" max="17" width="13.5703125" style="6" customWidth="1"/>
    <col min="18" max="18" width="13.85546875" style="4" bestFit="1" customWidth="1"/>
    <col min="19" max="16384" width="9.140625" style="4"/>
  </cols>
  <sheetData>
    <row r="1" spans="1:19" s="162" customFormat="1" ht="18" x14ac:dyDescent="0.25">
      <c r="A1" s="105" t="s">
        <v>729</v>
      </c>
      <c r="B1" s="221"/>
      <c r="C1" s="221"/>
      <c r="D1" s="221"/>
      <c r="E1" s="221"/>
      <c r="F1" s="221"/>
      <c r="G1" s="221"/>
      <c r="H1" s="221"/>
      <c r="I1" s="221"/>
      <c r="J1" s="221"/>
      <c r="K1" s="221"/>
      <c r="L1" s="221"/>
      <c r="M1" s="221"/>
      <c r="N1" s="221"/>
      <c r="O1" s="221"/>
      <c r="P1" s="221"/>
      <c r="Q1" s="222"/>
      <c r="R1" s="221"/>
      <c r="S1" s="221"/>
    </row>
    <row r="2" spans="1:19" s="94" customFormat="1" hidden="1" x14ac:dyDescent="0.2">
      <c r="A2" s="185"/>
      <c r="B2" s="185"/>
      <c r="C2" s="185"/>
      <c r="D2" s="185"/>
      <c r="E2" s="185"/>
      <c r="F2" s="185"/>
      <c r="G2" s="185"/>
      <c r="H2" s="185"/>
      <c r="I2" s="185"/>
      <c r="J2" s="185"/>
      <c r="K2" s="185"/>
      <c r="L2" s="185"/>
      <c r="M2" s="185"/>
      <c r="N2" s="185"/>
      <c r="O2" s="185"/>
      <c r="P2" s="185"/>
      <c r="Q2" s="188"/>
      <c r="R2" s="185"/>
      <c r="S2" s="185"/>
    </row>
    <row r="3" spans="1:19" s="273" customFormat="1" collapsed="1" x14ac:dyDescent="0.2">
      <c r="A3" s="269" t="str">
        <f>IF(A2="","",IF(Disable_Video_Hyperlinks,A2,HYPERLINK(Video_website&amp;A2,A2)))</f>
        <v/>
      </c>
      <c r="B3" s="275"/>
      <c r="C3" s="275"/>
      <c r="D3" s="275"/>
      <c r="E3" s="275"/>
      <c r="F3" s="275"/>
      <c r="G3" s="275"/>
      <c r="H3" s="275"/>
      <c r="I3" s="275"/>
      <c r="J3" s="275"/>
      <c r="K3" s="275"/>
      <c r="L3" s="275"/>
      <c r="M3" s="275"/>
      <c r="N3" s="275"/>
      <c r="O3" s="275"/>
      <c r="P3" s="275"/>
      <c r="Q3" s="278"/>
      <c r="R3" s="275"/>
      <c r="S3" s="275"/>
    </row>
    <row r="4" spans="1:19" s="94" customFormat="1" x14ac:dyDescent="0.2">
      <c r="A4" s="271" t="str">
        <f>IF(B2="","",B2)</f>
        <v/>
      </c>
      <c r="B4" s="185"/>
      <c r="C4" s="185"/>
      <c r="D4" s="185"/>
      <c r="E4" s="185"/>
      <c r="F4" s="185"/>
      <c r="G4" s="185"/>
      <c r="H4" s="185"/>
      <c r="I4" s="185"/>
      <c r="J4" s="185"/>
      <c r="K4" s="185"/>
      <c r="L4" s="185"/>
      <c r="M4" s="185"/>
      <c r="N4" s="185"/>
      <c r="O4" s="185"/>
      <c r="P4" s="185"/>
      <c r="Q4" s="188"/>
      <c r="R4" s="185"/>
      <c r="S4" s="185"/>
    </row>
    <row r="5" spans="1:19" x14ac:dyDescent="0.2">
      <c r="A5" s="1"/>
    </row>
    <row r="6" spans="1:19" x14ac:dyDescent="0.2">
      <c r="A6" s="1" t="s">
        <v>39</v>
      </c>
      <c r="N6" s="6"/>
      <c r="Q6" s="4"/>
    </row>
    <row r="7" spans="1:19" x14ac:dyDescent="0.2">
      <c r="A7" s="4" t="s">
        <v>42</v>
      </c>
      <c r="B7" s="6">
        <f ca="1">TODAY()</f>
        <v>44601</v>
      </c>
      <c r="D7" s="38" t="s">
        <v>82</v>
      </c>
      <c r="E7" s="6">
        <f ca="1">DATE(1950,MONTH($B$7),DAY($B$7))</f>
        <v>18303</v>
      </c>
      <c r="N7" s="6"/>
      <c r="Q7" s="4"/>
    </row>
    <row r="8" spans="1:19" x14ac:dyDescent="0.2">
      <c r="A8" s="94"/>
      <c r="B8" s="124"/>
      <c r="D8" s="38" t="s">
        <v>244</v>
      </c>
      <c r="E8" s="210">
        <f ca="1">YEARFRAC(E7,B7,1)</f>
        <v>72.000675092825261</v>
      </c>
      <c r="N8" s="6"/>
      <c r="Q8" s="4"/>
    </row>
    <row r="9" spans="1:19" x14ac:dyDescent="0.2">
      <c r="N9" s="6"/>
      <c r="Q9" s="4"/>
    </row>
    <row r="10" spans="1:19" x14ac:dyDescent="0.2">
      <c r="B10" s="117" t="s">
        <v>48</v>
      </c>
      <c r="C10" s="118"/>
      <c r="D10" s="118"/>
      <c r="E10" s="118"/>
      <c r="F10" s="118"/>
      <c r="G10" s="118"/>
      <c r="H10" s="118"/>
      <c r="I10" s="118"/>
      <c r="J10" s="118"/>
      <c r="K10" s="118"/>
      <c r="L10" s="118"/>
      <c r="M10" s="118"/>
      <c r="N10" s="119"/>
      <c r="Q10" s="4"/>
    </row>
    <row r="11" spans="1:19" x14ac:dyDescent="0.2">
      <c r="B11" s="107" t="s">
        <v>626</v>
      </c>
      <c r="C11" s="115"/>
      <c r="D11" s="115"/>
      <c r="E11" s="116"/>
      <c r="F11" s="107" t="s">
        <v>629</v>
      </c>
      <c r="G11" s="109"/>
      <c r="H11" s="109"/>
      <c r="I11" s="107" t="s">
        <v>632</v>
      </c>
      <c r="J11" s="108"/>
      <c r="K11" s="108"/>
      <c r="L11" s="108"/>
      <c r="M11" s="108"/>
      <c r="N11" s="109"/>
      <c r="Q11" s="4"/>
    </row>
    <row r="12" spans="1:19" ht="13.5" thickBot="1" x14ac:dyDescent="0.25">
      <c r="B12" s="131">
        <v>365</v>
      </c>
      <c r="C12" s="132">
        <v>365.25</v>
      </c>
      <c r="D12" s="132">
        <v>365.24250000000001</v>
      </c>
      <c r="E12" s="133">
        <v>365.24218999999999</v>
      </c>
      <c r="F12" s="227">
        <v>0</v>
      </c>
      <c r="G12" s="228">
        <v>1</v>
      </c>
      <c r="H12" s="229">
        <v>3</v>
      </c>
      <c r="I12" s="131" t="s">
        <v>62</v>
      </c>
      <c r="J12" s="132" t="s">
        <v>63</v>
      </c>
      <c r="K12" s="132" t="s">
        <v>90</v>
      </c>
      <c r="L12" s="132" t="s">
        <v>89</v>
      </c>
      <c r="M12" s="132" t="s">
        <v>88</v>
      </c>
      <c r="N12" s="133" t="s">
        <v>64</v>
      </c>
      <c r="O12" s="6"/>
      <c r="Q12" s="4"/>
    </row>
    <row r="13" spans="1:19" s="226" customFormat="1" ht="39" thickBot="1" x14ac:dyDescent="0.25">
      <c r="A13" s="223" t="s">
        <v>631</v>
      </c>
      <c r="B13" s="224" t="str">
        <f>"Arithmetic  w/ "&amp;B12</f>
        <v>Arithmetic  w/ 365</v>
      </c>
      <c r="C13" s="224" t="str">
        <f t="shared" ref="C13:E13" si="0">"Arithmetic  w/ "&amp;C12</f>
        <v>Arithmetic  w/ 365.25</v>
      </c>
      <c r="D13" s="224" t="str">
        <f t="shared" si="0"/>
        <v>Arithmetic  w/ 365.2425</v>
      </c>
      <c r="E13" s="224" t="str">
        <f t="shared" si="0"/>
        <v>Arithmetic  w/ 365.24219</v>
      </c>
      <c r="F13" s="225" t="s">
        <v>627</v>
      </c>
      <c r="G13" s="225" t="s">
        <v>628</v>
      </c>
      <c r="H13" s="225" t="s">
        <v>633</v>
      </c>
      <c r="I13" s="225" t="str">
        <f>"DATEDIF "&amp;I12</f>
        <v>DATEDIF y</v>
      </c>
      <c r="J13" s="225" t="str">
        <f t="shared" ref="J13:N13" si="1">"DATEDIF "&amp;J12</f>
        <v>DATEDIF m</v>
      </c>
      <c r="K13" s="225" t="str">
        <f t="shared" si="1"/>
        <v>DATEDIF yd</v>
      </c>
      <c r="L13" s="225" t="str">
        <f t="shared" si="1"/>
        <v>DATEDIF ym</v>
      </c>
      <c r="M13" s="225" t="str">
        <f t="shared" si="1"/>
        <v>DATEDIF md</v>
      </c>
      <c r="N13" s="225" t="str">
        <f t="shared" si="1"/>
        <v>DATEDIF d</v>
      </c>
    </row>
    <row r="14" spans="1:19" x14ac:dyDescent="0.2">
      <c r="A14" s="230">
        <f ca="1">E7-1</f>
        <v>18302</v>
      </c>
      <c r="B14" s="106">
        <f t="shared" ref="B14:E33" ca="1" si="2">($B$7-$A14)/B$12</f>
        <v>72.052054794520544</v>
      </c>
      <c r="C14" s="106">
        <f t="shared" ca="1" si="2"/>
        <v>72.002737850787128</v>
      </c>
      <c r="D14" s="106">
        <f t="shared" ca="1" si="2"/>
        <v>72.004216376790765</v>
      </c>
      <c r="E14" s="106">
        <f t="shared" ca="1" si="2"/>
        <v>72.004277490505686</v>
      </c>
      <c r="F14" s="106">
        <f t="shared" ref="F14:H33" ca="1" si="3">YEARFRAC($A14,$B$7,F$12)</f>
        <v>72.00277777777778</v>
      </c>
      <c r="G14" s="106">
        <f t="shared" ca="1" si="3"/>
        <v>72.003412969283275</v>
      </c>
      <c r="H14" s="106">
        <f t="shared" ca="1" si="3"/>
        <v>72.052054794520544</v>
      </c>
      <c r="I14" s="106">
        <f t="shared" ref="I14:N23" ca="1" si="4">DATEDIF($A14,$B$7,I$12)</f>
        <v>72</v>
      </c>
      <c r="J14" s="106">
        <f t="shared" ca="1" si="4"/>
        <v>864</v>
      </c>
      <c r="K14" s="106">
        <f t="shared" ca="1" si="4"/>
        <v>1</v>
      </c>
      <c r="L14" s="106">
        <f t="shared" ca="1" si="4"/>
        <v>0</v>
      </c>
      <c r="M14" s="106">
        <f t="shared" ca="1" si="4"/>
        <v>1</v>
      </c>
      <c r="N14" s="106">
        <f t="shared" ca="1" si="4"/>
        <v>26299</v>
      </c>
      <c r="Q14" s="4"/>
    </row>
    <row r="15" spans="1:19" x14ac:dyDescent="0.2">
      <c r="A15" s="110">
        <f ca="1">A14+1</f>
        <v>18303</v>
      </c>
      <c r="B15" s="106">
        <f t="shared" ca="1" si="2"/>
        <v>72.049315068493144</v>
      </c>
      <c r="C15" s="106">
        <f t="shared" ca="1" si="2"/>
        <v>72</v>
      </c>
      <c r="D15" s="106">
        <f t="shared" ca="1" si="2"/>
        <v>72.001478469783777</v>
      </c>
      <c r="E15" s="106">
        <f t="shared" ca="1" si="2"/>
        <v>72.001539581174896</v>
      </c>
      <c r="F15" s="106">
        <f t="shared" ca="1" si="3"/>
        <v>72</v>
      </c>
      <c r="G15" s="106">
        <f t="shared" ca="1" si="3"/>
        <v>72.000675092825261</v>
      </c>
      <c r="H15" s="106">
        <f t="shared" ca="1" si="3"/>
        <v>72.049315068493144</v>
      </c>
      <c r="I15" s="106">
        <f t="shared" ca="1" si="4"/>
        <v>72</v>
      </c>
      <c r="J15" s="106">
        <f t="shared" ca="1" si="4"/>
        <v>864</v>
      </c>
      <c r="K15" s="106">
        <f t="shared" ca="1" si="4"/>
        <v>0</v>
      </c>
      <c r="L15" s="106">
        <f t="shared" ca="1" si="4"/>
        <v>0</v>
      </c>
      <c r="M15" s="106">
        <f t="shared" ca="1" si="4"/>
        <v>0</v>
      </c>
      <c r="N15" s="106">
        <f t="shared" ca="1" si="4"/>
        <v>26298</v>
      </c>
      <c r="Q15" s="4"/>
    </row>
    <row r="16" spans="1:19" x14ac:dyDescent="0.2">
      <c r="A16" s="110">
        <f ca="1">A15+1</f>
        <v>18304</v>
      </c>
      <c r="B16" s="106">
        <f t="shared" ca="1" si="2"/>
        <v>72.046575342465758</v>
      </c>
      <c r="C16" s="106">
        <f t="shared" ca="1" si="2"/>
        <v>71.997262149212872</v>
      </c>
      <c r="D16" s="106">
        <f t="shared" ca="1" si="2"/>
        <v>71.998740562776788</v>
      </c>
      <c r="E16" s="106">
        <f t="shared" ca="1" si="2"/>
        <v>71.998801671844106</v>
      </c>
      <c r="F16" s="106">
        <f t="shared" ca="1" si="3"/>
        <v>71.99722222222222</v>
      </c>
      <c r="G16" s="106">
        <f t="shared" ca="1" si="3"/>
        <v>71.997937216367248</v>
      </c>
      <c r="H16" s="106">
        <f t="shared" ca="1" si="3"/>
        <v>72.046575342465758</v>
      </c>
      <c r="I16" s="106">
        <f t="shared" ca="1" si="4"/>
        <v>71</v>
      </c>
      <c r="J16" s="106">
        <f t="shared" ca="1" si="4"/>
        <v>863</v>
      </c>
      <c r="K16" s="106">
        <f t="shared" ca="1" si="4"/>
        <v>364</v>
      </c>
      <c r="L16" s="106">
        <f t="shared" ca="1" si="4"/>
        <v>11</v>
      </c>
      <c r="M16" s="106">
        <f t="shared" ca="1" si="4"/>
        <v>30</v>
      </c>
      <c r="N16" s="106">
        <f t="shared" ca="1" si="4"/>
        <v>26297</v>
      </c>
      <c r="Q16" s="4"/>
    </row>
    <row r="17" spans="1:17" x14ac:dyDescent="0.2">
      <c r="A17" s="110">
        <f ca="1">EDATE(A14,3)</f>
        <v>18391</v>
      </c>
      <c r="B17" s="106">
        <f t="shared" ca="1" si="2"/>
        <v>71.808219178082197</v>
      </c>
      <c r="C17" s="106">
        <f t="shared" ca="1" si="2"/>
        <v>71.759069130732371</v>
      </c>
      <c r="D17" s="106">
        <f t="shared" ca="1" si="2"/>
        <v>71.760542653168784</v>
      </c>
      <c r="E17" s="106">
        <f t="shared" ca="1" si="2"/>
        <v>71.760603560065178</v>
      </c>
      <c r="F17" s="106">
        <f t="shared" ca="1" si="3"/>
        <v>71.75277777777778</v>
      </c>
      <c r="G17" s="106">
        <f t="shared" ca="1" si="3"/>
        <v>71.759741964520117</v>
      </c>
      <c r="H17" s="106">
        <f t="shared" ca="1" si="3"/>
        <v>71.808219178082197</v>
      </c>
      <c r="I17" s="106">
        <f t="shared" ca="1" si="4"/>
        <v>71</v>
      </c>
      <c r="J17" s="106">
        <f t="shared" ca="1" si="4"/>
        <v>861</v>
      </c>
      <c r="K17" s="106">
        <f t="shared" ca="1" si="4"/>
        <v>277</v>
      </c>
      <c r="L17" s="106">
        <f t="shared" ca="1" si="4"/>
        <v>9</v>
      </c>
      <c r="M17" s="106">
        <f t="shared" ca="1" si="4"/>
        <v>1</v>
      </c>
      <c r="N17" s="106">
        <f t="shared" ca="1" si="4"/>
        <v>26210</v>
      </c>
      <c r="Q17" s="4"/>
    </row>
    <row r="18" spans="1:17" x14ac:dyDescent="0.2">
      <c r="A18" s="110">
        <f t="shared" ref="A18:A81" ca="1" si="5">EDATE(A15,3)</f>
        <v>18392</v>
      </c>
      <c r="B18" s="106">
        <f t="shared" ca="1" si="2"/>
        <v>71.805479452054797</v>
      </c>
      <c r="C18" s="106">
        <f t="shared" ca="1" si="2"/>
        <v>71.756331279945243</v>
      </c>
      <c r="D18" s="106">
        <f t="shared" ca="1" si="2"/>
        <v>71.757804746161796</v>
      </c>
      <c r="E18" s="106">
        <f t="shared" ca="1" si="2"/>
        <v>71.757865650734388</v>
      </c>
      <c r="F18" s="106">
        <f t="shared" ca="1" si="3"/>
        <v>71.75</v>
      </c>
      <c r="G18" s="106">
        <f t="shared" ca="1" si="3"/>
        <v>71.757004088062104</v>
      </c>
      <c r="H18" s="106">
        <f t="shared" ca="1" si="3"/>
        <v>71.805479452054797</v>
      </c>
      <c r="I18" s="106">
        <f t="shared" ca="1" si="4"/>
        <v>71</v>
      </c>
      <c r="J18" s="106">
        <f t="shared" ca="1" si="4"/>
        <v>861</v>
      </c>
      <c r="K18" s="106">
        <f t="shared" ca="1" si="4"/>
        <v>276</v>
      </c>
      <c r="L18" s="106">
        <f t="shared" ca="1" si="4"/>
        <v>9</v>
      </c>
      <c r="M18" s="106">
        <f t="shared" ca="1" si="4"/>
        <v>0</v>
      </c>
      <c r="N18" s="106">
        <f t="shared" ca="1" si="4"/>
        <v>26209</v>
      </c>
      <c r="Q18" s="4"/>
    </row>
    <row r="19" spans="1:17" x14ac:dyDescent="0.2">
      <c r="A19" s="110">
        <f t="shared" ca="1" si="5"/>
        <v>18393</v>
      </c>
      <c r="B19" s="106">
        <f t="shared" ca="1" si="2"/>
        <v>71.802739726027397</v>
      </c>
      <c r="C19" s="106">
        <f t="shared" ca="1" si="2"/>
        <v>71.753593429158116</v>
      </c>
      <c r="D19" s="106">
        <f t="shared" ca="1" si="2"/>
        <v>71.755066839154807</v>
      </c>
      <c r="E19" s="106">
        <f t="shared" ca="1" si="2"/>
        <v>71.755127741403584</v>
      </c>
      <c r="F19" s="106">
        <f t="shared" ca="1" si="3"/>
        <v>71.74722222222222</v>
      </c>
      <c r="G19" s="106">
        <f t="shared" ca="1" si="3"/>
        <v>71.75426621160409</v>
      </c>
      <c r="H19" s="106">
        <f t="shared" ca="1" si="3"/>
        <v>71.802739726027397</v>
      </c>
      <c r="I19" s="106">
        <f t="shared" ca="1" si="4"/>
        <v>71</v>
      </c>
      <c r="J19" s="106">
        <f t="shared" ca="1" si="4"/>
        <v>860</v>
      </c>
      <c r="K19" s="106">
        <f t="shared" ca="1" si="4"/>
        <v>275</v>
      </c>
      <c r="L19" s="106">
        <f t="shared" ca="1" si="4"/>
        <v>8</v>
      </c>
      <c r="M19" s="106">
        <f t="shared" ca="1" si="4"/>
        <v>30</v>
      </c>
      <c r="N19" s="106">
        <f t="shared" ca="1" si="4"/>
        <v>26208</v>
      </c>
      <c r="Q19" s="4"/>
    </row>
    <row r="20" spans="1:17" x14ac:dyDescent="0.2">
      <c r="A20" s="110">
        <f t="shared" ca="1" si="5"/>
        <v>18483</v>
      </c>
      <c r="B20" s="106">
        <f t="shared" ca="1" si="2"/>
        <v>71.556164383561651</v>
      </c>
      <c r="C20" s="106">
        <f t="shared" ca="1" si="2"/>
        <v>71.507186858316217</v>
      </c>
      <c r="D20" s="106">
        <f t="shared" ca="1" si="2"/>
        <v>71.508655208525838</v>
      </c>
      <c r="E20" s="106">
        <f t="shared" ca="1" si="2"/>
        <v>71.508715901632286</v>
      </c>
      <c r="F20" s="106">
        <f t="shared" ca="1" si="3"/>
        <v>71.50277777777778</v>
      </c>
      <c r="G20" s="106">
        <f t="shared" ca="1" si="3"/>
        <v>71.507857330382933</v>
      </c>
      <c r="H20" s="106">
        <f t="shared" ca="1" si="3"/>
        <v>71.556164383561651</v>
      </c>
      <c r="I20" s="106">
        <f t="shared" ca="1" si="4"/>
        <v>71</v>
      </c>
      <c r="J20" s="106">
        <f t="shared" ca="1" si="4"/>
        <v>858</v>
      </c>
      <c r="K20" s="106">
        <f t="shared" ca="1" si="4"/>
        <v>185</v>
      </c>
      <c r="L20" s="106">
        <f t="shared" ca="1" si="4"/>
        <v>6</v>
      </c>
      <c r="M20" s="106">
        <f t="shared" ca="1" si="4"/>
        <v>1</v>
      </c>
      <c r="N20" s="106">
        <f t="shared" ca="1" si="4"/>
        <v>26118</v>
      </c>
      <c r="Q20" s="4"/>
    </row>
    <row r="21" spans="1:17" x14ac:dyDescent="0.2">
      <c r="A21" s="110">
        <f t="shared" ca="1" si="5"/>
        <v>18484</v>
      </c>
      <c r="B21" s="106">
        <f t="shared" ca="1" si="2"/>
        <v>71.553424657534251</v>
      </c>
      <c r="C21" s="106">
        <f t="shared" ca="1" si="2"/>
        <v>71.504449007529089</v>
      </c>
      <c r="D21" s="106">
        <f t="shared" ca="1" si="2"/>
        <v>71.505917301518849</v>
      </c>
      <c r="E21" s="106">
        <f t="shared" ca="1" si="2"/>
        <v>71.505977992301496</v>
      </c>
      <c r="F21" s="106">
        <f t="shared" ca="1" si="3"/>
        <v>71.5</v>
      </c>
      <c r="G21" s="106">
        <f t="shared" ca="1" si="3"/>
        <v>71.50511945392492</v>
      </c>
      <c r="H21" s="106">
        <f t="shared" ca="1" si="3"/>
        <v>71.553424657534251</v>
      </c>
      <c r="I21" s="106">
        <f t="shared" ca="1" si="4"/>
        <v>71</v>
      </c>
      <c r="J21" s="106">
        <f t="shared" ca="1" si="4"/>
        <v>858</v>
      </c>
      <c r="K21" s="106">
        <f t="shared" ca="1" si="4"/>
        <v>184</v>
      </c>
      <c r="L21" s="106">
        <f t="shared" ca="1" si="4"/>
        <v>6</v>
      </c>
      <c r="M21" s="106">
        <f t="shared" ca="1" si="4"/>
        <v>0</v>
      </c>
      <c r="N21" s="106">
        <f t="shared" ca="1" si="4"/>
        <v>26117</v>
      </c>
      <c r="Q21" s="4"/>
    </row>
    <row r="22" spans="1:17" x14ac:dyDescent="0.2">
      <c r="A22" s="110">
        <f t="shared" ca="1" si="5"/>
        <v>18485</v>
      </c>
      <c r="B22" s="106">
        <f t="shared" ca="1" si="2"/>
        <v>71.550684931506851</v>
      </c>
      <c r="C22" s="106">
        <f t="shared" ca="1" si="2"/>
        <v>71.501711156741962</v>
      </c>
      <c r="D22" s="106">
        <f t="shared" ca="1" si="2"/>
        <v>71.503179394511861</v>
      </c>
      <c r="E22" s="106">
        <f t="shared" ca="1" si="2"/>
        <v>71.503240082970706</v>
      </c>
      <c r="F22" s="106">
        <f t="shared" ca="1" si="3"/>
        <v>71.49722222222222</v>
      </c>
      <c r="G22" s="106">
        <f t="shared" ca="1" si="3"/>
        <v>71.502381577466906</v>
      </c>
      <c r="H22" s="106">
        <f t="shared" ca="1" si="3"/>
        <v>71.550684931506851</v>
      </c>
      <c r="I22" s="106">
        <f t="shared" ca="1" si="4"/>
        <v>71</v>
      </c>
      <c r="J22" s="106">
        <f t="shared" ca="1" si="4"/>
        <v>857</v>
      </c>
      <c r="K22" s="106">
        <f t="shared" ca="1" si="4"/>
        <v>183</v>
      </c>
      <c r="L22" s="106">
        <f t="shared" ca="1" si="4"/>
        <v>5</v>
      </c>
      <c r="M22" s="106">
        <f t="shared" ca="1" si="4"/>
        <v>30</v>
      </c>
      <c r="N22" s="106">
        <f t="shared" ca="1" si="4"/>
        <v>26116</v>
      </c>
      <c r="Q22" s="4"/>
    </row>
    <row r="23" spans="1:17" x14ac:dyDescent="0.2">
      <c r="A23" s="110">
        <f t="shared" ca="1" si="5"/>
        <v>18575</v>
      </c>
      <c r="B23" s="106">
        <f t="shared" ca="1" si="2"/>
        <v>71.30410958904109</v>
      </c>
      <c r="C23" s="106">
        <f t="shared" ca="1" si="2"/>
        <v>71.255304585900063</v>
      </c>
      <c r="D23" s="106">
        <f t="shared" ca="1" si="2"/>
        <v>71.256767763882905</v>
      </c>
      <c r="E23" s="106">
        <f t="shared" ca="1" si="2"/>
        <v>71.256828243199394</v>
      </c>
      <c r="F23" s="106">
        <f t="shared" ca="1" si="3"/>
        <v>71.25277777777778</v>
      </c>
      <c r="G23" s="106">
        <f t="shared" ca="1" si="3"/>
        <v>71.255972696245735</v>
      </c>
      <c r="H23" s="106">
        <f t="shared" ca="1" si="3"/>
        <v>71.30410958904109</v>
      </c>
      <c r="I23" s="106">
        <f t="shared" ca="1" si="4"/>
        <v>71</v>
      </c>
      <c r="J23" s="106">
        <f t="shared" ca="1" si="4"/>
        <v>855</v>
      </c>
      <c r="K23" s="106">
        <f t="shared" ca="1" si="4"/>
        <v>93</v>
      </c>
      <c r="L23" s="106">
        <f t="shared" ca="1" si="4"/>
        <v>3</v>
      </c>
      <c r="M23" s="106">
        <f t="shared" ca="1" si="4"/>
        <v>1</v>
      </c>
      <c r="N23" s="106">
        <f t="shared" ca="1" si="4"/>
        <v>26026</v>
      </c>
      <c r="Q23" s="4"/>
    </row>
    <row r="24" spans="1:17" x14ac:dyDescent="0.2">
      <c r="A24" s="110">
        <f t="shared" ca="1" si="5"/>
        <v>18576</v>
      </c>
      <c r="B24" s="106">
        <f t="shared" ca="1" si="2"/>
        <v>71.301369863013704</v>
      </c>
      <c r="C24" s="106">
        <f t="shared" ca="1" si="2"/>
        <v>71.252566735112936</v>
      </c>
      <c r="D24" s="106">
        <f t="shared" ca="1" si="2"/>
        <v>71.254029856875917</v>
      </c>
      <c r="E24" s="106">
        <f t="shared" ca="1" si="2"/>
        <v>71.254090333868604</v>
      </c>
      <c r="F24" s="106">
        <f t="shared" ca="1" si="3"/>
        <v>71.25</v>
      </c>
      <c r="G24" s="106">
        <f t="shared" ca="1" si="3"/>
        <v>71.253234819787721</v>
      </c>
      <c r="H24" s="106">
        <f t="shared" ca="1" si="3"/>
        <v>71.301369863013704</v>
      </c>
      <c r="I24" s="106">
        <f t="shared" ref="I24:N33" ca="1" si="6">DATEDIF($A24,$B$7,I$12)</f>
        <v>71</v>
      </c>
      <c r="J24" s="106">
        <f t="shared" ca="1" si="6"/>
        <v>855</v>
      </c>
      <c r="K24" s="106">
        <f t="shared" ca="1" si="6"/>
        <v>92</v>
      </c>
      <c r="L24" s="106">
        <f t="shared" ca="1" si="6"/>
        <v>3</v>
      </c>
      <c r="M24" s="106">
        <f t="shared" ca="1" si="6"/>
        <v>0</v>
      </c>
      <c r="N24" s="106">
        <f t="shared" ca="1" si="6"/>
        <v>26025</v>
      </c>
      <c r="Q24" s="4"/>
    </row>
    <row r="25" spans="1:17" x14ac:dyDescent="0.2">
      <c r="A25" s="110">
        <f t="shared" ca="1" si="5"/>
        <v>18577</v>
      </c>
      <c r="B25" s="106">
        <f t="shared" ca="1" si="2"/>
        <v>71.298630136986304</v>
      </c>
      <c r="C25" s="106">
        <f t="shared" ca="1" si="2"/>
        <v>71.249828884325808</v>
      </c>
      <c r="D25" s="106">
        <f t="shared" ca="1" si="2"/>
        <v>71.251291949868914</v>
      </c>
      <c r="E25" s="106">
        <f t="shared" ca="1" si="2"/>
        <v>71.251352424537814</v>
      </c>
      <c r="F25" s="106">
        <f t="shared" ca="1" si="3"/>
        <v>71.24722222222222</v>
      </c>
      <c r="G25" s="106">
        <f t="shared" ca="1" si="3"/>
        <v>71.250496943329708</v>
      </c>
      <c r="H25" s="106">
        <f t="shared" ca="1" si="3"/>
        <v>71.298630136986304</v>
      </c>
      <c r="I25" s="106">
        <f t="shared" ca="1" si="6"/>
        <v>71</v>
      </c>
      <c r="J25" s="106">
        <f t="shared" ca="1" si="6"/>
        <v>854</v>
      </c>
      <c r="K25" s="106">
        <f t="shared" ca="1" si="6"/>
        <v>91</v>
      </c>
      <c r="L25" s="106">
        <f t="shared" ca="1" si="6"/>
        <v>2</v>
      </c>
      <c r="M25" s="106">
        <f t="shared" ca="1" si="6"/>
        <v>30</v>
      </c>
      <c r="N25" s="106">
        <f t="shared" ca="1" si="6"/>
        <v>26024</v>
      </c>
      <c r="Q25" s="4"/>
    </row>
    <row r="26" spans="1:17" x14ac:dyDescent="0.2">
      <c r="A26" s="110">
        <f t="shared" ca="1" si="5"/>
        <v>18667</v>
      </c>
      <c r="B26" s="106">
        <f t="shared" ca="1" si="2"/>
        <v>71.052054794520544</v>
      </c>
      <c r="C26" s="106">
        <f t="shared" ca="1" si="2"/>
        <v>71.00342231348391</v>
      </c>
      <c r="D26" s="106">
        <f t="shared" ca="1" si="2"/>
        <v>71.004880319239959</v>
      </c>
      <c r="E26" s="106">
        <f t="shared" ca="1" si="2"/>
        <v>71.004940584766516</v>
      </c>
      <c r="F26" s="106">
        <f t="shared" ca="1" si="3"/>
        <v>71.00277777777778</v>
      </c>
      <c r="G26" s="106">
        <f t="shared" ca="1" si="3"/>
        <v>71.00342231348391</v>
      </c>
      <c r="H26" s="106">
        <f t="shared" ca="1" si="3"/>
        <v>71.052054794520544</v>
      </c>
      <c r="I26" s="106">
        <f t="shared" ca="1" si="6"/>
        <v>71</v>
      </c>
      <c r="J26" s="106">
        <f t="shared" ca="1" si="6"/>
        <v>852</v>
      </c>
      <c r="K26" s="106">
        <f t="shared" ca="1" si="6"/>
        <v>1</v>
      </c>
      <c r="L26" s="106">
        <f t="shared" ca="1" si="6"/>
        <v>0</v>
      </c>
      <c r="M26" s="106">
        <f t="shared" ca="1" si="6"/>
        <v>1</v>
      </c>
      <c r="N26" s="106">
        <f t="shared" ca="1" si="6"/>
        <v>25934</v>
      </c>
      <c r="Q26" s="4"/>
    </row>
    <row r="27" spans="1:17" x14ac:dyDescent="0.2">
      <c r="A27" s="110">
        <f t="shared" ca="1" si="5"/>
        <v>18668</v>
      </c>
      <c r="B27" s="106">
        <f t="shared" ca="1" si="2"/>
        <v>71.049315068493144</v>
      </c>
      <c r="C27" s="106">
        <f t="shared" ca="1" si="2"/>
        <v>71.000684462696782</v>
      </c>
      <c r="D27" s="106">
        <f t="shared" ca="1" si="2"/>
        <v>71.002142412232971</v>
      </c>
      <c r="E27" s="106">
        <f t="shared" ca="1" si="2"/>
        <v>71.002202675435711</v>
      </c>
      <c r="F27" s="106">
        <f t="shared" ca="1" si="3"/>
        <v>71</v>
      </c>
      <c r="G27" s="106">
        <f t="shared" ca="1" si="3"/>
        <v>71.000684462696782</v>
      </c>
      <c r="H27" s="106">
        <f t="shared" ca="1" si="3"/>
        <v>71.049315068493144</v>
      </c>
      <c r="I27" s="106">
        <f t="shared" ca="1" si="6"/>
        <v>71</v>
      </c>
      <c r="J27" s="106">
        <f t="shared" ca="1" si="6"/>
        <v>852</v>
      </c>
      <c r="K27" s="106">
        <f t="shared" ca="1" si="6"/>
        <v>0</v>
      </c>
      <c r="L27" s="106">
        <f t="shared" ca="1" si="6"/>
        <v>0</v>
      </c>
      <c r="M27" s="106">
        <f t="shared" ca="1" si="6"/>
        <v>0</v>
      </c>
      <c r="N27" s="106">
        <f t="shared" ca="1" si="6"/>
        <v>25933</v>
      </c>
      <c r="Q27" s="4"/>
    </row>
    <row r="28" spans="1:17" x14ac:dyDescent="0.2">
      <c r="A28" s="110">
        <f t="shared" ca="1" si="5"/>
        <v>18669</v>
      </c>
      <c r="B28" s="106">
        <f t="shared" ca="1" si="2"/>
        <v>71.046575342465758</v>
      </c>
      <c r="C28" s="106">
        <f t="shared" ca="1" si="2"/>
        <v>70.997946611909654</v>
      </c>
      <c r="D28" s="106">
        <f t="shared" ca="1" si="2"/>
        <v>70.999404505225982</v>
      </c>
      <c r="E28" s="106">
        <f t="shared" ca="1" si="2"/>
        <v>70.999464766104921</v>
      </c>
      <c r="F28" s="106">
        <f t="shared" ca="1" si="3"/>
        <v>70.99722222222222</v>
      </c>
      <c r="G28" s="106">
        <f t="shared" ca="1" si="3"/>
        <v>70.997946611909654</v>
      </c>
      <c r="H28" s="106">
        <f t="shared" ca="1" si="3"/>
        <v>71.046575342465758</v>
      </c>
      <c r="I28" s="106">
        <f t="shared" ca="1" si="6"/>
        <v>70</v>
      </c>
      <c r="J28" s="106">
        <f t="shared" ca="1" si="6"/>
        <v>851</v>
      </c>
      <c r="K28" s="106">
        <f t="shared" ca="1" si="6"/>
        <v>364</v>
      </c>
      <c r="L28" s="106">
        <f t="shared" ca="1" si="6"/>
        <v>11</v>
      </c>
      <c r="M28" s="106">
        <f t="shared" ca="1" si="6"/>
        <v>30</v>
      </c>
      <c r="N28" s="106">
        <f t="shared" ca="1" si="6"/>
        <v>25932</v>
      </c>
      <c r="Q28" s="4"/>
    </row>
    <row r="29" spans="1:17" x14ac:dyDescent="0.2">
      <c r="A29" s="110">
        <f t="shared" ca="1" si="5"/>
        <v>18756</v>
      </c>
      <c r="B29" s="106">
        <f t="shared" ca="1" si="2"/>
        <v>70.808219178082197</v>
      </c>
      <c r="C29" s="106">
        <f t="shared" ca="1" si="2"/>
        <v>70.759753593429153</v>
      </c>
      <c r="D29" s="106">
        <f t="shared" ca="1" si="2"/>
        <v>70.761206595617978</v>
      </c>
      <c r="E29" s="106">
        <f t="shared" ca="1" si="2"/>
        <v>70.761266654325993</v>
      </c>
      <c r="F29" s="106">
        <f t="shared" ca="1" si="3"/>
        <v>70.75277777777778</v>
      </c>
      <c r="G29" s="106">
        <f t="shared" ca="1" si="3"/>
        <v>70.759753593429153</v>
      </c>
      <c r="H29" s="106">
        <f t="shared" ca="1" si="3"/>
        <v>70.808219178082197</v>
      </c>
      <c r="I29" s="106">
        <f t="shared" ca="1" si="6"/>
        <v>70</v>
      </c>
      <c r="J29" s="106">
        <f t="shared" ca="1" si="6"/>
        <v>849</v>
      </c>
      <c r="K29" s="106">
        <f t="shared" ca="1" si="6"/>
        <v>277</v>
      </c>
      <c r="L29" s="106">
        <f t="shared" ca="1" si="6"/>
        <v>9</v>
      </c>
      <c r="M29" s="106">
        <f t="shared" ca="1" si="6"/>
        <v>1</v>
      </c>
      <c r="N29" s="106">
        <f t="shared" ca="1" si="6"/>
        <v>25845</v>
      </c>
      <c r="Q29" s="4"/>
    </row>
    <row r="30" spans="1:17" x14ac:dyDescent="0.2">
      <c r="A30" s="110">
        <f t="shared" ca="1" si="5"/>
        <v>18757</v>
      </c>
      <c r="B30" s="106">
        <f t="shared" ca="1" si="2"/>
        <v>70.805479452054797</v>
      </c>
      <c r="C30" s="106">
        <f t="shared" ca="1" si="2"/>
        <v>70.757015742642025</v>
      </c>
      <c r="D30" s="106">
        <f t="shared" ca="1" si="2"/>
        <v>70.758468688610989</v>
      </c>
      <c r="E30" s="106">
        <f t="shared" ca="1" si="2"/>
        <v>70.758528744995203</v>
      </c>
      <c r="F30" s="106">
        <f t="shared" ca="1" si="3"/>
        <v>70.75</v>
      </c>
      <c r="G30" s="106">
        <f t="shared" ca="1" si="3"/>
        <v>70.757015742642025</v>
      </c>
      <c r="H30" s="106">
        <f t="shared" ca="1" si="3"/>
        <v>70.805479452054797</v>
      </c>
      <c r="I30" s="106">
        <f t="shared" ca="1" si="6"/>
        <v>70</v>
      </c>
      <c r="J30" s="106">
        <f t="shared" ca="1" si="6"/>
        <v>849</v>
      </c>
      <c r="K30" s="106">
        <f t="shared" ca="1" si="6"/>
        <v>276</v>
      </c>
      <c r="L30" s="106">
        <f t="shared" ca="1" si="6"/>
        <v>9</v>
      </c>
      <c r="M30" s="106">
        <f t="shared" ca="1" si="6"/>
        <v>0</v>
      </c>
      <c r="N30" s="106">
        <f t="shared" ca="1" si="6"/>
        <v>25844</v>
      </c>
      <c r="Q30" s="4"/>
    </row>
    <row r="31" spans="1:17" x14ac:dyDescent="0.2">
      <c r="A31" s="110">
        <f t="shared" ca="1" si="5"/>
        <v>18758</v>
      </c>
      <c r="B31" s="106">
        <f t="shared" ca="1" si="2"/>
        <v>70.802739726027397</v>
      </c>
      <c r="C31" s="106">
        <f t="shared" ca="1" si="2"/>
        <v>70.754277891854898</v>
      </c>
      <c r="D31" s="106">
        <f t="shared" ca="1" si="2"/>
        <v>70.755730781604001</v>
      </c>
      <c r="E31" s="106">
        <f t="shared" ca="1" si="2"/>
        <v>70.755790835664413</v>
      </c>
      <c r="F31" s="106">
        <f t="shared" ca="1" si="3"/>
        <v>70.74722222222222</v>
      </c>
      <c r="G31" s="106">
        <f t="shared" ca="1" si="3"/>
        <v>70.754277891854898</v>
      </c>
      <c r="H31" s="106">
        <f t="shared" ca="1" si="3"/>
        <v>70.802739726027397</v>
      </c>
      <c r="I31" s="106">
        <f t="shared" ca="1" si="6"/>
        <v>70</v>
      </c>
      <c r="J31" s="106">
        <f t="shared" ca="1" si="6"/>
        <v>848</v>
      </c>
      <c r="K31" s="106">
        <f t="shared" ca="1" si="6"/>
        <v>275</v>
      </c>
      <c r="L31" s="106">
        <f t="shared" ca="1" si="6"/>
        <v>8</v>
      </c>
      <c r="M31" s="106">
        <f t="shared" ca="1" si="6"/>
        <v>30</v>
      </c>
      <c r="N31" s="106">
        <f t="shared" ca="1" si="6"/>
        <v>25843</v>
      </c>
      <c r="Q31" s="4"/>
    </row>
    <row r="32" spans="1:17" x14ac:dyDescent="0.2">
      <c r="A32" s="110">
        <f t="shared" ca="1" si="5"/>
        <v>18848</v>
      </c>
      <c r="B32" s="106">
        <f t="shared" ca="1" si="2"/>
        <v>70.556164383561651</v>
      </c>
      <c r="C32" s="106">
        <f t="shared" ca="1" si="2"/>
        <v>70.507871321012999</v>
      </c>
      <c r="D32" s="106">
        <f t="shared" ca="1" si="2"/>
        <v>70.509319150975031</v>
      </c>
      <c r="E32" s="106">
        <f t="shared" ca="1" si="2"/>
        <v>70.509378995893115</v>
      </c>
      <c r="F32" s="106">
        <f t="shared" ca="1" si="3"/>
        <v>70.50277777777778</v>
      </c>
      <c r="G32" s="106">
        <f t="shared" ca="1" si="3"/>
        <v>70.507871321012999</v>
      </c>
      <c r="H32" s="106">
        <f t="shared" ca="1" si="3"/>
        <v>70.556164383561651</v>
      </c>
      <c r="I32" s="106">
        <f t="shared" ca="1" si="6"/>
        <v>70</v>
      </c>
      <c r="J32" s="106">
        <f t="shared" ca="1" si="6"/>
        <v>846</v>
      </c>
      <c r="K32" s="106">
        <f t="shared" ca="1" si="6"/>
        <v>185</v>
      </c>
      <c r="L32" s="106">
        <f t="shared" ca="1" si="6"/>
        <v>6</v>
      </c>
      <c r="M32" s="106">
        <f t="shared" ca="1" si="6"/>
        <v>1</v>
      </c>
      <c r="N32" s="106">
        <f t="shared" ca="1" si="6"/>
        <v>25753</v>
      </c>
      <c r="Q32" s="4"/>
    </row>
    <row r="33" spans="1:17" x14ac:dyDescent="0.2">
      <c r="A33" s="110">
        <f t="shared" ca="1" si="5"/>
        <v>18849</v>
      </c>
      <c r="B33" s="106">
        <f t="shared" ca="1" si="2"/>
        <v>70.553424657534251</v>
      </c>
      <c r="C33" s="106">
        <f t="shared" ca="1" si="2"/>
        <v>70.505133470225871</v>
      </c>
      <c r="D33" s="106">
        <f t="shared" ca="1" si="2"/>
        <v>70.506581243968043</v>
      </c>
      <c r="E33" s="106">
        <f t="shared" ca="1" si="2"/>
        <v>70.506641086562311</v>
      </c>
      <c r="F33" s="106">
        <f t="shared" ca="1" si="3"/>
        <v>70.5</v>
      </c>
      <c r="G33" s="106">
        <f t="shared" ca="1" si="3"/>
        <v>70.505133470225871</v>
      </c>
      <c r="H33" s="106">
        <f t="shared" ca="1" si="3"/>
        <v>70.553424657534251</v>
      </c>
      <c r="I33" s="106">
        <f t="shared" ca="1" si="6"/>
        <v>70</v>
      </c>
      <c r="J33" s="106">
        <f t="shared" ca="1" si="6"/>
        <v>846</v>
      </c>
      <c r="K33" s="106">
        <f t="shared" ca="1" si="6"/>
        <v>184</v>
      </c>
      <c r="L33" s="106">
        <f t="shared" ca="1" si="6"/>
        <v>6</v>
      </c>
      <c r="M33" s="106">
        <f t="shared" ca="1" si="6"/>
        <v>0</v>
      </c>
      <c r="N33" s="106">
        <f t="shared" ca="1" si="6"/>
        <v>25752</v>
      </c>
      <c r="Q33" s="4"/>
    </row>
    <row r="34" spans="1:17" x14ac:dyDescent="0.2">
      <c r="A34" s="110">
        <f t="shared" ca="1" si="5"/>
        <v>18850</v>
      </c>
      <c r="B34" s="106">
        <f t="shared" ref="B34:E53" ca="1" si="7">($B$7-$A34)/B$12</f>
        <v>70.550684931506851</v>
      </c>
      <c r="C34" s="106">
        <f t="shared" ca="1" si="7"/>
        <v>70.502395619438744</v>
      </c>
      <c r="D34" s="106">
        <f t="shared" ca="1" si="7"/>
        <v>70.503843336961054</v>
      </c>
      <c r="E34" s="106">
        <f t="shared" ca="1" si="7"/>
        <v>70.503903177231521</v>
      </c>
      <c r="F34" s="106">
        <f t="shared" ref="F34:H53" ca="1" si="8">YEARFRAC($A34,$B$7,F$12)</f>
        <v>70.49722222222222</v>
      </c>
      <c r="G34" s="106">
        <f t="shared" ca="1" si="8"/>
        <v>70.502395619438744</v>
      </c>
      <c r="H34" s="106">
        <f t="shared" ca="1" si="8"/>
        <v>70.550684931506851</v>
      </c>
      <c r="I34" s="106">
        <f t="shared" ref="I34:N43" ca="1" si="9">DATEDIF($A34,$B$7,I$12)</f>
        <v>70</v>
      </c>
      <c r="J34" s="106">
        <f t="shared" ca="1" si="9"/>
        <v>845</v>
      </c>
      <c r="K34" s="106">
        <f t="shared" ca="1" si="9"/>
        <v>183</v>
      </c>
      <c r="L34" s="106">
        <f t="shared" ca="1" si="9"/>
        <v>5</v>
      </c>
      <c r="M34" s="106">
        <f t="shared" ca="1" si="9"/>
        <v>30</v>
      </c>
      <c r="N34" s="106">
        <f t="shared" ca="1" si="9"/>
        <v>25751</v>
      </c>
      <c r="Q34" s="4"/>
    </row>
    <row r="35" spans="1:17" x14ac:dyDescent="0.2">
      <c r="A35" s="110">
        <f t="shared" ca="1" si="5"/>
        <v>18940</v>
      </c>
      <c r="B35" s="106">
        <f t="shared" ca="1" si="7"/>
        <v>70.30410958904109</v>
      </c>
      <c r="C35" s="106">
        <f t="shared" ca="1" si="7"/>
        <v>70.255989048596845</v>
      </c>
      <c r="D35" s="106">
        <f t="shared" ca="1" si="7"/>
        <v>70.257431706332099</v>
      </c>
      <c r="E35" s="106">
        <f t="shared" ca="1" si="7"/>
        <v>70.257491337460223</v>
      </c>
      <c r="F35" s="106">
        <f t="shared" ca="1" si="8"/>
        <v>70.25277777777778</v>
      </c>
      <c r="G35" s="106">
        <f t="shared" ca="1" si="8"/>
        <v>70.255989048596845</v>
      </c>
      <c r="H35" s="106">
        <f t="shared" ca="1" si="8"/>
        <v>70.30410958904109</v>
      </c>
      <c r="I35" s="106">
        <f t="shared" ca="1" si="9"/>
        <v>70</v>
      </c>
      <c r="J35" s="106">
        <f t="shared" ca="1" si="9"/>
        <v>843</v>
      </c>
      <c r="K35" s="106">
        <f t="shared" ca="1" si="9"/>
        <v>93</v>
      </c>
      <c r="L35" s="106">
        <f t="shared" ca="1" si="9"/>
        <v>3</v>
      </c>
      <c r="M35" s="106">
        <f t="shared" ca="1" si="9"/>
        <v>1</v>
      </c>
      <c r="N35" s="106">
        <f t="shared" ca="1" si="9"/>
        <v>25661</v>
      </c>
      <c r="Q35" s="4"/>
    </row>
    <row r="36" spans="1:17" x14ac:dyDescent="0.2">
      <c r="A36" s="110">
        <f t="shared" ca="1" si="5"/>
        <v>18941</v>
      </c>
      <c r="B36" s="106">
        <f t="shared" ca="1" si="7"/>
        <v>70.301369863013704</v>
      </c>
      <c r="C36" s="106">
        <f t="shared" ca="1" si="7"/>
        <v>70.253251197809718</v>
      </c>
      <c r="D36" s="106">
        <f t="shared" ca="1" si="7"/>
        <v>70.254693799325111</v>
      </c>
      <c r="E36" s="106">
        <f t="shared" ca="1" si="7"/>
        <v>70.254753428129433</v>
      </c>
      <c r="F36" s="106">
        <f t="shared" ca="1" si="8"/>
        <v>70.25</v>
      </c>
      <c r="G36" s="106">
        <f t="shared" ca="1" si="8"/>
        <v>70.253251197809718</v>
      </c>
      <c r="H36" s="106">
        <f t="shared" ca="1" si="8"/>
        <v>70.301369863013704</v>
      </c>
      <c r="I36" s="106">
        <f t="shared" ca="1" si="9"/>
        <v>70</v>
      </c>
      <c r="J36" s="106">
        <f t="shared" ca="1" si="9"/>
        <v>843</v>
      </c>
      <c r="K36" s="106">
        <f t="shared" ca="1" si="9"/>
        <v>92</v>
      </c>
      <c r="L36" s="106">
        <f t="shared" ca="1" si="9"/>
        <v>3</v>
      </c>
      <c r="M36" s="106">
        <f t="shared" ca="1" si="9"/>
        <v>0</v>
      </c>
      <c r="N36" s="106">
        <f t="shared" ca="1" si="9"/>
        <v>25660</v>
      </c>
      <c r="Q36" s="4"/>
    </row>
    <row r="37" spans="1:17" x14ac:dyDescent="0.2">
      <c r="A37" s="110">
        <f t="shared" ca="1" si="5"/>
        <v>18942</v>
      </c>
      <c r="B37" s="106">
        <f t="shared" ca="1" si="7"/>
        <v>70.298630136986304</v>
      </c>
      <c r="C37" s="106">
        <f t="shared" ca="1" si="7"/>
        <v>70.25051334702259</v>
      </c>
      <c r="D37" s="106">
        <f t="shared" ca="1" si="7"/>
        <v>70.251955892318122</v>
      </c>
      <c r="E37" s="106">
        <f t="shared" ca="1" si="7"/>
        <v>70.252015518798643</v>
      </c>
      <c r="F37" s="106">
        <f t="shared" ca="1" si="8"/>
        <v>70.24722222222222</v>
      </c>
      <c r="G37" s="106">
        <f t="shared" ca="1" si="8"/>
        <v>70.25051334702259</v>
      </c>
      <c r="H37" s="106">
        <f t="shared" ca="1" si="8"/>
        <v>70.298630136986304</v>
      </c>
      <c r="I37" s="106">
        <f t="shared" ca="1" si="9"/>
        <v>70</v>
      </c>
      <c r="J37" s="106">
        <f t="shared" ca="1" si="9"/>
        <v>842</v>
      </c>
      <c r="K37" s="106">
        <f t="shared" ca="1" si="9"/>
        <v>91</v>
      </c>
      <c r="L37" s="106">
        <f t="shared" ca="1" si="9"/>
        <v>2</v>
      </c>
      <c r="M37" s="106">
        <f t="shared" ca="1" si="9"/>
        <v>30</v>
      </c>
      <c r="N37" s="106">
        <f t="shared" ca="1" si="9"/>
        <v>25659</v>
      </c>
      <c r="Q37" s="4"/>
    </row>
    <row r="38" spans="1:17" x14ac:dyDescent="0.2">
      <c r="A38" s="110">
        <f t="shared" ca="1" si="5"/>
        <v>19032</v>
      </c>
      <c r="B38" s="106">
        <f t="shared" ca="1" si="7"/>
        <v>70.052054794520544</v>
      </c>
      <c r="C38" s="106">
        <f t="shared" ca="1" si="7"/>
        <v>70.004106776180691</v>
      </c>
      <c r="D38" s="106">
        <f t="shared" ca="1" si="7"/>
        <v>70.005544261689153</v>
      </c>
      <c r="E38" s="106">
        <f t="shared" ca="1" si="7"/>
        <v>70.005603679027331</v>
      </c>
      <c r="F38" s="106">
        <f t="shared" ca="1" si="8"/>
        <v>70.00277777777778</v>
      </c>
      <c r="G38" s="106">
        <f t="shared" ca="1" si="8"/>
        <v>70.003431920718768</v>
      </c>
      <c r="H38" s="106">
        <f t="shared" ca="1" si="8"/>
        <v>70.052054794520544</v>
      </c>
      <c r="I38" s="106">
        <f t="shared" ca="1" si="9"/>
        <v>70</v>
      </c>
      <c r="J38" s="106">
        <f t="shared" ca="1" si="9"/>
        <v>840</v>
      </c>
      <c r="K38" s="106">
        <f t="shared" ca="1" si="9"/>
        <v>1</v>
      </c>
      <c r="L38" s="106">
        <f t="shared" ca="1" si="9"/>
        <v>0</v>
      </c>
      <c r="M38" s="106">
        <f t="shared" ca="1" si="9"/>
        <v>1</v>
      </c>
      <c r="N38" s="106">
        <f t="shared" ca="1" si="9"/>
        <v>25569</v>
      </c>
      <c r="Q38" s="4"/>
    </row>
    <row r="39" spans="1:17" x14ac:dyDescent="0.2">
      <c r="A39" s="110">
        <f t="shared" ca="1" si="5"/>
        <v>19033</v>
      </c>
      <c r="B39" s="106">
        <f t="shared" ca="1" si="7"/>
        <v>70.049315068493144</v>
      </c>
      <c r="C39" s="106">
        <f t="shared" ca="1" si="7"/>
        <v>70.001368925393564</v>
      </c>
      <c r="D39" s="106">
        <f t="shared" ca="1" si="7"/>
        <v>70.002806354682164</v>
      </c>
      <c r="E39" s="106">
        <f t="shared" ca="1" si="7"/>
        <v>70.002865769696541</v>
      </c>
      <c r="F39" s="106">
        <f t="shared" ca="1" si="8"/>
        <v>70</v>
      </c>
      <c r="G39" s="106">
        <f t="shared" ca="1" si="8"/>
        <v>70.000694096325148</v>
      </c>
      <c r="H39" s="106">
        <f t="shared" ca="1" si="8"/>
        <v>70.049315068493144</v>
      </c>
      <c r="I39" s="106">
        <f t="shared" ca="1" si="9"/>
        <v>70</v>
      </c>
      <c r="J39" s="106">
        <f t="shared" ca="1" si="9"/>
        <v>840</v>
      </c>
      <c r="K39" s="106">
        <f t="shared" ca="1" si="9"/>
        <v>0</v>
      </c>
      <c r="L39" s="106">
        <f t="shared" ca="1" si="9"/>
        <v>0</v>
      </c>
      <c r="M39" s="106">
        <f t="shared" ca="1" si="9"/>
        <v>0</v>
      </c>
      <c r="N39" s="106">
        <f t="shared" ca="1" si="9"/>
        <v>25568</v>
      </c>
      <c r="Q39" s="4"/>
    </row>
    <row r="40" spans="1:17" x14ac:dyDescent="0.2">
      <c r="A40" s="110">
        <f t="shared" ca="1" si="5"/>
        <v>19034</v>
      </c>
      <c r="B40" s="106">
        <f t="shared" ca="1" si="7"/>
        <v>70.046575342465758</v>
      </c>
      <c r="C40" s="106">
        <f t="shared" ca="1" si="7"/>
        <v>69.998631074606436</v>
      </c>
      <c r="D40" s="106">
        <f t="shared" ca="1" si="7"/>
        <v>70.000068447675176</v>
      </c>
      <c r="E40" s="106">
        <f t="shared" ca="1" si="7"/>
        <v>70.000127860365751</v>
      </c>
      <c r="F40" s="106">
        <f t="shared" ca="1" si="8"/>
        <v>69.99722222222222</v>
      </c>
      <c r="G40" s="106">
        <f t="shared" ca="1" si="8"/>
        <v>69.997956271931514</v>
      </c>
      <c r="H40" s="106">
        <f t="shared" ca="1" si="8"/>
        <v>70.046575342465758</v>
      </c>
      <c r="I40" s="106">
        <f t="shared" ca="1" si="9"/>
        <v>69</v>
      </c>
      <c r="J40" s="106">
        <f t="shared" ca="1" si="9"/>
        <v>839</v>
      </c>
      <c r="K40" s="106">
        <f t="shared" ca="1" si="9"/>
        <v>365</v>
      </c>
      <c r="L40" s="106">
        <f t="shared" ca="1" si="9"/>
        <v>11</v>
      </c>
      <c r="M40" s="106">
        <f t="shared" ca="1" si="9"/>
        <v>30</v>
      </c>
      <c r="N40" s="106">
        <f t="shared" ca="1" si="9"/>
        <v>25567</v>
      </c>
      <c r="Q40" s="4"/>
    </row>
    <row r="41" spans="1:17" x14ac:dyDescent="0.2">
      <c r="A41" s="110">
        <f t="shared" ca="1" si="5"/>
        <v>19122</v>
      </c>
      <c r="B41" s="106">
        <f t="shared" ca="1" si="7"/>
        <v>69.805479452054797</v>
      </c>
      <c r="C41" s="106">
        <f t="shared" ca="1" si="7"/>
        <v>69.757700205338807</v>
      </c>
      <c r="D41" s="106">
        <f t="shared" ca="1" si="7"/>
        <v>69.759132631060183</v>
      </c>
      <c r="E41" s="106">
        <f t="shared" ca="1" si="7"/>
        <v>69.759191839256033</v>
      </c>
      <c r="F41" s="106">
        <f t="shared" ca="1" si="8"/>
        <v>69.75277777777778</v>
      </c>
      <c r="G41" s="106">
        <f t="shared" ca="1" si="8"/>
        <v>69.75702772529209</v>
      </c>
      <c r="H41" s="106">
        <f t="shared" ca="1" si="8"/>
        <v>69.805479452054797</v>
      </c>
      <c r="I41" s="106">
        <f t="shared" ca="1" si="9"/>
        <v>69</v>
      </c>
      <c r="J41" s="106">
        <f t="shared" ca="1" si="9"/>
        <v>837</v>
      </c>
      <c r="K41" s="106">
        <f t="shared" ca="1" si="9"/>
        <v>277</v>
      </c>
      <c r="L41" s="106">
        <f t="shared" ca="1" si="9"/>
        <v>9</v>
      </c>
      <c r="M41" s="106">
        <f t="shared" ca="1" si="9"/>
        <v>1</v>
      </c>
      <c r="N41" s="106">
        <f t="shared" ca="1" si="9"/>
        <v>25479</v>
      </c>
      <c r="Q41" s="4"/>
    </row>
    <row r="42" spans="1:17" x14ac:dyDescent="0.2">
      <c r="A42" s="110">
        <f t="shared" ca="1" si="5"/>
        <v>19123</v>
      </c>
      <c r="B42" s="106">
        <f t="shared" ca="1" si="7"/>
        <v>69.802739726027397</v>
      </c>
      <c r="C42" s="106">
        <f t="shared" ca="1" si="7"/>
        <v>69.754962354551679</v>
      </c>
      <c r="D42" s="106">
        <f t="shared" ca="1" si="7"/>
        <v>69.756394724053195</v>
      </c>
      <c r="E42" s="106">
        <f t="shared" ca="1" si="7"/>
        <v>69.756453929925243</v>
      </c>
      <c r="F42" s="106">
        <f t="shared" ca="1" si="8"/>
        <v>69.75</v>
      </c>
      <c r="G42" s="106">
        <f t="shared" ca="1" si="8"/>
        <v>69.75428990089847</v>
      </c>
      <c r="H42" s="106">
        <f t="shared" ca="1" si="8"/>
        <v>69.802739726027397</v>
      </c>
      <c r="I42" s="106">
        <f t="shared" ca="1" si="9"/>
        <v>69</v>
      </c>
      <c r="J42" s="106">
        <f t="shared" ca="1" si="9"/>
        <v>837</v>
      </c>
      <c r="K42" s="106">
        <f t="shared" ca="1" si="9"/>
        <v>276</v>
      </c>
      <c r="L42" s="106">
        <f t="shared" ca="1" si="9"/>
        <v>9</v>
      </c>
      <c r="M42" s="106">
        <f t="shared" ca="1" si="9"/>
        <v>0</v>
      </c>
      <c r="N42" s="106">
        <f t="shared" ca="1" si="9"/>
        <v>25478</v>
      </c>
      <c r="Q42" s="4"/>
    </row>
    <row r="43" spans="1:17" x14ac:dyDescent="0.2">
      <c r="A43" s="110">
        <f t="shared" ca="1" si="5"/>
        <v>19124</v>
      </c>
      <c r="B43" s="106">
        <f t="shared" ca="1" si="7"/>
        <v>69.8</v>
      </c>
      <c r="C43" s="106">
        <f t="shared" ca="1" si="7"/>
        <v>69.752224503764552</v>
      </c>
      <c r="D43" s="106">
        <f t="shared" ca="1" si="7"/>
        <v>69.753656817046206</v>
      </c>
      <c r="E43" s="106">
        <f t="shared" ca="1" si="7"/>
        <v>69.753716020594439</v>
      </c>
      <c r="F43" s="106">
        <f t="shared" ca="1" si="8"/>
        <v>69.74722222222222</v>
      </c>
      <c r="G43" s="106">
        <f t="shared" ca="1" si="8"/>
        <v>69.751552076504836</v>
      </c>
      <c r="H43" s="106">
        <f t="shared" ca="1" si="8"/>
        <v>69.8</v>
      </c>
      <c r="I43" s="106">
        <f t="shared" ca="1" si="9"/>
        <v>69</v>
      </c>
      <c r="J43" s="106">
        <f t="shared" ca="1" si="9"/>
        <v>836</v>
      </c>
      <c r="K43" s="106">
        <f t="shared" ca="1" si="9"/>
        <v>275</v>
      </c>
      <c r="L43" s="106">
        <f t="shared" ca="1" si="9"/>
        <v>8</v>
      </c>
      <c r="M43" s="106">
        <f t="shared" ca="1" si="9"/>
        <v>30</v>
      </c>
      <c r="N43" s="106">
        <f t="shared" ca="1" si="9"/>
        <v>25477</v>
      </c>
      <c r="Q43" s="4"/>
    </row>
    <row r="44" spans="1:17" x14ac:dyDescent="0.2">
      <c r="A44" s="110">
        <f t="shared" ca="1" si="5"/>
        <v>19214</v>
      </c>
      <c r="B44" s="106">
        <f t="shared" ca="1" si="7"/>
        <v>69.553424657534251</v>
      </c>
      <c r="C44" s="106">
        <f t="shared" ca="1" si="7"/>
        <v>69.505817932922653</v>
      </c>
      <c r="D44" s="106">
        <f t="shared" ca="1" si="7"/>
        <v>69.507245186417236</v>
      </c>
      <c r="E44" s="106">
        <f t="shared" ca="1" si="7"/>
        <v>69.507304180823141</v>
      </c>
      <c r="F44" s="106">
        <f t="shared" ca="1" si="8"/>
        <v>69.50277777777778</v>
      </c>
      <c r="G44" s="106">
        <f t="shared" ca="1" si="8"/>
        <v>69.505147881078159</v>
      </c>
      <c r="H44" s="106">
        <f t="shared" ca="1" si="8"/>
        <v>69.553424657534251</v>
      </c>
      <c r="I44" s="106">
        <f t="shared" ref="I44:N53" ca="1" si="10">DATEDIF($A44,$B$7,I$12)</f>
        <v>69</v>
      </c>
      <c r="J44" s="106">
        <f t="shared" ca="1" si="10"/>
        <v>834</v>
      </c>
      <c r="K44" s="106">
        <f t="shared" ca="1" si="10"/>
        <v>185</v>
      </c>
      <c r="L44" s="106">
        <f t="shared" ca="1" si="10"/>
        <v>6</v>
      </c>
      <c r="M44" s="106">
        <f t="shared" ca="1" si="10"/>
        <v>1</v>
      </c>
      <c r="N44" s="106">
        <f t="shared" ca="1" si="10"/>
        <v>25387</v>
      </c>
      <c r="Q44" s="4"/>
    </row>
    <row r="45" spans="1:17" x14ac:dyDescent="0.2">
      <c r="A45" s="110">
        <f t="shared" ca="1" si="5"/>
        <v>19215</v>
      </c>
      <c r="B45" s="106">
        <f t="shared" ca="1" si="7"/>
        <v>69.550684931506851</v>
      </c>
      <c r="C45" s="106">
        <f t="shared" ca="1" si="7"/>
        <v>69.503080082135526</v>
      </c>
      <c r="D45" s="106">
        <f t="shared" ca="1" si="7"/>
        <v>69.504507279410248</v>
      </c>
      <c r="E45" s="106">
        <f t="shared" ca="1" si="7"/>
        <v>69.504566271492351</v>
      </c>
      <c r="F45" s="106">
        <f t="shared" ca="1" si="8"/>
        <v>69.5</v>
      </c>
      <c r="G45" s="106">
        <f t="shared" ca="1" si="8"/>
        <v>69.502410056684525</v>
      </c>
      <c r="H45" s="106">
        <f t="shared" ca="1" si="8"/>
        <v>69.550684931506851</v>
      </c>
      <c r="I45" s="106">
        <f t="shared" ca="1" si="10"/>
        <v>69</v>
      </c>
      <c r="J45" s="106">
        <f t="shared" ca="1" si="10"/>
        <v>834</v>
      </c>
      <c r="K45" s="106">
        <f t="shared" ca="1" si="10"/>
        <v>184</v>
      </c>
      <c r="L45" s="106">
        <f t="shared" ca="1" si="10"/>
        <v>6</v>
      </c>
      <c r="M45" s="106">
        <f t="shared" ca="1" si="10"/>
        <v>0</v>
      </c>
      <c r="N45" s="106">
        <f t="shared" ca="1" si="10"/>
        <v>25386</v>
      </c>
      <c r="Q45" s="4"/>
    </row>
    <row r="46" spans="1:17" x14ac:dyDescent="0.2">
      <c r="A46" s="110">
        <f t="shared" ca="1" si="5"/>
        <v>19216</v>
      </c>
      <c r="B46" s="106">
        <f t="shared" ca="1" si="7"/>
        <v>69.547945205479451</v>
      </c>
      <c r="C46" s="106">
        <f t="shared" ca="1" si="7"/>
        <v>69.500342231348398</v>
      </c>
      <c r="D46" s="106">
        <f t="shared" ca="1" si="7"/>
        <v>69.50176937240326</v>
      </c>
      <c r="E46" s="106">
        <f t="shared" ca="1" si="7"/>
        <v>69.501828362161561</v>
      </c>
      <c r="F46" s="106">
        <f t="shared" ca="1" si="8"/>
        <v>69.49722222222222</v>
      </c>
      <c r="G46" s="106">
        <f t="shared" ca="1" si="8"/>
        <v>69.499672232290905</v>
      </c>
      <c r="H46" s="106">
        <f t="shared" ca="1" si="8"/>
        <v>69.547945205479451</v>
      </c>
      <c r="I46" s="106">
        <f t="shared" ca="1" si="10"/>
        <v>69</v>
      </c>
      <c r="J46" s="106">
        <f t="shared" ca="1" si="10"/>
        <v>833</v>
      </c>
      <c r="K46" s="106">
        <f t="shared" ca="1" si="10"/>
        <v>183</v>
      </c>
      <c r="L46" s="106">
        <f t="shared" ca="1" si="10"/>
        <v>5</v>
      </c>
      <c r="M46" s="106">
        <f t="shared" ca="1" si="10"/>
        <v>30</v>
      </c>
      <c r="N46" s="106">
        <f t="shared" ca="1" si="10"/>
        <v>25385</v>
      </c>
      <c r="Q46" s="4"/>
    </row>
    <row r="47" spans="1:17" x14ac:dyDescent="0.2">
      <c r="A47" s="110">
        <f t="shared" ca="1" si="5"/>
        <v>19306</v>
      </c>
      <c r="B47" s="106">
        <f t="shared" ca="1" si="7"/>
        <v>69.301369863013704</v>
      </c>
      <c r="C47" s="106">
        <f t="shared" ca="1" si="7"/>
        <v>69.2539356605065</v>
      </c>
      <c r="D47" s="106">
        <f t="shared" ca="1" si="7"/>
        <v>69.255357741774304</v>
      </c>
      <c r="E47" s="106">
        <f t="shared" ca="1" si="7"/>
        <v>69.255416522390249</v>
      </c>
      <c r="F47" s="106">
        <f t="shared" ca="1" si="8"/>
        <v>69.25277777777778</v>
      </c>
      <c r="G47" s="106">
        <f t="shared" ca="1" si="8"/>
        <v>69.253268036864227</v>
      </c>
      <c r="H47" s="106">
        <f t="shared" ca="1" si="8"/>
        <v>69.301369863013704</v>
      </c>
      <c r="I47" s="106">
        <f t="shared" ca="1" si="10"/>
        <v>69</v>
      </c>
      <c r="J47" s="106">
        <f t="shared" ca="1" si="10"/>
        <v>831</v>
      </c>
      <c r="K47" s="106">
        <f t="shared" ca="1" si="10"/>
        <v>93</v>
      </c>
      <c r="L47" s="106">
        <f t="shared" ca="1" si="10"/>
        <v>3</v>
      </c>
      <c r="M47" s="106">
        <f t="shared" ca="1" si="10"/>
        <v>1</v>
      </c>
      <c r="N47" s="106">
        <f t="shared" ca="1" si="10"/>
        <v>25295</v>
      </c>
      <c r="Q47" s="4"/>
    </row>
    <row r="48" spans="1:17" x14ac:dyDescent="0.2">
      <c r="A48" s="110">
        <f t="shared" ca="1" si="5"/>
        <v>19307</v>
      </c>
      <c r="B48" s="106">
        <f t="shared" ca="1" si="7"/>
        <v>69.298630136986304</v>
      </c>
      <c r="C48" s="106">
        <f t="shared" ca="1" si="7"/>
        <v>69.251197809719372</v>
      </c>
      <c r="D48" s="106">
        <f t="shared" ca="1" si="7"/>
        <v>69.252619834767316</v>
      </c>
      <c r="E48" s="106">
        <f t="shared" ca="1" si="7"/>
        <v>69.252678613059459</v>
      </c>
      <c r="F48" s="106">
        <f t="shared" ca="1" si="8"/>
        <v>69.25</v>
      </c>
      <c r="G48" s="106">
        <f t="shared" ca="1" si="8"/>
        <v>69.250530212470593</v>
      </c>
      <c r="H48" s="106">
        <f t="shared" ca="1" si="8"/>
        <v>69.298630136986304</v>
      </c>
      <c r="I48" s="106">
        <f t="shared" ca="1" si="10"/>
        <v>69</v>
      </c>
      <c r="J48" s="106">
        <f t="shared" ca="1" si="10"/>
        <v>831</v>
      </c>
      <c r="K48" s="106">
        <f t="shared" ca="1" si="10"/>
        <v>92</v>
      </c>
      <c r="L48" s="106">
        <f t="shared" ca="1" si="10"/>
        <v>3</v>
      </c>
      <c r="M48" s="106">
        <f t="shared" ca="1" si="10"/>
        <v>0</v>
      </c>
      <c r="N48" s="106">
        <f t="shared" ca="1" si="10"/>
        <v>25294</v>
      </c>
      <c r="Q48" s="4"/>
    </row>
    <row r="49" spans="1:17" x14ac:dyDescent="0.2">
      <c r="A49" s="110">
        <f t="shared" ca="1" si="5"/>
        <v>19308</v>
      </c>
      <c r="B49" s="106">
        <f t="shared" ca="1" si="7"/>
        <v>69.295890410958904</v>
      </c>
      <c r="C49" s="106">
        <f t="shared" ca="1" si="7"/>
        <v>69.248459958932244</v>
      </c>
      <c r="D49" s="106">
        <f t="shared" ca="1" si="7"/>
        <v>69.249881927760327</v>
      </c>
      <c r="E49" s="106">
        <f t="shared" ca="1" si="7"/>
        <v>69.249940703728669</v>
      </c>
      <c r="F49" s="106">
        <f t="shared" ca="1" si="8"/>
        <v>69.24722222222222</v>
      </c>
      <c r="G49" s="106">
        <f t="shared" ca="1" si="8"/>
        <v>69.247792388076959</v>
      </c>
      <c r="H49" s="106">
        <f t="shared" ca="1" si="8"/>
        <v>69.295890410958904</v>
      </c>
      <c r="I49" s="106">
        <f t="shared" ca="1" si="10"/>
        <v>69</v>
      </c>
      <c r="J49" s="106">
        <f t="shared" ca="1" si="10"/>
        <v>830</v>
      </c>
      <c r="K49" s="106">
        <f t="shared" ca="1" si="10"/>
        <v>91</v>
      </c>
      <c r="L49" s="106">
        <f t="shared" ca="1" si="10"/>
        <v>2</v>
      </c>
      <c r="M49" s="106">
        <f t="shared" ca="1" si="10"/>
        <v>30</v>
      </c>
      <c r="N49" s="106">
        <f t="shared" ca="1" si="10"/>
        <v>25293</v>
      </c>
      <c r="Q49" s="4"/>
    </row>
    <row r="50" spans="1:17" x14ac:dyDescent="0.2">
      <c r="A50" s="110">
        <f t="shared" ca="1" si="5"/>
        <v>19398</v>
      </c>
      <c r="B50" s="106">
        <f t="shared" ca="1" si="7"/>
        <v>69.049315068493144</v>
      </c>
      <c r="C50" s="106">
        <f t="shared" ca="1" si="7"/>
        <v>69.002053388090346</v>
      </c>
      <c r="D50" s="106">
        <f t="shared" ca="1" si="7"/>
        <v>69.003470297131358</v>
      </c>
      <c r="E50" s="106">
        <f t="shared" ca="1" si="7"/>
        <v>69.003528863957371</v>
      </c>
      <c r="F50" s="106">
        <f t="shared" ca="1" si="8"/>
        <v>69.00277777777778</v>
      </c>
      <c r="G50" s="106">
        <f t="shared" ca="1" si="8"/>
        <v>69.003402823952754</v>
      </c>
      <c r="H50" s="106">
        <f t="shared" ca="1" si="8"/>
        <v>69.049315068493144</v>
      </c>
      <c r="I50" s="106">
        <f t="shared" ca="1" si="10"/>
        <v>69</v>
      </c>
      <c r="J50" s="106">
        <f t="shared" ca="1" si="10"/>
        <v>828</v>
      </c>
      <c r="K50" s="106">
        <f t="shared" ca="1" si="10"/>
        <v>1</v>
      </c>
      <c r="L50" s="106">
        <f t="shared" ca="1" si="10"/>
        <v>0</v>
      </c>
      <c r="M50" s="106">
        <f t="shared" ca="1" si="10"/>
        <v>1</v>
      </c>
      <c r="N50" s="106">
        <f t="shared" ca="1" si="10"/>
        <v>25203</v>
      </c>
      <c r="Q50" s="4"/>
    </row>
    <row r="51" spans="1:17" x14ac:dyDescent="0.2">
      <c r="A51" s="110">
        <f t="shared" ca="1" si="5"/>
        <v>19399</v>
      </c>
      <c r="B51" s="106">
        <f t="shared" ca="1" si="7"/>
        <v>69.046575342465758</v>
      </c>
      <c r="C51" s="106">
        <f t="shared" ca="1" si="7"/>
        <v>68.999315537303218</v>
      </c>
      <c r="D51" s="106">
        <f t="shared" ca="1" si="7"/>
        <v>69.000732390124369</v>
      </c>
      <c r="E51" s="106">
        <f t="shared" ca="1" si="7"/>
        <v>69.000790954626581</v>
      </c>
      <c r="F51" s="106">
        <f t="shared" ca="1" si="8"/>
        <v>69</v>
      </c>
      <c r="G51" s="106">
        <f t="shared" ca="1" si="8"/>
        <v>69.000664919622949</v>
      </c>
      <c r="H51" s="106">
        <f t="shared" ca="1" si="8"/>
        <v>69.046575342465758</v>
      </c>
      <c r="I51" s="106">
        <f t="shared" ca="1" si="10"/>
        <v>69</v>
      </c>
      <c r="J51" s="106">
        <f t="shared" ca="1" si="10"/>
        <v>828</v>
      </c>
      <c r="K51" s="106">
        <f t="shared" ca="1" si="10"/>
        <v>0</v>
      </c>
      <c r="L51" s="106">
        <f t="shared" ca="1" si="10"/>
        <v>0</v>
      </c>
      <c r="M51" s="106">
        <f t="shared" ca="1" si="10"/>
        <v>0</v>
      </c>
      <c r="N51" s="106">
        <f t="shared" ca="1" si="10"/>
        <v>25202</v>
      </c>
      <c r="Q51" s="4"/>
    </row>
    <row r="52" spans="1:17" x14ac:dyDescent="0.2">
      <c r="A52" s="110">
        <f t="shared" ca="1" si="5"/>
        <v>19400</v>
      </c>
      <c r="B52" s="106">
        <f t="shared" ca="1" si="7"/>
        <v>69.043835616438358</v>
      </c>
      <c r="C52" s="106">
        <f t="shared" ca="1" si="7"/>
        <v>68.99657768651609</v>
      </c>
      <c r="D52" s="106">
        <f t="shared" ca="1" si="7"/>
        <v>68.997994483117381</v>
      </c>
      <c r="E52" s="106">
        <f t="shared" ca="1" si="7"/>
        <v>68.998053045295777</v>
      </c>
      <c r="F52" s="106">
        <f t="shared" ca="1" si="8"/>
        <v>68.99722222222222</v>
      </c>
      <c r="G52" s="106">
        <f t="shared" ca="1" si="8"/>
        <v>68.997927015293158</v>
      </c>
      <c r="H52" s="106">
        <f t="shared" ca="1" si="8"/>
        <v>69.043835616438358</v>
      </c>
      <c r="I52" s="106">
        <f t="shared" ca="1" si="10"/>
        <v>68</v>
      </c>
      <c r="J52" s="106">
        <f t="shared" ca="1" si="10"/>
        <v>827</v>
      </c>
      <c r="K52" s="106">
        <f t="shared" ca="1" si="10"/>
        <v>364</v>
      </c>
      <c r="L52" s="106">
        <f t="shared" ca="1" si="10"/>
        <v>11</v>
      </c>
      <c r="M52" s="106">
        <f t="shared" ca="1" si="10"/>
        <v>30</v>
      </c>
      <c r="N52" s="106">
        <f t="shared" ca="1" si="10"/>
        <v>25201</v>
      </c>
      <c r="Q52" s="4"/>
    </row>
    <row r="53" spans="1:17" x14ac:dyDescent="0.2">
      <c r="A53" s="110">
        <f t="shared" ca="1" si="5"/>
        <v>19487</v>
      </c>
      <c r="B53" s="106">
        <f t="shared" ca="1" si="7"/>
        <v>68.805479452054797</v>
      </c>
      <c r="C53" s="106">
        <f t="shared" ca="1" si="7"/>
        <v>68.758384668035589</v>
      </c>
      <c r="D53" s="106">
        <f t="shared" ca="1" si="7"/>
        <v>68.759796573509377</v>
      </c>
      <c r="E53" s="106">
        <f t="shared" ca="1" si="7"/>
        <v>68.759854933516849</v>
      </c>
      <c r="F53" s="106">
        <f t="shared" ca="1" si="8"/>
        <v>68.75277777777778</v>
      </c>
      <c r="G53" s="106">
        <f t="shared" ca="1" si="8"/>
        <v>68.759729338600536</v>
      </c>
      <c r="H53" s="106">
        <f t="shared" ca="1" si="8"/>
        <v>68.805479452054797</v>
      </c>
      <c r="I53" s="106">
        <f t="shared" ca="1" si="10"/>
        <v>68</v>
      </c>
      <c r="J53" s="106">
        <f t="shared" ca="1" si="10"/>
        <v>825</v>
      </c>
      <c r="K53" s="106">
        <f t="shared" ca="1" si="10"/>
        <v>277</v>
      </c>
      <c r="L53" s="106">
        <f t="shared" ca="1" si="10"/>
        <v>9</v>
      </c>
      <c r="M53" s="106">
        <f t="shared" ca="1" si="10"/>
        <v>1</v>
      </c>
      <c r="N53" s="106">
        <f t="shared" ca="1" si="10"/>
        <v>25114</v>
      </c>
      <c r="Q53" s="4"/>
    </row>
    <row r="54" spans="1:17" x14ac:dyDescent="0.2">
      <c r="A54" s="110">
        <f t="shared" ca="1" si="5"/>
        <v>19488</v>
      </c>
      <c r="B54" s="106">
        <f t="shared" ref="B54:E73" ca="1" si="11">($B$7-$A54)/B$12</f>
        <v>68.802739726027397</v>
      </c>
      <c r="C54" s="106">
        <f t="shared" ca="1" si="11"/>
        <v>68.755646817248461</v>
      </c>
      <c r="D54" s="106">
        <f t="shared" ca="1" si="11"/>
        <v>68.757058666502388</v>
      </c>
      <c r="E54" s="106">
        <f t="shared" ca="1" si="11"/>
        <v>68.757117024186059</v>
      </c>
      <c r="F54" s="106">
        <f t="shared" ref="F54:H73" ca="1" si="12">YEARFRAC($A54,$B$7,F$12)</f>
        <v>68.75</v>
      </c>
      <c r="G54" s="106">
        <f t="shared" ca="1" si="12"/>
        <v>68.756991434270745</v>
      </c>
      <c r="H54" s="106">
        <f t="shared" ca="1" si="12"/>
        <v>68.802739726027397</v>
      </c>
      <c r="I54" s="106">
        <f t="shared" ref="I54:N63" ca="1" si="13">DATEDIF($A54,$B$7,I$12)</f>
        <v>68</v>
      </c>
      <c r="J54" s="106">
        <f t="shared" ca="1" si="13"/>
        <v>825</v>
      </c>
      <c r="K54" s="106">
        <f t="shared" ca="1" si="13"/>
        <v>276</v>
      </c>
      <c r="L54" s="106">
        <f t="shared" ca="1" si="13"/>
        <v>9</v>
      </c>
      <c r="M54" s="106">
        <f t="shared" ca="1" si="13"/>
        <v>0</v>
      </c>
      <c r="N54" s="106">
        <f t="shared" ca="1" si="13"/>
        <v>25113</v>
      </c>
      <c r="Q54" s="4"/>
    </row>
    <row r="55" spans="1:17" x14ac:dyDescent="0.2">
      <c r="A55" s="110">
        <f t="shared" ca="1" si="5"/>
        <v>19489</v>
      </c>
      <c r="B55" s="106">
        <f t="shared" ca="1" si="11"/>
        <v>68.8</v>
      </c>
      <c r="C55" s="106">
        <f t="shared" ca="1" si="11"/>
        <v>68.752908966461334</v>
      </c>
      <c r="D55" s="106">
        <f t="shared" ca="1" si="11"/>
        <v>68.7543207594954</v>
      </c>
      <c r="E55" s="106">
        <f t="shared" ca="1" si="11"/>
        <v>68.754379114855269</v>
      </c>
      <c r="F55" s="106">
        <f t="shared" ca="1" si="12"/>
        <v>68.74722222222222</v>
      </c>
      <c r="G55" s="106">
        <f t="shared" ca="1" si="12"/>
        <v>68.754253529940939</v>
      </c>
      <c r="H55" s="106">
        <f t="shared" ca="1" si="12"/>
        <v>68.8</v>
      </c>
      <c r="I55" s="106">
        <f t="shared" ca="1" si="13"/>
        <v>68</v>
      </c>
      <c r="J55" s="106">
        <f t="shared" ca="1" si="13"/>
        <v>824</v>
      </c>
      <c r="K55" s="106">
        <f t="shared" ca="1" si="13"/>
        <v>275</v>
      </c>
      <c r="L55" s="106">
        <f t="shared" ca="1" si="13"/>
        <v>8</v>
      </c>
      <c r="M55" s="106">
        <f t="shared" ca="1" si="13"/>
        <v>30</v>
      </c>
      <c r="N55" s="106">
        <f t="shared" ca="1" si="13"/>
        <v>25112</v>
      </c>
      <c r="Q55" s="4"/>
    </row>
    <row r="56" spans="1:17" x14ac:dyDescent="0.2">
      <c r="A56" s="110">
        <f t="shared" ca="1" si="5"/>
        <v>19579</v>
      </c>
      <c r="B56" s="106">
        <f t="shared" ca="1" si="11"/>
        <v>68.553424657534251</v>
      </c>
      <c r="C56" s="106">
        <f t="shared" ca="1" si="11"/>
        <v>68.506502395619435</v>
      </c>
      <c r="D56" s="106">
        <f t="shared" ca="1" si="11"/>
        <v>68.50790912886643</v>
      </c>
      <c r="E56" s="106">
        <f t="shared" ca="1" si="11"/>
        <v>68.507967275083971</v>
      </c>
      <c r="F56" s="106">
        <f t="shared" ca="1" si="12"/>
        <v>68.50277777777778</v>
      </c>
      <c r="G56" s="106">
        <f t="shared" ca="1" si="12"/>
        <v>68.50784214025893</v>
      </c>
      <c r="H56" s="106">
        <f t="shared" ca="1" si="12"/>
        <v>68.553424657534251</v>
      </c>
      <c r="I56" s="106">
        <f t="shared" ca="1" si="13"/>
        <v>68</v>
      </c>
      <c r="J56" s="106">
        <f t="shared" ca="1" si="13"/>
        <v>822</v>
      </c>
      <c r="K56" s="106">
        <f t="shared" ca="1" si="13"/>
        <v>185</v>
      </c>
      <c r="L56" s="106">
        <f t="shared" ca="1" si="13"/>
        <v>6</v>
      </c>
      <c r="M56" s="106">
        <f t="shared" ca="1" si="13"/>
        <v>1</v>
      </c>
      <c r="N56" s="106">
        <f t="shared" ca="1" si="13"/>
        <v>25022</v>
      </c>
      <c r="Q56" s="4"/>
    </row>
    <row r="57" spans="1:17" x14ac:dyDescent="0.2">
      <c r="A57" s="110">
        <f t="shared" ca="1" si="5"/>
        <v>19580</v>
      </c>
      <c r="B57" s="106">
        <f t="shared" ca="1" si="11"/>
        <v>68.550684931506851</v>
      </c>
      <c r="C57" s="106">
        <f t="shared" ca="1" si="11"/>
        <v>68.503764544832308</v>
      </c>
      <c r="D57" s="106">
        <f t="shared" ca="1" si="11"/>
        <v>68.505171221859442</v>
      </c>
      <c r="E57" s="106">
        <f t="shared" ca="1" si="11"/>
        <v>68.505229365753181</v>
      </c>
      <c r="F57" s="106">
        <f t="shared" ca="1" si="12"/>
        <v>68.5</v>
      </c>
      <c r="G57" s="106">
        <f t="shared" ca="1" si="12"/>
        <v>68.505104235929124</v>
      </c>
      <c r="H57" s="106">
        <f t="shared" ca="1" si="12"/>
        <v>68.550684931506851</v>
      </c>
      <c r="I57" s="106">
        <f t="shared" ca="1" si="13"/>
        <v>68</v>
      </c>
      <c r="J57" s="106">
        <f t="shared" ca="1" si="13"/>
        <v>822</v>
      </c>
      <c r="K57" s="106">
        <f t="shared" ca="1" si="13"/>
        <v>184</v>
      </c>
      <c r="L57" s="106">
        <f t="shared" ca="1" si="13"/>
        <v>6</v>
      </c>
      <c r="M57" s="106">
        <f t="shared" ca="1" si="13"/>
        <v>0</v>
      </c>
      <c r="N57" s="106">
        <f t="shared" ca="1" si="13"/>
        <v>25021</v>
      </c>
      <c r="Q57" s="4"/>
    </row>
    <row r="58" spans="1:17" x14ac:dyDescent="0.2">
      <c r="A58" s="110">
        <f t="shared" ca="1" si="5"/>
        <v>19581</v>
      </c>
      <c r="B58" s="106">
        <f t="shared" ca="1" si="11"/>
        <v>68.547945205479451</v>
      </c>
      <c r="C58" s="106">
        <f t="shared" ca="1" si="11"/>
        <v>68.50102669404518</v>
      </c>
      <c r="D58" s="106">
        <f t="shared" ca="1" si="11"/>
        <v>68.502433314852453</v>
      </c>
      <c r="E58" s="106">
        <f t="shared" ca="1" si="11"/>
        <v>68.502491456422376</v>
      </c>
      <c r="F58" s="106">
        <f t="shared" ca="1" si="12"/>
        <v>68.49722222222222</v>
      </c>
      <c r="G58" s="106">
        <f t="shared" ca="1" si="12"/>
        <v>68.502366331599333</v>
      </c>
      <c r="H58" s="106">
        <f t="shared" ca="1" si="12"/>
        <v>68.547945205479451</v>
      </c>
      <c r="I58" s="106">
        <f t="shared" ca="1" si="13"/>
        <v>68</v>
      </c>
      <c r="J58" s="106">
        <f t="shared" ca="1" si="13"/>
        <v>821</v>
      </c>
      <c r="K58" s="106">
        <f t="shared" ca="1" si="13"/>
        <v>183</v>
      </c>
      <c r="L58" s="106">
        <f t="shared" ca="1" si="13"/>
        <v>5</v>
      </c>
      <c r="M58" s="106">
        <f t="shared" ca="1" si="13"/>
        <v>30</v>
      </c>
      <c r="N58" s="106">
        <f t="shared" ca="1" si="13"/>
        <v>25020</v>
      </c>
      <c r="Q58" s="4"/>
    </row>
    <row r="59" spans="1:17" x14ac:dyDescent="0.2">
      <c r="A59" s="110">
        <f t="shared" ca="1" si="5"/>
        <v>19671</v>
      </c>
      <c r="B59" s="106">
        <f t="shared" ca="1" si="11"/>
        <v>68.301369863013704</v>
      </c>
      <c r="C59" s="106">
        <f t="shared" ca="1" si="11"/>
        <v>68.254620123203281</v>
      </c>
      <c r="D59" s="106">
        <f t="shared" ca="1" si="11"/>
        <v>68.256021684223498</v>
      </c>
      <c r="E59" s="106">
        <f t="shared" ca="1" si="11"/>
        <v>68.256079616651078</v>
      </c>
      <c r="F59" s="106">
        <f t="shared" ca="1" si="12"/>
        <v>68.25277777777778</v>
      </c>
      <c r="G59" s="106">
        <f t="shared" ca="1" si="12"/>
        <v>68.255954941917324</v>
      </c>
      <c r="H59" s="106">
        <f t="shared" ca="1" si="12"/>
        <v>68.301369863013704</v>
      </c>
      <c r="I59" s="106">
        <f t="shared" ca="1" si="13"/>
        <v>68</v>
      </c>
      <c r="J59" s="106">
        <f t="shared" ca="1" si="13"/>
        <v>819</v>
      </c>
      <c r="K59" s="106">
        <f t="shared" ca="1" si="13"/>
        <v>93</v>
      </c>
      <c r="L59" s="106">
        <f t="shared" ca="1" si="13"/>
        <v>3</v>
      </c>
      <c r="M59" s="106">
        <f t="shared" ca="1" si="13"/>
        <v>1</v>
      </c>
      <c r="N59" s="106">
        <f t="shared" ca="1" si="13"/>
        <v>24930</v>
      </c>
      <c r="Q59" s="4"/>
    </row>
    <row r="60" spans="1:17" x14ac:dyDescent="0.2">
      <c r="A60" s="110">
        <f t="shared" ca="1" si="5"/>
        <v>19672</v>
      </c>
      <c r="B60" s="106">
        <f t="shared" ca="1" si="11"/>
        <v>68.298630136986304</v>
      </c>
      <c r="C60" s="106">
        <f t="shared" ca="1" si="11"/>
        <v>68.251882272416154</v>
      </c>
      <c r="D60" s="106">
        <f t="shared" ca="1" si="11"/>
        <v>68.25328377721651</v>
      </c>
      <c r="E60" s="106">
        <f t="shared" ca="1" si="11"/>
        <v>68.253341707320288</v>
      </c>
      <c r="F60" s="106">
        <f t="shared" ca="1" si="12"/>
        <v>68.25</v>
      </c>
      <c r="G60" s="106">
        <f t="shared" ca="1" si="12"/>
        <v>68.253217037587518</v>
      </c>
      <c r="H60" s="106">
        <f t="shared" ca="1" si="12"/>
        <v>68.298630136986304</v>
      </c>
      <c r="I60" s="106">
        <f t="shared" ca="1" si="13"/>
        <v>68</v>
      </c>
      <c r="J60" s="106">
        <f t="shared" ca="1" si="13"/>
        <v>819</v>
      </c>
      <c r="K60" s="106">
        <f t="shared" ca="1" si="13"/>
        <v>92</v>
      </c>
      <c r="L60" s="106">
        <f t="shared" ca="1" si="13"/>
        <v>3</v>
      </c>
      <c r="M60" s="106">
        <f t="shared" ca="1" si="13"/>
        <v>0</v>
      </c>
      <c r="N60" s="106">
        <f t="shared" ca="1" si="13"/>
        <v>24929</v>
      </c>
      <c r="Q60" s="4"/>
    </row>
    <row r="61" spans="1:17" x14ac:dyDescent="0.2">
      <c r="A61" s="110">
        <f t="shared" ca="1" si="5"/>
        <v>19673</v>
      </c>
      <c r="B61" s="106">
        <f t="shared" ca="1" si="11"/>
        <v>68.295890410958904</v>
      </c>
      <c r="C61" s="106">
        <f t="shared" ca="1" si="11"/>
        <v>68.249144421629026</v>
      </c>
      <c r="D61" s="106">
        <f t="shared" ca="1" si="11"/>
        <v>68.250545870209521</v>
      </c>
      <c r="E61" s="106">
        <f t="shared" ca="1" si="11"/>
        <v>68.250603797989498</v>
      </c>
      <c r="F61" s="106">
        <f t="shared" ca="1" si="12"/>
        <v>68.24722222222222</v>
      </c>
      <c r="G61" s="106">
        <f t="shared" ca="1" si="12"/>
        <v>68.250479133257713</v>
      </c>
      <c r="H61" s="106">
        <f t="shared" ca="1" si="12"/>
        <v>68.295890410958904</v>
      </c>
      <c r="I61" s="106">
        <f t="shared" ca="1" si="13"/>
        <v>68</v>
      </c>
      <c r="J61" s="106">
        <f t="shared" ca="1" si="13"/>
        <v>818</v>
      </c>
      <c r="K61" s="106">
        <f t="shared" ca="1" si="13"/>
        <v>91</v>
      </c>
      <c r="L61" s="106">
        <f t="shared" ca="1" si="13"/>
        <v>2</v>
      </c>
      <c r="M61" s="106">
        <f t="shared" ca="1" si="13"/>
        <v>30</v>
      </c>
      <c r="N61" s="106">
        <f t="shared" ca="1" si="13"/>
        <v>24928</v>
      </c>
      <c r="Q61" s="4"/>
    </row>
    <row r="62" spans="1:17" x14ac:dyDescent="0.2">
      <c r="A62" s="110">
        <f t="shared" ca="1" si="5"/>
        <v>19763</v>
      </c>
      <c r="B62" s="106">
        <f t="shared" ca="1" si="11"/>
        <v>68.049315068493144</v>
      </c>
      <c r="C62" s="106">
        <f t="shared" ca="1" si="11"/>
        <v>68.002737850787128</v>
      </c>
      <c r="D62" s="106">
        <f t="shared" ca="1" si="11"/>
        <v>68.004134239580551</v>
      </c>
      <c r="E62" s="106">
        <f t="shared" ca="1" si="11"/>
        <v>68.004191958218186</v>
      </c>
      <c r="F62" s="106">
        <f t="shared" ca="1" si="12"/>
        <v>68.00277777777778</v>
      </c>
      <c r="G62" s="106">
        <f t="shared" ca="1" si="12"/>
        <v>68.003412427585118</v>
      </c>
      <c r="H62" s="106">
        <f t="shared" ca="1" si="12"/>
        <v>68.049315068493144</v>
      </c>
      <c r="I62" s="106">
        <f t="shared" ca="1" si="13"/>
        <v>68</v>
      </c>
      <c r="J62" s="106">
        <f t="shared" ca="1" si="13"/>
        <v>816</v>
      </c>
      <c r="K62" s="106">
        <f t="shared" ca="1" si="13"/>
        <v>1</v>
      </c>
      <c r="L62" s="106">
        <f t="shared" ca="1" si="13"/>
        <v>0</v>
      </c>
      <c r="M62" s="106">
        <f t="shared" ca="1" si="13"/>
        <v>1</v>
      </c>
      <c r="N62" s="106">
        <f t="shared" ca="1" si="13"/>
        <v>24838</v>
      </c>
      <c r="Q62" s="4"/>
    </row>
    <row r="63" spans="1:17" x14ac:dyDescent="0.2">
      <c r="A63" s="110">
        <f t="shared" ca="1" si="5"/>
        <v>19764</v>
      </c>
      <c r="B63" s="106">
        <f t="shared" ca="1" si="11"/>
        <v>68.046575342465758</v>
      </c>
      <c r="C63" s="106">
        <f t="shared" ca="1" si="11"/>
        <v>68</v>
      </c>
      <c r="D63" s="106">
        <f t="shared" ca="1" si="11"/>
        <v>68.001396332573563</v>
      </c>
      <c r="E63" s="106">
        <f t="shared" ca="1" si="11"/>
        <v>68.001454048887396</v>
      </c>
      <c r="F63" s="106">
        <f t="shared" ca="1" si="12"/>
        <v>68</v>
      </c>
      <c r="G63" s="106">
        <f t="shared" ca="1" si="12"/>
        <v>68.000674549638916</v>
      </c>
      <c r="H63" s="106">
        <f t="shared" ca="1" si="12"/>
        <v>68.046575342465758</v>
      </c>
      <c r="I63" s="106">
        <f t="shared" ca="1" si="13"/>
        <v>68</v>
      </c>
      <c r="J63" s="106">
        <f t="shared" ca="1" si="13"/>
        <v>816</v>
      </c>
      <c r="K63" s="106">
        <f t="shared" ca="1" si="13"/>
        <v>0</v>
      </c>
      <c r="L63" s="106">
        <f t="shared" ca="1" si="13"/>
        <v>0</v>
      </c>
      <c r="M63" s="106">
        <f t="shared" ca="1" si="13"/>
        <v>0</v>
      </c>
      <c r="N63" s="106">
        <f t="shared" ca="1" si="13"/>
        <v>24837</v>
      </c>
      <c r="Q63" s="4"/>
    </row>
    <row r="64" spans="1:17" x14ac:dyDescent="0.2">
      <c r="A64" s="110">
        <f t="shared" ca="1" si="5"/>
        <v>19765</v>
      </c>
      <c r="B64" s="106">
        <f t="shared" ca="1" si="11"/>
        <v>68.043835616438358</v>
      </c>
      <c r="C64" s="106">
        <f t="shared" ca="1" si="11"/>
        <v>67.997262149212872</v>
      </c>
      <c r="D64" s="106">
        <f t="shared" ca="1" si="11"/>
        <v>67.998658425566575</v>
      </c>
      <c r="E64" s="106">
        <f t="shared" ca="1" si="11"/>
        <v>67.998716139556606</v>
      </c>
      <c r="F64" s="106">
        <f t="shared" ca="1" si="12"/>
        <v>67.99722222222222</v>
      </c>
      <c r="G64" s="106">
        <f t="shared" ca="1" si="12"/>
        <v>67.997936671692727</v>
      </c>
      <c r="H64" s="106">
        <f t="shared" ca="1" si="12"/>
        <v>68.043835616438358</v>
      </c>
      <c r="I64" s="106">
        <f t="shared" ref="I64:N73" ca="1" si="14">DATEDIF($A64,$B$7,I$12)</f>
        <v>67</v>
      </c>
      <c r="J64" s="106">
        <f t="shared" ca="1" si="14"/>
        <v>815</v>
      </c>
      <c r="K64" s="106">
        <f t="shared" ca="1" si="14"/>
        <v>364</v>
      </c>
      <c r="L64" s="106">
        <f t="shared" ca="1" si="14"/>
        <v>11</v>
      </c>
      <c r="M64" s="106">
        <f t="shared" ca="1" si="14"/>
        <v>30</v>
      </c>
      <c r="N64" s="106">
        <f t="shared" ca="1" si="14"/>
        <v>24836</v>
      </c>
      <c r="Q64" s="4"/>
    </row>
    <row r="65" spans="1:17" x14ac:dyDescent="0.2">
      <c r="A65" s="110">
        <f t="shared" ca="1" si="5"/>
        <v>19852</v>
      </c>
      <c r="B65" s="106">
        <f t="shared" ca="1" si="11"/>
        <v>67.805479452054797</v>
      </c>
      <c r="C65" s="106">
        <f t="shared" ca="1" si="11"/>
        <v>67.759069130732371</v>
      </c>
      <c r="D65" s="106">
        <f t="shared" ca="1" si="11"/>
        <v>67.76046051595857</v>
      </c>
      <c r="E65" s="106">
        <f t="shared" ca="1" si="11"/>
        <v>67.760518027777678</v>
      </c>
      <c r="F65" s="106">
        <f t="shared" ca="1" si="12"/>
        <v>67.75277777777778</v>
      </c>
      <c r="G65" s="106">
        <f t="shared" ca="1" si="12"/>
        <v>67.759741290373782</v>
      </c>
      <c r="H65" s="106">
        <f t="shared" ca="1" si="12"/>
        <v>67.805479452054797</v>
      </c>
      <c r="I65" s="106">
        <f t="shared" ca="1" si="14"/>
        <v>67</v>
      </c>
      <c r="J65" s="106">
        <f t="shared" ca="1" si="14"/>
        <v>813</v>
      </c>
      <c r="K65" s="106">
        <f t="shared" ca="1" si="14"/>
        <v>277</v>
      </c>
      <c r="L65" s="106">
        <f t="shared" ca="1" si="14"/>
        <v>9</v>
      </c>
      <c r="M65" s="106">
        <f t="shared" ca="1" si="14"/>
        <v>1</v>
      </c>
      <c r="N65" s="106">
        <f t="shared" ca="1" si="14"/>
        <v>24749</v>
      </c>
      <c r="Q65" s="4"/>
    </row>
    <row r="66" spans="1:17" x14ac:dyDescent="0.2">
      <c r="A66" s="110">
        <f t="shared" ca="1" si="5"/>
        <v>19853</v>
      </c>
      <c r="B66" s="106">
        <f t="shared" ca="1" si="11"/>
        <v>67.802739726027397</v>
      </c>
      <c r="C66" s="106">
        <f t="shared" ca="1" si="11"/>
        <v>67.756331279945243</v>
      </c>
      <c r="D66" s="106">
        <f t="shared" ca="1" si="11"/>
        <v>67.757722608951582</v>
      </c>
      <c r="E66" s="106">
        <f t="shared" ca="1" si="11"/>
        <v>67.757780118446888</v>
      </c>
      <c r="F66" s="106">
        <f t="shared" ca="1" si="12"/>
        <v>67.75</v>
      </c>
      <c r="G66" s="106">
        <f t="shared" ca="1" si="12"/>
        <v>67.757003412427594</v>
      </c>
      <c r="H66" s="106">
        <f t="shared" ca="1" si="12"/>
        <v>67.802739726027397</v>
      </c>
      <c r="I66" s="106">
        <f t="shared" ca="1" si="14"/>
        <v>67</v>
      </c>
      <c r="J66" s="106">
        <f t="shared" ca="1" si="14"/>
        <v>813</v>
      </c>
      <c r="K66" s="106">
        <f t="shared" ca="1" si="14"/>
        <v>276</v>
      </c>
      <c r="L66" s="106">
        <f t="shared" ca="1" si="14"/>
        <v>9</v>
      </c>
      <c r="M66" s="106">
        <f t="shared" ca="1" si="14"/>
        <v>0</v>
      </c>
      <c r="N66" s="106">
        <f t="shared" ca="1" si="14"/>
        <v>24748</v>
      </c>
      <c r="Q66" s="4"/>
    </row>
    <row r="67" spans="1:17" x14ac:dyDescent="0.2">
      <c r="A67" s="110">
        <f t="shared" ca="1" si="5"/>
        <v>19854</v>
      </c>
      <c r="B67" s="106">
        <f t="shared" ca="1" si="11"/>
        <v>67.8</v>
      </c>
      <c r="C67" s="106">
        <f t="shared" ca="1" si="11"/>
        <v>67.753593429158116</v>
      </c>
      <c r="D67" s="106">
        <f t="shared" ca="1" si="11"/>
        <v>67.754984701944593</v>
      </c>
      <c r="E67" s="106">
        <f t="shared" ca="1" si="11"/>
        <v>67.755042209116098</v>
      </c>
      <c r="F67" s="106">
        <f t="shared" ca="1" si="12"/>
        <v>67.74722222222222</v>
      </c>
      <c r="G67" s="106">
        <f t="shared" ca="1" si="12"/>
        <v>67.754265534481391</v>
      </c>
      <c r="H67" s="106">
        <f t="shared" ca="1" si="12"/>
        <v>67.8</v>
      </c>
      <c r="I67" s="106">
        <f t="shared" ca="1" si="14"/>
        <v>67</v>
      </c>
      <c r="J67" s="106">
        <f t="shared" ca="1" si="14"/>
        <v>812</v>
      </c>
      <c r="K67" s="106">
        <f t="shared" ca="1" si="14"/>
        <v>275</v>
      </c>
      <c r="L67" s="106">
        <f t="shared" ca="1" si="14"/>
        <v>8</v>
      </c>
      <c r="M67" s="106">
        <f t="shared" ca="1" si="14"/>
        <v>30</v>
      </c>
      <c r="N67" s="106">
        <f t="shared" ca="1" si="14"/>
        <v>24747</v>
      </c>
      <c r="Q67" s="4"/>
    </row>
    <row r="68" spans="1:17" x14ac:dyDescent="0.2">
      <c r="A68" s="110">
        <f t="shared" ca="1" si="5"/>
        <v>19944</v>
      </c>
      <c r="B68" s="106">
        <f t="shared" ca="1" si="11"/>
        <v>67.553424657534251</v>
      </c>
      <c r="C68" s="106">
        <f t="shared" ca="1" si="11"/>
        <v>67.507186858316217</v>
      </c>
      <c r="D68" s="106">
        <f t="shared" ca="1" si="11"/>
        <v>67.508573071315638</v>
      </c>
      <c r="E68" s="106">
        <f t="shared" ca="1" si="11"/>
        <v>67.508630369344786</v>
      </c>
      <c r="F68" s="106">
        <f t="shared" ca="1" si="12"/>
        <v>67.50277777777778</v>
      </c>
      <c r="G68" s="106">
        <f t="shared" ca="1" si="12"/>
        <v>67.507856519323866</v>
      </c>
      <c r="H68" s="106">
        <f t="shared" ca="1" si="12"/>
        <v>67.553424657534251</v>
      </c>
      <c r="I68" s="106">
        <f t="shared" ca="1" si="14"/>
        <v>67</v>
      </c>
      <c r="J68" s="106">
        <f t="shared" ca="1" si="14"/>
        <v>810</v>
      </c>
      <c r="K68" s="106">
        <f t="shared" ca="1" si="14"/>
        <v>185</v>
      </c>
      <c r="L68" s="106">
        <f t="shared" ca="1" si="14"/>
        <v>6</v>
      </c>
      <c r="M68" s="106">
        <f t="shared" ca="1" si="14"/>
        <v>1</v>
      </c>
      <c r="N68" s="106">
        <f t="shared" ca="1" si="14"/>
        <v>24657</v>
      </c>
      <c r="Q68" s="4"/>
    </row>
    <row r="69" spans="1:17" x14ac:dyDescent="0.2">
      <c r="A69" s="110">
        <f t="shared" ca="1" si="5"/>
        <v>19945</v>
      </c>
      <c r="B69" s="106">
        <f t="shared" ca="1" si="11"/>
        <v>67.550684931506851</v>
      </c>
      <c r="C69" s="106">
        <f t="shared" ca="1" si="11"/>
        <v>67.504449007529089</v>
      </c>
      <c r="D69" s="106">
        <f t="shared" ca="1" si="11"/>
        <v>67.50583516430865</v>
      </c>
      <c r="E69" s="106">
        <f t="shared" ca="1" si="11"/>
        <v>67.505892460013996</v>
      </c>
      <c r="F69" s="106">
        <f t="shared" ca="1" si="12"/>
        <v>67.5</v>
      </c>
      <c r="G69" s="106">
        <f t="shared" ca="1" si="12"/>
        <v>67.505118641377678</v>
      </c>
      <c r="H69" s="106">
        <f t="shared" ca="1" si="12"/>
        <v>67.550684931506851</v>
      </c>
      <c r="I69" s="106">
        <f t="shared" ca="1" si="14"/>
        <v>67</v>
      </c>
      <c r="J69" s="106">
        <f t="shared" ca="1" si="14"/>
        <v>810</v>
      </c>
      <c r="K69" s="106">
        <f t="shared" ca="1" si="14"/>
        <v>184</v>
      </c>
      <c r="L69" s="106">
        <f t="shared" ca="1" si="14"/>
        <v>6</v>
      </c>
      <c r="M69" s="106">
        <f t="shared" ca="1" si="14"/>
        <v>0</v>
      </c>
      <c r="N69" s="106">
        <f t="shared" ca="1" si="14"/>
        <v>24656</v>
      </c>
      <c r="Q69" s="4"/>
    </row>
    <row r="70" spans="1:17" x14ac:dyDescent="0.2">
      <c r="A70" s="110">
        <f t="shared" ca="1" si="5"/>
        <v>19946</v>
      </c>
      <c r="B70" s="106">
        <f t="shared" ca="1" si="11"/>
        <v>67.547945205479451</v>
      </c>
      <c r="C70" s="106">
        <f t="shared" ca="1" si="11"/>
        <v>67.501711156741962</v>
      </c>
      <c r="D70" s="106">
        <f t="shared" ca="1" si="11"/>
        <v>67.503097257301661</v>
      </c>
      <c r="E70" s="106">
        <f t="shared" ca="1" si="11"/>
        <v>67.503154550683206</v>
      </c>
      <c r="F70" s="106">
        <f t="shared" ca="1" si="12"/>
        <v>67.49722222222222</v>
      </c>
      <c r="G70" s="106">
        <f t="shared" ca="1" si="12"/>
        <v>67.502380763431475</v>
      </c>
      <c r="H70" s="106">
        <f t="shared" ca="1" si="12"/>
        <v>67.547945205479451</v>
      </c>
      <c r="I70" s="106">
        <f t="shared" ca="1" si="14"/>
        <v>67</v>
      </c>
      <c r="J70" s="106">
        <f t="shared" ca="1" si="14"/>
        <v>809</v>
      </c>
      <c r="K70" s="106">
        <f t="shared" ca="1" si="14"/>
        <v>183</v>
      </c>
      <c r="L70" s="106">
        <f t="shared" ca="1" si="14"/>
        <v>5</v>
      </c>
      <c r="M70" s="106">
        <f t="shared" ca="1" si="14"/>
        <v>30</v>
      </c>
      <c r="N70" s="106">
        <f t="shared" ca="1" si="14"/>
        <v>24655</v>
      </c>
      <c r="Q70" s="4"/>
    </row>
    <row r="71" spans="1:17" x14ac:dyDescent="0.2">
      <c r="A71" s="110">
        <f t="shared" ca="1" si="5"/>
        <v>20036</v>
      </c>
      <c r="B71" s="106">
        <f t="shared" ca="1" si="11"/>
        <v>67.301369863013704</v>
      </c>
      <c r="C71" s="106">
        <f t="shared" ca="1" si="11"/>
        <v>67.255304585900063</v>
      </c>
      <c r="D71" s="106">
        <f t="shared" ca="1" si="11"/>
        <v>67.256685626672692</v>
      </c>
      <c r="E71" s="106">
        <f t="shared" ca="1" si="11"/>
        <v>67.256742710911908</v>
      </c>
      <c r="F71" s="106">
        <f t="shared" ca="1" si="12"/>
        <v>67.25277777777778</v>
      </c>
      <c r="G71" s="106">
        <f t="shared" ca="1" si="12"/>
        <v>67.25597174827395</v>
      </c>
      <c r="H71" s="106">
        <f t="shared" ca="1" si="12"/>
        <v>67.301369863013704</v>
      </c>
      <c r="I71" s="106">
        <f t="shared" ca="1" si="14"/>
        <v>67</v>
      </c>
      <c r="J71" s="106">
        <f t="shared" ca="1" si="14"/>
        <v>807</v>
      </c>
      <c r="K71" s="106">
        <f t="shared" ca="1" si="14"/>
        <v>93</v>
      </c>
      <c r="L71" s="106">
        <f t="shared" ca="1" si="14"/>
        <v>3</v>
      </c>
      <c r="M71" s="106">
        <f t="shared" ca="1" si="14"/>
        <v>1</v>
      </c>
      <c r="N71" s="106">
        <f t="shared" ca="1" si="14"/>
        <v>24565</v>
      </c>
      <c r="Q71" s="4"/>
    </row>
    <row r="72" spans="1:17" x14ac:dyDescent="0.2">
      <c r="A72" s="110">
        <f t="shared" ca="1" si="5"/>
        <v>20037</v>
      </c>
      <c r="B72" s="106">
        <f t="shared" ca="1" si="11"/>
        <v>67.298630136986304</v>
      </c>
      <c r="C72" s="106">
        <f t="shared" ca="1" si="11"/>
        <v>67.252566735112936</v>
      </c>
      <c r="D72" s="106">
        <f t="shared" ca="1" si="11"/>
        <v>67.253947719665703</v>
      </c>
      <c r="E72" s="106">
        <f t="shared" ca="1" si="11"/>
        <v>67.254004801581118</v>
      </c>
      <c r="F72" s="106">
        <f t="shared" ca="1" si="12"/>
        <v>67.25</v>
      </c>
      <c r="G72" s="106">
        <f t="shared" ca="1" si="12"/>
        <v>67.253233870327747</v>
      </c>
      <c r="H72" s="106">
        <f t="shared" ca="1" si="12"/>
        <v>67.298630136986304</v>
      </c>
      <c r="I72" s="106">
        <f t="shared" ca="1" si="14"/>
        <v>67</v>
      </c>
      <c r="J72" s="106">
        <f t="shared" ca="1" si="14"/>
        <v>807</v>
      </c>
      <c r="K72" s="106">
        <f t="shared" ca="1" si="14"/>
        <v>92</v>
      </c>
      <c r="L72" s="106">
        <f t="shared" ca="1" si="14"/>
        <v>3</v>
      </c>
      <c r="M72" s="106">
        <f t="shared" ca="1" si="14"/>
        <v>0</v>
      </c>
      <c r="N72" s="106">
        <f t="shared" ca="1" si="14"/>
        <v>24564</v>
      </c>
      <c r="Q72" s="4"/>
    </row>
    <row r="73" spans="1:17" x14ac:dyDescent="0.2">
      <c r="A73" s="110">
        <f t="shared" ca="1" si="5"/>
        <v>20038</v>
      </c>
      <c r="B73" s="106">
        <f t="shared" ca="1" si="11"/>
        <v>67.295890410958904</v>
      </c>
      <c r="C73" s="106">
        <f t="shared" ca="1" si="11"/>
        <v>67.249828884325808</v>
      </c>
      <c r="D73" s="106">
        <f t="shared" ca="1" si="11"/>
        <v>67.251209812658715</v>
      </c>
      <c r="E73" s="106">
        <f t="shared" ca="1" si="11"/>
        <v>67.251266892250314</v>
      </c>
      <c r="F73" s="106">
        <f t="shared" ca="1" si="12"/>
        <v>67.24722222222222</v>
      </c>
      <c r="G73" s="106">
        <f t="shared" ca="1" si="12"/>
        <v>67.250495992381559</v>
      </c>
      <c r="H73" s="106">
        <f t="shared" ca="1" si="12"/>
        <v>67.295890410958904</v>
      </c>
      <c r="I73" s="106">
        <f t="shared" ca="1" si="14"/>
        <v>67</v>
      </c>
      <c r="J73" s="106">
        <f t="shared" ca="1" si="14"/>
        <v>806</v>
      </c>
      <c r="K73" s="106">
        <f t="shared" ca="1" si="14"/>
        <v>91</v>
      </c>
      <c r="L73" s="106">
        <f t="shared" ca="1" si="14"/>
        <v>2</v>
      </c>
      <c r="M73" s="106">
        <f t="shared" ca="1" si="14"/>
        <v>30</v>
      </c>
      <c r="N73" s="106">
        <f t="shared" ca="1" si="14"/>
        <v>24563</v>
      </c>
      <c r="Q73" s="4"/>
    </row>
    <row r="74" spans="1:17" x14ac:dyDescent="0.2">
      <c r="A74" s="110">
        <f t="shared" ca="1" si="5"/>
        <v>20128</v>
      </c>
      <c r="B74" s="106">
        <f t="shared" ref="B74:E93" ca="1" si="15">($B$7-$A74)/B$12</f>
        <v>67.049315068493144</v>
      </c>
      <c r="C74" s="106">
        <f t="shared" ca="1" si="15"/>
        <v>67.00342231348391</v>
      </c>
      <c r="D74" s="106">
        <f t="shared" ca="1" si="15"/>
        <v>67.004798182029745</v>
      </c>
      <c r="E74" s="106">
        <f t="shared" ca="1" si="15"/>
        <v>67.004855052479016</v>
      </c>
      <c r="F74" s="106">
        <f t="shared" ref="F74:H93" ca="1" si="16">YEARFRAC($A74,$B$7,F$12)</f>
        <v>67.00277777777778</v>
      </c>
      <c r="G74" s="106">
        <f t="shared" ca="1" si="16"/>
        <v>67.00342231348391</v>
      </c>
      <c r="H74" s="106">
        <f t="shared" ca="1" si="16"/>
        <v>67.049315068493144</v>
      </c>
      <c r="I74" s="106">
        <f t="shared" ref="I74:N83" ca="1" si="17">DATEDIF($A74,$B$7,I$12)</f>
        <v>67</v>
      </c>
      <c r="J74" s="106">
        <f t="shared" ca="1" si="17"/>
        <v>804</v>
      </c>
      <c r="K74" s="106">
        <f t="shared" ca="1" si="17"/>
        <v>1</v>
      </c>
      <c r="L74" s="106">
        <f t="shared" ca="1" si="17"/>
        <v>0</v>
      </c>
      <c r="M74" s="106">
        <f t="shared" ca="1" si="17"/>
        <v>1</v>
      </c>
      <c r="N74" s="106">
        <f t="shared" ca="1" si="17"/>
        <v>24473</v>
      </c>
      <c r="Q74" s="4"/>
    </row>
    <row r="75" spans="1:17" x14ac:dyDescent="0.2">
      <c r="A75" s="110">
        <f t="shared" ca="1" si="5"/>
        <v>20129</v>
      </c>
      <c r="B75" s="106">
        <f t="shared" ca="1" si="15"/>
        <v>67.046575342465758</v>
      </c>
      <c r="C75" s="106">
        <f t="shared" ca="1" si="15"/>
        <v>67.000684462696782</v>
      </c>
      <c r="D75" s="106">
        <f t="shared" ca="1" si="15"/>
        <v>67.002060275022757</v>
      </c>
      <c r="E75" s="106">
        <f t="shared" ca="1" si="15"/>
        <v>67.002117143148226</v>
      </c>
      <c r="F75" s="106">
        <f t="shared" ca="1" si="16"/>
        <v>67</v>
      </c>
      <c r="G75" s="106">
        <f t="shared" ca="1" si="16"/>
        <v>67.000684462696782</v>
      </c>
      <c r="H75" s="106">
        <f t="shared" ca="1" si="16"/>
        <v>67.046575342465758</v>
      </c>
      <c r="I75" s="106">
        <f t="shared" ca="1" si="17"/>
        <v>67</v>
      </c>
      <c r="J75" s="106">
        <f t="shared" ca="1" si="17"/>
        <v>804</v>
      </c>
      <c r="K75" s="106">
        <f t="shared" ca="1" si="17"/>
        <v>0</v>
      </c>
      <c r="L75" s="106">
        <f t="shared" ca="1" si="17"/>
        <v>0</v>
      </c>
      <c r="M75" s="106">
        <f t="shared" ca="1" si="17"/>
        <v>0</v>
      </c>
      <c r="N75" s="106">
        <f t="shared" ca="1" si="17"/>
        <v>24472</v>
      </c>
      <c r="Q75" s="4"/>
    </row>
    <row r="76" spans="1:17" x14ac:dyDescent="0.2">
      <c r="A76" s="110">
        <f t="shared" ca="1" si="5"/>
        <v>20130</v>
      </c>
      <c r="B76" s="106">
        <f t="shared" ca="1" si="15"/>
        <v>67.043835616438358</v>
      </c>
      <c r="C76" s="106">
        <f t="shared" ca="1" si="15"/>
        <v>66.997946611909654</v>
      </c>
      <c r="D76" s="106">
        <f t="shared" ca="1" si="15"/>
        <v>66.999322368015768</v>
      </c>
      <c r="E76" s="106">
        <f t="shared" ca="1" si="15"/>
        <v>66.999379233817436</v>
      </c>
      <c r="F76" s="106">
        <f t="shared" ca="1" si="16"/>
        <v>66.99722222222222</v>
      </c>
      <c r="G76" s="106">
        <f t="shared" ca="1" si="16"/>
        <v>66.997946611909654</v>
      </c>
      <c r="H76" s="106">
        <f t="shared" ca="1" si="16"/>
        <v>67.043835616438358</v>
      </c>
      <c r="I76" s="106">
        <f t="shared" ca="1" si="17"/>
        <v>66</v>
      </c>
      <c r="J76" s="106">
        <f t="shared" ca="1" si="17"/>
        <v>803</v>
      </c>
      <c r="K76" s="106">
        <f t="shared" ca="1" si="17"/>
        <v>364</v>
      </c>
      <c r="L76" s="106">
        <f t="shared" ca="1" si="17"/>
        <v>11</v>
      </c>
      <c r="M76" s="106">
        <f t="shared" ca="1" si="17"/>
        <v>30</v>
      </c>
      <c r="N76" s="106">
        <f t="shared" ca="1" si="17"/>
        <v>24471</v>
      </c>
      <c r="Q76" s="4"/>
    </row>
    <row r="77" spans="1:17" x14ac:dyDescent="0.2">
      <c r="A77" s="110">
        <f t="shared" ca="1" si="5"/>
        <v>20217</v>
      </c>
      <c r="B77" s="106">
        <f t="shared" ca="1" si="15"/>
        <v>66.805479452054797</v>
      </c>
      <c r="C77" s="106">
        <f t="shared" ca="1" si="15"/>
        <v>66.759753593429153</v>
      </c>
      <c r="D77" s="106">
        <f t="shared" ca="1" si="15"/>
        <v>66.761124458407764</v>
      </c>
      <c r="E77" s="106">
        <f t="shared" ca="1" si="15"/>
        <v>66.761181122038508</v>
      </c>
      <c r="F77" s="106">
        <f t="shared" ca="1" si="16"/>
        <v>66.75277777777778</v>
      </c>
      <c r="G77" s="106">
        <f t="shared" ca="1" si="16"/>
        <v>66.759753593429153</v>
      </c>
      <c r="H77" s="106">
        <f t="shared" ca="1" si="16"/>
        <v>66.805479452054797</v>
      </c>
      <c r="I77" s="106">
        <f t="shared" ca="1" si="17"/>
        <v>66</v>
      </c>
      <c r="J77" s="106">
        <f t="shared" ca="1" si="17"/>
        <v>801</v>
      </c>
      <c r="K77" s="106">
        <f t="shared" ca="1" si="17"/>
        <v>277</v>
      </c>
      <c r="L77" s="106">
        <f t="shared" ca="1" si="17"/>
        <v>9</v>
      </c>
      <c r="M77" s="106">
        <f t="shared" ca="1" si="17"/>
        <v>1</v>
      </c>
      <c r="N77" s="106">
        <f t="shared" ca="1" si="17"/>
        <v>24384</v>
      </c>
      <c r="Q77" s="4"/>
    </row>
    <row r="78" spans="1:17" x14ac:dyDescent="0.2">
      <c r="A78" s="110">
        <f t="shared" ca="1" si="5"/>
        <v>20218</v>
      </c>
      <c r="B78" s="106">
        <f t="shared" ca="1" si="15"/>
        <v>66.802739726027397</v>
      </c>
      <c r="C78" s="106">
        <f t="shared" ca="1" si="15"/>
        <v>66.757015742642025</v>
      </c>
      <c r="D78" s="106">
        <f t="shared" ca="1" si="15"/>
        <v>66.758386551400775</v>
      </c>
      <c r="E78" s="106">
        <f t="shared" ca="1" si="15"/>
        <v>66.758443212707718</v>
      </c>
      <c r="F78" s="106">
        <f t="shared" ca="1" si="16"/>
        <v>66.75</v>
      </c>
      <c r="G78" s="106">
        <f t="shared" ca="1" si="16"/>
        <v>66.757015742642025</v>
      </c>
      <c r="H78" s="106">
        <f t="shared" ca="1" si="16"/>
        <v>66.802739726027397</v>
      </c>
      <c r="I78" s="106">
        <f t="shared" ca="1" si="17"/>
        <v>66</v>
      </c>
      <c r="J78" s="106">
        <f t="shared" ca="1" si="17"/>
        <v>801</v>
      </c>
      <c r="K78" s="106">
        <f t="shared" ca="1" si="17"/>
        <v>276</v>
      </c>
      <c r="L78" s="106">
        <f t="shared" ca="1" si="17"/>
        <v>9</v>
      </c>
      <c r="M78" s="106">
        <f t="shared" ca="1" si="17"/>
        <v>0</v>
      </c>
      <c r="N78" s="106">
        <f t="shared" ca="1" si="17"/>
        <v>24383</v>
      </c>
      <c r="Q78" s="4"/>
    </row>
    <row r="79" spans="1:17" x14ac:dyDescent="0.2">
      <c r="A79" s="110">
        <f t="shared" ca="1" si="5"/>
        <v>20219</v>
      </c>
      <c r="B79" s="106">
        <f t="shared" ca="1" si="15"/>
        <v>66.8</v>
      </c>
      <c r="C79" s="106">
        <f t="shared" ca="1" si="15"/>
        <v>66.754277891854898</v>
      </c>
      <c r="D79" s="106">
        <f t="shared" ca="1" si="15"/>
        <v>66.755648644393787</v>
      </c>
      <c r="E79" s="106">
        <f t="shared" ca="1" si="15"/>
        <v>66.755705303376914</v>
      </c>
      <c r="F79" s="106">
        <f t="shared" ca="1" si="16"/>
        <v>66.74722222222222</v>
      </c>
      <c r="G79" s="106">
        <f t="shared" ca="1" si="16"/>
        <v>66.754277891854898</v>
      </c>
      <c r="H79" s="106">
        <f t="shared" ca="1" si="16"/>
        <v>66.8</v>
      </c>
      <c r="I79" s="106">
        <f t="shared" ca="1" si="17"/>
        <v>66</v>
      </c>
      <c r="J79" s="106">
        <f t="shared" ca="1" si="17"/>
        <v>800</v>
      </c>
      <c r="K79" s="106">
        <f t="shared" ca="1" si="17"/>
        <v>275</v>
      </c>
      <c r="L79" s="106">
        <f t="shared" ca="1" si="17"/>
        <v>8</v>
      </c>
      <c r="M79" s="106">
        <f t="shared" ca="1" si="17"/>
        <v>30</v>
      </c>
      <c r="N79" s="106">
        <f t="shared" ca="1" si="17"/>
        <v>24382</v>
      </c>
      <c r="Q79" s="4"/>
    </row>
    <row r="80" spans="1:17" x14ac:dyDescent="0.2">
      <c r="A80" s="110">
        <f t="shared" ca="1" si="5"/>
        <v>20309</v>
      </c>
      <c r="B80" s="106">
        <f t="shared" ca="1" si="15"/>
        <v>66.553424657534251</v>
      </c>
      <c r="C80" s="106">
        <f t="shared" ca="1" si="15"/>
        <v>66.507871321012999</v>
      </c>
      <c r="D80" s="106">
        <f t="shared" ca="1" si="15"/>
        <v>66.509237013764832</v>
      </c>
      <c r="E80" s="106">
        <f t="shared" ca="1" si="15"/>
        <v>66.509293463605616</v>
      </c>
      <c r="F80" s="106">
        <f t="shared" ca="1" si="16"/>
        <v>66.50277777777778</v>
      </c>
      <c r="G80" s="106">
        <f t="shared" ca="1" si="16"/>
        <v>66.507871321012999</v>
      </c>
      <c r="H80" s="106">
        <f t="shared" ca="1" si="16"/>
        <v>66.553424657534251</v>
      </c>
      <c r="I80" s="106">
        <f t="shared" ca="1" si="17"/>
        <v>66</v>
      </c>
      <c r="J80" s="106">
        <f t="shared" ca="1" si="17"/>
        <v>798</v>
      </c>
      <c r="K80" s="106">
        <f t="shared" ca="1" si="17"/>
        <v>185</v>
      </c>
      <c r="L80" s="106">
        <f t="shared" ca="1" si="17"/>
        <v>6</v>
      </c>
      <c r="M80" s="106">
        <f t="shared" ca="1" si="17"/>
        <v>1</v>
      </c>
      <c r="N80" s="106">
        <f t="shared" ca="1" si="17"/>
        <v>24292</v>
      </c>
      <c r="Q80" s="4"/>
    </row>
    <row r="81" spans="1:17" x14ac:dyDescent="0.2">
      <c r="A81" s="110">
        <f t="shared" ca="1" si="5"/>
        <v>20310</v>
      </c>
      <c r="B81" s="106">
        <f t="shared" ca="1" si="15"/>
        <v>66.550684931506851</v>
      </c>
      <c r="C81" s="106">
        <f t="shared" ca="1" si="15"/>
        <v>66.505133470225871</v>
      </c>
      <c r="D81" s="106">
        <f t="shared" ca="1" si="15"/>
        <v>66.506499106757843</v>
      </c>
      <c r="E81" s="106">
        <f t="shared" ca="1" si="15"/>
        <v>66.506555554274826</v>
      </c>
      <c r="F81" s="106">
        <f t="shared" ca="1" si="16"/>
        <v>66.5</v>
      </c>
      <c r="G81" s="106">
        <f t="shared" ca="1" si="16"/>
        <v>66.505133470225871</v>
      </c>
      <c r="H81" s="106">
        <f t="shared" ca="1" si="16"/>
        <v>66.550684931506851</v>
      </c>
      <c r="I81" s="106">
        <f t="shared" ca="1" si="17"/>
        <v>66</v>
      </c>
      <c r="J81" s="106">
        <f t="shared" ca="1" si="17"/>
        <v>798</v>
      </c>
      <c r="K81" s="106">
        <f t="shared" ca="1" si="17"/>
        <v>184</v>
      </c>
      <c r="L81" s="106">
        <f t="shared" ca="1" si="17"/>
        <v>6</v>
      </c>
      <c r="M81" s="106">
        <f t="shared" ca="1" si="17"/>
        <v>0</v>
      </c>
      <c r="N81" s="106">
        <f t="shared" ca="1" si="17"/>
        <v>24291</v>
      </c>
      <c r="Q81" s="4"/>
    </row>
    <row r="82" spans="1:17" x14ac:dyDescent="0.2">
      <c r="A82" s="110">
        <f t="shared" ref="A82:A145" ca="1" si="18">EDATE(A79,3)</f>
        <v>20311</v>
      </c>
      <c r="B82" s="106">
        <f t="shared" ca="1" si="15"/>
        <v>66.547945205479451</v>
      </c>
      <c r="C82" s="106">
        <f t="shared" ca="1" si="15"/>
        <v>66.502395619438744</v>
      </c>
      <c r="D82" s="106">
        <f t="shared" ca="1" si="15"/>
        <v>66.503761199750855</v>
      </c>
      <c r="E82" s="106">
        <f t="shared" ca="1" si="15"/>
        <v>66.503817644944036</v>
      </c>
      <c r="F82" s="106">
        <f t="shared" ca="1" si="16"/>
        <v>66.49722222222222</v>
      </c>
      <c r="G82" s="106">
        <f t="shared" ca="1" si="16"/>
        <v>66.502395619438744</v>
      </c>
      <c r="H82" s="106">
        <f t="shared" ca="1" si="16"/>
        <v>66.547945205479451</v>
      </c>
      <c r="I82" s="106">
        <f t="shared" ca="1" si="17"/>
        <v>66</v>
      </c>
      <c r="J82" s="106">
        <f t="shared" ca="1" si="17"/>
        <v>797</v>
      </c>
      <c r="K82" s="106">
        <f t="shared" ca="1" si="17"/>
        <v>183</v>
      </c>
      <c r="L82" s="106">
        <f t="shared" ca="1" si="17"/>
        <v>5</v>
      </c>
      <c r="M82" s="106">
        <f t="shared" ca="1" si="17"/>
        <v>30</v>
      </c>
      <c r="N82" s="106">
        <f t="shared" ca="1" si="17"/>
        <v>24290</v>
      </c>
      <c r="Q82" s="4"/>
    </row>
    <row r="83" spans="1:17" x14ac:dyDescent="0.2">
      <c r="A83" s="110">
        <f t="shared" ca="1" si="18"/>
        <v>20401</v>
      </c>
      <c r="B83" s="106">
        <f t="shared" ca="1" si="15"/>
        <v>66.301369863013704</v>
      </c>
      <c r="C83" s="106">
        <f t="shared" ca="1" si="15"/>
        <v>66.255989048596845</v>
      </c>
      <c r="D83" s="106">
        <f t="shared" ca="1" si="15"/>
        <v>66.257349569121885</v>
      </c>
      <c r="E83" s="106">
        <f t="shared" ca="1" si="15"/>
        <v>66.257405805172723</v>
      </c>
      <c r="F83" s="106">
        <f t="shared" ca="1" si="16"/>
        <v>66.25277777777778</v>
      </c>
      <c r="G83" s="106">
        <f t="shared" ca="1" si="16"/>
        <v>66.255989048596845</v>
      </c>
      <c r="H83" s="106">
        <f t="shared" ca="1" si="16"/>
        <v>66.301369863013704</v>
      </c>
      <c r="I83" s="106">
        <f t="shared" ca="1" si="17"/>
        <v>66</v>
      </c>
      <c r="J83" s="106">
        <f t="shared" ca="1" si="17"/>
        <v>795</v>
      </c>
      <c r="K83" s="106">
        <f t="shared" ca="1" si="17"/>
        <v>93</v>
      </c>
      <c r="L83" s="106">
        <f t="shared" ca="1" si="17"/>
        <v>3</v>
      </c>
      <c r="M83" s="106">
        <f t="shared" ca="1" si="17"/>
        <v>1</v>
      </c>
      <c r="N83" s="106">
        <f t="shared" ca="1" si="17"/>
        <v>24200</v>
      </c>
      <c r="Q83" s="4"/>
    </row>
    <row r="84" spans="1:17" x14ac:dyDescent="0.2">
      <c r="A84" s="110">
        <f t="shared" ca="1" si="18"/>
        <v>20402</v>
      </c>
      <c r="B84" s="106">
        <f t="shared" ca="1" si="15"/>
        <v>66.298630136986304</v>
      </c>
      <c r="C84" s="106">
        <f t="shared" ca="1" si="15"/>
        <v>66.253251197809718</v>
      </c>
      <c r="D84" s="106">
        <f t="shared" ca="1" si="15"/>
        <v>66.254611662114897</v>
      </c>
      <c r="E84" s="106">
        <f t="shared" ca="1" si="15"/>
        <v>66.254667895841934</v>
      </c>
      <c r="F84" s="106">
        <f t="shared" ca="1" si="16"/>
        <v>66.25</v>
      </c>
      <c r="G84" s="106">
        <f t="shared" ca="1" si="16"/>
        <v>66.253251197809718</v>
      </c>
      <c r="H84" s="106">
        <f t="shared" ca="1" si="16"/>
        <v>66.298630136986304</v>
      </c>
      <c r="I84" s="106">
        <f t="shared" ref="I84:N93" ca="1" si="19">DATEDIF($A84,$B$7,I$12)</f>
        <v>66</v>
      </c>
      <c r="J84" s="106">
        <f t="shared" ca="1" si="19"/>
        <v>795</v>
      </c>
      <c r="K84" s="106">
        <f t="shared" ca="1" si="19"/>
        <v>92</v>
      </c>
      <c r="L84" s="106">
        <f t="shared" ca="1" si="19"/>
        <v>3</v>
      </c>
      <c r="M84" s="106">
        <f t="shared" ca="1" si="19"/>
        <v>0</v>
      </c>
      <c r="N84" s="106">
        <f t="shared" ca="1" si="19"/>
        <v>24199</v>
      </c>
      <c r="Q84" s="4"/>
    </row>
    <row r="85" spans="1:17" x14ac:dyDescent="0.2">
      <c r="A85" s="110">
        <f t="shared" ca="1" si="18"/>
        <v>20403</v>
      </c>
      <c r="B85" s="106">
        <f t="shared" ca="1" si="15"/>
        <v>66.295890410958904</v>
      </c>
      <c r="C85" s="106">
        <f t="shared" ca="1" si="15"/>
        <v>66.25051334702259</v>
      </c>
      <c r="D85" s="106">
        <f t="shared" ca="1" si="15"/>
        <v>66.251873755107908</v>
      </c>
      <c r="E85" s="106">
        <f t="shared" ca="1" si="15"/>
        <v>66.251929986511144</v>
      </c>
      <c r="F85" s="106">
        <f t="shared" ca="1" si="16"/>
        <v>66.24722222222222</v>
      </c>
      <c r="G85" s="106">
        <f t="shared" ca="1" si="16"/>
        <v>66.25051334702259</v>
      </c>
      <c r="H85" s="106">
        <f t="shared" ca="1" si="16"/>
        <v>66.295890410958904</v>
      </c>
      <c r="I85" s="106">
        <f t="shared" ca="1" si="19"/>
        <v>66</v>
      </c>
      <c r="J85" s="106">
        <f t="shared" ca="1" si="19"/>
        <v>794</v>
      </c>
      <c r="K85" s="106">
        <f t="shared" ca="1" si="19"/>
        <v>91</v>
      </c>
      <c r="L85" s="106">
        <f t="shared" ca="1" si="19"/>
        <v>2</v>
      </c>
      <c r="M85" s="106">
        <f t="shared" ca="1" si="19"/>
        <v>30</v>
      </c>
      <c r="N85" s="106">
        <f t="shared" ca="1" si="19"/>
        <v>24198</v>
      </c>
      <c r="Q85" s="4"/>
    </row>
    <row r="86" spans="1:17" x14ac:dyDescent="0.2">
      <c r="A86" s="110">
        <f t="shared" ca="1" si="18"/>
        <v>20493</v>
      </c>
      <c r="B86" s="106">
        <f t="shared" ca="1" si="15"/>
        <v>66.049315068493144</v>
      </c>
      <c r="C86" s="106">
        <f t="shared" ca="1" si="15"/>
        <v>66.004106776180691</v>
      </c>
      <c r="D86" s="106">
        <f t="shared" ca="1" si="15"/>
        <v>66.005462124478939</v>
      </c>
      <c r="E86" s="106">
        <f t="shared" ca="1" si="15"/>
        <v>66.005518146739846</v>
      </c>
      <c r="F86" s="106">
        <f t="shared" ca="1" si="16"/>
        <v>66.00277777777778</v>
      </c>
      <c r="G86" s="106">
        <f t="shared" ca="1" si="16"/>
        <v>66.003432494279181</v>
      </c>
      <c r="H86" s="106">
        <f t="shared" ca="1" si="16"/>
        <v>66.049315068493144</v>
      </c>
      <c r="I86" s="106">
        <f t="shared" ca="1" si="19"/>
        <v>66</v>
      </c>
      <c r="J86" s="106">
        <f t="shared" ca="1" si="19"/>
        <v>792</v>
      </c>
      <c r="K86" s="106">
        <f t="shared" ca="1" si="19"/>
        <v>1</v>
      </c>
      <c r="L86" s="106">
        <f t="shared" ca="1" si="19"/>
        <v>0</v>
      </c>
      <c r="M86" s="106">
        <f t="shared" ca="1" si="19"/>
        <v>1</v>
      </c>
      <c r="N86" s="106">
        <f t="shared" ca="1" si="19"/>
        <v>24108</v>
      </c>
      <c r="Q86" s="4"/>
    </row>
    <row r="87" spans="1:17" x14ac:dyDescent="0.2">
      <c r="A87" s="110">
        <f t="shared" ca="1" si="18"/>
        <v>20494</v>
      </c>
      <c r="B87" s="106">
        <f t="shared" ca="1" si="15"/>
        <v>66.046575342465758</v>
      </c>
      <c r="C87" s="106">
        <f t="shared" ca="1" si="15"/>
        <v>66.001368925393564</v>
      </c>
      <c r="D87" s="106">
        <f t="shared" ca="1" si="15"/>
        <v>66.00272421747195</v>
      </c>
      <c r="E87" s="106">
        <f t="shared" ca="1" si="15"/>
        <v>66.002780237409041</v>
      </c>
      <c r="F87" s="106">
        <f t="shared" ca="1" si="16"/>
        <v>66</v>
      </c>
      <c r="G87" s="106">
        <f t="shared" ca="1" si="16"/>
        <v>66.000694671461261</v>
      </c>
      <c r="H87" s="106">
        <f t="shared" ca="1" si="16"/>
        <v>66.046575342465758</v>
      </c>
      <c r="I87" s="106">
        <f t="shared" ca="1" si="19"/>
        <v>66</v>
      </c>
      <c r="J87" s="106">
        <f t="shared" ca="1" si="19"/>
        <v>792</v>
      </c>
      <c r="K87" s="106">
        <f t="shared" ca="1" si="19"/>
        <v>0</v>
      </c>
      <c r="L87" s="106">
        <f t="shared" ca="1" si="19"/>
        <v>0</v>
      </c>
      <c r="M87" s="106">
        <f t="shared" ca="1" si="19"/>
        <v>0</v>
      </c>
      <c r="N87" s="106">
        <f t="shared" ca="1" si="19"/>
        <v>24107</v>
      </c>
      <c r="Q87" s="4"/>
    </row>
    <row r="88" spans="1:17" x14ac:dyDescent="0.2">
      <c r="A88" s="110">
        <f t="shared" ca="1" si="18"/>
        <v>20495</v>
      </c>
      <c r="B88" s="106">
        <f t="shared" ca="1" si="15"/>
        <v>66.043835616438358</v>
      </c>
      <c r="C88" s="106">
        <f t="shared" ca="1" si="15"/>
        <v>65.998631074606436</v>
      </c>
      <c r="D88" s="106">
        <f t="shared" ca="1" si="15"/>
        <v>65.999986310464962</v>
      </c>
      <c r="E88" s="106">
        <f t="shared" ca="1" si="15"/>
        <v>66.000042328078251</v>
      </c>
      <c r="F88" s="106">
        <f t="shared" ca="1" si="16"/>
        <v>65.99722222222222</v>
      </c>
      <c r="G88" s="106">
        <f t="shared" ca="1" si="16"/>
        <v>65.997956848643355</v>
      </c>
      <c r="H88" s="106">
        <f t="shared" ca="1" si="16"/>
        <v>66.043835616438358</v>
      </c>
      <c r="I88" s="106">
        <f t="shared" ca="1" si="19"/>
        <v>65</v>
      </c>
      <c r="J88" s="106">
        <f t="shared" ca="1" si="19"/>
        <v>791</v>
      </c>
      <c r="K88" s="106">
        <f t="shared" ca="1" si="19"/>
        <v>365</v>
      </c>
      <c r="L88" s="106">
        <f t="shared" ca="1" si="19"/>
        <v>11</v>
      </c>
      <c r="M88" s="106">
        <f t="shared" ca="1" si="19"/>
        <v>30</v>
      </c>
      <c r="N88" s="106">
        <f t="shared" ca="1" si="19"/>
        <v>24106</v>
      </c>
      <c r="Q88" s="4"/>
    </row>
    <row r="89" spans="1:17" x14ac:dyDescent="0.2">
      <c r="A89" s="110">
        <f t="shared" ca="1" si="18"/>
        <v>20583</v>
      </c>
      <c r="B89" s="106">
        <f t="shared" ca="1" si="15"/>
        <v>65.802739726027397</v>
      </c>
      <c r="C89" s="106">
        <f t="shared" ca="1" si="15"/>
        <v>65.757700205338807</v>
      </c>
      <c r="D89" s="106">
        <f t="shared" ca="1" si="15"/>
        <v>65.759050493849969</v>
      </c>
      <c r="E89" s="106">
        <f t="shared" ca="1" si="15"/>
        <v>65.759106306968533</v>
      </c>
      <c r="F89" s="106">
        <f t="shared" ca="1" si="16"/>
        <v>65.75277777777778</v>
      </c>
      <c r="G89" s="106">
        <f t="shared" ca="1" si="16"/>
        <v>65.757028440666886</v>
      </c>
      <c r="H89" s="106">
        <f t="shared" ca="1" si="16"/>
        <v>65.802739726027397</v>
      </c>
      <c r="I89" s="106">
        <f t="shared" ca="1" si="19"/>
        <v>65</v>
      </c>
      <c r="J89" s="106">
        <f t="shared" ca="1" si="19"/>
        <v>789</v>
      </c>
      <c r="K89" s="106">
        <f t="shared" ca="1" si="19"/>
        <v>277</v>
      </c>
      <c r="L89" s="106">
        <f t="shared" ca="1" si="19"/>
        <v>9</v>
      </c>
      <c r="M89" s="106">
        <f t="shared" ca="1" si="19"/>
        <v>1</v>
      </c>
      <c r="N89" s="106">
        <f t="shared" ca="1" si="19"/>
        <v>24018</v>
      </c>
      <c r="Q89" s="4"/>
    </row>
    <row r="90" spans="1:17" x14ac:dyDescent="0.2">
      <c r="A90" s="110">
        <f t="shared" ca="1" si="18"/>
        <v>20584</v>
      </c>
      <c r="B90" s="106">
        <f t="shared" ca="1" si="15"/>
        <v>65.8</v>
      </c>
      <c r="C90" s="106">
        <f t="shared" ca="1" si="15"/>
        <v>65.754962354551679</v>
      </c>
      <c r="D90" s="106">
        <f t="shared" ca="1" si="15"/>
        <v>65.756312586842981</v>
      </c>
      <c r="E90" s="106">
        <f t="shared" ca="1" si="15"/>
        <v>65.756368397637743</v>
      </c>
      <c r="F90" s="106">
        <f t="shared" ca="1" si="16"/>
        <v>65.75</v>
      </c>
      <c r="G90" s="106">
        <f t="shared" ca="1" si="16"/>
        <v>65.75429061784898</v>
      </c>
      <c r="H90" s="106">
        <f t="shared" ca="1" si="16"/>
        <v>65.8</v>
      </c>
      <c r="I90" s="106">
        <f t="shared" ca="1" si="19"/>
        <v>65</v>
      </c>
      <c r="J90" s="106">
        <f t="shared" ca="1" si="19"/>
        <v>789</v>
      </c>
      <c r="K90" s="106">
        <f t="shared" ca="1" si="19"/>
        <v>276</v>
      </c>
      <c r="L90" s="106">
        <f t="shared" ca="1" si="19"/>
        <v>9</v>
      </c>
      <c r="M90" s="106">
        <f t="shared" ca="1" si="19"/>
        <v>0</v>
      </c>
      <c r="N90" s="106">
        <f t="shared" ca="1" si="19"/>
        <v>24017</v>
      </c>
      <c r="Q90" s="4"/>
    </row>
    <row r="91" spans="1:17" x14ac:dyDescent="0.2">
      <c r="A91" s="110">
        <f t="shared" ca="1" si="18"/>
        <v>20585</v>
      </c>
      <c r="B91" s="106">
        <f t="shared" ca="1" si="15"/>
        <v>65.797260273972597</v>
      </c>
      <c r="C91" s="106">
        <f t="shared" ca="1" si="15"/>
        <v>65.752224503764552</v>
      </c>
      <c r="D91" s="106">
        <f t="shared" ca="1" si="15"/>
        <v>65.753574679835992</v>
      </c>
      <c r="E91" s="106">
        <f t="shared" ca="1" si="15"/>
        <v>65.753630488306953</v>
      </c>
      <c r="F91" s="106">
        <f t="shared" ca="1" si="16"/>
        <v>65.74722222222222</v>
      </c>
      <c r="G91" s="106">
        <f t="shared" ca="1" si="16"/>
        <v>65.75155279503106</v>
      </c>
      <c r="H91" s="106">
        <f t="shared" ca="1" si="16"/>
        <v>65.797260273972597</v>
      </c>
      <c r="I91" s="106">
        <f t="shared" ca="1" si="19"/>
        <v>65</v>
      </c>
      <c r="J91" s="106">
        <f t="shared" ca="1" si="19"/>
        <v>788</v>
      </c>
      <c r="K91" s="106">
        <f t="shared" ca="1" si="19"/>
        <v>275</v>
      </c>
      <c r="L91" s="106">
        <f t="shared" ca="1" si="19"/>
        <v>8</v>
      </c>
      <c r="M91" s="106">
        <f t="shared" ca="1" si="19"/>
        <v>30</v>
      </c>
      <c r="N91" s="106">
        <f t="shared" ca="1" si="19"/>
        <v>24016</v>
      </c>
      <c r="Q91" s="4"/>
    </row>
    <row r="92" spans="1:17" x14ac:dyDescent="0.2">
      <c r="A92" s="110">
        <f t="shared" ca="1" si="18"/>
        <v>20675</v>
      </c>
      <c r="B92" s="106">
        <f t="shared" ca="1" si="15"/>
        <v>65.550684931506851</v>
      </c>
      <c r="C92" s="106">
        <f t="shared" ca="1" si="15"/>
        <v>65.505817932922653</v>
      </c>
      <c r="D92" s="106">
        <f t="shared" ca="1" si="15"/>
        <v>65.507163049207037</v>
      </c>
      <c r="E92" s="106">
        <f t="shared" ca="1" si="15"/>
        <v>65.507218648535641</v>
      </c>
      <c r="F92" s="106">
        <f t="shared" ca="1" si="16"/>
        <v>65.50277777777778</v>
      </c>
      <c r="G92" s="106">
        <f t="shared" ca="1" si="16"/>
        <v>65.505148741418765</v>
      </c>
      <c r="H92" s="106">
        <f t="shared" ca="1" si="16"/>
        <v>65.550684931506851</v>
      </c>
      <c r="I92" s="106">
        <f t="shared" ca="1" si="19"/>
        <v>65</v>
      </c>
      <c r="J92" s="106">
        <f t="shared" ca="1" si="19"/>
        <v>786</v>
      </c>
      <c r="K92" s="106">
        <f t="shared" ca="1" si="19"/>
        <v>185</v>
      </c>
      <c r="L92" s="106">
        <f t="shared" ca="1" si="19"/>
        <v>6</v>
      </c>
      <c r="M92" s="106">
        <f t="shared" ca="1" si="19"/>
        <v>1</v>
      </c>
      <c r="N92" s="106">
        <f t="shared" ca="1" si="19"/>
        <v>23926</v>
      </c>
      <c r="Q92" s="4"/>
    </row>
    <row r="93" spans="1:17" x14ac:dyDescent="0.2">
      <c r="A93" s="110">
        <f t="shared" ca="1" si="18"/>
        <v>20676</v>
      </c>
      <c r="B93" s="106">
        <f t="shared" ca="1" si="15"/>
        <v>65.547945205479451</v>
      </c>
      <c r="C93" s="106">
        <f t="shared" ca="1" si="15"/>
        <v>65.503080082135526</v>
      </c>
      <c r="D93" s="106">
        <f t="shared" ca="1" si="15"/>
        <v>65.504425142200049</v>
      </c>
      <c r="E93" s="106">
        <f t="shared" ca="1" si="15"/>
        <v>65.504480739204851</v>
      </c>
      <c r="F93" s="106">
        <f t="shared" ca="1" si="16"/>
        <v>65.5</v>
      </c>
      <c r="G93" s="106">
        <f t="shared" ca="1" si="16"/>
        <v>65.502410918600859</v>
      </c>
      <c r="H93" s="106">
        <f t="shared" ca="1" si="16"/>
        <v>65.547945205479451</v>
      </c>
      <c r="I93" s="106">
        <f t="shared" ca="1" si="19"/>
        <v>65</v>
      </c>
      <c r="J93" s="106">
        <f t="shared" ca="1" si="19"/>
        <v>786</v>
      </c>
      <c r="K93" s="106">
        <f t="shared" ca="1" si="19"/>
        <v>184</v>
      </c>
      <c r="L93" s="106">
        <f t="shared" ca="1" si="19"/>
        <v>6</v>
      </c>
      <c r="M93" s="106">
        <f t="shared" ca="1" si="19"/>
        <v>0</v>
      </c>
      <c r="N93" s="106">
        <f t="shared" ca="1" si="19"/>
        <v>23925</v>
      </c>
      <c r="Q93" s="4"/>
    </row>
    <row r="94" spans="1:17" x14ac:dyDescent="0.2">
      <c r="A94" s="110">
        <f t="shared" ca="1" si="18"/>
        <v>20677</v>
      </c>
      <c r="B94" s="106">
        <f t="shared" ref="B94:E113" ca="1" si="20">($B$7-$A94)/B$12</f>
        <v>65.545205479452051</v>
      </c>
      <c r="C94" s="106">
        <f t="shared" ca="1" si="20"/>
        <v>65.500342231348398</v>
      </c>
      <c r="D94" s="106">
        <f t="shared" ca="1" si="20"/>
        <v>65.50168723519306</v>
      </c>
      <c r="E94" s="106">
        <f t="shared" ca="1" si="20"/>
        <v>65.501742829874061</v>
      </c>
      <c r="F94" s="106">
        <f t="shared" ref="F94:H113" ca="1" si="21">YEARFRAC($A94,$B$7,F$12)</f>
        <v>65.49722222222222</v>
      </c>
      <c r="G94" s="106">
        <f t="shared" ca="1" si="21"/>
        <v>65.499673095782939</v>
      </c>
      <c r="H94" s="106">
        <f t="shared" ca="1" si="21"/>
        <v>65.545205479452051</v>
      </c>
      <c r="I94" s="106">
        <f t="shared" ref="I94:N103" ca="1" si="22">DATEDIF($A94,$B$7,I$12)</f>
        <v>65</v>
      </c>
      <c r="J94" s="106">
        <f t="shared" ca="1" si="22"/>
        <v>785</v>
      </c>
      <c r="K94" s="106">
        <f t="shared" ca="1" si="22"/>
        <v>183</v>
      </c>
      <c r="L94" s="106">
        <f t="shared" ca="1" si="22"/>
        <v>5</v>
      </c>
      <c r="M94" s="106">
        <f t="shared" ca="1" si="22"/>
        <v>30</v>
      </c>
      <c r="N94" s="106">
        <f t="shared" ca="1" si="22"/>
        <v>23924</v>
      </c>
      <c r="Q94" s="4"/>
    </row>
    <row r="95" spans="1:17" x14ac:dyDescent="0.2">
      <c r="A95" s="110">
        <f t="shared" ca="1" si="18"/>
        <v>20767</v>
      </c>
      <c r="B95" s="106">
        <f t="shared" ca="1" si="20"/>
        <v>65.298630136986304</v>
      </c>
      <c r="C95" s="106">
        <f t="shared" ca="1" si="20"/>
        <v>65.2539356605065</v>
      </c>
      <c r="D95" s="106">
        <f t="shared" ca="1" si="20"/>
        <v>65.25527560456409</v>
      </c>
      <c r="E95" s="106">
        <f t="shared" ca="1" si="20"/>
        <v>65.255330990102763</v>
      </c>
      <c r="F95" s="106">
        <f t="shared" ca="1" si="21"/>
        <v>65.25277777777778</v>
      </c>
      <c r="G95" s="106">
        <f t="shared" ca="1" si="21"/>
        <v>65.253269042170643</v>
      </c>
      <c r="H95" s="106">
        <f t="shared" ca="1" si="21"/>
        <v>65.298630136986304</v>
      </c>
      <c r="I95" s="106">
        <f t="shared" ca="1" si="22"/>
        <v>65</v>
      </c>
      <c r="J95" s="106">
        <f t="shared" ca="1" si="22"/>
        <v>783</v>
      </c>
      <c r="K95" s="106">
        <f t="shared" ca="1" si="22"/>
        <v>93</v>
      </c>
      <c r="L95" s="106">
        <f t="shared" ca="1" si="22"/>
        <v>3</v>
      </c>
      <c r="M95" s="106">
        <f t="shared" ca="1" si="22"/>
        <v>1</v>
      </c>
      <c r="N95" s="106">
        <f t="shared" ca="1" si="22"/>
        <v>23834</v>
      </c>
      <c r="Q95" s="4"/>
    </row>
    <row r="96" spans="1:17" x14ac:dyDescent="0.2">
      <c r="A96" s="110">
        <f t="shared" ca="1" si="18"/>
        <v>20768</v>
      </c>
      <c r="B96" s="106">
        <f t="shared" ca="1" si="20"/>
        <v>65.295890410958904</v>
      </c>
      <c r="C96" s="106">
        <f t="shared" ca="1" si="20"/>
        <v>65.251197809719372</v>
      </c>
      <c r="D96" s="106">
        <f t="shared" ca="1" si="20"/>
        <v>65.252537697557102</v>
      </c>
      <c r="E96" s="106">
        <f t="shared" ca="1" si="20"/>
        <v>65.252593080771973</v>
      </c>
      <c r="F96" s="106">
        <f t="shared" ca="1" si="21"/>
        <v>65.25</v>
      </c>
      <c r="G96" s="106">
        <f t="shared" ca="1" si="21"/>
        <v>65.250531219352737</v>
      </c>
      <c r="H96" s="106">
        <f t="shared" ca="1" si="21"/>
        <v>65.295890410958904</v>
      </c>
      <c r="I96" s="106">
        <f t="shared" ca="1" si="22"/>
        <v>65</v>
      </c>
      <c r="J96" s="106">
        <f t="shared" ca="1" si="22"/>
        <v>783</v>
      </c>
      <c r="K96" s="106">
        <f t="shared" ca="1" si="22"/>
        <v>92</v>
      </c>
      <c r="L96" s="106">
        <f t="shared" ca="1" si="22"/>
        <v>3</v>
      </c>
      <c r="M96" s="106">
        <f t="shared" ca="1" si="22"/>
        <v>0</v>
      </c>
      <c r="N96" s="106">
        <f t="shared" ca="1" si="22"/>
        <v>23833</v>
      </c>
      <c r="Q96" s="4"/>
    </row>
    <row r="97" spans="1:17" x14ac:dyDescent="0.2">
      <c r="A97" s="110">
        <f t="shared" ca="1" si="18"/>
        <v>20769</v>
      </c>
      <c r="B97" s="106">
        <f t="shared" ca="1" si="20"/>
        <v>65.293150684931504</v>
      </c>
      <c r="C97" s="106">
        <f t="shared" ca="1" si="20"/>
        <v>65.248459958932244</v>
      </c>
      <c r="D97" s="106">
        <f t="shared" ca="1" si="20"/>
        <v>65.249799790550114</v>
      </c>
      <c r="E97" s="106">
        <f t="shared" ca="1" si="20"/>
        <v>65.249855171441169</v>
      </c>
      <c r="F97" s="106">
        <f t="shared" ca="1" si="21"/>
        <v>65.24722222222222</v>
      </c>
      <c r="G97" s="106">
        <f t="shared" ca="1" si="21"/>
        <v>65.247793396534817</v>
      </c>
      <c r="H97" s="106">
        <f t="shared" ca="1" si="21"/>
        <v>65.293150684931504</v>
      </c>
      <c r="I97" s="106">
        <f t="shared" ca="1" si="22"/>
        <v>65</v>
      </c>
      <c r="J97" s="106">
        <f t="shared" ca="1" si="22"/>
        <v>782</v>
      </c>
      <c r="K97" s="106">
        <f t="shared" ca="1" si="22"/>
        <v>91</v>
      </c>
      <c r="L97" s="106">
        <f t="shared" ca="1" si="22"/>
        <v>2</v>
      </c>
      <c r="M97" s="106">
        <f t="shared" ca="1" si="22"/>
        <v>30</v>
      </c>
      <c r="N97" s="106">
        <f t="shared" ca="1" si="22"/>
        <v>23832</v>
      </c>
      <c r="Q97" s="4"/>
    </row>
    <row r="98" spans="1:17" x14ac:dyDescent="0.2">
      <c r="A98" s="110">
        <f t="shared" ca="1" si="18"/>
        <v>20859</v>
      </c>
      <c r="B98" s="106">
        <f t="shared" ca="1" si="20"/>
        <v>65.046575342465758</v>
      </c>
      <c r="C98" s="106">
        <f t="shared" ca="1" si="20"/>
        <v>65.002053388090346</v>
      </c>
      <c r="D98" s="106">
        <f t="shared" ca="1" si="20"/>
        <v>65.003388159921144</v>
      </c>
      <c r="E98" s="106">
        <f t="shared" ca="1" si="20"/>
        <v>65.003443331669871</v>
      </c>
      <c r="F98" s="106">
        <f t="shared" ca="1" si="21"/>
        <v>65.00277777777778</v>
      </c>
      <c r="G98" s="106">
        <f t="shared" ca="1" si="21"/>
        <v>65.003401642744549</v>
      </c>
      <c r="H98" s="106">
        <f t="shared" ca="1" si="21"/>
        <v>65.046575342465758</v>
      </c>
      <c r="I98" s="106">
        <f t="shared" ca="1" si="22"/>
        <v>65</v>
      </c>
      <c r="J98" s="106">
        <f t="shared" ca="1" si="22"/>
        <v>780</v>
      </c>
      <c r="K98" s="106">
        <f t="shared" ca="1" si="22"/>
        <v>1</v>
      </c>
      <c r="L98" s="106">
        <f t="shared" ca="1" si="22"/>
        <v>0</v>
      </c>
      <c r="M98" s="106">
        <f t="shared" ca="1" si="22"/>
        <v>1</v>
      </c>
      <c r="N98" s="106">
        <f t="shared" ca="1" si="22"/>
        <v>23742</v>
      </c>
      <c r="Q98" s="4"/>
    </row>
    <row r="99" spans="1:17" x14ac:dyDescent="0.2">
      <c r="A99" s="110">
        <f t="shared" ca="1" si="18"/>
        <v>20860</v>
      </c>
      <c r="B99" s="106">
        <f t="shared" ca="1" si="20"/>
        <v>65.043835616438358</v>
      </c>
      <c r="C99" s="106">
        <f t="shared" ca="1" si="20"/>
        <v>64.999315537303218</v>
      </c>
      <c r="D99" s="106">
        <f t="shared" ca="1" si="20"/>
        <v>65.000650252914156</v>
      </c>
      <c r="E99" s="106">
        <f t="shared" ca="1" si="20"/>
        <v>65.000705422339081</v>
      </c>
      <c r="F99" s="106">
        <f t="shared" ca="1" si="21"/>
        <v>65</v>
      </c>
      <c r="G99" s="106">
        <f t="shared" ca="1" si="21"/>
        <v>65.000663735169667</v>
      </c>
      <c r="H99" s="106">
        <f t="shared" ca="1" si="21"/>
        <v>65.043835616438358</v>
      </c>
      <c r="I99" s="106">
        <f t="shared" ca="1" si="22"/>
        <v>65</v>
      </c>
      <c r="J99" s="106">
        <f t="shared" ca="1" si="22"/>
        <v>780</v>
      </c>
      <c r="K99" s="106">
        <f t="shared" ca="1" si="22"/>
        <v>0</v>
      </c>
      <c r="L99" s="106">
        <f t="shared" ca="1" si="22"/>
        <v>0</v>
      </c>
      <c r="M99" s="106">
        <f t="shared" ca="1" si="22"/>
        <v>0</v>
      </c>
      <c r="N99" s="106">
        <f t="shared" ca="1" si="22"/>
        <v>23741</v>
      </c>
      <c r="Q99" s="4"/>
    </row>
    <row r="100" spans="1:17" x14ac:dyDescent="0.2">
      <c r="A100" s="110">
        <f t="shared" ca="1" si="18"/>
        <v>20861</v>
      </c>
      <c r="B100" s="106">
        <f t="shared" ca="1" si="20"/>
        <v>65.041095890410958</v>
      </c>
      <c r="C100" s="106">
        <f t="shared" ca="1" si="20"/>
        <v>64.99657768651609</v>
      </c>
      <c r="D100" s="106">
        <f t="shared" ca="1" si="20"/>
        <v>64.997912345907167</v>
      </c>
      <c r="E100" s="106">
        <f t="shared" ca="1" si="20"/>
        <v>64.997967513008291</v>
      </c>
      <c r="F100" s="106">
        <f t="shared" ca="1" si="21"/>
        <v>64.99722222222222</v>
      </c>
      <c r="G100" s="106">
        <f t="shared" ca="1" si="21"/>
        <v>64.997925827594784</v>
      </c>
      <c r="H100" s="106">
        <f t="shared" ca="1" si="21"/>
        <v>65.041095890410958</v>
      </c>
      <c r="I100" s="106">
        <f t="shared" ca="1" si="22"/>
        <v>64</v>
      </c>
      <c r="J100" s="106">
        <f t="shared" ca="1" si="22"/>
        <v>779</v>
      </c>
      <c r="K100" s="106">
        <f t="shared" ca="1" si="22"/>
        <v>364</v>
      </c>
      <c r="L100" s="106">
        <f t="shared" ca="1" si="22"/>
        <v>11</v>
      </c>
      <c r="M100" s="106">
        <f t="shared" ca="1" si="22"/>
        <v>30</v>
      </c>
      <c r="N100" s="106">
        <f t="shared" ca="1" si="22"/>
        <v>23740</v>
      </c>
      <c r="Q100" s="4"/>
    </row>
    <row r="101" spans="1:17" x14ac:dyDescent="0.2">
      <c r="A101" s="110">
        <f t="shared" ca="1" si="18"/>
        <v>20948</v>
      </c>
      <c r="B101" s="106">
        <f t="shared" ca="1" si="20"/>
        <v>64.802739726027397</v>
      </c>
      <c r="C101" s="106">
        <f t="shared" ca="1" si="20"/>
        <v>64.758384668035589</v>
      </c>
      <c r="D101" s="106">
        <f t="shared" ca="1" si="20"/>
        <v>64.759714436299163</v>
      </c>
      <c r="E101" s="106">
        <f t="shared" ca="1" si="20"/>
        <v>64.759769401229363</v>
      </c>
      <c r="F101" s="106">
        <f t="shared" ca="1" si="21"/>
        <v>64.75277777777778</v>
      </c>
      <c r="G101" s="106">
        <f t="shared" ca="1" si="21"/>
        <v>64.759727868580441</v>
      </c>
      <c r="H101" s="106">
        <f t="shared" ca="1" si="21"/>
        <v>64.802739726027397</v>
      </c>
      <c r="I101" s="106">
        <f t="shared" ca="1" si="22"/>
        <v>64</v>
      </c>
      <c r="J101" s="106">
        <f t="shared" ca="1" si="22"/>
        <v>777</v>
      </c>
      <c r="K101" s="106">
        <f t="shared" ca="1" si="22"/>
        <v>277</v>
      </c>
      <c r="L101" s="106">
        <f t="shared" ca="1" si="22"/>
        <v>9</v>
      </c>
      <c r="M101" s="106">
        <f t="shared" ca="1" si="22"/>
        <v>1</v>
      </c>
      <c r="N101" s="106">
        <f t="shared" ca="1" si="22"/>
        <v>23653</v>
      </c>
      <c r="Q101" s="4"/>
    </row>
    <row r="102" spans="1:17" x14ac:dyDescent="0.2">
      <c r="A102" s="110">
        <f t="shared" ca="1" si="18"/>
        <v>20949</v>
      </c>
      <c r="B102" s="106">
        <f t="shared" ca="1" si="20"/>
        <v>64.8</v>
      </c>
      <c r="C102" s="106">
        <f t="shared" ca="1" si="20"/>
        <v>64.755646817248461</v>
      </c>
      <c r="D102" s="106">
        <f t="shared" ca="1" si="20"/>
        <v>64.756976529292174</v>
      </c>
      <c r="E102" s="106">
        <f t="shared" ca="1" si="20"/>
        <v>64.757031491898573</v>
      </c>
      <c r="F102" s="106">
        <f t="shared" ca="1" si="21"/>
        <v>64.75</v>
      </c>
      <c r="G102" s="106">
        <f t="shared" ca="1" si="21"/>
        <v>64.756989961005559</v>
      </c>
      <c r="H102" s="106">
        <f t="shared" ca="1" si="21"/>
        <v>64.8</v>
      </c>
      <c r="I102" s="106">
        <f t="shared" ca="1" si="22"/>
        <v>64</v>
      </c>
      <c r="J102" s="106">
        <f t="shared" ca="1" si="22"/>
        <v>777</v>
      </c>
      <c r="K102" s="106">
        <f t="shared" ca="1" si="22"/>
        <v>276</v>
      </c>
      <c r="L102" s="106">
        <f t="shared" ca="1" si="22"/>
        <v>9</v>
      </c>
      <c r="M102" s="106">
        <f t="shared" ca="1" si="22"/>
        <v>0</v>
      </c>
      <c r="N102" s="106">
        <f t="shared" ca="1" si="22"/>
        <v>23652</v>
      </c>
      <c r="Q102" s="4"/>
    </row>
    <row r="103" spans="1:17" x14ac:dyDescent="0.2">
      <c r="A103" s="110">
        <f t="shared" ca="1" si="18"/>
        <v>20950</v>
      </c>
      <c r="B103" s="106">
        <f t="shared" ca="1" si="20"/>
        <v>64.797260273972597</v>
      </c>
      <c r="C103" s="106">
        <f t="shared" ca="1" si="20"/>
        <v>64.752908966461334</v>
      </c>
      <c r="D103" s="106">
        <f t="shared" ca="1" si="20"/>
        <v>64.754238622285186</v>
      </c>
      <c r="E103" s="106">
        <f t="shared" ca="1" si="20"/>
        <v>64.754293582567783</v>
      </c>
      <c r="F103" s="106">
        <f t="shared" ca="1" si="21"/>
        <v>64.74722222222222</v>
      </c>
      <c r="G103" s="106">
        <f t="shared" ca="1" si="21"/>
        <v>64.754252053430676</v>
      </c>
      <c r="H103" s="106">
        <f t="shared" ca="1" si="21"/>
        <v>64.797260273972597</v>
      </c>
      <c r="I103" s="106">
        <f t="shared" ca="1" si="22"/>
        <v>64</v>
      </c>
      <c r="J103" s="106">
        <f t="shared" ca="1" si="22"/>
        <v>776</v>
      </c>
      <c r="K103" s="106">
        <f t="shared" ca="1" si="22"/>
        <v>275</v>
      </c>
      <c r="L103" s="106">
        <f t="shared" ca="1" si="22"/>
        <v>8</v>
      </c>
      <c r="M103" s="106">
        <f t="shared" ca="1" si="22"/>
        <v>30</v>
      </c>
      <c r="N103" s="106">
        <f t="shared" ca="1" si="22"/>
        <v>23651</v>
      </c>
      <c r="Q103" s="4"/>
    </row>
    <row r="104" spans="1:17" x14ac:dyDescent="0.2">
      <c r="A104" s="110">
        <f t="shared" ca="1" si="18"/>
        <v>21040</v>
      </c>
      <c r="B104" s="106">
        <f t="shared" ca="1" si="20"/>
        <v>64.550684931506851</v>
      </c>
      <c r="C104" s="106">
        <f t="shared" ca="1" si="20"/>
        <v>64.506502395619435</v>
      </c>
      <c r="D104" s="106">
        <f t="shared" ca="1" si="20"/>
        <v>64.507826991656231</v>
      </c>
      <c r="E104" s="106">
        <f t="shared" ca="1" si="20"/>
        <v>64.507881742796471</v>
      </c>
      <c r="F104" s="106">
        <f t="shared" ca="1" si="21"/>
        <v>64.50277777777778</v>
      </c>
      <c r="G104" s="106">
        <f t="shared" ca="1" si="21"/>
        <v>64.507840371691699</v>
      </c>
      <c r="H104" s="106">
        <f t="shared" ca="1" si="21"/>
        <v>64.550684931506851</v>
      </c>
      <c r="I104" s="106">
        <f t="shared" ref="I104:N113" ca="1" si="23">DATEDIF($A104,$B$7,I$12)</f>
        <v>64</v>
      </c>
      <c r="J104" s="106">
        <f t="shared" ca="1" si="23"/>
        <v>774</v>
      </c>
      <c r="K104" s="106">
        <f t="shared" ca="1" si="23"/>
        <v>185</v>
      </c>
      <c r="L104" s="106">
        <f t="shared" ca="1" si="23"/>
        <v>6</v>
      </c>
      <c r="M104" s="106">
        <f t="shared" ca="1" si="23"/>
        <v>1</v>
      </c>
      <c r="N104" s="106">
        <f t="shared" ca="1" si="23"/>
        <v>23561</v>
      </c>
      <c r="Q104" s="4"/>
    </row>
    <row r="105" spans="1:17" x14ac:dyDescent="0.2">
      <c r="A105" s="110">
        <f t="shared" ca="1" si="18"/>
        <v>21041</v>
      </c>
      <c r="B105" s="106">
        <f t="shared" ca="1" si="20"/>
        <v>64.547945205479451</v>
      </c>
      <c r="C105" s="106">
        <f t="shared" ca="1" si="20"/>
        <v>64.503764544832308</v>
      </c>
      <c r="D105" s="106">
        <f t="shared" ca="1" si="20"/>
        <v>64.505089084649242</v>
      </c>
      <c r="E105" s="106">
        <f t="shared" ca="1" si="20"/>
        <v>64.505143833465681</v>
      </c>
      <c r="F105" s="106">
        <f t="shared" ca="1" si="21"/>
        <v>64.5</v>
      </c>
      <c r="G105" s="106">
        <f t="shared" ca="1" si="21"/>
        <v>64.505102464116817</v>
      </c>
      <c r="H105" s="106">
        <f t="shared" ca="1" si="21"/>
        <v>64.547945205479451</v>
      </c>
      <c r="I105" s="106">
        <f t="shared" ca="1" si="23"/>
        <v>64</v>
      </c>
      <c r="J105" s="106">
        <f t="shared" ca="1" si="23"/>
        <v>774</v>
      </c>
      <c r="K105" s="106">
        <f t="shared" ca="1" si="23"/>
        <v>184</v>
      </c>
      <c r="L105" s="106">
        <f t="shared" ca="1" si="23"/>
        <v>6</v>
      </c>
      <c r="M105" s="106">
        <f t="shared" ca="1" si="23"/>
        <v>0</v>
      </c>
      <c r="N105" s="106">
        <f t="shared" ca="1" si="23"/>
        <v>23560</v>
      </c>
      <c r="Q105" s="4"/>
    </row>
    <row r="106" spans="1:17" x14ac:dyDescent="0.2">
      <c r="A106" s="110">
        <f t="shared" ca="1" si="18"/>
        <v>21042</v>
      </c>
      <c r="B106" s="106">
        <f t="shared" ca="1" si="20"/>
        <v>64.545205479452051</v>
      </c>
      <c r="C106" s="106">
        <f t="shared" ca="1" si="20"/>
        <v>64.50102669404518</v>
      </c>
      <c r="D106" s="106">
        <f t="shared" ca="1" si="20"/>
        <v>64.502351177642254</v>
      </c>
      <c r="E106" s="106">
        <f t="shared" ca="1" si="20"/>
        <v>64.502405924134891</v>
      </c>
      <c r="F106" s="106">
        <f t="shared" ca="1" si="21"/>
        <v>64.49722222222222</v>
      </c>
      <c r="G106" s="106">
        <f t="shared" ca="1" si="21"/>
        <v>64.502364556541934</v>
      </c>
      <c r="H106" s="106">
        <f t="shared" ca="1" si="21"/>
        <v>64.545205479452051</v>
      </c>
      <c r="I106" s="106">
        <f t="shared" ca="1" si="23"/>
        <v>64</v>
      </c>
      <c r="J106" s="106">
        <f t="shared" ca="1" si="23"/>
        <v>773</v>
      </c>
      <c r="K106" s="106">
        <f t="shared" ca="1" si="23"/>
        <v>183</v>
      </c>
      <c r="L106" s="106">
        <f t="shared" ca="1" si="23"/>
        <v>5</v>
      </c>
      <c r="M106" s="106">
        <f t="shared" ca="1" si="23"/>
        <v>30</v>
      </c>
      <c r="N106" s="106">
        <f t="shared" ca="1" si="23"/>
        <v>23559</v>
      </c>
      <c r="Q106" s="4"/>
    </row>
    <row r="107" spans="1:17" x14ac:dyDescent="0.2">
      <c r="A107" s="110">
        <f t="shared" ca="1" si="18"/>
        <v>21132</v>
      </c>
      <c r="B107" s="106">
        <f t="shared" ca="1" si="20"/>
        <v>64.298630136986304</v>
      </c>
      <c r="C107" s="106">
        <f t="shared" ca="1" si="20"/>
        <v>64.254620123203281</v>
      </c>
      <c r="D107" s="106">
        <f t="shared" ca="1" si="20"/>
        <v>64.255939547013284</v>
      </c>
      <c r="E107" s="106">
        <f t="shared" ca="1" si="20"/>
        <v>64.255994084363579</v>
      </c>
      <c r="F107" s="106">
        <f t="shared" ca="1" si="21"/>
        <v>64.25277777777778</v>
      </c>
      <c r="G107" s="106">
        <f t="shared" ca="1" si="21"/>
        <v>64.255952874802958</v>
      </c>
      <c r="H107" s="106">
        <f t="shared" ca="1" si="21"/>
        <v>64.298630136986304</v>
      </c>
      <c r="I107" s="106">
        <f t="shared" ca="1" si="23"/>
        <v>64</v>
      </c>
      <c r="J107" s="106">
        <f t="shared" ca="1" si="23"/>
        <v>771</v>
      </c>
      <c r="K107" s="106">
        <f t="shared" ca="1" si="23"/>
        <v>93</v>
      </c>
      <c r="L107" s="106">
        <f t="shared" ca="1" si="23"/>
        <v>3</v>
      </c>
      <c r="M107" s="106">
        <f t="shared" ca="1" si="23"/>
        <v>1</v>
      </c>
      <c r="N107" s="106">
        <f t="shared" ca="1" si="23"/>
        <v>23469</v>
      </c>
      <c r="Q107" s="4"/>
    </row>
    <row r="108" spans="1:17" x14ac:dyDescent="0.2">
      <c r="A108" s="110">
        <f t="shared" ca="1" si="18"/>
        <v>21133</v>
      </c>
      <c r="B108" s="106">
        <f t="shared" ca="1" si="20"/>
        <v>64.295890410958904</v>
      </c>
      <c r="C108" s="106">
        <f t="shared" ca="1" si="20"/>
        <v>64.251882272416154</v>
      </c>
      <c r="D108" s="106">
        <f t="shared" ca="1" si="20"/>
        <v>64.253201640006296</v>
      </c>
      <c r="E108" s="106">
        <f t="shared" ca="1" si="20"/>
        <v>64.253256175032789</v>
      </c>
      <c r="F108" s="106">
        <f t="shared" ca="1" si="21"/>
        <v>64.25</v>
      </c>
      <c r="G108" s="106">
        <f t="shared" ca="1" si="21"/>
        <v>64.253214967228075</v>
      </c>
      <c r="H108" s="106">
        <f t="shared" ca="1" si="21"/>
        <v>64.295890410958904</v>
      </c>
      <c r="I108" s="106">
        <f t="shared" ca="1" si="23"/>
        <v>64</v>
      </c>
      <c r="J108" s="106">
        <f t="shared" ca="1" si="23"/>
        <v>771</v>
      </c>
      <c r="K108" s="106">
        <f t="shared" ca="1" si="23"/>
        <v>92</v>
      </c>
      <c r="L108" s="106">
        <f t="shared" ca="1" si="23"/>
        <v>3</v>
      </c>
      <c r="M108" s="106">
        <f t="shared" ca="1" si="23"/>
        <v>0</v>
      </c>
      <c r="N108" s="106">
        <f t="shared" ca="1" si="23"/>
        <v>23468</v>
      </c>
      <c r="Q108" s="4"/>
    </row>
    <row r="109" spans="1:17" x14ac:dyDescent="0.2">
      <c r="A109" s="110">
        <f t="shared" ca="1" si="18"/>
        <v>21134</v>
      </c>
      <c r="B109" s="106">
        <f t="shared" ca="1" si="20"/>
        <v>64.293150684931504</v>
      </c>
      <c r="C109" s="106">
        <f t="shared" ca="1" si="20"/>
        <v>64.249144421629026</v>
      </c>
      <c r="D109" s="106">
        <f t="shared" ca="1" si="20"/>
        <v>64.250463732999307</v>
      </c>
      <c r="E109" s="106">
        <f t="shared" ca="1" si="20"/>
        <v>64.250518265701999</v>
      </c>
      <c r="F109" s="106">
        <f t="shared" ca="1" si="21"/>
        <v>64.24722222222222</v>
      </c>
      <c r="G109" s="106">
        <f t="shared" ca="1" si="21"/>
        <v>64.250477059653193</v>
      </c>
      <c r="H109" s="106">
        <f t="shared" ca="1" si="21"/>
        <v>64.293150684931504</v>
      </c>
      <c r="I109" s="106">
        <f t="shared" ca="1" si="23"/>
        <v>64</v>
      </c>
      <c r="J109" s="106">
        <f t="shared" ca="1" si="23"/>
        <v>770</v>
      </c>
      <c r="K109" s="106">
        <f t="shared" ca="1" si="23"/>
        <v>91</v>
      </c>
      <c r="L109" s="106">
        <f t="shared" ca="1" si="23"/>
        <v>2</v>
      </c>
      <c r="M109" s="106">
        <f t="shared" ca="1" si="23"/>
        <v>30</v>
      </c>
      <c r="N109" s="106">
        <f t="shared" ca="1" si="23"/>
        <v>23467</v>
      </c>
      <c r="Q109" s="4"/>
    </row>
    <row r="110" spans="1:17" x14ac:dyDescent="0.2">
      <c r="A110" s="110">
        <f t="shared" ca="1" si="18"/>
        <v>21224</v>
      </c>
      <c r="B110" s="106">
        <f t="shared" ca="1" si="20"/>
        <v>64.046575342465758</v>
      </c>
      <c r="C110" s="106">
        <f t="shared" ca="1" si="20"/>
        <v>64.002737850787128</v>
      </c>
      <c r="D110" s="106">
        <f t="shared" ca="1" si="20"/>
        <v>64.004052102370338</v>
      </c>
      <c r="E110" s="106">
        <f t="shared" ca="1" si="20"/>
        <v>64.004106425930701</v>
      </c>
      <c r="F110" s="106">
        <f t="shared" ca="1" si="21"/>
        <v>64.00277777777778</v>
      </c>
      <c r="G110" s="106">
        <f t="shared" ca="1" si="21"/>
        <v>64.0034118192157</v>
      </c>
      <c r="H110" s="106">
        <f t="shared" ca="1" si="21"/>
        <v>64.046575342465758</v>
      </c>
      <c r="I110" s="106">
        <f t="shared" ca="1" si="23"/>
        <v>64</v>
      </c>
      <c r="J110" s="106">
        <f t="shared" ca="1" si="23"/>
        <v>768</v>
      </c>
      <c r="K110" s="106">
        <f t="shared" ca="1" si="23"/>
        <v>1</v>
      </c>
      <c r="L110" s="106">
        <f t="shared" ca="1" si="23"/>
        <v>0</v>
      </c>
      <c r="M110" s="106">
        <f t="shared" ca="1" si="23"/>
        <v>1</v>
      </c>
      <c r="N110" s="106">
        <f t="shared" ca="1" si="23"/>
        <v>23377</v>
      </c>
      <c r="Q110" s="4"/>
    </row>
    <row r="111" spans="1:17" x14ac:dyDescent="0.2">
      <c r="A111" s="110">
        <f t="shared" ca="1" si="18"/>
        <v>21225</v>
      </c>
      <c r="B111" s="106">
        <f t="shared" ca="1" si="20"/>
        <v>64.043835616438358</v>
      </c>
      <c r="C111" s="106">
        <f t="shared" ca="1" si="20"/>
        <v>64</v>
      </c>
      <c r="D111" s="106">
        <f t="shared" ca="1" si="20"/>
        <v>64.001314195363349</v>
      </c>
      <c r="E111" s="106">
        <f t="shared" ca="1" si="20"/>
        <v>64.001368516599911</v>
      </c>
      <c r="F111" s="106">
        <f t="shared" ca="1" si="21"/>
        <v>64</v>
      </c>
      <c r="G111" s="106">
        <f t="shared" ca="1" si="21"/>
        <v>64.000673939598158</v>
      </c>
      <c r="H111" s="106">
        <f t="shared" ca="1" si="21"/>
        <v>64.043835616438358</v>
      </c>
      <c r="I111" s="106">
        <f t="shared" ca="1" si="23"/>
        <v>64</v>
      </c>
      <c r="J111" s="106">
        <f t="shared" ca="1" si="23"/>
        <v>768</v>
      </c>
      <c r="K111" s="106">
        <f t="shared" ca="1" si="23"/>
        <v>0</v>
      </c>
      <c r="L111" s="106">
        <f t="shared" ca="1" si="23"/>
        <v>0</v>
      </c>
      <c r="M111" s="106">
        <f t="shared" ca="1" si="23"/>
        <v>0</v>
      </c>
      <c r="N111" s="106">
        <f t="shared" ca="1" si="23"/>
        <v>23376</v>
      </c>
      <c r="Q111" s="4"/>
    </row>
    <row r="112" spans="1:17" x14ac:dyDescent="0.2">
      <c r="A112" s="110">
        <f t="shared" ca="1" si="18"/>
        <v>21226</v>
      </c>
      <c r="B112" s="106">
        <f t="shared" ca="1" si="20"/>
        <v>64.041095890410958</v>
      </c>
      <c r="C112" s="106">
        <f t="shared" ca="1" si="20"/>
        <v>63.997262149212865</v>
      </c>
      <c r="D112" s="106">
        <f t="shared" ca="1" si="20"/>
        <v>63.998576288356368</v>
      </c>
      <c r="E112" s="106">
        <f t="shared" ca="1" si="20"/>
        <v>63.998630607269114</v>
      </c>
      <c r="F112" s="106">
        <f t="shared" ca="1" si="21"/>
        <v>63.99722222222222</v>
      </c>
      <c r="G112" s="106">
        <f t="shared" ca="1" si="21"/>
        <v>63.997936059980624</v>
      </c>
      <c r="H112" s="106">
        <f t="shared" ca="1" si="21"/>
        <v>64.041095890410958</v>
      </c>
      <c r="I112" s="106">
        <f t="shared" ca="1" si="23"/>
        <v>63</v>
      </c>
      <c r="J112" s="106">
        <f t="shared" ca="1" si="23"/>
        <v>767</v>
      </c>
      <c r="K112" s="106">
        <f t="shared" ca="1" si="23"/>
        <v>364</v>
      </c>
      <c r="L112" s="106">
        <f t="shared" ca="1" si="23"/>
        <v>11</v>
      </c>
      <c r="M112" s="106">
        <f t="shared" ca="1" si="23"/>
        <v>30</v>
      </c>
      <c r="N112" s="106">
        <f t="shared" ca="1" si="23"/>
        <v>23375</v>
      </c>
      <c r="Q112" s="4"/>
    </row>
    <row r="113" spans="1:17" x14ac:dyDescent="0.2">
      <c r="A113" s="110">
        <f t="shared" ca="1" si="18"/>
        <v>21313</v>
      </c>
      <c r="B113" s="106">
        <f t="shared" ca="1" si="20"/>
        <v>63.802739726027397</v>
      </c>
      <c r="C113" s="106">
        <f t="shared" ca="1" si="20"/>
        <v>63.759069130732378</v>
      </c>
      <c r="D113" s="106">
        <f t="shared" ca="1" si="20"/>
        <v>63.760378378748364</v>
      </c>
      <c r="E113" s="106">
        <f t="shared" ca="1" si="20"/>
        <v>63.760432495490186</v>
      </c>
      <c r="F113" s="106">
        <f t="shared" ca="1" si="21"/>
        <v>63.75277777777778</v>
      </c>
      <c r="G113" s="106">
        <f t="shared" ca="1" si="21"/>
        <v>63.759740533254707</v>
      </c>
      <c r="H113" s="106">
        <f t="shared" ca="1" si="21"/>
        <v>63.802739726027397</v>
      </c>
      <c r="I113" s="106">
        <f t="shared" ca="1" si="23"/>
        <v>63</v>
      </c>
      <c r="J113" s="106">
        <f t="shared" ca="1" si="23"/>
        <v>765</v>
      </c>
      <c r="K113" s="106">
        <f t="shared" ca="1" si="23"/>
        <v>277</v>
      </c>
      <c r="L113" s="106">
        <f t="shared" ca="1" si="23"/>
        <v>9</v>
      </c>
      <c r="M113" s="106">
        <f t="shared" ca="1" si="23"/>
        <v>1</v>
      </c>
      <c r="N113" s="106">
        <f t="shared" ca="1" si="23"/>
        <v>23288</v>
      </c>
      <c r="Q113" s="4"/>
    </row>
    <row r="114" spans="1:17" x14ac:dyDescent="0.2">
      <c r="A114" s="110">
        <f t="shared" ca="1" si="18"/>
        <v>21314</v>
      </c>
      <c r="B114" s="106">
        <f t="shared" ref="B114:E133" ca="1" si="24">($B$7-$A114)/B$12</f>
        <v>63.8</v>
      </c>
      <c r="C114" s="106">
        <f t="shared" ca="1" si="24"/>
        <v>63.756331279945243</v>
      </c>
      <c r="D114" s="106">
        <f t="shared" ca="1" si="24"/>
        <v>63.757640471741375</v>
      </c>
      <c r="E114" s="106">
        <f t="shared" ca="1" si="24"/>
        <v>63.757694586159396</v>
      </c>
      <c r="F114" s="106">
        <f t="shared" ref="F114:H133" ca="1" si="25">YEARFRAC($A114,$B$7,F$12)</f>
        <v>63.75</v>
      </c>
      <c r="G114" s="106">
        <f t="shared" ca="1" si="25"/>
        <v>63.757002653637166</v>
      </c>
      <c r="H114" s="106">
        <f t="shared" ca="1" si="25"/>
        <v>63.8</v>
      </c>
      <c r="I114" s="106">
        <f t="shared" ref="I114:N123" ca="1" si="26">DATEDIF($A114,$B$7,I$12)</f>
        <v>63</v>
      </c>
      <c r="J114" s="106">
        <f t="shared" ca="1" si="26"/>
        <v>765</v>
      </c>
      <c r="K114" s="106">
        <f t="shared" ca="1" si="26"/>
        <v>276</v>
      </c>
      <c r="L114" s="106">
        <f t="shared" ca="1" si="26"/>
        <v>9</v>
      </c>
      <c r="M114" s="106">
        <f t="shared" ca="1" si="26"/>
        <v>0</v>
      </c>
      <c r="N114" s="106">
        <f t="shared" ca="1" si="26"/>
        <v>23287</v>
      </c>
      <c r="Q114" s="4"/>
    </row>
    <row r="115" spans="1:17" x14ac:dyDescent="0.2">
      <c r="A115" s="110">
        <f t="shared" ca="1" si="18"/>
        <v>21315</v>
      </c>
      <c r="B115" s="106">
        <f t="shared" ca="1" si="24"/>
        <v>63.797260273972604</v>
      </c>
      <c r="C115" s="106">
        <f t="shared" ca="1" si="24"/>
        <v>63.753593429158109</v>
      </c>
      <c r="D115" s="106">
        <f t="shared" ca="1" si="24"/>
        <v>63.754902564734387</v>
      </c>
      <c r="E115" s="106">
        <f t="shared" ca="1" si="24"/>
        <v>63.754956676828598</v>
      </c>
      <c r="F115" s="106">
        <f t="shared" ca="1" si="25"/>
        <v>63.74722222222222</v>
      </c>
      <c r="G115" s="106">
        <f t="shared" ca="1" si="25"/>
        <v>63.754264774019632</v>
      </c>
      <c r="H115" s="106">
        <f t="shared" ca="1" si="25"/>
        <v>63.797260273972604</v>
      </c>
      <c r="I115" s="106">
        <f t="shared" ca="1" si="26"/>
        <v>63</v>
      </c>
      <c r="J115" s="106">
        <f t="shared" ca="1" si="26"/>
        <v>764</v>
      </c>
      <c r="K115" s="106">
        <f t="shared" ca="1" si="26"/>
        <v>275</v>
      </c>
      <c r="L115" s="106">
        <f t="shared" ca="1" si="26"/>
        <v>8</v>
      </c>
      <c r="M115" s="106">
        <f t="shared" ca="1" si="26"/>
        <v>30</v>
      </c>
      <c r="N115" s="106">
        <f t="shared" ca="1" si="26"/>
        <v>23286</v>
      </c>
      <c r="Q115" s="4"/>
    </row>
    <row r="116" spans="1:17" x14ac:dyDescent="0.2">
      <c r="A116" s="110">
        <f t="shared" ca="1" si="18"/>
        <v>21405</v>
      </c>
      <c r="B116" s="106">
        <f t="shared" ca="1" si="24"/>
        <v>63.550684931506851</v>
      </c>
      <c r="C116" s="106">
        <f t="shared" ca="1" si="24"/>
        <v>63.507186858316224</v>
      </c>
      <c r="D116" s="106">
        <f t="shared" ca="1" si="24"/>
        <v>63.508490934105424</v>
      </c>
      <c r="E116" s="106">
        <f t="shared" ca="1" si="24"/>
        <v>63.5085448370573</v>
      </c>
      <c r="F116" s="106">
        <f t="shared" ca="1" si="25"/>
        <v>63.50277777777778</v>
      </c>
      <c r="G116" s="106">
        <f t="shared" ca="1" si="25"/>
        <v>63.507855608441091</v>
      </c>
      <c r="H116" s="106">
        <f t="shared" ca="1" si="25"/>
        <v>63.550684931506851</v>
      </c>
      <c r="I116" s="106">
        <f t="shared" ca="1" si="26"/>
        <v>63</v>
      </c>
      <c r="J116" s="106">
        <f t="shared" ca="1" si="26"/>
        <v>762</v>
      </c>
      <c r="K116" s="106">
        <f t="shared" ca="1" si="26"/>
        <v>185</v>
      </c>
      <c r="L116" s="106">
        <f t="shared" ca="1" si="26"/>
        <v>6</v>
      </c>
      <c r="M116" s="106">
        <f t="shared" ca="1" si="26"/>
        <v>1</v>
      </c>
      <c r="N116" s="106">
        <f t="shared" ca="1" si="26"/>
        <v>23196</v>
      </c>
      <c r="Q116" s="4"/>
    </row>
    <row r="117" spans="1:17" x14ac:dyDescent="0.2">
      <c r="A117" s="110">
        <f t="shared" ca="1" si="18"/>
        <v>21406</v>
      </c>
      <c r="B117" s="106">
        <f t="shared" ca="1" si="24"/>
        <v>63.547945205479451</v>
      </c>
      <c r="C117" s="106">
        <f t="shared" ca="1" si="24"/>
        <v>63.504449007529089</v>
      </c>
      <c r="D117" s="106">
        <f t="shared" ca="1" si="24"/>
        <v>63.505753027098436</v>
      </c>
      <c r="E117" s="106">
        <f t="shared" ca="1" si="24"/>
        <v>63.505806927726503</v>
      </c>
      <c r="F117" s="106">
        <f t="shared" ca="1" si="25"/>
        <v>63.5</v>
      </c>
      <c r="G117" s="106">
        <f t="shared" ca="1" si="25"/>
        <v>63.505117728823556</v>
      </c>
      <c r="H117" s="106">
        <f t="shared" ca="1" si="25"/>
        <v>63.547945205479451</v>
      </c>
      <c r="I117" s="106">
        <f t="shared" ca="1" si="26"/>
        <v>63</v>
      </c>
      <c r="J117" s="106">
        <f t="shared" ca="1" si="26"/>
        <v>762</v>
      </c>
      <c r="K117" s="106">
        <f t="shared" ca="1" si="26"/>
        <v>184</v>
      </c>
      <c r="L117" s="106">
        <f t="shared" ca="1" si="26"/>
        <v>6</v>
      </c>
      <c r="M117" s="106">
        <f t="shared" ca="1" si="26"/>
        <v>0</v>
      </c>
      <c r="N117" s="106">
        <f t="shared" ca="1" si="26"/>
        <v>23195</v>
      </c>
      <c r="Q117" s="4"/>
    </row>
    <row r="118" spans="1:17" x14ac:dyDescent="0.2">
      <c r="A118" s="110">
        <f t="shared" ca="1" si="18"/>
        <v>21407</v>
      </c>
      <c r="B118" s="106">
        <f t="shared" ca="1" si="24"/>
        <v>63.545205479452058</v>
      </c>
      <c r="C118" s="106">
        <f t="shared" ca="1" si="24"/>
        <v>63.501711156741955</v>
      </c>
      <c r="D118" s="106">
        <f t="shared" ca="1" si="24"/>
        <v>63.503015120091447</v>
      </c>
      <c r="E118" s="106">
        <f t="shared" ca="1" si="24"/>
        <v>63.503069018395713</v>
      </c>
      <c r="F118" s="106">
        <f t="shared" ca="1" si="25"/>
        <v>63.49722222222222</v>
      </c>
      <c r="G118" s="106">
        <f t="shared" ca="1" si="25"/>
        <v>63.502379849206015</v>
      </c>
      <c r="H118" s="106">
        <f t="shared" ca="1" si="25"/>
        <v>63.545205479452058</v>
      </c>
      <c r="I118" s="106">
        <f t="shared" ca="1" si="26"/>
        <v>63</v>
      </c>
      <c r="J118" s="106">
        <f t="shared" ca="1" si="26"/>
        <v>761</v>
      </c>
      <c r="K118" s="106">
        <f t="shared" ca="1" si="26"/>
        <v>183</v>
      </c>
      <c r="L118" s="106">
        <f t="shared" ca="1" si="26"/>
        <v>5</v>
      </c>
      <c r="M118" s="106">
        <f t="shared" ca="1" si="26"/>
        <v>30</v>
      </c>
      <c r="N118" s="106">
        <f t="shared" ca="1" si="26"/>
        <v>23194</v>
      </c>
      <c r="Q118" s="4"/>
    </row>
    <row r="119" spans="1:17" x14ac:dyDescent="0.2">
      <c r="A119" s="110">
        <f t="shared" ca="1" si="18"/>
        <v>21497</v>
      </c>
      <c r="B119" s="106">
        <f t="shared" ca="1" si="24"/>
        <v>63.298630136986304</v>
      </c>
      <c r="C119" s="106">
        <f t="shared" ca="1" si="24"/>
        <v>63.25530458590007</v>
      </c>
      <c r="D119" s="106">
        <f t="shared" ca="1" si="24"/>
        <v>63.256603489462478</v>
      </c>
      <c r="E119" s="106">
        <f t="shared" ca="1" si="24"/>
        <v>63.256657178624408</v>
      </c>
      <c r="F119" s="106">
        <f t="shared" ca="1" si="25"/>
        <v>63.25277777777778</v>
      </c>
      <c r="G119" s="106">
        <f t="shared" ca="1" si="25"/>
        <v>63.255970683627481</v>
      </c>
      <c r="H119" s="106">
        <f t="shared" ca="1" si="25"/>
        <v>63.298630136986304</v>
      </c>
      <c r="I119" s="106">
        <f t="shared" ca="1" si="26"/>
        <v>63</v>
      </c>
      <c r="J119" s="106">
        <f t="shared" ca="1" si="26"/>
        <v>759</v>
      </c>
      <c r="K119" s="106">
        <f t="shared" ca="1" si="26"/>
        <v>93</v>
      </c>
      <c r="L119" s="106">
        <f t="shared" ca="1" si="26"/>
        <v>3</v>
      </c>
      <c r="M119" s="106">
        <f t="shared" ca="1" si="26"/>
        <v>1</v>
      </c>
      <c r="N119" s="106">
        <f t="shared" ca="1" si="26"/>
        <v>23104</v>
      </c>
      <c r="Q119" s="4"/>
    </row>
    <row r="120" spans="1:17" x14ac:dyDescent="0.2">
      <c r="A120" s="110">
        <f t="shared" ca="1" si="18"/>
        <v>21498</v>
      </c>
      <c r="B120" s="106">
        <f t="shared" ca="1" si="24"/>
        <v>63.295890410958904</v>
      </c>
      <c r="C120" s="106">
        <f t="shared" ca="1" si="24"/>
        <v>63.252566735112936</v>
      </c>
      <c r="D120" s="106">
        <f t="shared" ca="1" si="24"/>
        <v>63.253865582455489</v>
      </c>
      <c r="E120" s="106">
        <f t="shared" ca="1" si="24"/>
        <v>63.253919269293618</v>
      </c>
      <c r="F120" s="106">
        <f t="shared" ca="1" si="25"/>
        <v>63.25</v>
      </c>
      <c r="G120" s="106">
        <f t="shared" ca="1" si="25"/>
        <v>63.25323280400994</v>
      </c>
      <c r="H120" s="106">
        <f t="shared" ca="1" si="25"/>
        <v>63.295890410958904</v>
      </c>
      <c r="I120" s="106">
        <f t="shared" ca="1" si="26"/>
        <v>63</v>
      </c>
      <c r="J120" s="106">
        <f t="shared" ca="1" si="26"/>
        <v>759</v>
      </c>
      <c r="K120" s="106">
        <f t="shared" ca="1" si="26"/>
        <v>92</v>
      </c>
      <c r="L120" s="106">
        <f t="shared" ca="1" si="26"/>
        <v>3</v>
      </c>
      <c r="M120" s="106">
        <f t="shared" ca="1" si="26"/>
        <v>0</v>
      </c>
      <c r="N120" s="106">
        <f t="shared" ca="1" si="26"/>
        <v>23103</v>
      </c>
      <c r="Q120" s="4"/>
    </row>
    <row r="121" spans="1:17" x14ac:dyDescent="0.2">
      <c r="A121" s="110">
        <f t="shared" ca="1" si="18"/>
        <v>21499</v>
      </c>
      <c r="B121" s="106">
        <f t="shared" ca="1" si="24"/>
        <v>63.293150684931504</v>
      </c>
      <c r="C121" s="106">
        <f t="shared" ca="1" si="24"/>
        <v>63.249828884325801</v>
      </c>
      <c r="D121" s="106">
        <f t="shared" ca="1" si="24"/>
        <v>63.251127675448501</v>
      </c>
      <c r="E121" s="106">
        <f t="shared" ca="1" si="24"/>
        <v>63.251181359962821</v>
      </c>
      <c r="F121" s="106">
        <f t="shared" ca="1" si="25"/>
        <v>63.24722222222222</v>
      </c>
      <c r="G121" s="106">
        <f t="shared" ca="1" si="25"/>
        <v>63.250494924392399</v>
      </c>
      <c r="H121" s="106">
        <f t="shared" ca="1" si="25"/>
        <v>63.293150684931504</v>
      </c>
      <c r="I121" s="106">
        <f t="shared" ca="1" si="26"/>
        <v>63</v>
      </c>
      <c r="J121" s="106">
        <f t="shared" ca="1" si="26"/>
        <v>758</v>
      </c>
      <c r="K121" s="106">
        <f t="shared" ca="1" si="26"/>
        <v>91</v>
      </c>
      <c r="L121" s="106">
        <f t="shared" ca="1" si="26"/>
        <v>2</v>
      </c>
      <c r="M121" s="106">
        <f t="shared" ca="1" si="26"/>
        <v>30</v>
      </c>
      <c r="N121" s="106">
        <f t="shared" ca="1" si="26"/>
        <v>23102</v>
      </c>
      <c r="Q121" s="4"/>
    </row>
    <row r="122" spans="1:17" x14ac:dyDescent="0.2">
      <c r="A122" s="110">
        <f t="shared" ca="1" si="18"/>
        <v>21589</v>
      </c>
      <c r="B122" s="106">
        <f t="shared" ca="1" si="24"/>
        <v>63.046575342465751</v>
      </c>
      <c r="C122" s="106">
        <f t="shared" ca="1" si="24"/>
        <v>63.003422313483917</v>
      </c>
      <c r="D122" s="106">
        <f t="shared" ca="1" si="24"/>
        <v>63.004716044819538</v>
      </c>
      <c r="E122" s="106">
        <f t="shared" ca="1" si="24"/>
        <v>63.004769520191523</v>
      </c>
      <c r="F122" s="106">
        <f t="shared" ca="1" si="25"/>
        <v>63.00277777777778</v>
      </c>
      <c r="G122" s="106">
        <f t="shared" ca="1" si="25"/>
        <v>63.003422313483917</v>
      </c>
      <c r="H122" s="106">
        <f t="shared" ca="1" si="25"/>
        <v>63.046575342465751</v>
      </c>
      <c r="I122" s="106">
        <f t="shared" ca="1" si="26"/>
        <v>63</v>
      </c>
      <c r="J122" s="106">
        <f t="shared" ca="1" si="26"/>
        <v>756</v>
      </c>
      <c r="K122" s="106">
        <f t="shared" ca="1" si="26"/>
        <v>1</v>
      </c>
      <c r="L122" s="106">
        <f t="shared" ca="1" si="26"/>
        <v>0</v>
      </c>
      <c r="M122" s="106">
        <f t="shared" ca="1" si="26"/>
        <v>1</v>
      </c>
      <c r="N122" s="106">
        <f t="shared" ca="1" si="26"/>
        <v>23012</v>
      </c>
      <c r="Q122" s="4"/>
    </row>
    <row r="123" spans="1:17" x14ac:dyDescent="0.2">
      <c r="A123" s="110">
        <f t="shared" ca="1" si="18"/>
        <v>21590</v>
      </c>
      <c r="B123" s="106">
        <f t="shared" ca="1" si="24"/>
        <v>63.043835616438358</v>
      </c>
      <c r="C123" s="106">
        <f t="shared" ca="1" si="24"/>
        <v>63.000684462696782</v>
      </c>
      <c r="D123" s="106">
        <f t="shared" ca="1" si="24"/>
        <v>63.00197813781255</v>
      </c>
      <c r="E123" s="106">
        <f t="shared" ca="1" si="24"/>
        <v>63.002031610860726</v>
      </c>
      <c r="F123" s="106">
        <f t="shared" ca="1" si="25"/>
        <v>63</v>
      </c>
      <c r="G123" s="106">
        <f t="shared" ca="1" si="25"/>
        <v>63.000684462696782</v>
      </c>
      <c r="H123" s="106">
        <f t="shared" ca="1" si="25"/>
        <v>63.043835616438358</v>
      </c>
      <c r="I123" s="106">
        <f t="shared" ca="1" si="26"/>
        <v>63</v>
      </c>
      <c r="J123" s="106">
        <f t="shared" ca="1" si="26"/>
        <v>756</v>
      </c>
      <c r="K123" s="106">
        <f t="shared" ca="1" si="26"/>
        <v>0</v>
      </c>
      <c r="L123" s="106">
        <f t="shared" ca="1" si="26"/>
        <v>0</v>
      </c>
      <c r="M123" s="106">
        <f t="shared" ca="1" si="26"/>
        <v>0</v>
      </c>
      <c r="N123" s="106">
        <f t="shared" ca="1" si="26"/>
        <v>23011</v>
      </c>
      <c r="Q123" s="4"/>
    </row>
    <row r="124" spans="1:17" x14ac:dyDescent="0.2">
      <c r="A124" s="110">
        <f t="shared" ca="1" si="18"/>
        <v>21591</v>
      </c>
      <c r="B124" s="106">
        <f t="shared" ca="1" si="24"/>
        <v>63.041095890410958</v>
      </c>
      <c r="C124" s="106">
        <f t="shared" ca="1" si="24"/>
        <v>62.997946611909654</v>
      </c>
      <c r="D124" s="106">
        <f t="shared" ca="1" si="24"/>
        <v>62.999240230805562</v>
      </c>
      <c r="E124" s="106">
        <f t="shared" ca="1" si="24"/>
        <v>62.999293701529936</v>
      </c>
      <c r="F124" s="106">
        <f t="shared" ca="1" si="25"/>
        <v>62.99722222222222</v>
      </c>
      <c r="G124" s="106">
        <f t="shared" ca="1" si="25"/>
        <v>62.997946611909654</v>
      </c>
      <c r="H124" s="106">
        <f t="shared" ca="1" si="25"/>
        <v>63.041095890410958</v>
      </c>
      <c r="I124" s="106">
        <f t="shared" ref="I124:N133" ca="1" si="27">DATEDIF($A124,$B$7,I$12)</f>
        <v>62</v>
      </c>
      <c r="J124" s="106">
        <f t="shared" ca="1" si="27"/>
        <v>755</v>
      </c>
      <c r="K124" s="106">
        <f t="shared" ca="1" si="27"/>
        <v>364</v>
      </c>
      <c r="L124" s="106">
        <f t="shared" ca="1" si="27"/>
        <v>11</v>
      </c>
      <c r="M124" s="106">
        <f t="shared" ca="1" si="27"/>
        <v>30</v>
      </c>
      <c r="N124" s="106">
        <f t="shared" ca="1" si="27"/>
        <v>23010</v>
      </c>
      <c r="Q124" s="4"/>
    </row>
    <row r="125" spans="1:17" x14ac:dyDescent="0.2">
      <c r="A125" s="110">
        <f t="shared" ca="1" si="18"/>
        <v>21678</v>
      </c>
      <c r="B125" s="106">
        <f t="shared" ca="1" si="24"/>
        <v>62.802739726027397</v>
      </c>
      <c r="C125" s="106">
        <f t="shared" ca="1" si="24"/>
        <v>62.75975359342916</v>
      </c>
      <c r="D125" s="106">
        <f t="shared" ca="1" si="24"/>
        <v>62.761042321197557</v>
      </c>
      <c r="E125" s="106">
        <f t="shared" ca="1" si="24"/>
        <v>62.761095589751008</v>
      </c>
      <c r="F125" s="106">
        <f t="shared" ca="1" si="25"/>
        <v>62.75277777777778</v>
      </c>
      <c r="G125" s="106">
        <f t="shared" ca="1" si="25"/>
        <v>62.75975359342916</v>
      </c>
      <c r="H125" s="106">
        <f t="shared" ca="1" si="25"/>
        <v>62.802739726027397</v>
      </c>
      <c r="I125" s="106">
        <f t="shared" ca="1" si="27"/>
        <v>62</v>
      </c>
      <c r="J125" s="106">
        <f t="shared" ca="1" si="27"/>
        <v>753</v>
      </c>
      <c r="K125" s="106">
        <f t="shared" ca="1" si="27"/>
        <v>277</v>
      </c>
      <c r="L125" s="106">
        <f t="shared" ca="1" si="27"/>
        <v>9</v>
      </c>
      <c r="M125" s="106">
        <f t="shared" ca="1" si="27"/>
        <v>1</v>
      </c>
      <c r="N125" s="106">
        <f t="shared" ca="1" si="27"/>
        <v>22923</v>
      </c>
      <c r="Q125" s="4"/>
    </row>
    <row r="126" spans="1:17" x14ac:dyDescent="0.2">
      <c r="A126" s="110">
        <f t="shared" ca="1" si="18"/>
        <v>21679</v>
      </c>
      <c r="B126" s="106">
        <f t="shared" ca="1" si="24"/>
        <v>62.8</v>
      </c>
      <c r="C126" s="106">
        <f t="shared" ca="1" si="24"/>
        <v>62.757015742642025</v>
      </c>
      <c r="D126" s="106">
        <f t="shared" ca="1" si="24"/>
        <v>62.758304414190569</v>
      </c>
      <c r="E126" s="106">
        <f t="shared" ca="1" si="24"/>
        <v>62.758357680420218</v>
      </c>
      <c r="F126" s="106">
        <f t="shared" ca="1" si="25"/>
        <v>62.75</v>
      </c>
      <c r="G126" s="106">
        <f t="shared" ca="1" si="25"/>
        <v>62.757015742642025</v>
      </c>
      <c r="H126" s="106">
        <f t="shared" ca="1" si="25"/>
        <v>62.8</v>
      </c>
      <c r="I126" s="106">
        <f t="shared" ca="1" si="27"/>
        <v>62</v>
      </c>
      <c r="J126" s="106">
        <f t="shared" ca="1" si="27"/>
        <v>753</v>
      </c>
      <c r="K126" s="106">
        <f t="shared" ca="1" si="27"/>
        <v>276</v>
      </c>
      <c r="L126" s="106">
        <f t="shared" ca="1" si="27"/>
        <v>9</v>
      </c>
      <c r="M126" s="106">
        <f t="shared" ca="1" si="27"/>
        <v>0</v>
      </c>
      <c r="N126" s="106">
        <f t="shared" ca="1" si="27"/>
        <v>22922</v>
      </c>
      <c r="Q126" s="4"/>
    </row>
    <row r="127" spans="1:17" x14ac:dyDescent="0.2">
      <c r="A127" s="110">
        <f t="shared" ca="1" si="18"/>
        <v>21680</v>
      </c>
      <c r="B127" s="106">
        <f t="shared" ca="1" si="24"/>
        <v>62.797260273972604</v>
      </c>
      <c r="C127" s="106">
        <f t="shared" ca="1" si="24"/>
        <v>62.75427789185489</v>
      </c>
      <c r="D127" s="106">
        <f t="shared" ca="1" si="24"/>
        <v>62.75556650718358</v>
      </c>
      <c r="E127" s="106">
        <f t="shared" ca="1" si="24"/>
        <v>62.755619771089428</v>
      </c>
      <c r="F127" s="106">
        <f t="shared" ca="1" si="25"/>
        <v>62.74722222222222</v>
      </c>
      <c r="G127" s="106">
        <f t="shared" ca="1" si="25"/>
        <v>62.75427789185489</v>
      </c>
      <c r="H127" s="106">
        <f t="shared" ca="1" si="25"/>
        <v>62.797260273972604</v>
      </c>
      <c r="I127" s="106">
        <f t="shared" ca="1" si="27"/>
        <v>62</v>
      </c>
      <c r="J127" s="106">
        <f t="shared" ca="1" si="27"/>
        <v>752</v>
      </c>
      <c r="K127" s="106">
        <f t="shared" ca="1" si="27"/>
        <v>275</v>
      </c>
      <c r="L127" s="106">
        <f t="shared" ca="1" si="27"/>
        <v>8</v>
      </c>
      <c r="M127" s="106">
        <f t="shared" ca="1" si="27"/>
        <v>30</v>
      </c>
      <c r="N127" s="106">
        <f t="shared" ca="1" si="27"/>
        <v>22921</v>
      </c>
      <c r="Q127" s="4"/>
    </row>
    <row r="128" spans="1:17" x14ac:dyDescent="0.2">
      <c r="A128" s="110">
        <f t="shared" ca="1" si="18"/>
        <v>21770</v>
      </c>
      <c r="B128" s="106">
        <f t="shared" ca="1" si="24"/>
        <v>62.550684931506851</v>
      </c>
      <c r="C128" s="106">
        <f t="shared" ca="1" si="24"/>
        <v>62.507871321013006</v>
      </c>
      <c r="D128" s="106">
        <f t="shared" ca="1" si="24"/>
        <v>62.509154876554618</v>
      </c>
      <c r="E128" s="106">
        <f t="shared" ca="1" si="24"/>
        <v>62.509207931318123</v>
      </c>
      <c r="F128" s="106">
        <f t="shared" ca="1" si="25"/>
        <v>62.50277777777778</v>
      </c>
      <c r="G128" s="106">
        <f t="shared" ca="1" si="25"/>
        <v>62.507871321013006</v>
      </c>
      <c r="H128" s="106">
        <f t="shared" ca="1" si="25"/>
        <v>62.550684931506851</v>
      </c>
      <c r="I128" s="106">
        <f t="shared" ca="1" si="27"/>
        <v>62</v>
      </c>
      <c r="J128" s="106">
        <f t="shared" ca="1" si="27"/>
        <v>750</v>
      </c>
      <c r="K128" s="106">
        <f t="shared" ca="1" si="27"/>
        <v>185</v>
      </c>
      <c r="L128" s="106">
        <f t="shared" ca="1" si="27"/>
        <v>6</v>
      </c>
      <c r="M128" s="106">
        <f t="shared" ca="1" si="27"/>
        <v>1</v>
      </c>
      <c r="N128" s="106">
        <f t="shared" ca="1" si="27"/>
        <v>22831</v>
      </c>
      <c r="Q128" s="4"/>
    </row>
    <row r="129" spans="1:17" x14ac:dyDescent="0.2">
      <c r="A129" s="110">
        <f t="shared" ca="1" si="18"/>
        <v>21771</v>
      </c>
      <c r="B129" s="106">
        <f t="shared" ca="1" si="24"/>
        <v>62.547945205479451</v>
      </c>
      <c r="C129" s="106">
        <f t="shared" ca="1" si="24"/>
        <v>62.505133470225871</v>
      </c>
      <c r="D129" s="106">
        <f t="shared" ca="1" si="24"/>
        <v>62.506416969547629</v>
      </c>
      <c r="E129" s="106">
        <f t="shared" ca="1" si="24"/>
        <v>62.506470021987333</v>
      </c>
      <c r="F129" s="106">
        <f t="shared" ca="1" si="25"/>
        <v>62.5</v>
      </c>
      <c r="G129" s="106">
        <f t="shared" ca="1" si="25"/>
        <v>62.505133470225871</v>
      </c>
      <c r="H129" s="106">
        <f t="shared" ca="1" si="25"/>
        <v>62.547945205479451</v>
      </c>
      <c r="I129" s="106">
        <f t="shared" ca="1" si="27"/>
        <v>62</v>
      </c>
      <c r="J129" s="106">
        <f t="shared" ca="1" si="27"/>
        <v>750</v>
      </c>
      <c r="K129" s="106">
        <f t="shared" ca="1" si="27"/>
        <v>184</v>
      </c>
      <c r="L129" s="106">
        <f t="shared" ca="1" si="27"/>
        <v>6</v>
      </c>
      <c r="M129" s="106">
        <f t="shared" ca="1" si="27"/>
        <v>0</v>
      </c>
      <c r="N129" s="106">
        <f t="shared" ca="1" si="27"/>
        <v>22830</v>
      </c>
      <c r="Q129" s="4"/>
    </row>
    <row r="130" spans="1:17" x14ac:dyDescent="0.2">
      <c r="A130" s="110">
        <f t="shared" ca="1" si="18"/>
        <v>21772</v>
      </c>
      <c r="B130" s="106">
        <f t="shared" ca="1" si="24"/>
        <v>62.545205479452058</v>
      </c>
      <c r="C130" s="106">
        <f t="shared" ca="1" si="24"/>
        <v>62.502395619438744</v>
      </c>
      <c r="D130" s="106">
        <f t="shared" ca="1" si="24"/>
        <v>62.503679062540641</v>
      </c>
      <c r="E130" s="106">
        <f t="shared" ca="1" si="24"/>
        <v>62.503732112656536</v>
      </c>
      <c r="F130" s="106">
        <f t="shared" ca="1" si="25"/>
        <v>62.49722222222222</v>
      </c>
      <c r="G130" s="106">
        <f t="shared" ca="1" si="25"/>
        <v>62.502395619438744</v>
      </c>
      <c r="H130" s="106">
        <f t="shared" ca="1" si="25"/>
        <v>62.545205479452058</v>
      </c>
      <c r="I130" s="106">
        <f t="shared" ca="1" si="27"/>
        <v>62</v>
      </c>
      <c r="J130" s="106">
        <f t="shared" ca="1" si="27"/>
        <v>749</v>
      </c>
      <c r="K130" s="106">
        <f t="shared" ca="1" si="27"/>
        <v>183</v>
      </c>
      <c r="L130" s="106">
        <f t="shared" ca="1" si="27"/>
        <v>5</v>
      </c>
      <c r="M130" s="106">
        <f t="shared" ca="1" si="27"/>
        <v>30</v>
      </c>
      <c r="N130" s="106">
        <f t="shared" ca="1" si="27"/>
        <v>22829</v>
      </c>
      <c r="Q130" s="4"/>
    </row>
    <row r="131" spans="1:17" x14ac:dyDescent="0.2">
      <c r="A131" s="110">
        <f t="shared" ca="1" si="18"/>
        <v>21862</v>
      </c>
      <c r="B131" s="106">
        <f t="shared" ca="1" si="24"/>
        <v>62.298630136986304</v>
      </c>
      <c r="C131" s="106">
        <f t="shared" ca="1" si="24"/>
        <v>62.255989048596852</v>
      </c>
      <c r="D131" s="106">
        <f t="shared" ca="1" si="24"/>
        <v>62.257267431911671</v>
      </c>
      <c r="E131" s="106">
        <f t="shared" ca="1" si="24"/>
        <v>62.257320272885231</v>
      </c>
      <c r="F131" s="106">
        <f t="shared" ca="1" si="25"/>
        <v>62.25277777777778</v>
      </c>
      <c r="G131" s="106">
        <f t="shared" ca="1" si="25"/>
        <v>62.255989048596852</v>
      </c>
      <c r="H131" s="106">
        <f t="shared" ca="1" si="25"/>
        <v>62.298630136986304</v>
      </c>
      <c r="I131" s="106">
        <f t="shared" ca="1" si="27"/>
        <v>62</v>
      </c>
      <c r="J131" s="106">
        <f t="shared" ca="1" si="27"/>
        <v>747</v>
      </c>
      <c r="K131" s="106">
        <f t="shared" ca="1" si="27"/>
        <v>93</v>
      </c>
      <c r="L131" s="106">
        <f t="shared" ca="1" si="27"/>
        <v>3</v>
      </c>
      <c r="M131" s="106">
        <f t="shared" ca="1" si="27"/>
        <v>1</v>
      </c>
      <c r="N131" s="106">
        <f t="shared" ca="1" si="27"/>
        <v>22739</v>
      </c>
      <c r="Q131" s="4"/>
    </row>
    <row r="132" spans="1:17" x14ac:dyDescent="0.2">
      <c r="A132" s="110">
        <f t="shared" ca="1" si="18"/>
        <v>21863</v>
      </c>
      <c r="B132" s="106">
        <f t="shared" ca="1" si="24"/>
        <v>62.295890410958904</v>
      </c>
      <c r="C132" s="106">
        <f t="shared" ca="1" si="24"/>
        <v>62.253251197809718</v>
      </c>
      <c r="D132" s="106">
        <f t="shared" ca="1" si="24"/>
        <v>62.254529524904683</v>
      </c>
      <c r="E132" s="106">
        <f t="shared" ca="1" si="24"/>
        <v>62.254582363554441</v>
      </c>
      <c r="F132" s="106">
        <f t="shared" ca="1" si="25"/>
        <v>62.25</v>
      </c>
      <c r="G132" s="106">
        <f t="shared" ca="1" si="25"/>
        <v>62.253251197809718</v>
      </c>
      <c r="H132" s="106">
        <f t="shared" ca="1" si="25"/>
        <v>62.295890410958904</v>
      </c>
      <c r="I132" s="106">
        <f t="shared" ca="1" si="27"/>
        <v>62</v>
      </c>
      <c r="J132" s="106">
        <f t="shared" ca="1" si="27"/>
        <v>747</v>
      </c>
      <c r="K132" s="106">
        <f t="shared" ca="1" si="27"/>
        <v>92</v>
      </c>
      <c r="L132" s="106">
        <f t="shared" ca="1" si="27"/>
        <v>3</v>
      </c>
      <c r="M132" s="106">
        <f t="shared" ca="1" si="27"/>
        <v>0</v>
      </c>
      <c r="N132" s="106">
        <f t="shared" ca="1" si="27"/>
        <v>22738</v>
      </c>
      <c r="Q132" s="4"/>
    </row>
    <row r="133" spans="1:17" x14ac:dyDescent="0.2">
      <c r="A133" s="110">
        <f t="shared" ca="1" si="18"/>
        <v>21864</v>
      </c>
      <c r="B133" s="106">
        <f t="shared" ca="1" si="24"/>
        <v>62.293150684931504</v>
      </c>
      <c r="C133" s="106">
        <f t="shared" ca="1" si="24"/>
        <v>62.25051334702259</v>
      </c>
      <c r="D133" s="106">
        <f t="shared" ca="1" si="24"/>
        <v>62.251791617897695</v>
      </c>
      <c r="E133" s="106">
        <f t="shared" ca="1" si="24"/>
        <v>62.251844454223651</v>
      </c>
      <c r="F133" s="106">
        <f t="shared" ca="1" si="25"/>
        <v>62.24722222222222</v>
      </c>
      <c r="G133" s="106">
        <f t="shared" ca="1" si="25"/>
        <v>62.25051334702259</v>
      </c>
      <c r="H133" s="106">
        <f t="shared" ca="1" si="25"/>
        <v>62.293150684931504</v>
      </c>
      <c r="I133" s="106">
        <f t="shared" ca="1" si="27"/>
        <v>62</v>
      </c>
      <c r="J133" s="106">
        <f t="shared" ca="1" si="27"/>
        <v>746</v>
      </c>
      <c r="K133" s="106">
        <f t="shared" ca="1" si="27"/>
        <v>91</v>
      </c>
      <c r="L133" s="106">
        <f t="shared" ca="1" si="27"/>
        <v>2</v>
      </c>
      <c r="M133" s="106">
        <f t="shared" ca="1" si="27"/>
        <v>30</v>
      </c>
      <c r="N133" s="106">
        <f t="shared" ca="1" si="27"/>
        <v>22737</v>
      </c>
      <c r="Q133" s="4"/>
    </row>
    <row r="134" spans="1:17" x14ac:dyDescent="0.2">
      <c r="A134" s="110">
        <f t="shared" ca="1" si="18"/>
        <v>21954</v>
      </c>
      <c r="B134" s="106">
        <f t="shared" ref="B134:E153" ca="1" si="28">($B$7-$A134)/B$12</f>
        <v>62.046575342465751</v>
      </c>
      <c r="C134" s="106">
        <f t="shared" ca="1" si="28"/>
        <v>62.004106776180699</v>
      </c>
      <c r="D134" s="106">
        <f t="shared" ca="1" si="28"/>
        <v>62.005379987268732</v>
      </c>
      <c r="E134" s="106">
        <f t="shared" ca="1" si="28"/>
        <v>62.005432614452346</v>
      </c>
      <c r="F134" s="106">
        <f t="shared" ref="F134:H153" ca="1" si="29">YEARFRAC($A134,$B$7,F$12)</f>
        <v>62.00277777777778</v>
      </c>
      <c r="G134" s="106">
        <f t="shared" ca="1" si="29"/>
        <v>62.003433140671852</v>
      </c>
      <c r="H134" s="106">
        <f t="shared" ca="1" si="29"/>
        <v>62.046575342465751</v>
      </c>
      <c r="I134" s="106">
        <f t="shared" ref="I134:N143" ca="1" si="30">DATEDIF($A134,$B$7,I$12)</f>
        <v>62</v>
      </c>
      <c r="J134" s="106">
        <f t="shared" ca="1" si="30"/>
        <v>744</v>
      </c>
      <c r="K134" s="106">
        <f t="shared" ca="1" si="30"/>
        <v>1</v>
      </c>
      <c r="L134" s="106">
        <f t="shared" ca="1" si="30"/>
        <v>0</v>
      </c>
      <c r="M134" s="106">
        <f t="shared" ca="1" si="30"/>
        <v>1</v>
      </c>
      <c r="N134" s="106">
        <f t="shared" ca="1" si="30"/>
        <v>22647</v>
      </c>
      <c r="Q134" s="4"/>
    </row>
    <row r="135" spans="1:17" x14ac:dyDescent="0.2">
      <c r="A135" s="110">
        <f t="shared" ca="1" si="18"/>
        <v>21955</v>
      </c>
      <c r="B135" s="106">
        <f t="shared" ca="1" si="28"/>
        <v>62.043835616438358</v>
      </c>
      <c r="C135" s="106">
        <f t="shared" ca="1" si="28"/>
        <v>62.001368925393564</v>
      </c>
      <c r="D135" s="106">
        <f t="shared" ca="1" si="28"/>
        <v>62.002642080261744</v>
      </c>
      <c r="E135" s="106">
        <f t="shared" ca="1" si="28"/>
        <v>62.002694705121556</v>
      </c>
      <c r="F135" s="106">
        <f t="shared" ca="1" si="29"/>
        <v>62</v>
      </c>
      <c r="G135" s="106">
        <f t="shared" ca="1" si="29"/>
        <v>62.000695319629742</v>
      </c>
      <c r="H135" s="106">
        <f t="shared" ca="1" si="29"/>
        <v>62.043835616438358</v>
      </c>
      <c r="I135" s="106">
        <f t="shared" ca="1" si="30"/>
        <v>62</v>
      </c>
      <c r="J135" s="106">
        <f t="shared" ca="1" si="30"/>
        <v>744</v>
      </c>
      <c r="K135" s="106">
        <f t="shared" ca="1" si="30"/>
        <v>0</v>
      </c>
      <c r="L135" s="106">
        <f t="shared" ca="1" si="30"/>
        <v>0</v>
      </c>
      <c r="M135" s="106">
        <f t="shared" ca="1" si="30"/>
        <v>0</v>
      </c>
      <c r="N135" s="106">
        <f t="shared" ca="1" si="30"/>
        <v>22646</v>
      </c>
      <c r="Q135" s="4"/>
    </row>
    <row r="136" spans="1:17" x14ac:dyDescent="0.2">
      <c r="A136" s="110">
        <f t="shared" ca="1" si="18"/>
        <v>21956</v>
      </c>
      <c r="B136" s="106">
        <f t="shared" ca="1" si="28"/>
        <v>62.041095890410958</v>
      </c>
      <c r="C136" s="106">
        <f t="shared" ca="1" si="28"/>
        <v>61.998631074606436</v>
      </c>
      <c r="D136" s="106">
        <f t="shared" ca="1" si="28"/>
        <v>61.999904173254755</v>
      </c>
      <c r="E136" s="106">
        <f t="shared" ca="1" si="28"/>
        <v>61.999956795790759</v>
      </c>
      <c r="F136" s="106">
        <f t="shared" ca="1" si="29"/>
        <v>61.99722222222222</v>
      </c>
      <c r="G136" s="106">
        <f t="shared" ca="1" si="29"/>
        <v>61.997957498587631</v>
      </c>
      <c r="H136" s="106">
        <f t="shared" ca="1" si="29"/>
        <v>62.041095890410958</v>
      </c>
      <c r="I136" s="106">
        <f t="shared" ca="1" si="30"/>
        <v>61</v>
      </c>
      <c r="J136" s="106">
        <f t="shared" ca="1" si="30"/>
        <v>743</v>
      </c>
      <c r="K136" s="106">
        <f t="shared" ca="1" si="30"/>
        <v>365</v>
      </c>
      <c r="L136" s="106">
        <f t="shared" ca="1" si="30"/>
        <v>11</v>
      </c>
      <c r="M136" s="106">
        <f t="shared" ca="1" si="30"/>
        <v>30</v>
      </c>
      <c r="N136" s="106">
        <f t="shared" ca="1" si="30"/>
        <v>22645</v>
      </c>
      <c r="Q136" s="4"/>
    </row>
    <row r="137" spans="1:17" x14ac:dyDescent="0.2">
      <c r="A137" s="110">
        <f t="shared" ca="1" si="18"/>
        <v>22044</v>
      </c>
      <c r="B137" s="106">
        <f t="shared" ca="1" si="28"/>
        <v>61.8</v>
      </c>
      <c r="C137" s="106">
        <f t="shared" ca="1" si="28"/>
        <v>61.757700205338807</v>
      </c>
      <c r="D137" s="106">
        <f t="shared" ca="1" si="28"/>
        <v>61.758968356639762</v>
      </c>
      <c r="E137" s="106">
        <f t="shared" ca="1" si="28"/>
        <v>61.759020774681041</v>
      </c>
      <c r="F137" s="106">
        <f t="shared" ca="1" si="29"/>
        <v>61.75277777777778</v>
      </c>
      <c r="G137" s="106">
        <f t="shared" ca="1" si="29"/>
        <v>61.757029246881928</v>
      </c>
      <c r="H137" s="106">
        <f t="shared" ca="1" si="29"/>
        <v>61.8</v>
      </c>
      <c r="I137" s="106">
        <f t="shared" ca="1" si="30"/>
        <v>61</v>
      </c>
      <c r="J137" s="106">
        <f t="shared" ca="1" si="30"/>
        <v>741</v>
      </c>
      <c r="K137" s="106">
        <f t="shared" ca="1" si="30"/>
        <v>277</v>
      </c>
      <c r="L137" s="106">
        <f t="shared" ca="1" si="30"/>
        <v>9</v>
      </c>
      <c r="M137" s="106">
        <f t="shared" ca="1" si="30"/>
        <v>1</v>
      </c>
      <c r="N137" s="106">
        <f t="shared" ca="1" si="30"/>
        <v>22557</v>
      </c>
      <c r="Q137" s="4"/>
    </row>
    <row r="138" spans="1:17" x14ac:dyDescent="0.2">
      <c r="A138" s="110">
        <f t="shared" ca="1" si="18"/>
        <v>22045</v>
      </c>
      <c r="B138" s="106">
        <f t="shared" ca="1" si="28"/>
        <v>61.797260273972604</v>
      </c>
      <c r="C138" s="106">
        <f t="shared" ca="1" si="28"/>
        <v>61.754962354551679</v>
      </c>
      <c r="D138" s="106">
        <f t="shared" ca="1" si="28"/>
        <v>61.756230449632774</v>
      </c>
      <c r="E138" s="106">
        <f t="shared" ca="1" si="28"/>
        <v>61.756282865350251</v>
      </c>
      <c r="F138" s="106">
        <f t="shared" ca="1" si="29"/>
        <v>61.75</v>
      </c>
      <c r="G138" s="106">
        <f t="shared" ca="1" si="29"/>
        <v>61.754291425839817</v>
      </c>
      <c r="H138" s="106">
        <f t="shared" ca="1" si="29"/>
        <v>61.797260273972604</v>
      </c>
      <c r="I138" s="106">
        <f t="shared" ca="1" si="30"/>
        <v>61</v>
      </c>
      <c r="J138" s="106">
        <f t="shared" ca="1" si="30"/>
        <v>741</v>
      </c>
      <c r="K138" s="106">
        <f t="shared" ca="1" si="30"/>
        <v>276</v>
      </c>
      <c r="L138" s="106">
        <f t="shared" ca="1" si="30"/>
        <v>9</v>
      </c>
      <c r="M138" s="106">
        <f t="shared" ca="1" si="30"/>
        <v>0</v>
      </c>
      <c r="N138" s="106">
        <f t="shared" ca="1" si="30"/>
        <v>22556</v>
      </c>
      <c r="Q138" s="4"/>
    </row>
    <row r="139" spans="1:17" x14ac:dyDescent="0.2">
      <c r="A139" s="110">
        <f t="shared" ca="1" si="18"/>
        <v>22046</v>
      </c>
      <c r="B139" s="106">
        <f t="shared" ca="1" si="28"/>
        <v>61.794520547945204</v>
      </c>
      <c r="C139" s="106">
        <f t="shared" ca="1" si="28"/>
        <v>61.752224503764545</v>
      </c>
      <c r="D139" s="106">
        <f t="shared" ca="1" si="28"/>
        <v>61.753492542625786</v>
      </c>
      <c r="E139" s="106">
        <f t="shared" ca="1" si="28"/>
        <v>61.753544956019461</v>
      </c>
      <c r="F139" s="106">
        <f t="shared" ca="1" si="29"/>
        <v>61.74722222222222</v>
      </c>
      <c r="G139" s="106">
        <f t="shared" ca="1" si="29"/>
        <v>61.751553604797706</v>
      </c>
      <c r="H139" s="106">
        <f t="shared" ca="1" si="29"/>
        <v>61.794520547945204</v>
      </c>
      <c r="I139" s="106">
        <f t="shared" ca="1" si="30"/>
        <v>61</v>
      </c>
      <c r="J139" s="106">
        <f t="shared" ca="1" si="30"/>
        <v>740</v>
      </c>
      <c r="K139" s="106">
        <f t="shared" ca="1" si="30"/>
        <v>275</v>
      </c>
      <c r="L139" s="106">
        <f t="shared" ca="1" si="30"/>
        <v>8</v>
      </c>
      <c r="M139" s="106">
        <f t="shared" ca="1" si="30"/>
        <v>30</v>
      </c>
      <c r="N139" s="106">
        <f t="shared" ca="1" si="30"/>
        <v>22555</v>
      </c>
      <c r="Q139" s="4"/>
    </row>
    <row r="140" spans="1:17" x14ac:dyDescent="0.2">
      <c r="A140" s="110">
        <f t="shared" ca="1" si="18"/>
        <v>22136</v>
      </c>
      <c r="B140" s="106">
        <f t="shared" ca="1" si="28"/>
        <v>61.547945205479451</v>
      </c>
      <c r="C140" s="106">
        <f t="shared" ca="1" si="28"/>
        <v>61.505817932922653</v>
      </c>
      <c r="D140" s="106">
        <f t="shared" ca="1" si="28"/>
        <v>61.507080911996823</v>
      </c>
      <c r="E140" s="106">
        <f t="shared" ca="1" si="28"/>
        <v>61.507133116248156</v>
      </c>
      <c r="F140" s="106">
        <f t="shared" ca="1" si="29"/>
        <v>61.50277777777778</v>
      </c>
      <c r="G140" s="106">
        <f t="shared" ca="1" si="29"/>
        <v>61.505149711007782</v>
      </c>
      <c r="H140" s="106">
        <f t="shared" ca="1" si="29"/>
        <v>61.547945205479451</v>
      </c>
      <c r="I140" s="106">
        <f t="shared" ca="1" si="30"/>
        <v>61</v>
      </c>
      <c r="J140" s="106">
        <f t="shared" ca="1" si="30"/>
        <v>738</v>
      </c>
      <c r="K140" s="106">
        <f t="shared" ca="1" si="30"/>
        <v>185</v>
      </c>
      <c r="L140" s="106">
        <f t="shared" ca="1" si="30"/>
        <v>6</v>
      </c>
      <c r="M140" s="106">
        <f t="shared" ca="1" si="30"/>
        <v>1</v>
      </c>
      <c r="N140" s="106">
        <f t="shared" ca="1" si="30"/>
        <v>22465</v>
      </c>
      <c r="Q140" s="4"/>
    </row>
    <row r="141" spans="1:17" x14ac:dyDescent="0.2">
      <c r="A141" s="110">
        <f t="shared" ca="1" si="18"/>
        <v>22137</v>
      </c>
      <c r="B141" s="106">
        <f t="shared" ca="1" si="28"/>
        <v>61.545205479452058</v>
      </c>
      <c r="C141" s="106">
        <f t="shared" ca="1" si="28"/>
        <v>61.503080082135526</v>
      </c>
      <c r="D141" s="106">
        <f t="shared" ca="1" si="28"/>
        <v>61.504343004989835</v>
      </c>
      <c r="E141" s="106">
        <f t="shared" ca="1" si="28"/>
        <v>61.504395206917359</v>
      </c>
      <c r="F141" s="106">
        <f t="shared" ca="1" si="29"/>
        <v>61.5</v>
      </c>
      <c r="G141" s="106">
        <f t="shared" ca="1" si="29"/>
        <v>61.502411889965671</v>
      </c>
      <c r="H141" s="106">
        <f t="shared" ca="1" si="29"/>
        <v>61.545205479452058</v>
      </c>
      <c r="I141" s="106">
        <f t="shared" ca="1" si="30"/>
        <v>61</v>
      </c>
      <c r="J141" s="106">
        <f t="shared" ca="1" si="30"/>
        <v>738</v>
      </c>
      <c r="K141" s="106">
        <f t="shared" ca="1" si="30"/>
        <v>184</v>
      </c>
      <c r="L141" s="106">
        <f t="shared" ca="1" si="30"/>
        <v>6</v>
      </c>
      <c r="M141" s="106">
        <f t="shared" ca="1" si="30"/>
        <v>0</v>
      </c>
      <c r="N141" s="106">
        <f t="shared" ca="1" si="30"/>
        <v>22464</v>
      </c>
      <c r="Q141" s="4"/>
    </row>
    <row r="142" spans="1:17" x14ac:dyDescent="0.2">
      <c r="A142" s="110">
        <f t="shared" ca="1" si="18"/>
        <v>22138</v>
      </c>
      <c r="B142" s="106">
        <f t="shared" ca="1" si="28"/>
        <v>61.542465753424658</v>
      </c>
      <c r="C142" s="106">
        <f t="shared" ca="1" si="28"/>
        <v>61.500342231348391</v>
      </c>
      <c r="D142" s="106">
        <f t="shared" ca="1" si="28"/>
        <v>61.501605097982846</v>
      </c>
      <c r="E142" s="106">
        <f t="shared" ca="1" si="28"/>
        <v>61.501657297586569</v>
      </c>
      <c r="F142" s="106">
        <f t="shared" ca="1" si="29"/>
        <v>61.49722222222222</v>
      </c>
      <c r="G142" s="106">
        <f t="shared" ca="1" si="29"/>
        <v>61.499674068923561</v>
      </c>
      <c r="H142" s="106">
        <f t="shared" ca="1" si="29"/>
        <v>61.542465753424658</v>
      </c>
      <c r="I142" s="106">
        <f t="shared" ca="1" si="30"/>
        <v>61</v>
      </c>
      <c r="J142" s="106">
        <f t="shared" ca="1" si="30"/>
        <v>737</v>
      </c>
      <c r="K142" s="106">
        <f t="shared" ca="1" si="30"/>
        <v>183</v>
      </c>
      <c r="L142" s="106">
        <f t="shared" ca="1" si="30"/>
        <v>5</v>
      </c>
      <c r="M142" s="106">
        <f t="shared" ca="1" si="30"/>
        <v>30</v>
      </c>
      <c r="N142" s="106">
        <f t="shared" ca="1" si="30"/>
        <v>22463</v>
      </c>
      <c r="Q142" s="4"/>
    </row>
    <row r="143" spans="1:17" x14ac:dyDescent="0.2">
      <c r="A143" s="110">
        <f t="shared" ca="1" si="18"/>
        <v>22228</v>
      </c>
      <c r="B143" s="106">
        <f t="shared" ca="1" si="28"/>
        <v>61.295890410958904</v>
      </c>
      <c r="C143" s="106">
        <f t="shared" ca="1" si="28"/>
        <v>61.2539356605065</v>
      </c>
      <c r="D143" s="106">
        <f t="shared" ca="1" si="28"/>
        <v>61.255193467353877</v>
      </c>
      <c r="E143" s="106">
        <f t="shared" ca="1" si="28"/>
        <v>61.255245457815263</v>
      </c>
      <c r="F143" s="106">
        <f t="shared" ca="1" si="29"/>
        <v>61.25277777777778</v>
      </c>
      <c r="G143" s="106">
        <f t="shared" ca="1" si="29"/>
        <v>61.253270175133629</v>
      </c>
      <c r="H143" s="106">
        <f t="shared" ca="1" si="29"/>
        <v>61.295890410958904</v>
      </c>
      <c r="I143" s="106">
        <f t="shared" ca="1" si="30"/>
        <v>61</v>
      </c>
      <c r="J143" s="106">
        <f t="shared" ca="1" si="30"/>
        <v>735</v>
      </c>
      <c r="K143" s="106">
        <f t="shared" ca="1" si="30"/>
        <v>93</v>
      </c>
      <c r="L143" s="106">
        <f t="shared" ca="1" si="30"/>
        <v>3</v>
      </c>
      <c r="M143" s="106">
        <f t="shared" ca="1" si="30"/>
        <v>1</v>
      </c>
      <c r="N143" s="106">
        <f t="shared" ca="1" si="30"/>
        <v>22373</v>
      </c>
      <c r="Q143" s="4"/>
    </row>
    <row r="144" spans="1:17" x14ac:dyDescent="0.2">
      <c r="A144" s="110">
        <f t="shared" ca="1" si="18"/>
        <v>22229</v>
      </c>
      <c r="B144" s="106">
        <f t="shared" ca="1" si="28"/>
        <v>61.293150684931504</v>
      </c>
      <c r="C144" s="106">
        <f t="shared" ca="1" si="28"/>
        <v>61.251197809719372</v>
      </c>
      <c r="D144" s="106">
        <f t="shared" ca="1" si="28"/>
        <v>61.252455560346888</v>
      </c>
      <c r="E144" s="106">
        <f t="shared" ca="1" si="28"/>
        <v>61.252507548484473</v>
      </c>
      <c r="F144" s="106">
        <f t="shared" ca="1" si="29"/>
        <v>61.25</v>
      </c>
      <c r="G144" s="106">
        <f t="shared" ca="1" si="29"/>
        <v>61.250532354091519</v>
      </c>
      <c r="H144" s="106">
        <f t="shared" ca="1" si="29"/>
        <v>61.293150684931504</v>
      </c>
      <c r="I144" s="106">
        <f t="shared" ref="I144:N153" ca="1" si="31">DATEDIF($A144,$B$7,I$12)</f>
        <v>61</v>
      </c>
      <c r="J144" s="106">
        <f t="shared" ca="1" si="31"/>
        <v>735</v>
      </c>
      <c r="K144" s="106">
        <f t="shared" ca="1" si="31"/>
        <v>92</v>
      </c>
      <c r="L144" s="106">
        <f t="shared" ca="1" si="31"/>
        <v>3</v>
      </c>
      <c r="M144" s="106">
        <f t="shared" ca="1" si="31"/>
        <v>0</v>
      </c>
      <c r="N144" s="106">
        <f t="shared" ca="1" si="31"/>
        <v>22372</v>
      </c>
      <c r="Q144" s="4"/>
    </row>
    <row r="145" spans="1:17" x14ac:dyDescent="0.2">
      <c r="A145" s="110">
        <f t="shared" ca="1" si="18"/>
        <v>22230</v>
      </c>
      <c r="B145" s="106">
        <f t="shared" ca="1" si="28"/>
        <v>61.290410958904111</v>
      </c>
      <c r="C145" s="106">
        <f t="shared" ca="1" si="28"/>
        <v>61.248459958932237</v>
      </c>
      <c r="D145" s="106">
        <f t="shared" ca="1" si="28"/>
        <v>61.2497176533399</v>
      </c>
      <c r="E145" s="106">
        <f t="shared" ca="1" si="28"/>
        <v>61.249769639153683</v>
      </c>
      <c r="F145" s="106">
        <f t="shared" ca="1" si="29"/>
        <v>61.24722222222222</v>
      </c>
      <c r="G145" s="106">
        <f t="shared" ca="1" si="29"/>
        <v>61.247794533049408</v>
      </c>
      <c r="H145" s="106">
        <f t="shared" ca="1" si="29"/>
        <v>61.290410958904111</v>
      </c>
      <c r="I145" s="106">
        <f t="shared" ca="1" si="31"/>
        <v>61</v>
      </c>
      <c r="J145" s="106">
        <f t="shared" ca="1" si="31"/>
        <v>734</v>
      </c>
      <c r="K145" s="106">
        <f t="shared" ca="1" si="31"/>
        <v>91</v>
      </c>
      <c r="L145" s="106">
        <f t="shared" ca="1" si="31"/>
        <v>2</v>
      </c>
      <c r="M145" s="106">
        <f t="shared" ca="1" si="31"/>
        <v>30</v>
      </c>
      <c r="N145" s="106">
        <f t="shared" ca="1" si="31"/>
        <v>22371</v>
      </c>
      <c r="Q145" s="4"/>
    </row>
    <row r="146" spans="1:17" x14ac:dyDescent="0.2">
      <c r="A146" s="110">
        <f t="shared" ref="A146:A209" ca="1" si="32">EDATE(A143,3)</f>
        <v>22320</v>
      </c>
      <c r="B146" s="106">
        <f t="shared" ca="1" si="28"/>
        <v>61.043835616438358</v>
      </c>
      <c r="C146" s="106">
        <f t="shared" ca="1" si="28"/>
        <v>61.002053388090346</v>
      </c>
      <c r="D146" s="106">
        <f t="shared" ca="1" si="28"/>
        <v>61.003306022710937</v>
      </c>
      <c r="E146" s="106">
        <f t="shared" ca="1" si="28"/>
        <v>61.003357799382378</v>
      </c>
      <c r="F146" s="106">
        <f t="shared" ca="1" si="29"/>
        <v>61.00277777777778</v>
      </c>
      <c r="G146" s="106">
        <f t="shared" ca="1" si="29"/>
        <v>61.003400309119009</v>
      </c>
      <c r="H146" s="106">
        <f t="shared" ca="1" si="29"/>
        <v>61.043835616438358</v>
      </c>
      <c r="I146" s="106">
        <f t="shared" ca="1" si="31"/>
        <v>61</v>
      </c>
      <c r="J146" s="106">
        <f t="shared" ca="1" si="31"/>
        <v>732</v>
      </c>
      <c r="K146" s="106">
        <f t="shared" ca="1" si="31"/>
        <v>1</v>
      </c>
      <c r="L146" s="106">
        <f t="shared" ca="1" si="31"/>
        <v>0</v>
      </c>
      <c r="M146" s="106">
        <f t="shared" ca="1" si="31"/>
        <v>1</v>
      </c>
      <c r="N146" s="106">
        <f t="shared" ca="1" si="31"/>
        <v>22281</v>
      </c>
      <c r="Q146" s="4"/>
    </row>
    <row r="147" spans="1:17" x14ac:dyDescent="0.2">
      <c r="A147" s="110">
        <f t="shared" ca="1" si="32"/>
        <v>22321</v>
      </c>
      <c r="B147" s="106">
        <f t="shared" ca="1" si="28"/>
        <v>61.041095890410958</v>
      </c>
      <c r="C147" s="106">
        <f t="shared" ca="1" si="28"/>
        <v>60.999315537303218</v>
      </c>
      <c r="D147" s="106">
        <f t="shared" ca="1" si="28"/>
        <v>61.000568115703949</v>
      </c>
      <c r="E147" s="106">
        <f t="shared" ca="1" si="28"/>
        <v>61.000619890051588</v>
      </c>
      <c r="F147" s="106">
        <f t="shared" ca="1" si="29"/>
        <v>61</v>
      </c>
      <c r="G147" s="106">
        <f t="shared" ca="1" si="29"/>
        <v>61.000662397880326</v>
      </c>
      <c r="H147" s="106">
        <f t="shared" ca="1" si="29"/>
        <v>61.041095890410958</v>
      </c>
      <c r="I147" s="106">
        <f t="shared" ca="1" si="31"/>
        <v>61</v>
      </c>
      <c r="J147" s="106">
        <f t="shared" ca="1" si="31"/>
        <v>732</v>
      </c>
      <c r="K147" s="106">
        <f t="shared" ca="1" si="31"/>
        <v>0</v>
      </c>
      <c r="L147" s="106">
        <f t="shared" ca="1" si="31"/>
        <v>0</v>
      </c>
      <c r="M147" s="106">
        <f t="shared" ca="1" si="31"/>
        <v>0</v>
      </c>
      <c r="N147" s="106">
        <f t="shared" ca="1" si="31"/>
        <v>22280</v>
      </c>
      <c r="Q147" s="4"/>
    </row>
    <row r="148" spans="1:17" x14ac:dyDescent="0.2">
      <c r="A148" s="110">
        <f t="shared" ca="1" si="32"/>
        <v>22322</v>
      </c>
      <c r="B148" s="106">
        <f t="shared" ca="1" si="28"/>
        <v>61.038356164383565</v>
      </c>
      <c r="C148" s="106">
        <f t="shared" ca="1" si="28"/>
        <v>60.996577686516083</v>
      </c>
      <c r="D148" s="106">
        <f t="shared" ca="1" si="28"/>
        <v>60.997830208696961</v>
      </c>
      <c r="E148" s="106">
        <f t="shared" ca="1" si="28"/>
        <v>60.997881980720791</v>
      </c>
      <c r="F148" s="106">
        <f t="shared" ca="1" si="29"/>
        <v>60.99722222222222</v>
      </c>
      <c r="G148" s="106">
        <f t="shared" ca="1" si="29"/>
        <v>60.997924486641644</v>
      </c>
      <c r="H148" s="106">
        <f t="shared" ca="1" si="29"/>
        <v>61.038356164383565</v>
      </c>
      <c r="I148" s="106">
        <f t="shared" ca="1" si="31"/>
        <v>60</v>
      </c>
      <c r="J148" s="106">
        <f t="shared" ca="1" si="31"/>
        <v>731</v>
      </c>
      <c r="K148" s="106">
        <f t="shared" ca="1" si="31"/>
        <v>364</v>
      </c>
      <c r="L148" s="106">
        <f t="shared" ca="1" si="31"/>
        <v>11</v>
      </c>
      <c r="M148" s="106">
        <f t="shared" ca="1" si="31"/>
        <v>30</v>
      </c>
      <c r="N148" s="106">
        <f t="shared" ca="1" si="31"/>
        <v>22279</v>
      </c>
      <c r="Q148" s="4"/>
    </row>
    <row r="149" spans="1:17" x14ac:dyDescent="0.2">
      <c r="A149" s="110">
        <f t="shared" ca="1" si="32"/>
        <v>22409</v>
      </c>
      <c r="B149" s="106">
        <f t="shared" ca="1" si="28"/>
        <v>60.8</v>
      </c>
      <c r="C149" s="106">
        <f t="shared" ca="1" si="28"/>
        <v>60.758384668035589</v>
      </c>
      <c r="D149" s="106">
        <f t="shared" ca="1" si="28"/>
        <v>60.759632299088963</v>
      </c>
      <c r="E149" s="106">
        <f t="shared" ca="1" si="28"/>
        <v>60.759683868941863</v>
      </c>
      <c r="F149" s="106">
        <f t="shared" ca="1" si="29"/>
        <v>60.75277777777778</v>
      </c>
      <c r="G149" s="106">
        <f t="shared" ca="1" si="29"/>
        <v>60.759726208876131</v>
      </c>
      <c r="H149" s="106">
        <f t="shared" ca="1" si="29"/>
        <v>60.8</v>
      </c>
      <c r="I149" s="106">
        <f t="shared" ca="1" si="31"/>
        <v>60</v>
      </c>
      <c r="J149" s="106">
        <f t="shared" ca="1" si="31"/>
        <v>729</v>
      </c>
      <c r="K149" s="106">
        <f t="shared" ca="1" si="31"/>
        <v>277</v>
      </c>
      <c r="L149" s="106">
        <f t="shared" ca="1" si="31"/>
        <v>9</v>
      </c>
      <c r="M149" s="106">
        <f t="shared" ca="1" si="31"/>
        <v>1</v>
      </c>
      <c r="N149" s="106">
        <f t="shared" ca="1" si="31"/>
        <v>22192</v>
      </c>
      <c r="Q149" s="4"/>
    </row>
    <row r="150" spans="1:17" x14ac:dyDescent="0.2">
      <c r="A150" s="110">
        <f t="shared" ca="1" si="32"/>
        <v>22410</v>
      </c>
      <c r="B150" s="106">
        <f t="shared" ca="1" si="28"/>
        <v>60.797260273972604</v>
      </c>
      <c r="C150" s="106">
        <f t="shared" ca="1" si="28"/>
        <v>60.755646817248461</v>
      </c>
      <c r="D150" s="106">
        <f t="shared" ca="1" si="28"/>
        <v>60.756894392081975</v>
      </c>
      <c r="E150" s="106">
        <f t="shared" ca="1" si="28"/>
        <v>60.756945959611073</v>
      </c>
      <c r="F150" s="106">
        <f t="shared" ca="1" si="29"/>
        <v>60.75</v>
      </c>
      <c r="G150" s="106">
        <f t="shared" ca="1" si="29"/>
        <v>60.756988297637449</v>
      </c>
      <c r="H150" s="106">
        <f t="shared" ca="1" si="29"/>
        <v>60.797260273972604</v>
      </c>
      <c r="I150" s="106">
        <f t="shared" ca="1" si="31"/>
        <v>60</v>
      </c>
      <c r="J150" s="106">
        <f t="shared" ca="1" si="31"/>
        <v>729</v>
      </c>
      <c r="K150" s="106">
        <f t="shared" ca="1" si="31"/>
        <v>276</v>
      </c>
      <c r="L150" s="106">
        <f t="shared" ca="1" si="31"/>
        <v>9</v>
      </c>
      <c r="M150" s="106">
        <f t="shared" ca="1" si="31"/>
        <v>0</v>
      </c>
      <c r="N150" s="106">
        <f t="shared" ca="1" si="31"/>
        <v>22191</v>
      </c>
      <c r="Q150" s="4"/>
    </row>
    <row r="151" spans="1:17" x14ac:dyDescent="0.2">
      <c r="A151" s="110">
        <f t="shared" ca="1" si="32"/>
        <v>22411</v>
      </c>
      <c r="B151" s="106">
        <f t="shared" ca="1" si="28"/>
        <v>60.794520547945204</v>
      </c>
      <c r="C151" s="106">
        <f t="shared" ca="1" si="28"/>
        <v>60.752908966461327</v>
      </c>
      <c r="D151" s="106">
        <f t="shared" ca="1" si="28"/>
        <v>60.754156485074986</v>
      </c>
      <c r="E151" s="106">
        <f t="shared" ca="1" si="28"/>
        <v>60.754208050280283</v>
      </c>
      <c r="F151" s="106">
        <f t="shared" ca="1" si="29"/>
        <v>60.74722222222222</v>
      </c>
      <c r="G151" s="106">
        <f t="shared" ca="1" si="29"/>
        <v>60.754250386398759</v>
      </c>
      <c r="H151" s="106">
        <f t="shared" ca="1" si="29"/>
        <v>60.794520547945204</v>
      </c>
      <c r="I151" s="106">
        <f t="shared" ca="1" si="31"/>
        <v>60</v>
      </c>
      <c r="J151" s="106">
        <f t="shared" ca="1" si="31"/>
        <v>728</v>
      </c>
      <c r="K151" s="106">
        <f t="shared" ca="1" si="31"/>
        <v>275</v>
      </c>
      <c r="L151" s="106">
        <f t="shared" ca="1" si="31"/>
        <v>8</v>
      </c>
      <c r="M151" s="106">
        <f t="shared" ca="1" si="31"/>
        <v>30</v>
      </c>
      <c r="N151" s="106">
        <f t="shared" ca="1" si="31"/>
        <v>22190</v>
      </c>
      <c r="Q151" s="4"/>
    </row>
    <row r="152" spans="1:17" x14ac:dyDescent="0.2">
      <c r="A152" s="110">
        <f t="shared" ca="1" si="32"/>
        <v>22501</v>
      </c>
      <c r="B152" s="106">
        <f t="shared" ca="1" si="28"/>
        <v>60.547945205479451</v>
      </c>
      <c r="C152" s="106">
        <f t="shared" ca="1" si="28"/>
        <v>60.506502395619435</v>
      </c>
      <c r="D152" s="106">
        <f t="shared" ca="1" si="28"/>
        <v>60.507744854446017</v>
      </c>
      <c r="E152" s="106">
        <f t="shared" ca="1" si="28"/>
        <v>60.507796210508978</v>
      </c>
      <c r="F152" s="106">
        <f t="shared" ca="1" si="29"/>
        <v>60.50277777777778</v>
      </c>
      <c r="G152" s="106">
        <f t="shared" ca="1" si="29"/>
        <v>60.507838374917199</v>
      </c>
      <c r="H152" s="106">
        <f t="shared" ca="1" si="29"/>
        <v>60.547945205479451</v>
      </c>
      <c r="I152" s="106">
        <f t="shared" ca="1" si="31"/>
        <v>60</v>
      </c>
      <c r="J152" s="106">
        <f t="shared" ca="1" si="31"/>
        <v>726</v>
      </c>
      <c r="K152" s="106">
        <f t="shared" ca="1" si="31"/>
        <v>185</v>
      </c>
      <c r="L152" s="106">
        <f t="shared" ca="1" si="31"/>
        <v>6</v>
      </c>
      <c r="M152" s="106">
        <f t="shared" ca="1" si="31"/>
        <v>1</v>
      </c>
      <c r="N152" s="106">
        <f t="shared" ca="1" si="31"/>
        <v>22100</v>
      </c>
      <c r="Q152" s="4"/>
    </row>
    <row r="153" spans="1:17" x14ac:dyDescent="0.2">
      <c r="A153" s="110">
        <f t="shared" ca="1" si="32"/>
        <v>22502</v>
      </c>
      <c r="B153" s="106">
        <f t="shared" ca="1" si="28"/>
        <v>60.545205479452058</v>
      </c>
      <c r="C153" s="106">
        <f t="shared" ca="1" si="28"/>
        <v>60.503764544832308</v>
      </c>
      <c r="D153" s="106">
        <f t="shared" ca="1" si="28"/>
        <v>60.505006947439028</v>
      </c>
      <c r="E153" s="106">
        <f t="shared" ca="1" si="28"/>
        <v>60.505058301178188</v>
      </c>
      <c r="F153" s="106">
        <f t="shared" ca="1" si="29"/>
        <v>60.5</v>
      </c>
      <c r="G153" s="106">
        <f t="shared" ca="1" si="29"/>
        <v>60.505100463678517</v>
      </c>
      <c r="H153" s="106">
        <f t="shared" ca="1" si="29"/>
        <v>60.545205479452058</v>
      </c>
      <c r="I153" s="106">
        <f t="shared" ca="1" si="31"/>
        <v>60</v>
      </c>
      <c r="J153" s="106">
        <f t="shared" ca="1" si="31"/>
        <v>726</v>
      </c>
      <c r="K153" s="106">
        <f t="shared" ca="1" si="31"/>
        <v>184</v>
      </c>
      <c r="L153" s="106">
        <f t="shared" ca="1" si="31"/>
        <v>6</v>
      </c>
      <c r="M153" s="106">
        <f t="shared" ca="1" si="31"/>
        <v>0</v>
      </c>
      <c r="N153" s="106">
        <f t="shared" ca="1" si="31"/>
        <v>22099</v>
      </c>
      <c r="Q153" s="4"/>
    </row>
    <row r="154" spans="1:17" x14ac:dyDescent="0.2">
      <c r="A154" s="110">
        <f t="shared" ca="1" si="32"/>
        <v>22503</v>
      </c>
      <c r="B154" s="106">
        <f t="shared" ref="B154:E173" ca="1" si="33">($B$7-$A154)/B$12</f>
        <v>60.542465753424658</v>
      </c>
      <c r="C154" s="106">
        <f t="shared" ca="1" si="33"/>
        <v>60.501026694045173</v>
      </c>
      <c r="D154" s="106">
        <f t="shared" ca="1" si="33"/>
        <v>60.50226904043204</v>
      </c>
      <c r="E154" s="106">
        <f t="shared" ca="1" si="33"/>
        <v>60.502320391847391</v>
      </c>
      <c r="F154" s="106">
        <f t="shared" ref="F154:H173" ca="1" si="34">YEARFRAC($A154,$B$7,F$12)</f>
        <v>60.49722222222222</v>
      </c>
      <c r="G154" s="106">
        <f t="shared" ca="1" si="34"/>
        <v>60.502362552439834</v>
      </c>
      <c r="H154" s="106">
        <f t="shared" ca="1" si="34"/>
        <v>60.542465753424658</v>
      </c>
      <c r="I154" s="106">
        <f t="shared" ref="I154:N163" ca="1" si="35">DATEDIF($A154,$B$7,I$12)</f>
        <v>60</v>
      </c>
      <c r="J154" s="106">
        <f t="shared" ca="1" si="35"/>
        <v>725</v>
      </c>
      <c r="K154" s="106">
        <f t="shared" ca="1" si="35"/>
        <v>183</v>
      </c>
      <c r="L154" s="106">
        <f t="shared" ca="1" si="35"/>
        <v>5</v>
      </c>
      <c r="M154" s="106">
        <f t="shared" ca="1" si="35"/>
        <v>30</v>
      </c>
      <c r="N154" s="106">
        <f t="shared" ca="1" si="35"/>
        <v>22098</v>
      </c>
      <c r="Q154" s="4"/>
    </row>
    <row r="155" spans="1:17" x14ac:dyDescent="0.2">
      <c r="A155" s="110">
        <f t="shared" ca="1" si="32"/>
        <v>22593</v>
      </c>
      <c r="B155" s="106">
        <f t="shared" ca="1" si="33"/>
        <v>60.295890410958904</v>
      </c>
      <c r="C155" s="106">
        <f t="shared" ca="1" si="33"/>
        <v>60.254620123203289</v>
      </c>
      <c r="D155" s="106">
        <f t="shared" ca="1" si="33"/>
        <v>60.255857409803077</v>
      </c>
      <c r="E155" s="106">
        <f t="shared" ca="1" si="33"/>
        <v>60.255908552076093</v>
      </c>
      <c r="F155" s="106">
        <f t="shared" ca="1" si="34"/>
        <v>60.25277777777778</v>
      </c>
      <c r="G155" s="106">
        <f t="shared" ca="1" si="34"/>
        <v>60.255950540958267</v>
      </c>
      <c r="H155" s="106">
        <f t="shared" ca="1" si="34"/>
        <v>60.295890410958904</v>
      </c>
      <c r="I155" s="106">
        <f t="shared" ca="1" si="35"/>
        <v>60</v>
      </c>
      <c r="J155" s="106">
        <f t="shared" ca="1" si="35"/>
        <v>723</v>
      </c>
      <c r="K155" s="106">
        <f t="shared" ca="1" si="35"/>
        <v>93</v>
      </c>
      <c r="L155" s="106">
        <f t="shared" ca="1" si="35"/>
        <v>3</v>
      </c>
      <c r="M155" s="106">
        <f t="shared" ca="1" si="35"/>
        <v>1</v>
      </c>
      <c r="N155" s="106">
        <f t="shared" ca="1" si="35"/>
        <v>22008</v>
      </c>
      <c r="Q155" s="4"/>
    </row>
    <row r="156" spans="1:17" x14ac:dyDescent="0.2">
      <c r="A156" s="110">
        <f t="shared" ca="1" si="32"/>
        <v>22594</v>
      </c>
      <c r="B156" s="106">
        <f t="shared" ca="1" si="33"/>
        <v>60.293150684931504</v>
      </c>
      <c r="C156" s="106">
        <f t="shared" ca="1" si="33"/>
        <v>60.251882272416154</v>
      </c>
      <c r="D156" s="106">
        <f t="shared" ca="1" si="33"/>
        <v>60.253119502796089</v>
      </c>
      <c r="E156" s="106">
        <f t="shared" ca="1" si="33"/>
        <v>60.253170642745296</v>
      </c>
      <c r="F156" s="106">
        <f t="shared" ca="1" si="34"/>
        <v>60.25</v>
      </c>
      <c r="G156" s="106">
        <f t="shared" ca="1" si="34"/>
        <v>60.253212629719584</v>
      </c>
      <c r="H156" s="106">
        <f t="shared" ca="1" si="34"/>
        <v>60.293150684931504</v>
      </c>
      <c r="I156" s="106">
        <f t="shared" ca="1" si="35"/>
        <v>60</v>
      </c>
      <c r="J156" s="106">
        <f t="shared" ca="1" si="35"/>
        <v>723</v>
      </c>
      <c r="K156" s="106">
        <f t="shared" ca="1" si="35"/>
        <v>92</v>
      </c>
      <c r="L156" s="106">
        <f t="shared" ca="1" si="35"/>
        <v>3</v>
      </c>
      <c r="M156" s="106">
        <f t="shared" ca="1" si="35"/>
        <v>0</v>
      </c>
      <c r="N156" s="106">
        <f t="shared" ca="1" si="35"/>
        <v>22007</v>
      </c>
      <c r="Q156" s="4"/>
    </row>
    <row r="157" spans="1:17" x14ac:dyDescent="0.2">
      <c r="A157" s="110">
        <f t="shared" ca="1" si="32"/>
        <v>22595</v>
      </c>
      <c r="B157" s="106">
        <f t="shared" ca="1" si="33"/>
        <v>60.290410958904111</v>
      </c>
      <c r="C157" s="106">
        <f t="shared" ca="1" si="33"/>
        <v>60.249144421629019</v>
      </c>
      <c r="D157" s="106">
        <f t="shared" ca="1" si="33"/>
        <v>60.250381595789101</v>
      </c>
      <c r="E157" s="106">
        <f t="shared" ca="1" si="33"/>
        <v>60.250432733414506</v>
      </c>
      <c r="F157" s="106">
        <f t="shared" ca="1" si="34"/>
        <v>60.24722222222222</v>
      </c>
      <c r="G157" s="106">
        <f t="shared" ca="1" si="34"/>
        <v>60.250474718480902</v>
      </c>
      <c r="H157" s="106">
        <f t="shared" ca="1" si="34"/>
        <v>60.290410958904111</v>
      </c>
      <c r="I157" s="106">
        <f t="shared" ca="1" si="35"/>
        <v>60</v>
      </c>
      <c r="J157" s="106">
        <f t="shared" ca="1" si="35"/>
        <v>722</v>
      </c>
      <c r="K157" s="106">
        <f t="shared" ca="1" si="35"/>
        <v>91</v>
      </c>
      <c r="L157" s="106">
        <f t="shared" ca="1" si="35"/>
        <v>2</v>
      </c>
      <c r="M157" s="106">
        <f t="shared" ca="1" si="35"/>
        <v>30</v>
      </c>
      <c r="N157" s="106">
        <f t="shared" ca="1" si="35"/>
        <v>22006</v>
      </c>
      <c r="Q157" s="4"/>
    </row>
    <row r="158" spans="1:17" x14ac:dyDescent="0.2">
      <c r="A158" s="110">
        <f t="shared" ca="1" si="32"/>
        <v>22685</v>
      </c>
      <c r="B158" s="106">
        <f t="shared" ca="1" si="33"/>
        <v>60.043835616438358</v>
      </c>
      <c r="C158" s="106">
        <f t="shared" ca="1" si="33"/>
        <v>60.002737850787135</v>
      </c>
      <c r="D158" s="106">
        <f t="shared" ca="1" si="33"/>
        <v>60.003969965160131</v>
      </c>
      <c r="E158" s="106">
        <f t="shared" ca="1" si="33"/>
        <v>60.004020893643201</v>
      </c>
      <c r="F158" s="106">
        <f t="shared" ca="1" si="34"/>
        <v>60.00277777777778</v>
      </c>
      <c r="G158" s="106">
        <f t="shared" ca="1" si="34"/>
        <v>60.003411131059245</v>
      </c>
      <c r="H158" s="106">
        <f t="shared" ca="1" si="34"/>
        <v>60.043835616438358</v>
      </c>
      <c r="I158" s="106">
        <f t="shared" ca="1" si="35"/>
        <v>60</v>
      </c>
      <c r="J158" s="106">
        <f t="shared" ca="1" si="35"/>
        <v>720</v>
      </c>
      <c r="K158" s="106">
        <f t="shared" ca="1" si="35"/>
        <v>1</v>
      </c>
      <c r="L158" s="106">
        <f t="shared" ca="1" si="35"/>
        <v>0</v>
      </c>
      <c r="M158" s="106">
        <f t="shared" ca="1" si="35"/>
        <v>1</v>
      </c>
      <c r="N158" s="106">
        <f t="shared" ca="1" si="35"/>
        <v>21916</v>
      </c>
      <c r="Q158" s="4"/>
    </row>
    <row r="159" spans="1:17" x14ac:dyDescent="0.2">
      <c r="A159" s="110">
        <f t="shared" ca="1" si="32"/>
        <v>22686</v>
      </c>
      <c r="B159" s="106">
        <f t="shared" ca="1" si="33"/>
        <v>60.041095890410958</v>
      </c>
      <c r="C159" s="106">
        <f t="shared" ca="1" si="33"/>
        <v>60</v>
      </c>
      <c r="D159" s="106">
        <f t="shared" ca="1" si="33"/>
        <v>60.001232058153143</v>
      </c>
      <c r="E159" s="106">
        <f t="shared" ca="1" si="33"/>
        <v>60.001282984312411</v>
      </c>
      <c r="F159" s="106">
        <f t="shared" ca="1" si="34"/>
        <v>60</v>
      </c>
      <c r="G159" s="106">
        <f t="shared" ca="1" si="34"/>
        <v>60.00067324955117</v>
      </c>
      <c r="H159" s="106">
        <f t="shared" ca="1" si="34"/>
        <v>60.041095890410958</v>
      </c>
      <c r="I159" s="106">
        <f t="shared" ca="1" si="35"/>
        <v>60</v>
      </c>
      <c r="J159" s="106">
        <f t="shared" ca="1" si="35"/>
        <v>720</v>
      </c>
      <c r="K159" s="106">
        <f t="shared" ca="1" si="35"/>
        <v>0</v>
      </c>
      <c r="L159" s="106">
        <f t="shared" ca="1" si="35"/>
        <v>0</v>
      </c>
      <c r="M159" s="106">
        <f t="shared" ca="1" si="35"/>
        <v>0</v>
      </c>
      <c r="N159" s="106">
        <f t="shared" ca="1" si="35"/>
        <v>21915</v>
      </c>
      <c r="Q159" s="4"/>
    </row>
    <row r="160" spans="1:17" x14ac:dyDescent="0.2">
      <c r="A160" s="110">
        <f t="shared" ca="1" si="32"/>
        <v>22687</v>
      </c>
      <c r="B160" s="106">
        <f t="shared" ca="1" si="33"/>
        <v>60.038356164383565</v>
      </c>
      <c r="C160" s="106">
        <f t="shared" ca="1" si="33"/>
        <v>59.997262149212865</v>
      </c>
      <c r="D160" s="106">
        <f t="shared" ca="1" si="33"/>
        <v>59.998494151146154</v>
      </c>
      <c r="E160" s="106">
        <f t="shared" ca="1" si="33"/>
        <v>59.998545074981621</v>
      </c>
      <c r="F160" s="106">
        <f t="shared" ca="1" si="34"/>
        <v>59.99722222222222</v>
      </c>
      <c r="G160" s="106">
        <f t="shared" ca="1" si="34"/>
        <v>59.997935368043088</v>
      </c>
      <c r="H160" s="106">
        <f t="shared" ca="1" si="34"/>
        <v>60.038356164383565</v>
      </c>
      <c r="I160" s="106">
        <f t="shared" ca="1" si="35"/>
        <v>59</v>
      </c>
      <c r="J160" s="106">
        <f t="shared" ca="1" si="35"/>
        <v>719</v>
      </c>
      <c r="K160" s="106">
        <f t="shared" ca="1" si="35"/>
        <v>364</v>
      </c>
      <c r="L160" s="106">
        <f t="shared" ca="1" si="35"/>
        <v>11</v>
      </c>
      <c r="M160" s="106">
        <f t="shared" ca="1" si="35"/>
        <v>30</v>
      </c>
      <c r="N160" s="106">
        <f t="shared" ca="1" si="35"/>
        <v>21914</v>
      </c>
      <c r="Q160" s="4"/>
    </row>
    <row r="161" spans="1:17" x14ac:dyDescent="0.2">
      <c r="A161" s="110">
        <f t="shared" ca="1" si="32"/>
        <v>22774</v>
      </c>
      <c r="B161" s="106">
        <f t="shared" ca="1" si="33"/>
        <v>59.8</v>
      </c>
      <c r="C161" s="106">
        <f t="shared" ca="1" si="33"/>
        <v>59.759069130732378</v>
      </c>
      <c r="D161" s="106">
        <f t="shared" ca="1" si="33"/>
        <v>59.760296241538157</v>
      </c>
      <c r="E161" s="106">
        <f t="shared" ca="1" si="33"/>
        <v>59.760346963202693</v>
      </c>
      <c r="F161" s="106">
        <f t="shared" ca="1" si="34"/>
        <v>59.75277777777778</v>
      </c>
      <c r="G161" s="106">
        <f t="shared" ca="1" si="34"/>
        <v>59.759739676840219</v>
      </c>
      <c r="H161" s="106">
        <f t="shared" ca="1" si="34"/>
        <v>59.8</v>
      </c>
      <c r="I161" s="106">
        <f t="shared" ca="1" si="35"/>
        <v>59</v>
      </c>
      <c r="J161" s="106">
        <f t="shared" ca="1" si="35"/>
        <v>717</v>
      </c>
      <c r="K161" s="106">
        <f t="shared" ca="1" si="35"/>
        <v>277</v>
      </c>
      <c r="L161" s="106">
        <f t="shared" ca="1" si="35"/>
        <v>9</v>
      </c>
      <c r="M161" s="106">
        <f t="shared" ca="1" si="35"/>
        <v>1</v>
      </c>
      <c r="N161" s="106">
        <f t="shared" ca="1" si="35"/>
        <v>21827</v>
      </c>
      <c r="Q161" s="4"/>
    </row>
    <row r="162" spans="1:17" x14ac:dyDescent="0.2">
      <c r="A162" s="110">
        <f t="shared" ca="1" si="32"/>
        <v>22775</v>
      </c>
      <c r="B162" s="106">
        <f t="shared" ca="1" si="33"/>
        <v>59.797260273972604</v>
      </c>
      <c r="C162" s="106">
        <f t="shared" ca="1" si="33"/>
        <v>59.756331279945243</v>
      </c>
      <c r="D162" s="106">
        <f t="shared" ca="1" si="33"/>
        <v>59.757558334531168</v>
      </c>
      <c r="E162" s="106">
        <f t="shared" ca="1" si="33"/>
        <v>59.757609053871896</v>
      </c>
      <c r="F162" s="106">
        <f t="shared" ca="1" si="34"/>
        <v>59.75</v>
      </c>
      <c r="G162" s="106">
        <f t="shared" ca="1" si="34"/>
        <v>59.757001795332137</v>
      </c>
      <c r="H162" s="106">
        <f t="shared" ca="1" si="34"/>
        <v>59.797260273972604</v>
      </c>
      <c r="I162" s="106">
        <f t="shared" ca="1" si="35"/>
        <v>59</v>
      </c>
      <c r="J162" s="106">
        <f t="shared" ca="1" si="35"/>
        <v>717</v>
      </c>
      <c r="K162" s="106">
        <f t="shared" ca="1" si="35"/>
        <v>276</v>
      </c>
      <c r="L162" s="106">
        <f t="shared" ca="1" si="35"/>
        <v>9</v>
      </c>
      <c r="M162" s="106">
        <f t="shared" ca="1" si="35"/>
        <v>0</v>
      </c>
      <c r="N162" s="106">
        <f t="shared" ca="1" si="35"/>
        <v>21826</v>
      </c>
      <c r="Q162" s="4"/>
    </row>
    <row r="163" spans="1:17" x14ac:dyDescent="0.2">
      <c r="A163" s="110">
        <f t="shared" ca="1" si="32"/>
        <v>22776</v>
      </c>
      <c r="B163" s="106">
        <f t="shared" ca="1" si="33"/>
        <v>59.794520547945204</v>
      </c>
      <c r="C163" s="106">
        <f t="shared" ca="1" si="33"/>
        <v>59.753593429158109</v>
      </c>
      <c r="D163" s="106">
        <f t="shared" ca="1" si="33"/>
        <v>59.75482042752418</v>
      </c>
      <c r="E163" s="106">
        <f t="shared" ca="1" si="33"/>
        <v>59.754871144541106</v>
      </c>
      <c r="F163" s="106">
        <f t="shared" ca="1" si="34"/>
        <v>59.74722222222222</v>
      </c>
      <c r="G163" s="106">
        <f t="shared" ca="1" si="34"/>
        <v>59.754263913824062</v>
      </c>
      <c r="H163" s="106">
        <f t="shared" ca="1" si="34"/>
        <v>59.794520547945204</v>
      </c>
      <c r="I163" s="106">
        <f t="shared" ca="1" si="35"/>
        <v>59</v>
      </c>
      <c r="J163" s="106">
        <f t="shared" ca="1" si="35"/>
        <v>716</v>
      </c>
      <c r="K163" s="106">
        <f t="shared" ca="1" si="35"/>
        <v>275</v>
      </c>
      <c r="L163" s="106">
        <f t="shared" ca="1" si="35"/>
        <v>8</v>
      </c>
      <c r="M163" s="106">
        <f t="shared" ca="1" si="35"/>
        <v>30</v>
      </c>
      <c r="N163" s="106">
        <f t="shared" ca="1" si="35"/>
        <v>21825</v>
      </c>
      <c r="Q163" s="4"/>
    </row>
    <row r="164" spans="1:17" x14ac:dyDescent="0.2">
      <c r="A164" s="110">
        <f t="shared" ca="1" si="32"/>
        <v>22866</v>
      </c>
      <c r="B164" s="106">
        <f t="shared" ca="1" si="33"/>
        <v>59.547945205479451</v>
      </c>
      <c r="C164" s="106">
        <f t="shared" ca="1" si="33"/>
        <v>59.507186858316224</v>
      </c>
      <c r="D164" s="106">
        <f t="shared" ca="1" si="33"/>
        <v>59.50840879689521</v>
      </c>
      <c r="E164" s="106">
        <f t="shared" ca="1" si="33"/>
        <v>59.508459304769801</v>
      </c>
      <c r="F164" s="106">
        <f t="shared" ca="1" si="34"/>
        <v>59.50277777777778</v>
      </c>
      <c r="G164" s="106">
        <f t="shared" ca="1" si="34"/>
        <v>59.507854578096946</v>
      </c>
      <c r="H164" s="106">
        <f t="shared" ca="1" si="34"/>
        <v>59.547945205479451</v>
      </c>
      <c r="I164" s="106">
        <f t="shared" ref="I164:N173" ca="1" si="36">DATEDIF($A164,$B$7,I$12)</f>
        <v>59</v>
      </c>
      <c r="J164" s="106">
        <f t="shared" ca="1" si="36"/>
        <v>714</v>
      </c>
      <c r="K164" s="106">
        <f t="shared" ca="1" si="36"/>
        <v>185</v>
      </c>
      <c r="L164" s="106">
        <f t="shared" ca="1" si="36"/>
        <v>6</v>
      </c>
      <c r="M164" s="106">
        <f t="shared" ca="1" si="36"/>
        <v>1</v>
      </c>
      <c r="N164" s="106">
        <f t="shared" ca="1" si="36"/>
        <v>21735</v>
      </c>
      <c r="Q164" s="4"/>
    </row>
    <row r="165" spans="1:17" x14ac:dyDescent="0.2">
      <c r="A165" s="110">
        <f t="shared" ca="1" si="32"/>
        <v>22867</v>
      </c>
      <c r="B165" s="106">
        <f t="shared" ca="1" si="33"/>
        <v>59.545205479452058</v>
      </c>
      <c r="C165" s="106">
        <f t="shared" ca="1" si="33"/>
        <v>59.504449007529089</v>
      </c>
      <c r="D165" s="106">
        <f t="shared" ca="1" si="33"/>
        <v>59.505670889888222</v>
      </c>
      <c r="E165" s="106">
        <f t="shared" ca="1" si="33"/>
        <v>59.505721395439011</v>
      </c>
      <c r="F165" s="106">
        <f t="shared" ca="1" si="34"/>
        <v>59.5</v>
      </c>
      <c r="G165" s="106">
        <f t="shared" ca="1" si="34"/>
        <v>59.505116696588871</v>
      </c>
      <c r="H165" s="106">
        <f t="shared" ca="1" si="34"/>
        <v>59.545205479452058</v>
      </c>
      <c r="I165" s="106">
        <f t="shared" ca="1" si="36"/>
        <v>59</v>
      </c>
      <c r="J165" s="106">
        <f t="shared" ca="1" si="36"/>
        <v>714</v>
      </c>
      <c r="K165" s="106">
        <f t="shared" ca="1" si="36"/>
        <v>184</v>
      </c>
      <c r="L165" s="106">
        <f t="shared" ca="1" si="36"/>
        <v>6</v>
      </c>
      <c r="M165" s="106">
        <f t="shared" ca="1" si="36"/>
        <v>0</v>
      </c>
      <c r="N165" s="106">
        <f t="shared" ca="1" si="36"/>
        <v>21734</v>
      </c>
      <c r="Q165" s="4"/>
    </row>
    <row r="166" spans="1:17" x14ac:dyDescent="0.2">
      <c r="A166" s="110">
        <f t="shared" ca="1" si="32"/>
        <v>22868</v>
      </c>
      <c r="B166" s="106">
        <f t="shared" ca="1" si="33"/>
        <v>59.542465753424658</v>
      </c>
      <c r="C166" s="106">
        <f t="shared" ca="1" si="33"/>
        <v>59.501711156741955</v>
      </c>
      <c r="D166" s="106">
        <f t="shared" ca="1" si="33"/>
        <v>59.502932982881234</v>
      </c>
      <c r="E166" s="106">
        <f t="shared" ca="1" si="33"/>
        <v>59.502983486108221</v>
      </c>
      <c r="F166" s="106">
        <f t="shared" ca="1" si="34"/>
        <v>59.49722222222222</v>
      </c>
      <c r="G166" s="106">
        <f t="shared" ca="1" si="34"/>
        <v>59.502378815080789</v>
      </c>
      <c r="H166" s="106">
        <f t="shared" ca="1" si="34"/>
        <v>59.542465753424658</v>
      </c>
      <c r="I166" s="106">
        <f t="shared" ca="1" si="36"/>
        <v>59</v>
      </c>
      <c r="J166" s="106">
        <f t="shared" ca="1" si="36"/>
        <v>713</v>
      </c>
      <c r="K166" s="106">
        <f t="shared" ca="1" si="36"/>
        <v>183</v>
      </c>
      <c r="L166" s="106">
        <f t="shared" ca="1" si="36"/>
        <v>5</v>
      </c>
      <c r="M166" s="106">
        <f t="shared" ca="1" si="36"/>
        <v>30</v>
      </c>
      <c r="N166" s="106">
        <f t="shared" ca="1" si="36"/>
        <v>21733</v>
      </c>
      <c r="Q166" s="4"/>
    </row>
    <row r="167" spans="1:17" x14ac:dyDescent="0.2">
      <c r="A167" s="110">
        <f t="shared" ca="1" si="32"/>
        <v>22958</v>
      </c>
      <c r="B167" s="106">
        <f t="shared" ca="1" si="33"/>
        <v>59.295890410958904</v>
      </c>
      <c r="C167" s="106">
        <f t="shared" ca="1" si="33"/>
        <v>59.25530458590007</v>
      </c>
      <c r="D167" s="106">
        <f t="shared" ca="1" si="33"/>
        <v>59.256521352252271</v>
      </c>
      <c r="E167" s="106">
        <f t="shared" ca="1" si="33"/>
        <v>59.256571646336916</v>
      </c>
      <c r="F167" s="106">
        <f t="shared" ca="1" si="34"/>
        <v>59.25277777777778</v>
      </c>
      <c r="G167" s="106">
        <f t="shared" ca="1" si="34"/>
        <v>59.255969479353681</v>
      </c>
      <c r="H167" s="106">
        <f t="shared" ca="1" si="34"/>
        <v>59.295890410958904</v>
      </c>
      <c r="I167" s="106">
        <f t="shared" ca="1" si="36"/>
        <v>59</v>
      </c>
      <c r="J167" s="106">
        <f t="shared" ca="1" si="36"/>
        <v>711</v>
      </c>
      <c r="K167" s="106">
        <f t="shared" ca="1" si="36"/>
        <v>93</v>
      </c>
      <c r="L167" s="106">
        <f t="shared" ca="1" si="36"/>
        <v>3</v>
      </c>
      <c r="M167" s="106">
        <f t="shared" ca="1" si="36"/>
        <v>1</v>
      </c>
      <c r="N167" s="106">
        <f t="shared" ca="1" si="36"/>
        <v>21643</v>
      </c>
      <c r="Q167" s="4"/>
    </row>
    <row r="168" spans="1:17" x14ac:dyDescent="0.2">
      <c r="A168" s="110">
        <f t="shared" ca="1" si="32"/>
        <v>22959</v>
      </c>
      <c r="B168" s="106">
        <f t="shared" ca="1" si="33"/>
        <v>59.293150684931504</v>
      </c>
      <c r="C168" s="106">
        <f t="shared" ca="1" si="33"/>
        <v>59.252566735112936</v>
      </c>
      <c r="D168" s="106">
        <f t="shared" ca="1" si="33"/>
        <v>59.253783445245283</v>
      </c>
      <c r="E168" s="106">
        <f t="shared" ca="1" si="33"/>
        <v>59.253833737006126</v>
      </c>
      <c r="F168" s="106">
        <f t="shared" ca="1" si="34"/>
        <v>59.25</v>
      </c>
      <c r="G168" s="106">
        <f t="shared" ca="1" si="34"/>
        <v>59.253231597845605</v>
      </c>
      <c r="H168" s="106">
        <f t="shared" ca="1" si="34"/>
        <v>59.293150684931504</v>
      </c>
      <c r="I168" s="106">
        <f t="shared" ca="1" si="36"/>
        <v>59</v>
      </c>
      <c r="J168" s="106">
        <f t="shared" ca="1" si="36"/>
        <v>711</v>
      </c>
      <c r="K168" s="106">
        <f t="shared" ca="1" si="36"/>
        <v>92</v>
      </c>
      <c r="L168" s="106">
        <f t="shared" ca="1" si="36"/>
        <v>3</v>
      </c>
      <c r="M168" s="106">
        <f t="shared" ca="1" si="36"/>
        <v>0</v>
      </c>
      <c r="N168" s="106">
        <f t="shared" ca="1" si="36"/>
        <v>21642</v>
      </c>
      <c r="Q168" s="4"/>
    </row>
    <row r="169" spans="1:17" x14ac:dyDescent="0.2">
      <c r="A169" s="110">
        <f t="shared" ca="1" si="32"/>
        <v>22960</v>
      </c>
      <c r="B169" s="106">
        <f t="shared" ca="1" si="33"/>
        <v>59.290410958904111</v>
      </c>
      <c r="C169" s="106">
        <f t="shared" ca="1" si="33"/>
        <v>59.249828884325801</v>
      </c>
      <c r="D169" s="106">
        <f t="shared" ca="1" si="33"/>
        <v>59.251045538238294</v>
      </c>
      <c r="E169" s="106">
        <f t="shared" ca="1" si="33"/>
        <v>59.251095827675329</v>
      </c>
      <c r="F169" s="106">
        <f t="shared" ca="1" si="34"/>
        <v>59.24722222222222</v>
      </c>
      <c r="G169" s="106">
        <f t="shared" ca="1" si="34"/>
        <v>59.250493716337523</v>
      </c>
      <c r="H169" s="106">
        <f t="shared" ca="1" si="34"/>
        <v>59.290410958904111</v>
      </c>
      <c r="I169" s="106">
        <f t="shared" ca="1" si="36"/>
        <v>59</v>
      </c>
      <c r="J169" s="106">
        <f t="shared" ca="1" si="36"/>
        <v>710</v>
      </c>
      <c r="K169" s="106">
        <f t="shared" ca="1" si="36"/>
        <v>91</v>
      </c>
      <c r="L169" s="106">
        <f t="shared" ca="1" si="36"/>
        <v>2</v>
      </c>
      <c r="M169" s="106">
        <f t="shared" ca="1" si="36"/>
        <v>30</v>
      </c>
      <c r="N169" s="106">
        <f t="shared" ca="1" si="36"/>
        <v>21641</v>
      </c>
      <c r="Q169" s="4"/>
    </row>
    <row r="170" spans="1:17" x14ac:dyDescent="0.2">
      <c r="A170" s="110">
        <f t="shared" ca="1" si="32"/>
        <v>23050</v>
      </c>
      <c r="B170" s="106">
        <f t="shared" ca="1" si="33"/>
        <v>59.043835616438358</v>
      </c>
      <c r="C170" s="106">
        <f t="shared" ca="1" si="33"/>
        <v>59.003422313483917</v>
      </c>
      <c r="D170" s="106">
        <f t="shared" ca="1" si="33"/>
        <v>59.004633907609325</v>
      </c>
      <c r="E170" s="106">
        <f t="shared" ca="1" si="33"/>
        <v>59.004683987904031</v>
      </c>
      <c r="F170" s="106">
        <f t="shared" ca="1" si="34"/>
        <v>59.00277777777778</v>
      </c>
      <c r="G170" s="106">
        <f t="shared" ca="1" si="34"/>
        <v>59.003422313483917</v>
      </c>
      <c r="H170" s="106">
        <f t="shared" ca="1" si="34"/>
        <v>59.043835616438358</v>
      </c>
      <c r="I170" s="106">
        <f t="shared" ca="1" si="36"/>
        <v>59</v>
      </c>
      <c r="J170" s="106">
        <f t="shared" ca="1" si="36"/>
        <v>708</v>
      </c>
      <c r="K170" s="106">
        <f t="shared" ca="1" si="36"/>
        <v>1</v>
      </c>
      <c r="L170" s="106">
        <f t="shared" ca="1" si="36"/>
        <v>0</v>
      </c>
      <c r="M170" s="106">
        <f t="shared" ca="1" si="36"/>
        <v>1</v>
      </c>
      <c r="N170" s="106">
        <f t="shared" ca="1" si="36"/>
        <v>21551</v>
      </c>
      <c r="Q170" s="4"/>
    </row>
    <row r="171" spans="1:17" x14ac:dyDescent="0.2">
      <c r="A171" s="110">
        <f t="shared" ca="1" si="32"/>
        <v>23051</v>
      </c>
      <c r="B171" s="106">
        <f t="shared" ca="1" si="33"/>
        <v>59.041095890410958</v>
      </c>
      <c r="C171" s="106">
        <f t="shared" ca="1" si="33"/>
        <v>59.000684462696782</v>
      </c>
      <c r="D171" s="106">
        <f t="shared" ca="1" si="33"/>
        <v>59.001896000602336</v>
      </c>
      <c r="E171" s="106">
        <f t="shared" ca="1" si="33"/>
        <v>59.001946078573233</v>
      </c>
      <c r="F171" s="106">
        <f t="shared" ca="1" si="34"/>
        <v>59</v>
      </c>
      <c r="G171" s="106">
        <f t="shared" ca="1" si="34"/>
        <v>59.000684462696782</v>
      </c>
      <c r="H171" s="106">
        <f t="shared" ca="1" si="34"/>
        <v>59.041095890410958</v>
      </c>
      <c r="I171" s="106">
        <f t="shared" ca="1" si="36"/>
        <v>59</v>
      </c>
      <c r="J171" s="106">
        <f t="shared" ca="1" si="36"/>
        <v>708</v>
      </c>
      <c r="K171" s="106">
        <f t="shared" ca="1" si="36"/>
        <v>0</v>
      </c>
      <c r="L171" s="106">
        <f t="shared" ca="1" si="36"/>
        <v>0</v>
      </c>
      <c r="M171" s="106">
        <f t="shared" ca="1" si="36"/>
        <v>0</v>
      </c>
      <c r="N171" s="106">
        <f t="shared" ca="1" si="36"/>
        <v>21550</v>
      </c>
      <c r="Q171" s="4"/>
    </row>
    <row r="172" spans="1:17" x14ac:dyDescent="0.2">
      <c r="A172" s="110">
        <f t="shared" ca="1" si="32"/>
        <v>23052</v>
      </c>
      <c r="B172" s="106">
        <f t="shared" ca="1" si="33"/>
        <v>59.038356164383565</v>
      </c>
      <c r="C172" s="106">
        <f t="shared" ca="1" si="33"/>
        <v>58.997946611909654</v>
      </c>
      <c r="D172" s="106">
        <f t="shared" ca="1" si="33"/>
        <v>58.999158093595348</v>
      </c>
      <c r="E172" s="106">
        <f t="shared" ca="1" si="33"/>
        <v>58.999208169242443</v>
      </c>
      <c r="F172" s="106">
        <f t="shared" ca="1" si="34"/>
        <v>58.99722222222222</v>
      </c>
      <c r="G172" s="106">
        <f t="shared" ca="1" si="34"/>
        <v>58.997946611909654</v>
      </c>
      <c r="H172" s="106">
        <f t="shared" ca="1" si="34"/>
        <v>59.038356164383565</v>
      </c>
      <c r="I172" s="106">
        <f t="shared" ca="1" si="36"/>
        <v>58</v>
      </c>
      <c r="J172" s="106">
        <f t="shared" ca="1" si="36"/>
        <v>707</v>
      </c>
      <c r="K172" s="106">
        <f t="shared" ca="1" si="36"/>
        <v>364</v>
      </c>
      <c r="L172" s="106">
        <f t="shared" ca="1" si="36"/>
        <v>11</v>
      </c>
      <c r="M172" s="106">
        <f t="shared" ca="1" si="36"/>
        <v>30</v>
      </c>
      <c r="N172" s="106">
        <f t="shared" ca="1" si="36"/>
        <v>21549</v>
      </c>
      <c r="Q172" s="4"/>
    </row>
    <row r="173" spans="1:17" x14ac:dyDescent="0.2">
      <c r="A173" s="110">
        <f t="shared" ca="1" si="32"/>
        <v>23139</v>
      </c>
      <c r="B173" s="106">
        <f t="shared" ca="1" si="33"/>
        <v>58.8</v>
      </c>
      <c r="C173" s="106">
        <f t="shared" ca="1" si="33"/>
        <v>58.75975359342916</v>
      </c>
      <c r="D173" s="106">
        <f t="shared" ca="1" si="33"/>
        <v>58.760960183987351</v>
      </c>
      <c r="E173" s="106">
        <f t="shared" ca="1" si="33"/>
        <v>58.761010057463515</v>
      </c>
      <c r="F173" s="106">
        <f t="shared" ca="1" si="34"/>
        <v>58.75277777777778</v>
      </c>
      <c r="G173" s="106">
        <f t="shared" ca="1" si="34"/>
        <v>58.75975359342916</v>
      </c>
      <c r="H173" s="106">
        <f t="shared" ca="1" si="34"/>
        <v>58.8</v>
      </c>
      <c r="I173" s="106">
        <f t="shared" ca="1" si="36"/>
        <v>58</v>
      </c>
      <c r="J173" s="106">
        <f t="shared" ca="1" si="36"/>
        <v>705</v>
      </c>
      <c r="K173" s="106">
        <f t="shared" ca="1" si="36"/>
        <v>277</v>
      </c>
      <c r="L173" s="106">
        <f t="shared" ca="1" si="36"/>
        <v>9</v>
      </c>
      <c r="M173" s="106">
        <f t="shared" ca="1" si="36"/>
        <v>1</v>
      </c>
      <c r="N173" s="106">
        <f t="shared" ca="1" si="36"/>
        <v>21462</v>
      </c>
      <c r="Q173" s="4"/>
    </row>
    <row r="174" spans="1:17" x14ac:dyDescent="0.2">
      <c r="A174" s="110">
        <f t="shared" ca="1" si="32"/>
        <v>23140</v>
      </c>
      <c r="B174" s="106">
        <f t="shared" ref="B174:E193" ca="1" si="37">($B$7-$A174)/B$12</f>
        <v>58.797260273972604</v>
      </c>
      <c r="C174" s="106">
        <f t="shared" ca="1" si="37"/>
        <v>58.757015742642025</v>
      </c>
      <c r="D174" s="106">
        <f t="shared" ca="1" si="37"/>
        <v>58.758222276980362</v>
      </c>
      <c r="E174" s="106">
        <f t="shared" ca="1" si="37"/>
        <v>58.758272148132725</v>
      </c>
      <c r="F174" s="106">
        <f t="shared" ref="F174:H193" ca="1" si="38">YEARFRAC($A174,$B$7,F$12)</f>
        <v>58.75</v>
      </c>
      <c r="G174" s="106">
        <f t="shared" ca="1" si="38"/>
        <v>58.757015742642025</v>
      </c>
      <c r="H174" s="106">
        <f t="shared" ca="1" si="38"/>
        <v>58.797260273972604</v>
      </c>
      <c r="I174" s="106">
        <f t="shared" ref="I174:N183" ca="1" si="39">DATEDIF($A174,$B$7,I$12)</f>
        <v>58</v>
      </c>
      <c r="J174" s="106">
        <f t="shared" ca="1" si="39"/>
        <v>705</v>
      </c>
      <c r="K174" s="106">
        <f t="shared" ca="1" si="39"/>
        <v>276</v>
      </c>
      <c r="L174" s="106">
        <f t="shared" ca="1" si="39"/>
        <v>9</v>
      </c>
      <c r="M174" s="106">
        <f t="shared" ca="1" si="39"/>
        <v>0</v>
      </c>
      <c r="N174" s="106">
        <f t="shared" ca="1" si="39"/>
        <v>21461</v>
      </c>
      <c r="Q174" s="4"/>
    </row>
    <row r="175" spans="1:17" x14ac:dyDescent="0.2">
      <c r="A175" s="110">
        <f t="shared" ca="1" si="32"/>
        <v>23141</v>
      </c>
      <c r="B175" s="106">
        <f t="shared" ca="1" si="37"/>
        <v>58.794520547945204</v>
      </c>
      <c r="C175" s="106">
        <f t="shared" ca="1" si="37"/>
        <v>58.75427789185489</v>
      </c>
      <c r="D175" s="106">
        <f t="shared" ca="1" si="37"/>
        <v>58.755484369973374</v>
      </c>
      <c r="E175" s="106">
        <f t="shared" ca="1" si="37"/>
        <v>58.755534238801928</v>
      </c>
      <c r="F175" s="106">
        <f t="shared" ca="1" si="38"/>
        <v>58.74722222222222</v>
      </c>
      <c r="G175" s="106">
        <f t="shared" ca="1" si="38"/>
        <v>58.75427789185489</v>
      </c>
      <c r="H175" s="106">
        <f t="shared" ca="1" si="38"/>
        <v>58.794520547945204</v>
      </c>
      <c r="I175" s="106">
        <f t="shared" ca="1" si="39"/>
        <v>58</v>
      </c>
      <c r="J175" s="106">
        <f t="shared" ca="1" si="39"/>
        <v>704</v>
      </c>
      <c r="K175" s="106">
        <f t="shared" ca="1" si="39"/>
        <v>275</v>
      </c>
      <c r="L175" s="106">
        <f t="shared" ca="1" si="39"/>
        <v>8</v>
      </c>
      <c r="M175" s="106">
        <f t="shared" ca="1" si="39"/>
        <v>30</v>
      </c>
      <c r="N175" s="106">
        <f t="shared" ca="1" si="39"/>
        <v>21460</v>
      </c>
      <c r="Q175" s="4"/>
    </row>
    <row r="176" spans="1:17" x14ac:dyDescent="0.2">
      <c r="A176" s="110">
        <f t="shared" ca="1" si="32"/>
        <v>23231</v>
      </c>
      <c r="B176" s="106">
        <f t="shared" ca="1" si="37"/>
        <v>58.547945205479451</v>
      </c>
      <c r="C176" s="106">
        <f t="shared" ca="1" si="37"/>
        <v>58.507871321013006</v>
      </c>
      <c r="D176" s="106">
        <f t="shared" ca="1" si="37"/>
        <v>58.509072739344404</v>
      </c>
      <c r="E176" s="106">
        <f t="shared" ca="1" si="37"/>
        <v>58.50912239903063</v>
      </c>
      <c r="F176" s="106">
        <f t="shared" ca="1" si="38"/>
        <v>58.50277777777778</v>
      </c>
      <c r="G176" s="106">
        <f t="shared" ca="1" si="38"/>
        <v>58.507871321013006</v>
      </c>
      <c r="H176" s="106">
        <f t="shared" ca="1" si="38"/>
        <v>58.547945205479451</v>
      </c>
      <c r="I176" s="106">
        <f t="shared" ca="1" si="39"/>
        <v>58</v>
      </c>
      <c r="J176" s="106">
        <f t="shared" ca="1" si="39"/>
        <v>702</v>
      </c>
      <c r="K176" s="106">
        <f t="shared" ca="1" si="39"/>
        <v>185</v>
      </c>
      <c r="L176" s="106">
        <f t="shared" ca="1" si="39"/>
        <v>6</v>
      </c>
      <c r="M176" s="106">
        <f t="shared" ca="1" si="39"/>
        <v>1</v>
      </c>
      <c r="N176" s="106">
        <f t="shared" ca="1" si="39"/>
        <v>21370</v>
      </c>
      <c r="Q176" s="4"/>
    </row>
    <row r="177" spans="1:17" x14ac:dyDescent="0.2">
      <c r="A177" s="110">
        <f t="shared" ca="1" si="32"/>
        <v>23232</v>
      </c>
      <c r="B177" s="106">
        <f t="shared" ca="1" si="37"/>
        <v>58.545205479452058</v>
      </c>
      <c r="C177" s="106">
        <f t="shared" ca="1" si="37"/>
        <v>58.505133470225871</v>
      </c>
      <c r="D177" s="106">
        <f t="shared" ca="1" si="37"/>
        <v>58.506334832337416</v>
      </c>
      <c r="E177" s="106">
        <f t="shared" ca="1" si="37"/>
        <v>58.506384489699833</v>
      </c>
      <c r="F177" s="106">
        <f t="shared" ca="1" si="38"/>
        <v>58.5</v>
      </c>
      <c r="G177" s="106">
        <f t="shared" ca="1" si="38"/>
        <v>58.505133470225871</v>
      </c>
      <c r="H177" s="106">
        <f t="shared" ca="1" si="38"/>
        <v>58.545205479452058</v>
      </c>
      <c r="I177" s="106">
        <f t="shared" ca="1" si="39"/>
        <v>58</v>
      </c>
      <c r="J177" s="106">
        <f t="shared" ca="1" si="39"/>
        <v>702</v>
      </c>
      <c r="K177" s="106">
        <f t="shared" ca="1" si="39"/>
        <v>184</v>
      </c>
      <c r="L177" s="106">
        <f t="shared" ca="1" si="39"/>
        <v>6</v>
      </c>
      <c r="M177" s="106">
        <f t="shared" ca="1" si="39"/>
        <v>0</v>
      </c>
      <c r="N177" s="106">
        <f t="shared" ca="1" si="39"/>
        <v>21369</v>
      </c>
      <c r="Q177" s="4"/>
    </row>
    <row r="178" spans="1:17" x14ac:dyDescent="0.2">
      <c r="A178" s="110">
        <f t="shared" ca="1" si="32"/>
        <v>23233</v>
      </c>
      <c r="B178" s="106">
        <f t="shared" ca="1" si="37"/>
        <v>58.542465753424658</v>
      </c>
      <c r="C178" s="106">
        <f t="shared" ca="1" si="37"/>
        <v>58.502395619438744</v>
      </c>
      <c r="D178" s="106">
        <f t="shared" ca="1" si="37"/>
        <v>58.503596925330427</v>
      </c>
      <c r="E178" s="106">
        <f t="shared" ca="1" si="37"/>
        <v>58.503646580369043</v>
      </c>
      <c r="F178" s="106">
        <f t="shared" ca="1" si="38"/>
        <v>58.49722222222222</v>
      </c>
      <c r="G178" s="106">
        <f t="shared" ca="1" si="38"/>
        <v>58.502395619438744</v>
      </c>
      <c r="H178" s="106">
        <f t="shared" ca="1" si="38"/>
        <v>58.542465753424658</v>
      </c>
      <c r="I178" s="106">
        <f t="shared" ca="1" si="39"/>
        <v>58</v>
      </c>
      <c r="J178" s="106">
        <f t="shared" ca="1" si="39"/>
        <v>701</v>
      </c>
      <c r="K178" s="106">
        <f t="shared" ca="1" si="39"/>
        <v>183</v>
      </c>
      <c r="L178" s="106">
        <f t="shared" ca="1" si="39"/>
        <v>5</v>
      </c>
      <c r="M178" s="106">
        <f t="shared" ca="1" si="39"/>
        <v>30</v>
      </c>
      <c r="N178" s="106">
        <f t="shared" ca="1" si="39"/>
        <v>21368</v>
      </c>
      <c r="Q178" s="4"/>
    </row>
    <row r="179" spans="1:17" x14ac:dyDescent="0.2">
      <c r="A179" s="110">
        <f t="shared" ca="1" si="32"/>
        <v>23323</v>
      </c>
      <c r="B179" s="106">
        <f t="shared" ca="1" si="37"/>
        <v>58.295890410958904</v>
      </c>
      <c r="C179" s="106">
        <f t="shared" ca="1" si="37"/>
        <v>58.255989048596852</v>
      </c>
      <c r="D179" s="106">
        <f t="shared" ca="1" si="37"/>
        <v>58.257185294701465</v>
      </c>
      <c r="E179" s="106">
        <f t="shared" ca="1" si="37"/>
        <v>58.257234740597738</v>
      </c>
      <c r="F179" s="106">
        <f t="shared" ca="1" si="38"/>
        <v>58.25277777777778</v>
      </c>
      <c r="G179" s="106">
        <f t="shared" ca="1" si="38"/>
        <v>58.255989048596852</v>
      </c>
      <c r="H179" s="106">
        <f t="shared" ca="1" si="38"/>
        <v>58.295890410958904</v>
      </c>
      <c r="I179" s="106">
        <f t="shared" ca="1" si="39"/>
        <v>58</v>
      </c>
      <c r="J179" s="106">
        <f t="shared" ca="1" si="39"/>
        <v>699</v>
      </c>
      <c r="K179" s="106">
        <f t="shared" ca="1" si="39"/>
        <v>93</v>
      </c>
      <c r="L179" s="106">
        <f t="shared" ca="1" si="39"/>
        <v>3</v>
      </c>
      <c r="M179" s="106">
        <f t="shared" ca="1" si="39"/>
        <v>1</v>
      </c>
      <c r="N179" s="106">
        <f t="shared" ca="1" si="39"/>
        <v>21278</v>
      </c>
      <c r="Q179" s="4"/>
    </row>
    <row r="180" spans="1:17" x14ac:dyDescent="0.2">
      <c r="A180" s="110">
        <f t="shared" ca="1" si="32"/>
        <v>23324</v>
      </c>
      <c r="B180" s="106">
        <f t="shared" ca="1" si="37"/>
        <v>58.293150684931504</v>
      </c>
      <c r="C180" s="106">
        <f t="shared" ca="1" si="37"/>
        <v>58.253251197809718</v>
      </c>
      <c r="D180" s="106">
        <f t="shared" ca="1" si="37"/>
        <v>58.254447387694476</v>
      </c>
      <c r="E180" s="106">
        <f t="shared" ca="1" si="37"/>
        <v>58.254496831266948</v>
      </c>
      <c r="F180" s="106">
        <f t="shared" ca="1" si="38"/>
        <v>58.25</v>
      </c>
      <c r="G180" s="106">
        <f t="shared" ca="1" si="38"/>
        <v>58.253251197809718</v>
      </c>
      <c r="H180" s="106">
        <f t="shared" ca="1" si="38"/>
        <v>58.293150684931504</v>
      </c>
      <c r="I180" s="106">
        <f t="shared" ca="1" si="39"/>
        <v>58</v>
      </c>
      <c r="J180" s="106">
        <f t="shared" ca="1" si="39"/>
        <v>699</v>
      </c>
      <c r="K180" s="106">
        <f t="shared" ca="1" si="39"/>
        <v>92</v>
      </c>
      <c r="L180" s="106">
        <f t="shared" ca="1" si="39"/>
        <v>3</v>
      </c>
      <c r="M180" s="106">
        <f t="shared" ca="1" si="39"/>
        <v>0</v>
      </c>
      <c r="N180" s="106">
        <f t="shared" ca="1" si="39"/>
        <v>21277</v>
      </c>
      <c r="Q180" s="4"/>
    </row>
    <row r="181" spans="1:17" x14ac:dyDescent="0.2">
      <c r="A181" s="110">
        <f t="shared" ca="1" si="32"/>
        <v>23325</v>
      </c>
      <c r="B181" s="106">
        <f t="shared" ca="1" si="37"/>
        <v>58.290410958904111</v>
      </c>
      <c r="C181" s="106">
        <f t="shared" ca="1" si="37"/>
        <v>58.25051334702259</v>
      </c>
      <c r="D181" s="106">
        <f t="shared" ca="1" si="37"/>
        <v>58.251709480687488</v>
      </c>
      <c r="E181" s="106">
        <f t="shared" ca="1" si="37"/>
        <v>58.251758921936158</v>
      </c>
      <c r="F181" s="106">
        <f t="shared" ca="1" si="38"/>
        <v>58.24722222222222</v>
      </c>
      <c r="G181" s="106">
        <f t="shared" ca="1" si="38"/>
        <v>58.25051334702259</v>
      </c>
      <c r="H181" s="106">
        <f t="shared" ca="1" si="38"/>
        <v>58.290410958904111</v>
      </c>
      <c r="I181" s="106">
        <f t="shared" ca="1" si="39"/>
        <v>58</v>
      </c>
      <c r="J181" s="106">
        <f t="shared" ca="1" si="39"/>
        <v>698</v>
      </c>
      <c r="K181" s="106">
        <f t="shared" ca="1" si="39"/>
        <v>91</v>
      </c>
      <c r="L181" s="106">
        <f t="shared" ca="1" si="39"/>
        <v>2</v>
      </c>
      <c r="M181" s="106">
        <f t="shared" ca="1" si="39"/>
        <v>30</v>
      </c>
      <c r="N181" s="106">
        <f t="shared" ca="1" si="39"/>
        <v>21276</v>
      </c>
      <c r="Q181" s="4"/>
    </row>
    <row r="182" spans="1:17" x14ac:dyDescent="0.2">
      <c r="A182" s="110">
        <f t="shared" ca="1" si="32"/>
        <v>23415</v>
      </c>
      <c r="B182" s="106">
        <f t="shared" ca="1" si="37"/>
        <v>58.043835616438358</v>
      </c>
      <c r="C182" s="106">
        <f t="shared" ca="1" si="37"/>
        <v>58.004106776180699</v>
      </c>
      <c r="D182" s="106">
        <f t="shared" ca="1" si="37"/>
        <v>58.005297850058518</v>
      </c>
      <c r="E182" s="106">
        <f t="shared" ca="1" si="37"/>
        <v>58.005347082164853</v>
      </c>
      <c r="F182" s="106">
        <f t="shared" ca="1" si="38"/>
        <v>58.00277777777778</v>
      </c>
      <c r="G182" s="106">
        <f t="shared" ca="1" si="38"/>
        <v>58.003433874709977</v>
      </c>
      <c r="H182" s="106">
        <f t="shared" ca="1" si="38"/>
        <v>58.043835616438358</v>
      </c>
      <c r="I182" s="106">
        <f t="shared" ca="1" si="39"/>
        <v>58</v>
      </c>
      <c r="J182" s="106">
        <f t="shared" ca="1" si="39"/>
        <v>696</v>
      </c>
      <c r="K182" s="106">
        <f t="shared" ca="1" si="39"/>
        <v>1</v>
      </c>
      <c r="L182" s="106">
        <f t="shared" ca="1" si="39"/>
        <v>0</v>
      </c>
      <c r="M182" s="106">
        <f t="shared" ca="1" si="39"/>
        <v>1</v>
      </c>
      <c r="N182" s="106">
        <f t="shared" ca="1" si="39"/>
        <v>21186</v>
      </c>
      <c r="Q182" s="4"/>
    </row>
    <row r="183" spans="1:17" x14ac:dyDescent="0.2">
      <c r="A183" s="110">
        <f t="shared" ca="1" si="32"/>
        <v>23416</v>
      </c>
      <c r="B183" s="106">
        <f t="shared" ca="1" si="37"/>
        <v>58.041095890410958</v>
      </c>
      <c r="C183" s="106">
        <f t="shared" ca="1" si="37"/>
        <v>58.001368925393564</v>
      </c>
      <c r="D183" s="106">
        <f t="shared" ca="1" si="37"/>
        <v>58.00255994305153</v>
      </c>
      <c r="E183" s="106">
        <f t="shared" ca="1" si="37"/>
        <v>58.002609172834056</v>
      </c>
      <c r="F183" s="106">
        <f t="shared" ca="1" si="38"/>
        <v>58</v>
      </c>
      <c r="G183" s="106">
        <f t="shared" ca="1" si="38"/>
        <v>58.000696055684458</v>
      </c>
      <c r="H183" s="106">
        <f t="shared" ca="1" si="38"/>
        <v>58.041095890410958</v>
      </c>
      <c r="I183" s="106">
        <f t="shared" ca="1" si="39"/>
        <v>58</v>
      </c>
      <c r="J183" s="106">
        <f t="shared" ca="1" si="39"/>
        <v>696</v>
      </c>
      <c r="K183" s="106">
        <f t="shared" ca="1" si="39"/>
        <v>0</v>
      </c>
      <c r="L183" s="106">
        <f t="shared" ca="1" si="39"/>
        <v>0</v>
      </c>
      <c r="M183" s="106">
        <f t="shared" ca="1" si="39"/>
        <v>0</v>
      </c>
      <c r="N183" s="106">
        <f t="shared" ca="1" si="39"/>
        <v>21185</v>
      </c>
      <c r="Q183" s="4"/>
    </row>
    <row r="184" spans="1:17" x14ac:dyDescent="0.2">
      <c r="A184" s="110">
        <f t="shared" ca="1" si="32"/>
        <v>23417</v>
      </c>
      <c r="B184" s="106">
        <f t="shared" ca="1" si="37"/>
        <v>58.038356164383565</v>
      </c>
      <c r="C184" s="106">
        <f t="shared" ca="1" si="37"/>
        <v>57.998631074606436</v>
      </c>
      <c r="D184" s="106">
        <f t="shared" ca="1" si="37"/>
        <v>57.999822036044542</v>
      </c>
      <c r="E184" s="106">
        <f t="shared" ca="1" si="37"/>
        <v>57.999871263503266</v>
      </c>
      <c r="F184" s="106">
        <f t="shared" ca="1" si="38"/>
        <v>57.99722222222222</v>
      </c>
      <c r="G184" s="106">
        <f t="shared" ca="1" si="38"/>
        <v>57.997958236658931</v>
      </c>
      <c r="H184" s="106">
        <f t="shared" ca="1" si="38"/>
        <v>58.038356164383565</v>
      </c>
      <c r="I184" s="106">
        <f t="shared" ref="I184:N193" ca="1" si="40">DATEDIF($A184,$B$7,I$12)</f>
        <v>57</v>
      </c>
      <c r="J184" s="106">
        <f t="shared" ca="1" si="40"/>
        <v>695</v>
      </c>
      <c r="K184" s="106">
        <f t="shared" ca="1" si="40"/>
        <v>365</v>
      </c>
      <c r="L184" s="106">
        <f t="shared" ca="1" si="40"/>
        <v>11</v>
      </c>
      <c r="M184" s="106">
        <f t="shared" ca="1" si="40"/>
        <v>30</v>
      </c>
      <c r="N184" s="106">
        <f t="shared" ca="1" si="40"/>
        <v>21184</v>
      </c>
      <c r="Q184" s="4"/>
    </row>
    <row r="185" spans="1:17" x14ac:dyDescent="0.2">
      <c r="A185" s="110">
        <f t="shared" ca="1" si="32"/>
        <v>23505</v>
      </c>
      <c r="B185" s="106">
        <f t="shared" ca="1" si="37"/>
        <v>57.797260273972604</v>
      </c>
      <c r="C185" s="106">
        <f t="shared" ca="1" si="37"/>
        <v>57.757700205338807</v>
      </c>
      <c r="D185" s="106">
        <f t="shared" ca="1" si="37"/>
        <v>57.758886219429556</v>
      </c>
      <c r="E185" s="106">
        <f t="shared" ca="1" si="37"/>
        <v>57.758935242393548</v>
      </c>
      <c r="F185" s="106">
        <f t="shared" ca="1" si="38"/>
        <v>57.75277777777778</v>
      </c>
      <c r="G185" s="106">
        <f t="shared" ca="1" si="38"/>
        <v>57.757030162412995</v>
      </c>
      <c r="H185" s="106">
        <f t="shared" ca="1" si="38"/>
        <v>57.797260273972604</v>
      </c>
      <c r="I185" s="106">
        <f t="shared" ca="1" si="40"/>
        <v>57</v>
      </c>
      <c r="J185" s="106">
        <f t="shared" ca="1" si="40"/>
        <v>693</v>
      </c>
      <c r="K185" s="106">
        <f t="shared" ca="1" si="40"/>
        <v>277</v>
      </c>
      <c r="L185" s="106">
        <f t="shared" ca="1" si="40"/>
        <v>9</v>
      </c>
      <c r="M185" s="106">
        <f t="shared" ca="1" si="40"/>
        <v>1</v>
      </c>
      <c r="N185" s="106">
        <f t="shared" ca="1" si="40"/>
        <v>21096</v>
      </c>
      <c r="Q185" s="4"/>
    </row>
    <row r="186" spans="1:17" x14ac:dyDescent="0.2">
      <c r="A186" s="110">
        <f t="shared" ca="1" si="32"/>
        <v>23506</v>
      </c>
      <c r="B186" s="106">
        <f t="shared" ca="1" si="37"/>
        <v>57.794520547945204</v>
      </c>
      <c r="C186" s="106">
        <f t="shared" ca="1" si="37"/>
        <v>57.754962354551679</v>
      </c>
      <c r="D186" s="106">
        <f t="shared" ca="1" si="37"/>
        <v>57.756148312422567</v>
      </c>
      <c r="E186" s="106">
        <f t="shared" ca="1" si="37"/>
        <v>57.756197333062758</v>
      </c>
      <c r="F186" s="106">
        <f t="shared" ca="1" si="38"/>
        <v>57.75</v>
      </c>
      <c r="G186" s="106">
        <f t="shared" ca="1" si="38"/>
        <v>57.754292343387469</v>
      </c>
      <c r="H186" s="106">
        <f t="shared" ca="1" si="38"/>
        <v>57.794520547945204</v>
      </c>
      <c r="I186" s="106">
        <f t="shared" ca="1" si="40"/>
        <v>57</v>
      </c>
      <c r="J186" s="106">
        <f t="shared" ca="1" si="40"/>
        <v>693</v>
      </c>
      <c r="K186" s="106">
        <f t="shared" ca="1" si="40"/>
        <v>276</v>
      </c>
      <c r="L186" s="106">
        <f t="shared" ca="1" si="40"/>
        <v>9</v>
      </c>
      <c r="M186" s="106">
        <f t="shared" ca="1" si="40"/>
        <v>0</v>
      </c>
      <c r="N186" s="106">
        <f t="shared" ca="1" si="40"/>
        <v>21095</v>
      </c>
      <c r="Q186" s="4"/>
    </row>
    <row r="187" spans="1:17" x14ac:dyDescent="0.2">
      <c r="A187" s="110">
        <f t="shared" ca="1" si="32"/>
        <v>23507</v>
      </c>
      <c r="B187" s="106">
        <f t="shared" ca="1" si="37"/>
        <v>57.791780821917811</v>
      </c>
      <c r="C187" s="106">
        <f t="shared" ca="1" si="37"/>
        <v>57.752224503764545</v>
      </c>
      <c r="D187" s="106">
        <f t="shared" ca="1" si="37"/>
        <v>57.753410405415579</v>
      </c>
      <c r="E187" s="106">
        <f t="shared" ca="1" si="37"/>
        <v>57.753459423731961</v>
      </c>
      <c r="F187" s="106">
        <f t="shared" ca="1" si="38"/>
        <v>57.74722222222222</v>
      </c>
      <c r="G187" s="106">
        <f t="shared" ca="1" si="38"/>
        <v>57.75155452436195</v>
      </c>
      <c r="H187" s="106">
        <f t="shared" ca="1" si="38"/>
        <v>57.791780821917811</v>
      </c>
      <c r="I187" s="106">
        <f t="shared" ca="1" si="40"/>
        <v>57</v>
      </c>
      <c r="J187" s="106">
        <f t="shared" ca="1" si="40"/>
        <v>692</v>
      </c>
      <c r="K187" s="106">
        <f t="shared" ca="1" si="40"/>
        <v>275</v>
      </c>
      <c r="L187" s="106">
        <f t="shared" ca="1" si="40"/>
        <v>8</v>
      </c>
      <c r="M187" s="106">
        <f t="shared" ca="1" si="40"/>
        <v>30</v>
      </c>
      <c r="N187" s="106">
        <f t="shared" ca="1" si="40"/>
        <v>21094</v>
      </c>
      <c r="Q187" s="4"/>
    </row>
    <row r="188" spans="1:17" x14ac:dyDescent="0.2">
      <c r="A188" s="110">
        <f t="shared" ca="1" si="32"/>
        <v>23597</v>
      </c>
      <c r="B188" s="106">
        <f t="shared" ca="1" si="37"/>
        <v>57.545205479452058</v>
      </c>
      <c r="C188" s="106">
        <f t="shared" ca="1" si="37"/>
        <v>57.505817932922653</v>
      </c>
      <c r="D188" s="106">
        <f t="shared" ca="1" si="37"/>
        <v>57.506998774786616</v>
      </c>
      <c r="E188" s="106">
        <f t="shared" ca="1" si="37"/>
        <v>57.507047583960663</v>
      </c>
      <c r="F188" s="106">
        <f t="shared" ca="1" si="38"/>
        <v>57.50277777777778</v>
      </c>
      <c r="G188" s="106">
        <f t="shared" ca="1" si="38"/>
        <v>57.505150812064969</v>
      </c>
      <c r="H188" s="106">
        <f t="shared" ca="1" si="38"/>
        <v>57.545205479452058</v>
      </c>
      <c r="I188" s="106">
        <f t="shared" ca="1" si="40"/>
        <v>57</v>
      </c>
      <c r="J188" s="106">
        <f t="shared" ca="1" si="40"/>
        <v>690</v>
      </c>
      <c r="K188" s="106">
        <f t="shared" ca="1" si="40"/>
        <v>185</v>
      </c>
      <c r="L188" s="106">
        <f t="shared" ca="1" si="40"/>
        <v>6</v>
      </c>
      <c r="M188" s="106">
        <f t="shared" ca="1" si="40"/>
        <v>1</v>
      </c>
      <c r="N188" s="106">
        <f t="shared" ca="1" si="40"/>
        <v>21004</v>
      </c>
      <c r="Q188" s="4"/>
    </row>
    <row r="189" spans="1:17" x14ac:dyDescent="0.2">
      <c r="A189" s="110">
        <f t="shared" ca="1" si="32"/>
        <v>23598</v>
      </c>
      <c r="B189" s="106">
        <f t="shared" ca="1" si="37"/>
        <v>57.542465753424658</v>
      </c>
      <c r="C189" s="106">
        <f t="shared" ca="1" si="37"/>
        <v>57.503080082135526</v>
      </c>
      <c r="D189" s="106">
        <f t="shared" ca="1" si="37"/>
        <v>57.504260867779628</v>
      </c>
      <c r="E189" s="106">
        <f t="shared" ca="1" si="37"/>
        <v>57.504309674629866</v>
      </c>
      <c r="F189" s="106">
        <f t="shared" ca="1" si="38"/>
        <v>57.5</v>
      </c>
      <c r="G189" s="106">
        <f t="shared" ca="1" si="38"/>
        <v>57.502412993039442</v>
      </c>
      <c r="H189" s="106">
        <f t="shared" ca="1" si="38"/>
        <v>57.542465753424658</v>
      </c>
      <c r="I189" s="106">
        <f t="shared" ca="1" si="40"/>
        <v>57</v>
      </c>
      <c r="J189" s="106">
        <f t="shared" ca="1" si="40"/>
        <v>690</v>
      </c>
      <c r="K189" s="106">
        <f t="shared" ca="1" si="40"/>
        <v>184</v>
      </c>
      <c r="L189" s="106">
        <f t="shared" ca="1" si="40"/>
        <v>6</v>
      </c>
      <c r="M189" s="106">
        <f t="shared" ca="1" si="40"/>
        <v>0</v>
      </c>
      <c r="N189" s="106">
        <f t="shared" ca="1" si="40"/>
        <v>21003</v>
      </c>
      <c r="Q189" s="4"/>
    </row>
    <row r="190" spans="1:17" x14ac:dyDescent="0.2">
      <c r="A190" s="110">
        <f t="shared" ca="1" si="32"/>
        <v>23599</v>
      </c>
      <c r="B190" s="106">
        <f t="shared" ca="1" si="37"/>
        <v>57.539726027397258</v>
      </c>
      <c r="C190" s="106">
        <f t="shared" ca="1" si="37"/>
        <v>57.500342231348391</v>
      </c>
      <c r="D190" s="106">
        <f t="shared" ca="1" si="37"/>
        <v>57.50152296077264</v>
      </c>
      <c r="E190" s="106">
        <f t="shared" ca="1" si="37"/>
        <v>57.501571765299076</v>
      </c>
      <c r="F190" s="106">
        <f t="shared" ca="1" si="38"/>
        <v>57.49722222222222</v>
      </c>
      <c r="G190" s="106">
        <f t="shared" ca="1" si="38"/>
        <v>57.499675174013923</v>
      </c>
      <c r="H190" s="106">
        <f t="shared" ca="1" si="38"/>
        <v>57.539726027397258</v>
      </c>
      <c r="I190" s="106">
        <f t="shared" ca="1" si="40"/>
        <v>57</v>
      </c>
      <c r="J190" s="106">
        <f t="shared" ca="1" si="40"/>
        <v>689</v>
      </c>
      <c r="K190" s="106">
        <f t="shared" ca="1" si="40"/>
        <v>183</v>
      </c>
      <c r="L190" s="106">
        <f t="shared" ca="1" si="40"/>
        <v>5</v>
      </c>
      <c r="M190" s="106">
        <f t="shared" ca="1" si="40"/>
        <v>30</v>
      </c>
      <c r="N190" s="106">
        <f t="shared" ca="1" si="40"/>
        <v>21002</v>
      </c>
      <c r="Q190" s="4"/>
    </row>
    <row r="191" spans="1:17" x14ac:dyDescent="0.2">
      <c r="A191" s="110">
        <f t="shared" ca="1" si="32"/>
        <v>23689</v>
      </c>
      <c r="B191" s="106">
        <f t="shared" ca="1" si="37"/>
        <v>57.293150684931504</v>
      </c>
      <c r="C191" s="106">
        <f t="shared" ca="1" si="37"/>
        <v>57.2539356605065</v>
      </c>
      <c r="D191" s="106">
        <f t="shared" ca="1" si="37"/>
        <v>57.25511133014367</v>
      </c>
      <c r="E191" s="106">
        <f t="shared" ca="1" si="37"/>
        <v>57.255159925527771</v>
      </c>
      <c r="F191" s="106">
        <f t="shared" ca="1" si="38"/>
        <v>57.25277777777778</v>
      </c>
      <c r="G191" s="106">
        <f t="shared" ca="1" si="38"/>
        <v>57.253271461716942</v>
      </c>
      <c r="H191" s="106">
        <f t="shared" ca="1" si="38"/>
        <v>57.293150684931504</v>
      </c>
      <c r="I191" s="106">
        <f t="shared" ca="1" si="40"/>
        <v>57</v>
      </c>
      <c r="J191" s="106">
        <f t="shared" ca="1" si="40"/>
        <v>687</v>
      </c>
      <c r="K191" s="106">
        <f t="shared" ca="1" si="40"/>
        <v>93</v>
      </c>
      <c r="L191" s="106">
        <f t="shared" ca="1" si="40"/>
        <v>3</v>
      </c>
      <c r="M191" s="106">
        <f t="shared" ca="1" si="40"/>
        <v>1</v>
      </c>
      <c r="N191" s="106">
        <f t="shared" ca="1" si="40"/>
        <v>20912</v>
      </c>
      <c r="Q191" s="4"/>
    </row>
    <row r="192" spans="1:17" x14ac:dyDescent="0.2">
      <c r="A192" s="110">
        <f t="shared" ca="1" si="32"/>
        <v>23690</v>
      </c>
      <c r="B192" s="106">
        <f t="shared" ca="1" si="37"/>
        <v>57.290410958904111</v>
      </c>
      <c r="C192" s="106">
        <f t="shared" ca="1" si="37"/>
        <v>57.251197809719372</v>
      </c>
      <c r="D192" s="106">
        <f t="shared" ca="1" si="37"/>
        <v>57.252373423136682</v>
      </c>
      <c r="E192" s="106">
        <f t="shared" ca="1" si="37"/>
        <v>57.252422016196981</v>
      </c>
      <c r="F192" s="106">
        <f t="shared" ca="1" si="38"/>
        <v>57.25</v>
      </c>
      <c r="G192" s="106">
        <f t="shared" ca="1" si="38"/>
        <v>57.250533642691416</v>
      </c>
      <c r="H192" s="106">
        <f t="shared" ca="1" si="38"/>
        <v>57.290410958904111</v>
      </c>
      <c r="I192" s="106">
        <f t="shared" ca="1" si="40"/>
        <v>57</v>
      </c>
      <c r="J192" s="106">
        <f t="shared" ca="1" si="40"/>
        <v>687</v>
      </c>
      <c r="K192" s="106">
        <f t="shared" ca="1" si="40"/>
        <v>92</v>
      </c>
      <c r="L192" s="106">
        <f t="shared" ca="1" si="40"/>
        <v>3</v>
      </c>
      <c r="M192" s="106">
        <f t="shared" ca="1" si="40"/>
        <v>0</v>
      </c>
      <c r="N192" s="106">
        <f t="shared" ca="1" si="40"/>
        <v>20911</v>
      </c>
      <c r="Q192" s="4"/>
    </row>
    <row r="193" spans="1:17" x14ac:dyDescent="0.2">
      <c r="A193" s="110">
        <f t="shared" ca="1" si="32"/>
        <v>23691</v>
      </c>
      <c r="B193" s="106">
        <f t="shared" ca="1" si="37"/>
        <v>57.287671232876711</v>
      </c>
      <c r="C193" s="106">
        <f t="shared" ca="1" si="37"/>
        <v>57.248459958932237</v>
      </c>
      <c r="D193" s="106">
        <f t="shared" ca="1" si="37"/>
        <v>57.249635516129693</v>
      </c>
      <c r="E193" s="106">
        <f t="shared" ca="1" si="37"/>
        <v>57.249684106866191</v>
      </c>
      <c r="F193" s="106">
        <f t="shared" ca="1" si="38"/>
        <v>57.24722222222222</v>
      </c>
      <c r="G193" s="106">
        <f t="shared" ca="1" si="38"/>
        <v>57.247795823665896</v>
      </c>
      <c r="H193" s="106">
        <f t="shared" ca="1" si="38"/>
        <v>57.287671232876711</v>
      </c>
      <c r="I193" s="106">
        <f t="shared" ca="1" si="40"/>
        <v>57</v>
      </c>
      <c r="J193" s="106">
        <f t="shared" ca="1" si="40"/>
        <v>686</v>
      </c>
      <c r="K193" s="106">
        <f t="shared" ca="1" si="40"/>
        <v>91</v>
      </c>
      <c r="L193" s="106">
        <f t="shared" ca="1" si="40"/>
        <v>2</v>
      </c>
      <c r="M193" s="106">
        <f t="shared" ca="1" si="40"/>
        <v>30</v>
      </c>
      <c r="N193" s="106">
        <f t="shared" ca="1" si="40"/>
        <v>20910</v>
      </c>
      <c r="Q193" s="4"/>
    </row>
    <row r="194" spans="1:17" x14ac:dyDescent="0.2">
      <c r="A194" s="110">
        <f t="shared" ca="1" si="32"/>
        <v>23781</v>
      </c>
      <c r="B194" s="106">
        <f t="shared" ref="B194:E213" ca="1" si="41">($B$7-$A194)/B$12</f>
        <v>57.041095890410958</v>
      </c>
      <c r="C194" s="106">
        <f t="shared" ca="1" si="41"/>
        <v>57.002053388090346</v>
      </c>
      <c r="D194" s="106">
        <f t="shared" ca="1" si="41"/>
        <v>57.003223885500731</v>
      </c>
      <c r="E194" s="106">
        <f t="shared" ca="1" si="41"/>
        <v>57.003272267094886</v>
      </c>
      <c r="F194" s="106">
        <f t="shared" ref="F194:H213" ca="1" si="42">YEARFRAC($A194,$B$7,F$12)</f>
        <v>57.00277777777778</v>
      </c>
      <c r="G194" s="106">
        <f t="shared" ca="1" si="42"/>
        <v>57.003398791540789</v>
      </c>
      <c r="H194" s="106">
        <f t="shared" ca="1" si="42"/>
        <v>57.041095890410958</v>
      </c>
      <c r="I194" s="106">
        <f t="shared" ref="I194:N203" ca="1" si="43">DATEDIF($A194,$B$7,I$12)</f>
        <v>57</v>
      </c>
      <c r="J194" s="106">
        <f t="shared" ca="1" si="43"/>
        <v>684</v>
      </c>
      <c r="K194" s="106">
        <f t="shared" ca="1" si="43"/>
        <v>1</v>
      </c>
      <c r="L194" s="106">
        <f t="shared" ca="1" si="43"/>
        <v>0</v>
      </c>
      <c r="M194" s="106">
        <f t="shared" ca="1" si="43"/>
        <v>1</v>
      </c>
      <c r="N194" s="106">
        <f t="shared" ca="1" si="43"/>
        <v>20820</v>
      </c>
      <c r="Q194" s="4"/>
    </row>
    <row r="195" spans="1:17" x14ac:dyDescent="0.2">
      <c r="A195" s="110">
        <f t="shared" ca="1" si="32"/>
        <v>23782</v>
      </c>
      <c r="B195" s="106">
        <f t="shared" ca="1" si="41"/>
        <v>57.038356164383565</v>
      </c>
      <c r="C195" s="106">
        <f t="shared" ca="1" si="41"/>
        <v>56.999315537303218</v>
      </c>
      <c r="D195" s="106">
        <f t="shared" ca="1" si="41"/>
        <v>57.000485978493742</v>
      </c>
      <c r="E195" s="106">
        <f t="shared" ca="1" si="41"/>
        <v>57.000534357764089</v>
      </c>
      <c r="F195" s="106">
        <f t="shared" ca="1" si="42"/>
        <v>57</v>
      </c>
      <c r="G195" s="106">
        <f t="shared" ca="1" si="42"/>
        <v>57.000660876132933</v>
      </c>
      <c r="H195" s="106">
        <f t="shared" ca="1" si="42"/>
        <v>57.038356164383565</v>
      </c>
      <c r="I195" s="106">
        <f t="shared" ca="1" si="43"/>
        <v>57</v>
      </c>
      <c r="J195" s="106">
        <f t="shared" ca="1" si="43"/>
        <v>684</v>
      </c>
      <c r="K195" s="106">
        <f t="shared" ca="1" si="43"/>
        <v>0</v>
      </c>
      <c r="L195" s="106">
        <f t="shared" ca="1" si="43"/>
        <v>0</v>
      </c>
      <c r="M195" s="106">
        <f t="shared" ca="1" si="43"/>
        <v>0</v>
      </c>
      <c r="N195" s="106">
        <f t="shared" ca="1" si="43"/>
        <v>20819</v>
      </c>
      <c r="Q195" s="4"/>
    </row>
    <row r="196" spans="1:17" x14ac:dyDescent="0.2">
      <c r="A196" s="110">
        <f t="shared" ca="1" si="32"/>
        <v>23783</v>
      </c>
      <c r="B196" s="106">
        <f t="shared" ca="1" si="41"/>
        <v>57.035616438356165</v>
      </c>
      <c r="C196" s="106">
        <f t="shared" ca="1" si="41"/>
        <v>56.996577686516083</v>
      </c>
      <c r="D196" s="106">
        <f t="shared" ca="1" si="41"/>
        <v>56.997748071486754</v>
      </c>
      <c r="E196" s="106">
        <f t="shared" ca="1" si="41"/>
        <v>56.997796448433299</v>
      </c>
      <c r="F196" s="106">
        <f t="shared" ca="1" si="42"/>
        <v>56.99722222222222</v>
      </c>
      <c r="G196" s="106">
        <f t="shared" ca="1" si="42"/>
        <v>56.997922960725077</v>
      </c>
      <c r="H196" s="106">
        <f t="shared" ca="1" si="42"/>
        <v>57.035616438356165</v>
      </c>
      <c r="I196" s="106">
        <f t="shared" ca="1" si="43"/>
        <v>56</v>
      </c>
      <c r="J196" s="106">
        <f t="shared" ca="1" si="43"/>
        <v>683</v>
      </c>
      <c r="K196" s="106">
        <f t="shared" ca="1" si="43"/>
        <v>364</v>
      </c>
      <c r="L196" s="106">
        <f t="shared" ca="1" si="43"/>
        <v>11</v>
      </c>
      <c r="M196" s="106">
        <f t="shared" ca="1" si="43"/>
        <v>30</v>
      </c>
      <c r="N196" s="106">
        <f t="shared" ca="1" si="43"/>
        <v>20818</v>
      </c>
      <c r="Q196" s="4"/>
    </row>
    <row r="197" spans="1:17" x14ac:dyDescent="0.2">
      <c r="A197" s="110">
        <f t="shared" ca="1" si="32"/>
        <v>23870</v>
      </c>
      <c r="B197" s="106">
        <f t="shared" ca="1" si="41"/>
        <v>56.797260273972604</v>
      </c>
      <c r="C197" s="106">
        <f t="shared" ca="1" si="41"/>
        <v>56.758384668035589</v>
      </c>
      <c r="D197" s="106">
        <f t="shared" ca="1" si="41"/>
        <v>56.759550161878749</v>
      </c>
      <c r="E197" s="106">
        <f t="shared" ca="1" si="41"/>
        <v>56.759598336654371</v>
      </c>
      <c r="F197" s="106">
        <f t="shared" ca="1" si="42"/>
        <v>56.75277777777778</v>
      </c>
      <c r="G197" s="106">
        <f t="shared" ca="1" si="42"/>
        <v>56.759724320241695</v>
      </c>
      <c r="H197" s="106">
        <f t="shared" ca="1" si="42"/>
        <v>56.797260273972604</v>
      </c>
      <c r="I197" s="106">
        <f t="shared" ca="1" si="43"/>
        <v>56</v>
      </c>
      <c r="J197" s="106">
        <f t="shared" ca="1" si="43"/>
        <v>681</v>
      </c>
      <c r="K197" s="106">
        <f t="shared" ca="1" si="43"/>
        <v>277</v>
      </c>
      <c r="L197" s="106">
        <f t="shared" ca="1" si="43"/>
        <v>9</v>
      </c>
      <c r="M197" s="106">
        <f t="shared" ca="1" si="43"/>
        <v>1</v>
      </c>
      <c r="N197" s="106">
        <f t="shared" ca="1" si="43"/>
        <v>20731</v>
      </c>
      <c r="Q197" s="4"/>
    </row>
    <row r="198" spans="1:17" x14ac:dyDescent="0.2">
      <c r="A198" s="110">
        <f t="shared" ca="1" si="32"/>
        <v>23871</v>
      </c>
      <c r="B198" s="106">
        <f t="shared" ca="1" si="41"/>
        <v>56.794520547945204</v>
      </c>
      <c r="C198" s="106">
        <f t="shared" ca="1" si="41"/>
        <v>56.755646817248461</v>
      </c>
      <c r="D198" s="106">
        <f t="shared" ca="1" si="41"/>
        <v>56.756812254871761</v>
      </c>
      <c r="E198" s="106">
        <f t="shared" ca="1" si="41"/>
        <v>56.756860427323581</v>
      </c>
      <c r="F198" s="106">
        <f t="shared" ca="1" si="42"/>
        <v>56.75</v>
      </c>
      <c r="G198" s="106">
        <f t="shared" ca="1" si="42"/>
        <v>56.756986404833839</v>
      </c>
      <c r="H198" s="106">
        <f t="shared" ca="1" si="42"/>
        <v>56.794520547945204</v>
      </c>
      <c r="I198" s="106">
        <f t="shared" ca="1" si="43"/>
        <v>56</v>
      </c>
      <c r="J198" s="106">
        <f t="shared" ca="1" si="43"/>
        <v>681</v>
      </c>
      <c r="K198" s="106">
        <f t="shared" ca="1" si="43"/>
        <v>276</v>
      </c>
      <c r="L198" s="106">
        <f t="shared" ca="1" si="43"/>
        <v>9</v>
      </c>
      <c r="M198" s="106">
        <f t="shared" ca="1" si="43"/>
        <v>0</v>
      </c>
      <c r="N198" s="106">
        <f t="shared" ca="1" si="43"/>
        <v>20730</v>
      </c>
      <c r="Q198" s="4"/>
    </row>
    <row r="199" spans="1:17" x14ac:dyDescent="0.2">
      <c r="A199" s="110">
        <f t="shared" ca="1" si="32"/>
        <v>23872</v>
      </c>
      <c r="B199" s="106">
        <f t="shared" ca="1" si="41"/>
        <v>56.791780821917811</v>
      </c>
      <c r="C199" s="106">
        <f t="shared" ca="1" si="41"/>
        <v>56.752908966461327</v>
      </c>
      <c r="D199" s="106">
        <f t="shared" ca="1" si="41"/>
        <v>56.754074347864773</v>
      </c>
      <c r="E199" s="106">
        <f t="shared" ca="1" si="41"/>
        <v>56.754122517992791</v>
      </c>
      <c r="F199" s="106">
        <f t="shared" ca="1" si="42"/>
        <v>56.74722222222222</v>
      </c>
      <c r="G199" s="106">
        <f t="shared" ca="1" si="42"/>
        <v>56.754248489425983</v>
      </c>
      <c r="H199" s="106">
        <f t="shared" ca="1" si="42"/>
        <v>56.791780821917811</v>
      </c>
      <c r="I199" s="106">
        <f t="shared" ca="1" si="43"/>
        <v>56</v>
      </c>
      <c r="J199" s="106">
        <f t="shared" ca="1" si="43"/>
        <v>680</v>
      </c>
      <c r="K199" s="106">
        <f t="shared" ca="1" si="43"/>
        <v>275</v>
      </c>
      <c r="L199" s="106">
        <f t="shared" ca="1" si="43"/>
        <v>8</v>
      </c>
      <c r="M199" s="106">
        <f t="shared" ca="1" si="43"/>
        <v>30</v>
      </c>
      <c r="N199" s="106">
        <f t="shared" ca="1" si="43"/>
        <v>20729</v>
      </c>
      <c r="Q199" s="4"/>
    </row>
    <row r="200" spans="1:17" x14ac:dyDescent="0.2">
      <c r="A200" s="110">
        <f t="shared" ca="1" si="32"/>
        <v>23962</v>
      </c>
      <c r="B200" s="106">
        <f t="shared" ca="1" si="41"/>
        <v>56.545205479452058</v>
      </c>
      <c r="C200" s="106">
        <f t="shared" ca="1" si="41"/>
        <v>56.506502395619435</v>
      </c>
      <c r="D200" s="106">
        <f t="shared" ca="1" si="41"/>
        <v>56.50766271723581</v>
      </c>
      <c r="E200" s="106">
        <f t="shared" ca="1" si="41"/>
        <v>56.507710678221486</v>
      </c>
      <c r="F200" s="106">
        <f t="shared" ca="1" si="42"/>
        <v>56.50277777777778</v>
      </c>
      <c r="G200" s="106">
        <f t="shared" ca="1" si="42"/>
        <v>56.507836102719033</v>
      </c>
      <c r="H200" s="106">
        <f t="shared" ca="1" si="42"/>
        <v>56.545205479452058</v>
      </c>
      <c r="I200" s="106">
        <f t="shared" ca="1" si="43"/>
        <v>56</v>
      </c>
      <c r="J200" s="106">
        <f t="shared" ca="1" si="43"/>
        <v>678</v>
      </c>
      <c r="K200" s="106">
        <f t="shared" ca="1" si="43"/>
        <v>185</v>
      </c>
      <c r="L200" s="106">
        <f t="shared" ca="1" si="43"/>
        <v>6</v>
      </c>
      <c r="M200" s="106">
        <f t="shared" ca="1" si="43"/>
        <v>1</v>
      </c>
      <c r="N200" s="106">
        <f t="shared" ca="1" si="43"/>
        <v>20639</v>
      </c>
      <c r="Q200" s="4"/>
    </row>
    <row r="201" spans="1:17" x14ac:dyDescent="0.2">
      <c r="A201" s="110">
        <f t="shared" ca="1" si="32"/>
        <v>23963</v>
      </c>
      <c r="B201" s="106">
        <f t="shared" ca="1" si="41"/>
        <v>56.542465753424658</v>
      </c>
      <c r="C201" s="106">
        <f t="shared" ca="1" si="41"/>
        <v>56.503764544832308</v>
      </c>
      <c r="D201" s="106">
        <f t="shared" ca="1" si="41"/>
        <v>56.504924810228822</v>
      </c>
      <c r="E201" s="106">
        <f t="shared" ca="1" si="41"/>
        <v>56.504972768890696</v>
      </c>
      <c r="F201" s="106">
        <f t="shared" ca="1" si="42"/>
        <v>56.5</v>
      </c>
      <c r="G201" s="106">
        <f t="shared" ca="1" si="42"/>
        <v>56.505098187311177</v>
      </c>
      <c r="H201" s="106">
        <f t="shared" ca="1" si="42"/>
        <v>56.542465753424658</v>
      </c>
      <c r="I201" s="106">
        <f t="shared" ca="1" si="43"/>
        <v>56</v>
      </c>
      <c r="J201" s="106">
        <f t="shared" ca="1" si="43"/>
        <v>678</v>
      </c>
      <c r="K201" s="106">
        <f t="shared" ca="1" si="43"/>
        <v>184</v>
      </c>
      <c r="L201" s="106">
        <f t="shared" ca="1" si="43"/>
        <v>6</v>
      </c>
      <c r="M201" s="106">
        <f t="shared" ca="1" si="43"/>
        <v>0</v>
      </c>
      <c r="N201" s="106">
        <f t="shared" ca="1" si="43"/>
        <v>20638</v>
      </c>
      <c r="Q201" s="4"/>
    </row>
    <row r="202" spans="1:17" x14ac:dyDescent="0.2">
      <c r="A202" s="110">
        <f t="shared" ca="1" si="32"/>
        <v>23964</v>
      </c>
      <c r="B202" s="106">
        <f t="shared" ca="1" si="41"/>
        <v>56.539726027397258</v>
      </c>
      <c r="C202" s="106">
        <f t="shared" ca="1" si="41"/>
        <v>56.501026694045173</v>
      </c>
      <c r="D202" s="106">
        <f t="shared" ca="1" si="41"/>
        <v>56.502186903221833</v>
      </c>
      <c r="E202" s="106">
        <f t="shared" ca="1" si="41"/>
        <v>56.502234859559898</v>
      </c>
      <c r="F202" s="106">
        <f t="shared" ca="1" si="42"/>
        <v>56.49722222222222</v>
      </c>
      <c r="G202" s="106">
        <f t="shared" ca="1" si="42"/>
        <v>56.502360271903321</v>
      </c>
      <c r="H202" s="106">
        <f t="shared" ca="1" si="42"/>
        <v>56.539726027397258</v>
      </c>
      <c r="I202" s="106">
        <f t="shared" ca="1" si="43"/>
        <v>56</v>
      </c>
      <c r="J202" s="106">
        <f t="shared" ca="1" si="43"/>
        <v>677</v>
      </c>
      <c r="K202" s="106">
        <f t="shared" ca="1" si="43"/>
        <v>183</v>
      </c>
      <c r="L202" s="106">
        <f t="shared" ca="1" si="43"/>
        <v>5</v>
      </c>
      <c r="M202" s="106">
        <f t="shared" ca="1" si="43"/>
        <v>30</v>
      </c>
      <c r="N202" s="106">
        <f t="shared" ca="1" si="43"/>
        <v>20637</v>
      </c>
      <c r="Q202" s="4"/>
    </row>
    <row r="203" spans="1:17" x14ac:dyDescent="0.2">
      <c r="A203" s="110">
        <f t="shared" ca="1" si="32"/>
        <v>24054</v>
      </c>
      <c r="B203" s="106">
        <f t="shared" ca="1" si="41"/>
        <v>56.293150684931504</v>
      </c>
      <c r="C203" s="106">
        <f t="shared" ca="1" si="41"/>
        <v>56.254620123203289</v>
      </c>
      <c r="D203" s="106">
        <f t="shared" ca="1" si="41"/>
        <v>56.255775272592864</v>
      </c>
      <c r="E203" s="106">
        <f t="shared" ca="1" si="41"/>
        <v>56.255823019788593</v>
      </c>
      <c r="F203" s="106">
        <f t="shared" ca="1" si="42"/>
        <v>56.25277777777778</v>
      </c>
      <c r="G203" s="106">
        <f t="shared" ca="1" si="42"/>
        <v>56.255947885196377</v>
      </c>
      <c r="H203" s="106">
        <f t="shared" ca="1" si="42"/>
        <v>56.293150684931504</v>
      </c>
      <c r="I203" s="106">
        <f t="shared" ca="1" si="43"/>
        <v>56</v>
      </c>
      <c r="J203" s="106">
        <f t="shared" ca="1" si="43"/>
        <v>675</v>
      </c>
      <c r="K203" s="106">
        <f t="shared" ca="1" si="43"/>
        <v>93</v>
      </c>
      <c r="L203" s="106">
        <f t="shared" ca="1" si="43"/>
        <v>3</v>
      </c>
      <c r="M203" s="106">
        <f t="shared" ca="1" si="43"/>
        <v>1</v>
      </c>
      <c r="N203" s="106">
        <f t="shared" ca="1" si="43"/>
        <v>20547</v>
      </c>
      <c r="Q203" s="4"/>
    </row>
    <row r="204" spans="1:17" x14ac:dyDescent="0.2">
      <c r="A204" s="110">
        <f t="shared" ca="1" si="32"/>
        <v>24055</v>
      </c>
      <c r="B204" s="106">
        <f t="shared" ca="1" si="41"/>
        <v>56.290410958904111</v>
      </c>
      <c r="C204" s="106">
        <f t="shared" ca="1" si="41"/>
        <v>56.251882272416154</v>
      </c>
      <c r="D204" s="106">
        <f t="shared" ca="1" si="41"/>
        <v>56.253037365585875</v>
      </c>
      <c r="E204" s="106">
        <f t="shared" ca="1" si="41"/>
        <v>56.253085110457803</v>
      </c>
      <c r="F204" s="106">
        <f t="shared" ca="1" si="42"/>
        <v>56.25</v>
      </c>
      <c r="G204" s="106">
        <f t="shared" ca="1" si="42"/>
        <v>56.253209969788522</v>
      </c>
      <c r="H204" s="106">
        <f t="shared" ca="1" si="42"/>
        <v>56.290410958904111</v>
      </c>
      <c r="I204" s="106">
        <f t="shared" ref="I204:N213" ca="1" si="44">DATEDIF($A204,$B$7,I$12)</f>
        <v>56</v>
      </c>
      <c r="J204" s="106">
        <f t="shared" ca="1" si="44"/>
        <v>675</v>
      </c>
      <c r="K204" s="106">
        <f t="shared" ca="1" si="44"/>
        <v>92</v>
      </c>
      <c r="L204" s="106">
        <f t="shared" ca="1" si="44"/>
        <v>3</v>
      </c>
      <c r="M204" s="106">
        <f t="shared" ca="1" si="44"/>
        <v>0</v>
      </c>
      <c r="N204" s="106">
        <f t="shared" ca="1" si="44"/>
        <v>20546</v>
      </c>
      <c r="Q204" s="4"/>
    </row>
    <row r="205" spans="1:17" x14ac:dyDescent="0.2">
      <c r="A205" s="110">
        <f t="shared" ca="1" si="32"/>
        <v>24056</v>
      </c>
      <c r="B205" s="106">
        <f t="shared" ca="1" si="41"/>
        <v>56.287671232876711</v>
      </c>
      <c r="C205" s="106">
        <f t="shared" ca="1" si="41"/>
        <v>56.249144421629019</v>
      </c>
      <c r="D205" s="106">
        <f t="shared" ca="1" si="41"/>
        <v>56.250299458578887</v>
      </c>
      <c r="E205" s="106">
        <f t="shared" ca="1" si="41"/>
        <v>56.250347201127013</v>
      </c>
      <c r="F205" s="106">
        <f t="shared" ca="1" si="42"/>
        <v>56.24722222222222</v>
      </c>
      <c r="G205" s="106">
        <f t="shared" ca="1" si="42"/>
        <v>56.250472054380666</v>
      </c>
      <c r="H205" s="106">
        <f t="shared" ca="1" si="42"/>
        <v>56.287671232876711</v>
      </c>
      <c r="I205" s="106">
        <f t="shared" ca="1" si="44"/>
        <v>56</v>
      </c>
      <c r="J205" s="106">
        <f t="shared" ca="1" si="44"/>
        <v>674</v>
      </c>
      <c r="K205" s="106">
        <f t="shared" ca="1" si="44"/>
        <v>91</v>
      </c>
      <c r="L205" s="106">
        <f t="shared" ca="1" si="44"/>
        <v>2</v>
      </c>
      <c r="M205" s="106">
        <f t="shared" ca="1" si="44"/>
        <v>30</v>
      </c>
      <c r="N205" s="106">
        <f t="shared" ca="1" si="44"/>
        <v>20545</v>
      </c>
      <c r="Q205" s="4"/>
    </row>
    <row r="206" spans="1:17" x14ac:dyDescent="0.2">
      <c r="A206" s="110">
        <f t="shared" ca="1" si="32"/>
        <v>24146</v>
      </c>
      <c r="B206" s="106">
        <f t="shared" ca="1" si="41"/>
        <v>56.041095890410958</v>
      </c>
      <c r="C206" s="106">
        <f t="shared" ca="1" si="41"/>
        <v>56.002737850787135</v>
      </c>
      <c r="D206" s="106">
        <f t="shared" ca="1" si="41"/>
        <v>56.003887827949924</v>
      </c>
      <c r="E206" s="106">
        <f t="shared" ca="1" si="41"/>
        <v>56.003935361355708</v>
      </c>
      <c r="F206" s="106">
        <f t="shared" ca="1" si="42"/>
        <v>56.00277777777778</v>
      </c>
      <c r="G206" s="106">
        <f t="shared" ca="1" si="42"/>
        <v>56.003410346318269</v>
      </c>
      <c r="H206" s="106">
        <f t="shared" ca="1" si="42"/>
        <v>56.041095890410958</v>
      </c>
      <c r="I206" s="106">
        <f t="shared" ca="1" si="44"/>
        <v>56</v>
      </c>
      <c r="J206" s="106">
        <f t="shared" ca="1" si="44"/>
        <v>672</v>
      </c>
      <c r="K206" s="106">
        <f t="shared" ca="1" si="44"/>
        <v>1</v>
      </c>
      <c r="L206" s="106">
        <f t="shared" ca="1" si="44"/>
        <v>0</v>
      </c>
      <c r="M206" s="106">
        <f t="shared" ca="1" si="44"/>
        <v>1</v>
      </c>
      <c r="N206" s="106">
        <f t="shared" ca="1" si="44"/>
        <v>20455</v>
      </c>
      <c r="Q206" s="4"/>
    </row>
    <row r="207" spans="1:17" x14ac:dyDescent="0.2">
      <c r="A207" s="110">
        <f t="shared" ca="1" si="32"/>
        <v>24147</v>
      </c>
      <c r="B207" s="106">
        <f t="shared" ca="1" si="41"/>
        <v>56.038356164383565</v>
      </c>
      <c r="C207" s="106">
        <f t="shared" ca="1" si="41"/>
        <v>56</v>
      </c>
      <c r="D207" s="106">
        <f t="shared" ca="1" si="41"/>
        <v>56.001149920942936</v>
      </c>
      <c r="E207" s="106">
        <f t="shared" ca="1" si="41"/>
        <v>56.001197452024918</v>
      </c>
      <c r="F207" s="106">
        <f t="shared" ca="1" si="42"/>
        <v>56</v>
      </c>
      <c r="G207" s="106">
        <f t="shared" ca="1" si="42"/>
        <v>56.000672462654308</v>
      </c>
      <c r="H207" s="106">
        <f t="shared" ca="1" si="42"/>
        <v>56.038356164383565</v>
      </c>
      <c r="I207" s="106">
        <f t="shared" ca="1" si="44"/>
        <v>56</v>
      </c>
      <c r="J207" s="106">
        <f t="shared" ca="1" si="44"/>
        <v>672</v>
      </c>
      <c r="K207" s="106">
        <f t="shared" ca="1" si="44"/>
        <v>0</v>
      </c>
      <c r="L207" s="106">
        <f t="shared" ca="1" si="44"/>
        <v>0</v>
      </c>
      <c r="M207" s="106">
        <f t="shared" ca="1" si="44"/>
        <v>0</v>
      </c>
      <c r="N207" s="106">
        <f t="shared" ca="1" si="44"/>
        <v>20454</v>
      </c>
      <c r="Q207" s="4"/>
    </row>
    <row r="208" spans="1:17" x14ac:dyDescent="0.2">
      <c r="A208" s="110">
        <f t="shared" ca="1" si="32"/>
        <v>24148</v>
      </c>
      <c r="B208" s="106">
        <f t="shared" ca="1" si="41"/>
        <v>56.035616438356165</v>
      </c>
      <c r="C208" s="106">
        <f t="shared" ca="1" si="41"/>
        <v>55.997262149212865</v>
      </c>
      <c r="D208" s="106">
        <f t="shared" ca="1" si="41"/>
        <v>55.998412013935948</v>
      </c>
      <c r="E208" s="106">
        <f t="shared" ca="1" si="41"/>
        <v>55.998459542694121</v>
      </c>
      <c r="F208" s="106">
        <f t="shared" ca="1" si="42"/>
        <v>55.99722222222222</v>
      </c>
      <c r="G208" s="106">
        <f t="shared" ca="1" si="42"/>
        <v>55.997934578990346</v>
      </c>
      <c r="H208" s="106">
        <f t="shared" ca="1" si="42"/>
        <v>56.035616438356165</v>
      </c>
      <c r="I208" s="106">
        <f t="shared" ca="1" si="44"/>
        <v>55</v>
      </c>
      <c r="J208" s="106">
        <f t="shared" ca="1" si="44"/>
        <v>671</v>
      </c>
      <c r="K208" s="106">
        <f t="shared" ca="1" si="44"/>
        <v>364</v>
      </c>
      <c r="L208" s="106">
        <f t="shared" ca="1" si="44"/>
        <v>11</v>
      </c>
      <c r="M208" s="106">
        <f t="shared" ca="1" si="44"/>
        <v>30</v>
      </c>
      <c r="N208" s="106">
        <f t="shared" ca="1" si="44"/>
        <v>20453</v>
      </c>
      <c r="Q208" s="4"/>
    </row>
    <row r="209" spans="1:17" x14ac:dyDescent="0.2">
      <c r="A209" s="110">
        <f t="shared" ca="1" si="32"/>
        <v>24235</v>
      </c>
      <c r="B209" s="106">
        <f t="shared" ca="1" si="41"/>
        <v>55.797260273972604</v>
      </c>
      <c r="C209" s="106">
        <f t="shared" ca="1" si="41"/>
        <v>55.759069130732378</v>
      </c>
      <c r="D209" s="106">
        <f t="shared" ca="1" si="41"/>
        <v>55.760214104327943</v>
      </c>
      <c r="E209" s="106">
        <f t="shared" ca="1" si="41"/>
        <v>55.7602614309152</v>
      </c>
      <c r="F209" s="106">
        <f t="shared" ca="1" si="42"/>
        <v>55.75277777777778</v>
      </c>
      <c r="G209" s="106">
        <f t="shared" ca="1" si="42"/>
        <v>55.759738700225753</v>
      </c>
      <c r="H209" s="106">
        <f t="shared" ca="1" si="42"/>
        <v>55.797260273972604</v>
      </c>
      <c r="I209" s="106">
        <f t="shared" ca="1" si="44"/>
        <v>55</v>
      </c>
      <c r="J209" s="106">
        <f t="shared" ca="1" si="44"/>
        <v>669</v>
      </c>
      <c r="K209" s="106">
        <f t="shared" ca="1" si="44"/>
        <v>277</v>
      </c>
      <c r="L209" s="106">
        <f t="shared" ca="1" si="44"/>
        <v>9</v>
      </c>
      <c r="M209" s="106">
        <f t="shared" ca="1" si="44"/>
        <v>1</v>
      </c>
      <c r="N209" s="106">
        <f t="shared" ca="1" si="44"/>
        <v>20366</v>
      </c>
      <c r="Q209" s="4"/>
    </row>
    <row r="210" spans="1:17" x14ac:dyDescent="0.2">
      <c r="A210" s="110">
        <f t="shared" ref="A210:A273" ca="1" si="45">EDATE(A207,3)</f>
        <v>24236</v>
      </c>
      <c r="B210" s="106">
        <f t="shared" ca="1" si="41"/>
        <v>55.794520547945204</v>
      </c>
      <c r="C210" s="106">
        <f t="shared" ca="1" si="41"/>
        <v>55.756331279945243</v>
      </c>
      <c r="D210" s="106">
        <f t="shared" ca="1" si="41"/>
        <v>55.757476197320955</v>
      </c>
      <c r="E210" s="106">
        <f t="shared" ca="1" si="41"/>
        <v>55.757523521584403</v>
      </c>
      <c r="F210" s="106">
        <f t="shared" ca="1" si="42"/>
        <v>55.75</v>
      </c>
      <c r="G210" s="106">
        <f t="shared" ca="1" si="42"/>
        <v>55.757000816561792</v>
      </c>
      <c r="H210" s="106">
        <f t="shared" ca="1" si="42"/>
        <v>55.794520547945204</v>
      </c>
      <c r="I210" s="106">
        <f t="shared" ca="1" si="44"/>
        <v>55</v>
      </c>
      <c r="J210" s="106">
        <f t="shared" ca="1" si="44"/>
        <v>669</v>
      </c>
      <c r="K210" s="106">
        <f t="shared" ca="1" si="44"/>
        <v>276</v>
      </c>
      <c r="L210" s="106">
        <f t="shared" ca="1" si="44"/>
        <v>9</v>
      </c>
      <c r="M210" s="106">
        <f t="shared" ca="1" si="44"/>
        <v>0</v>
      </c>
      <c r="N210" s="106">
        <f t="shared" ca="1" si="44"/>
        <v>20365</v>
      </c>
      <c r="Q210" s="4"/>
    </row>
    <row r="211" spans="1:17" x14ac:dyDescent="0.2">
      <c r="A211" s="110">
        <f t="shared" ca="1" si="45"/>
        <v>24237</v>
      </c>
      <c r="B211" s="106">
        <f t="shared" ca="1" si="41"/>
        <v>55.791780821917811</v>
      </c>
      <c r="C211" s="106">
        <f t="shared" ca="1" si="41"/>
        <v>55.753593429158109</v>
      </c>
      <c r="D211" s="106">
        <f t="shared" ca="1" si="41"/>
        <v>55.754738290313966</v>
      </c>
      <c r="E211" s="106">
        <f t="shared" ca="1" si="41"/>
        <v>55.754785612253613</v>
      </c>
      <c r="F211" s="106">
        <f t="shared" ca="1" si="42"/>
        <v>55.74722222222222</v>
      </c>
      <c r="G211" s="106">
        <f t="shared" ca="1" si="42"/>
        <v>55.754262932897831</v>
      </c>
      <c r="H211" s="106">
        <f t="shared" ca="1" si="42"/>
        <v>55.791780821917811</v>
      </c>
      <c r="I211" s="106">
        <f t="shared" ca="1" si="44"/>
        <v>55</v>
      </c>
      <c r="J211" s="106">
        <f t="shared" ca="1" si="44"/>
        <v>668</v>
      </c>
      <c r="K211" s="106">
        <f t="shared" ca="1" si="44"/>
        <v>275</v>
      </c>
      <c r="L211" s="106">
        <f t="shared" ca="1" si="44"/>
        <v>8</v>
      </c>
      <c r="M211" s="106">
        <f t="shared" ca="1" si="44"/>
        <v>30</v>
      </c>
      <c r="N211" s="106">
        <f t="shared" ca="1" si="44"/>
        <v>20364</v>
      </c>
      <c r="Q211" s="4"/>
    </row>
    <row r="212" spans="1:17" x14ac:dyDescent="0.2">
      <c r="A212" s="110">
        <f t="shared" ca="1" si="45"/>
        <v>24327</v>
      </c>
      <c r="B212" s="106">
        <f t="shared" ca="1" si="41"/>
        <v>55.545205479452058</v>
      </c>
      <c r="C212" s="106">
        <f t="shared" ca="1" si="41"/>
        <v>55.507186858316224</v>
      </c>
      <c r="D212" s="106">
        <f t="shared" ca="1" si="41"/>
        <v>55.508326659685004</v>
      </c>
      <c r="E212" s="106">
        <f t="shared" ca="1" si="41"/>
        <v>55.508373772482308</v>
      </c>
      <c r="F212" s="106">
        <f t="shared" ca="1" si="42"/>
        <v>55.50277777777778</v>
      </c>
      <c r="G212" s="106">
        <f t="shared" ca="1" si="42"/>
        <v>55.507853403141361</v>
      </c>
      <c r="H212" s="106">
        <f t="shared" ca="1" si="42"/>
        <v>55.545205479452058</v>
      </c>
      <c r="I212" s="106">
        <f t="shared" ca="1" si="44"/>
        <v>55</v>
      </c>
      <c r="J212" s="106">
        <f t="shared" ca="1" si="44"/>
        <v>666</v>
      </c>
      <c r="K212" s="106">
        <f t="shared" ca="1" si="44"/>
        <v>185</v>
      </c>
      <c r="L212" s="106">
        <f t="shared" ca="1" si="44"/>
        <v>6</v>
      </c>
      <c r="M212" s="106">
        <f t="shared" ca="1" si="44"/>
        <v>1</v>
      </c>
      <c r="N212" s="106">
        <f t="shared" ca="1" si="44"/>
        <v>20274</v>
      </c>
      <c r="Q212" s="4"/>
    </row>
    <row r="213" spans="1:17" x14ac:dyDescent="0.2">
      <c r="A213" s="110">
        <f t="shared" ca="1" si="45"/>
        <v>24328</v>
      </c>
      <c r="B213" s="106">
        <f t="shared" ca="1" si="41"/>
        <v>55.542465753424658</v>
      </c>
      <c r="C213" s="106">
        <f t="shared" ca="1" si="41"/>
        <v>55.504449007529089</v>
      </c>
      <c r="D213" s="106">
        <f t="shared" ca="1" si="41"/>
        <v>55.505588752678015</v>
      </c>
      <c r="E213" s="106">
        <f t="shared" ca="1" si="41"/>
        <v>55.505635863151518</v>
      </c>
      <c r="F213" s="106">
        <f t="shared" ca="1" si="42"/>
        <v>55.5</v>
      </c>
      <c r="G213" s="106">
        <f t="shared" ca="1" si="42"/>
        <v>55.5051155194774</v>
      </c>
      <c r="H213" s="106">
        <f t="shared" ca="1" si="42"/>
        <v>55.542465753424658</v>
      </c>
      <c r="I213" s="106">
        <f t="shared" ca="1" si="44"/>
        <v>55</v>
      </c>
      <c r="J213" s="106">
        <f t="shared" ca="1" si="44"/>
        <v>666</v>
      </c>
      <c r="K213" s="106">
        <f t="shared" ca="1" si="44"/>
        <v>184</v>
      </c>
      <c r="L213" s="106">
        <f t="shared" ca="1" si="44"/>
        <v>6</v>
      </c>
      <c r="M213" s="106">
        <f t="shared" ca="1" si="44"/>
        <v>0</v>
      </c>
      <c r="N213" s="106">
        <f t="shared" ca="1" si="44"/>
        <v>20273</v>
      </c>
      <c r="Q213" s="4"/>
    </row>
    <row r="214" spans="1:17" x14ac:dyDescent="0.2">
      <c r="A214" s="110">
        <f t="shared" ca="1" si="45"/>
        <v>24329</v>
      </c>
      <c r="B214" s="106">
        <f t="shared" ref="B214:E233" ca="1" si="46">($B$7-$A214)/B$12</f>
        <v>55.539726027397258</v>
      </c>
      <c r="C214" s="106">
        <f t="shared" ca="1" si="46"/>
        <v>55.501711156741955</v>
      </c>
      <c r="D214" s="106">
        <f t="shared" ca="1" si="46"/>
        <v>55.502850845671027</v>
      </c>
      <c r="E214" s="106">
        <f t="shared" ca="1" si="46"/>
        <v>55.502897953820728</v>
      </c>
      <c r="F214" s="106">
        <f t="shared" ref="F214:H233" ca="1" si="47">YEARFRAC($A214,$B$7,F$12)</f>
        <v>55.49722222222222</v>
      </c>
      <c r="G214" s="106">
        <f t="shared" ca="1" si="47"/>
        <v>55.502377635813438</v>
      </c>
      <c r="H214" s="106">
        <f t="shared" ca="1" si="47"/>
        <v>55.539726027397258</v>
      </c>
      <c r="I214" s="106">
        <f t="shared" ref="I214:N223" ca="1" si="48">DATEDIF($A214,$B$7,I$12)</f>
        <v>55</v>
      </c>
      <c r="J214" s="106">
        <f t="shared" ca="1" si="48"/>
        <v>665</v>
      </c>
      <c r="K214" s="106">
        <f t="shared" ca="1" si="48"/>
        <v>183</v>
      </c>
      <c r="L214" s="106">
        <f t="shared" ca="1" si="48"/>
        <v>5</v>
      </c>
      <c r="M214" s="106">
        <f t="shared" ca="1" si="48"/>
        <v>30</v>
      </c>
      <c r="N214" s="106">
        <f t="shared" ca="1" si="48"/>
        <v>20272</v>
      </c>
      <c r="Q214" s="4"/>
    </row>
    <row r="215" spans="1:17" x14ac:dyDescent="0.2">
      <c r="A215" s="110">
        <f t="shared" ca="1" si="45"/>
        <v>24419</v>
      </c>
      <c r="B215" s="106">
        <f t="shared" ca="1" si="46"/>
        <v>55.293150684931504</v>
      </c>
      <c r="C215" s="106">
        <f t="shared" ca="1" si="46"/>
        <v>55.25530458590007</v>
      </c>
      <c r="D215" s="106">
        <f t="shared" ca="1" si="46"/>
        <v>55.256439215042057</v>
      </c>
      <c r="E215" s="106">
        <f t="shared" ca="1" si="46"/>
        <v>55.256486114049423</v>
      </c>
      <c r="F215" s="106">
        <f t="shared" ca="1" si="47"/>
        <v>55.25277777777778</v>
      </c>
      <c r="G215" s="106">
        <f t="shared" ca="1" si="47"/>
        <v>55.255968106056969</v>
      </c>
      <c r="H215" s="106">
        <f t="shared" ca="1" si="47"/>
        <v>55.293150684931504</v>
      </c>
      <c r="I215" s="106">
        <f t="shared" ca="1" si="48"/>
        <v>55</v>
      </c>
      <c r="J215" s="106">
        <f t="shared" ca="1" si="48"/>
        <v>663</v>
      </c>
      <c r="K215" s="106">
        <f t="shared" ca="1" si="48"/>
        <v>93</v>
      </c>
      <c r="L215" s="106">
        <f t="shared" ca="1" si="48"/>
        <v>3</v>
      </c>
      <c r="M215" s="106">
        <f t="shared" ca="1" si="48"/>
        <v>1</v>
      </c>
      <c r="N215" s="106">
        <f t="shared" ca="1" si="48"/>
        <v>20182</v>
      </c>
      <c r="Q215" s="4"/>
    </row>
    <row r="216" spans="1:17" x14ac:dyDescent="0.2">
      <c r="A216" s="110">
        <f t="shared" ca="1" si="45"/>
        <v>24420</v>
      </c>
      <c r="B216" s="106">
        <f t="shared" ca="1" si="46"/>
        <v>55.290410958904111</v>
      </c>
      <c r="C216" s="106">
        <f t="shared" ca="1" si="46"/>
        <v>55.252566735112936</v>
      </c>
      <c r="D216" s="106">
        <f t="shared" ca="1" si="46"/>
        <v>55.253701308035069</v>
      </c>
      <c r="E216" s="106">
        <f t="shared" ca="1" si="46"/>
        <v>55.253748204718626</v>
      </c>
      <c r="F216" s="106">
        <f t="shared" ca="1" si="47"/>
        <v>55.25</v>
      </c>
      <c r="G216" s="106">
        <f t="shared" ca="1" si="47"/>
        <v>55.253230222393007</v>
      </c>
      <c r="H216" s="106">
        <f t="shared" ca="1" si="47"/>
        <v>55.290410958904111</v>
      </c>
      <c r="I216" s="106">
        <f t="shared" ca="1" si="48"/>
        <v>55</v>
      </c>
      <c r="J216" s="106">
        <f t="shared" ca="1" si="48"/>
        <v>663</v>
      </c>
      <c r="K216" s="106">
        <f t="shared" ca="1" si="48"/>
        <v>92</v>
      </c>
      <c r="L216" s="106">
        <f t="shared" ca="1" si="48"/>
        <v>3</v>
      </c>
      <c r="M216" s="106">
        <f t="shared" ca="1" si="48"/>
        <v>0</v>
      </c>
      <c r="N216" s="106">
        <f t="shared" ca="1" si="48"/>
        <v>20181</v>
      </c>
      <c r="Q216" s="4"/>
    </row>
    <row r="217" spans="1:17" x14ac:dyDescent="0.2">
      <c r="A217" s="110">
        <f t="shared" ca="1" si="45"/>
        <v>24421</v>
      </c>
      <c r="B217" s="106">
        <f t="shared" ca="1" si="46"/>
        <v>55.287671232876711</v>
      </c>
      <c r="C217" s="106">
        <f t="shared" ca="1" si="46"/>
        <v>55.249828884325801</v>
      </c>
      <c r="D217" s="106">
        <f t="shared" ca="1" si="46"/>
        <v>55.250963401028081</v>
      </c>
      <c r="E217" s="106">
        <f t="shared" ca="1" si="46"/>
        <v>55.251010295387836</v>
      </c>
      <c r="F217" s="106">
        <f t="shared" ca="1" si="47"/>
        <v>55.24722222222222</v>
      </c>
      <c r="G217" s="106">
        <f t="shared" ca="1" si="47"/>
        <v>55.250492338729046</v>
      </c>
      <c r="H217" s="106">
        <f t="shared" ca="1" si="47"/>
        <v>55.287671232876711</v>
      </c>
      <c r="I217" s="106">
        <f t="shared" ca="1" si="48"/>
        <v>55</v>
      </c>
      <c r="J217" s="106">
        <f t="shared" ca="1" si="48"/>
        <v>662</v>
      </c>
      <c r="K217" s="106">
        <f t="shared" ca="1" si="48"/>
        <v>91</v>
      </c>
      <c r="L217" s="106">
        <f t="shared" ca="1" si="48"/>
        <v>2</v>
      </c>
      <c r="M217" s="106">
        <f t="shared" ca="1" si="48"/>
        <v>30</v>
      </c>
      <c r="N217" s="106">
        <f t="shared" ca="1" si="48"/>
        <v>20180</v>
      </c>
      <c r="Q217" s="4"/>
    </row>
    <row r="218" spans="1:17" x14ac:dyDescent="0.2">
      <c r="A218" s="110">
        <f t="shared" ca="1" si="45"/>
        <v>24511</v>
      </c>
      <c r="B218" s="106">
        <f t="shared" ca="1" si="46"/>
        <v>55.041095890410958</v>
      </c>
      <c r="C218" s="106">
        <f t="shared" ca="1" si="46"/>
        <v>55.003422313483917</v>
      </c>
      <c r="D218" s="106">
        <f t="shared" ca="1" si="46"/>
        <v>55.004551770399118</v>
      </c>
      <c r="E218" s="106">
        <f t="shared" ca="1" si="46"/>
        <v>55.004598455616531</v>
      </c>
      <c r="F218" s="106">
        <f t="shared" ca="1" si="47"/>
        <v>55.00277777777778</v>
      </c>
      <c r="G218" s="106">
        <f t="shared" ca="1" si="47"/>
        <v>55.003422313483917</v>
      </c>
      <c r="H218" s="106">
        <f t="shared" ca="1" si="47"/>
        <v>55.041095890410958</v>
      </c>
      <c r="I218" s="106">
        <f t="shared" ca="1" si="48"/>
        <v>55</v>
      </c>
      <c r="J218" s="106">
        <f t="shared" ca="1" si="48"/>
        <v>660</v>
      </c>
      <c r="K218" s="106">
        <f t="shared" ca="1" si="48"/>
        <v>1</v>
      </c>
      <c r="L218" s="106">
        <f t="shared" ca="1" si="48"/>
        <v>0</v>
      </c>
      <c r="M218" s="106">
        <f t="shared" ca="1" si="48"/>
        <v>1</v>
      </c>
      <c r="N218" s="106">
        <f t="shared" ca="1" si="48"/>
        <v>20090</v>
      </c>
      <c r="Q218" s="4"/>
    </row>
    <row r="219" spans="1:17" x14ac:dyDescent="0.2">
      <c r="A219" s="110">
        <f t="shared" ca="1" si="45"/>
        <v>24512</v>
      </c>
      <c r="B219" s="106">
        <f t="shared" ca="1" si="46"/>
        <v>55.038356164383565</v>
      </c>
      <c r="C219" s="106">
        <f t="shared" ca="1" si="46"/>
        <v>55.000684462696782</v>
      </c>
      <c r="D219" s="106">
        <f t="shared" ca="1" si="46"/>
        <v>55.00181386339213</v>
      </c>
      <c r="E219" s="106">
        <f t="shared" ca="1" si="46"/>
        <v>55.001860546285741</v>
      </c>
      <c r="F219" s="106">
        <f t="shared" ca="1" si="47"/>
        <v>55</v>
      </c>
      <c r="G219" s="106">
        <f t="shared" ca="1" si="47"/>
        <v>55.000684462696782</v>
      </c>
      <c r="H219" s="106">
        <f t="shared" ca="1" si="47"/>
        <v>55.038356164383565</v>
      </c>
      <c r="I219" s="106">
        <f t="shared" ca="1" si="48"/>
        <v>55</v>
      </c>
      <c r="J219" s="106">
        <f t="shared" ca="1" si="48"/>
        <v>660</v>
      </c>
      <c r="K219" s="106">
        <f t="shared" ca="1" si="48"/>
        <v>0</v>
      </c>
      <c r="L219" s="106">
        <f t="shared" ca="1" si="48"/>
        <v>0</v>
      </c>
      <c r="M219" s="106">
        <f t="shared" ca="1" si="48"/>
        <v>0</v>
      </c>
      <c r="N219" s="106">
        <f t="shared" ca="1" si="48"/>
        <v>20089</v>
      </c>
      <c r="Q219" s="4"/>
    </row>
    <row r="220" spans="1:17" x14ac:dyDescent="0.2">
      <c r="A220" s="110">
        <f t="shared" ca="1" si="45"/>
        <v>24513</v>
      </c>
      <c r="B220" s="106">
        <f t="shared" ca="1" si="46"/>
        <v>55.035616438356165</v>
      </c>
      <c r="C220" s="106">
        <f t="shared" ca="1" si="46"/>
        <v>54.997946611909654</v>
      </c>
      <c r="D220" s="106">
        <f t="shared" ca="1" si="46"/>
        <v>54.999075956385141</v>
      </c>
      <c r="E220" s="106">
        <f t="shared" ca="1" si="46"/>
        <v>54.999122636954951</v>
      </c>
      <c r="F220" s="106">
        <f t="shared" ca="1" si="47"/>
        <v>54.99722222222222</v>
      </c>
      <c r="G220" s="106">
        <f t="shared" ca="1" si="47"/>
        <v>54.997946611909654</v>
      </c>
      <c r="H220" s="106">
        <f t="shared" ca="1" si="47"/>
        <v>55.035616438356165</v>
      </c>
      <c r="I220" s="106">
        <f t="shared" ca="1" si="48"/>
        <v>54</v>
      </c>
      <c r="J220" s="106">
        <f t="shared" ca="1" si="48"/>
        <v>659</v>
      </c>
      <c r="K220" s="106">
        <f t="shared" ca="1" si="48"/>
        <v>364</v>
      </c>
      <c r="L220" s="106">
        <f t="shared" ca="1" si="48"/>
        <v>11</v>
      </c>
      <c r="M220" s="106">
        <f t="shared" ca="1" si="48"/>
        <v>30</v>
      </c>
      <c r="N220" s="106">
        <f t="shared" ca="1" si="48"/>
        <v>20088</v>
      </c>
      <c r="Q220" s="4"/>
    </row>
    <row r="221" spans="1:17" x14ac:dyDescent="0.2">
      <c r="A221" s="110">
        <f t="shared" ca="1" si="45"/>
        <v>24600</v>
      </c>
      <c r="B221" s="106">
        <f t="shared" ca="1" si="46"/>
        <v>54.797260273972604</v>
      </c>
      <c r="C221" s="106">
        <f t="shared" ca="1" si="46"/>
        <v>54.75975359342916</v>
      </c>
      <c r="D221" s="106">
        <f t="shared" ca="1" si="46"/>
        <v>54.760878046777137</v>
      </c>
      <c r="E221" s="106">
        <f t="shared" ca="1" si="46"/>
        <v>54.760924525176023</v>
      </c>
      <c r="F221" s="106">
        <f t="shared" ca="1" si="47"/>
        <v>54.75277777777778</v>
      </c>
      <c r="G221" s="106">
        <f t="shared" ca="1" si="47"/>
        <v>54.75975359342916</v>
      </c>
      <c r="H221" s="106">
        <f t="shared" ca="1" si="47"/>
        <v>54.797260273972604</v>
      </c>
      <c r="I221" s="106">
        <f t="shared" ca="1" si="48"/>
        <v>54</v>
      </c>
      <c r="J221" s="106">
        <f t="shared" ca="1" si="48"/>
        <v>657</v>
      </c>
      <c r="K221" s="106">
        <f t="shared" ca="1" si="48"/>
        <v>277</v>
      </c>
      <c r="L221" s="106">
        <f t="shared" ca="1" si="48"/>
        <v>9</v>
      </c>
      <c r="M221" s="106">
        <f t="shared" ca="1" si="48"/>
        <v>1</v>
      </c>
      <c r="N221" s="106">
        <f t="shared" ca="1" si="48"/>
        <v>20001</v>
      </c>
      <c r="Q221" s="4"/>
    </row>
    <row r="222" spans="1:17" x14ac:dyDescent="0.2">
      <c r="A222" s="110">
        <f t="shared" ca="1" si="45"/>
        <v>24601</v>
      </c>
      <c r="B222" s="106">
        <f t="shared" ca="1" si="46"/>
        <v>54.794520547945204</v>
      </c>
      <c r="C222" s="106">
        <f t="shared" ca="1" si="46"/>
        <v>54.757015742642025</v>
      </c>
      <c r="D222" s="106">
        <f t="shared" ca="1" si="46"/>
        <v>54.758140139770148</v>
      </c>
      <c r="E222" s="106">
        <f t="shared" ca="1" si="46"/>
        <v>54.758186615845233</v>
      </c>
      <c r="F222" s="106">
        <f t="shared" ca="1" si="47"/>
        <v>54.75</v>
      </c>
      <c r="G222" s="106">
        <f t="shared" ca="1" si="47"/>
        <v>54.757015742642025</v>
      </c>
      <c r="H222" s="106">
        <f t="shared" ca="1" si="47"/>
        <v>54.794520547945204</v>
      </c>
      <c r="I222" s="106">
        <f t="shared" ca="1" si="48"/>
        <v>54</v>
      </c>
      <c r="J222" s="106">
        <f t="shared" ca="1" si="48"/>
        <v>657</v>
      </c>
      <c r="K222" s="106">
        <f t="shared" ca="1" si="48"/>
        <v>276</v>
      </c>
      <c r="L222" s="106">
        <f t="shared" ca="1" si="48"/>
        <v>9</v>
      </c>
      <c r="M222" s="106">
        <f t="shared" ca="1" si="48"/>
        <v>0</v>
      </c>
      <c r="N222" s="106">
        <f t="shared" ca="1" si="48"/>
        <v>20000</v>
      </c>
      <c r="Q222" s="4"/>
    </row>
    <row r="223" spans="1:17" x14ac:dyDescent="0.2">
      <c r="A223" s="110">
        <f t="shared" ca="1" si="45"/>
        <v>24602</v>
      </c>
      <c r="B223" s="106">
        <f t="shared" ca="1" si="46"/>
        <v>54.791780821917811</v>
      </c>
      <c r="C223" s="106">
        <f t="shared" ca="1" si="46"/>
        <v>54.75427789185489</v>
      </c>
      <c r="D223" s="106">
        <f t="shared" ca="1" si="46"/>
        <v>54.75540223276316</v>
      </c>
      <c r="E223" s="106">
        <f t="shared" ca="1" si="46"/>
        <v>54.755448706514436</v>
      </c>
      <c r="F223" s="106">
        <f t="shared" ca="1" si="47"/>
        <v>54.74722222222222</v>
      </c>
      <c r="G223" s="106">
        <f t="shared" ca="1" si="47"/>
        <v>54.75427789185489</v>
      </c>
      <c r="H223" s="106">
        <f t="shared" ca="1" si="47"/>
        <v>54.791780821917811</v>
      </c>
      <c r="I223" s="106">
        <f t="shared" ca="1" si="48"/>
        <v>54</v>
      </c>
      <c r="J223" s="106">
        <f t="shared" ca="1" si="48"/>
        <v>656</v>
      </c>
      <c r="K223" s="106">
        <f t="shared" ca="1" si="48"/>
        <v>275</v>
      </c>
      <c r="L223" s="106">
        <f t="shared" ca="1" si="48"/>
        <v>8</v>
      </c>
      <c r="M223" s="106">
        <f t="shared" ca="1" si="48"/>
        <v>30</v>
      </c>
      <c r="N223" s="106">
        <f t="shared" ca="1" si="48"/>
        <v>19999</v>
      </c>
      <c r="Q223" s="4"/>
    </row>
    <row r="224" spans="1:17" x14ac:dyDescent="0.2">
      <c r="A224" s="110">
        <f t="shared" ca="1" si="45"/>
        <v>24692</v>
      </c>
      <c r="B224" s="106">
        <f t="shared" ca="1" si="46"/>
        <v>54.545205479452058</v>
      </c>
      <c r="C224" s="106">
        <f t="shared" ca="1" si="46"/>
        <v>54.507871321013006</v>
      </c>
      <c r="D224" s="106">
        <f t="shared" ca="1" si="46"/>
        <v>54.508990602134197</v>
      </c>
      <c r="E224" s="106">
        <f t="shared" ca="1" si="46"/>
        <v>54.509036866743131</v>
      </c>
      <c r="F224" s="106">
        <f t="shared" ca="1" si="47"/>
        <v>54.50277777777778</v>
      </c>
      <c r="G224" s="106">
        <f t="shared" ca="1" si="47"/>
        <v>54.507871321013006</v>
      </c>
      <c r="H224" s="106">
        <f t="shared" ca="1" si="47"/>
        <v>54.545205479452058</v>
      </c>
      <c r="I224" s="106">
        <f t="shared" ref="I224:N233" ca="1" si="49">DATEDIF($A224,$B$7,I$12)</f>
        <v>54</v>
      </c>
      <c r="J224" s="106">
        <f t="shared" ca="1" si="49"/>
        <v>654</v>
      </c>
      <c r="K224" s="106">
        <f t="shared" ca="1" si="49"/>
        <v>185</v>
      </c>
      <c r="L224" s="106">
        <f t="shared" ca="1" si="49"/>
        <v>6</v>
      </c>
      <c r="M224" s="106">
        <f t="shared" ca="1" si="49"/>
        <v>1</v>
      </c>
      <c r="N224" s="106">
        <f t="shared" ca="1" si="49"/>
        <v>19909</v>
      </c>
      <c r="Q224" s="4"/>
    </row>
    <row r="225" spans="1:17" x14ac:dyDescent="0.2">
      <c r="A225" s="110">
        <f t="shared" ca="1" si="45"/>
        <v>24693</v>
      </c>
      <c r="B225" s="106">
        <f t="shared" ca="1" si="46"/>
        <v>54.542465753424658</v>
      </c>
      <c r="C225" s="106">
        <f t="shared" ca="1" si="46"/>
        <v>54.505133470225871</v>
      </c>
      <c r="D225" s="106">
        <f t="shared" ca="1" si="46"/>
        <v>54.506252695127209</v>
      </c>
      <c r="E225" s="106">
        <f t="shared" ca="1" si="46"/>
        <v>54.506298957412341</v>
      </c>
      <c r="F225" s="106">
        <f t="shared" ca="1" si="47"/>
        <v>54.5</v>
      </c>
      <c r="G225" s="106">
        <f t="shared" ca="1" si="47"/>
        <v>54.505133470225871</v>
      </c>
      <c r="H225" s="106">
        <f t="shared" ca="1" si="47"/>
        <v>54.542465753424658</v>
      </c>
      <c r="I225" s="106">
        <f t="shared" ca="1" si="49"/>
        <v>54</v>
      </c>
      <c r="J225" s="106">
        <f t="shared" ca="1" si="49"/>
        <v>654</v>
      </c>
      <c r="K225" s="106">
        <f t="shared" ca="1" si="49"/>
        <v>184</v>
      </c>
      <c r="L225" s="106">
        <f t="shared" ca="1" si="49"/>
        <v>6</v>
      </c>
      <c r="M225" s="106">
        <f t="shared" ca="1" si="49"/>
        <v>0</v>
      </c>
      <c r="N225" s="106">
        <f t="shared" ca="1" si="49"/>
        <v>19908</v>
      </c>
      <c r="Q225" s="4"/>
    </row>
    <row r="226" spans="1:17" x14ac:dyDescent="0.2">
      <c r="A226" s="110">
        <f t="shared" ca="1" si="45"/>
        <v>24694</v>
      </c>
      <c r="B226" s="106">
        <f t="shared" ca="1" si="46"/>
        <v>54.539726027397258</v>
      </c>
      <c r="C226" s="106">
        <f t="shared" ca="1" si="46"/>
        <v>54.502395619438744</v>
      </c>
      <c r="D226" s="106">
        <f t="shared" ca="1" si="46"/>
        <v>54.503514788120221</v>
      </c>
      <c r="E226" s="106">
        <f t="shared" ca="1" si="46"/>
        <v>54.503561048081551</v>
      </c>
      <c r="F226" s="106">
        <f t="shared" ca="1" si="47"/>
        <v>54.49722222222222</v>
      </c>
      <c r="G226" s="106">
        <f t="shared" ca="1" si="47"/>
        <v>54.502395619438744</v>
      </c>
      <c r="H226" s="106">
        <f t="shared" ca="1" si="47"/>
        <v>54.539726027397258</v>
      </c>
      <c r="I226" s="106">
        <f t="shared" ca="1" si="49"/>
        <v>54</v>
      </c>
      <c r="J226" s="106">
        <f t="shared" ca="1" si="49"/>
        <v>653</v>
      </c>
      <c r="K226" s="106">
        <f t="shared" ca="1" si="49"/>
        <v>183</v>
      </c>
      <c r="L226" s="106">
        <f t="shared" ca="1" si="49"/>
        <v>5</v>
      </c>
      <c r="M226" s="106">
        <f t="shared" ca="1" si="49"/>
        <v>30</v>
      </c>
      <c r="N226" s="106">
        <f t="shared" ca="1" si="49"/>
        <v>19907</v>
      </c>
      <c r="Q226" s="4"/>
    </row>
    <row r="227" spans="1:17" x14ac:dyDescent="0.2">
      <c r="A227" s="110">
        <f t="shared" ca="1" si="45"/>
        <v>24784</v>
      </c>
      <c r="B227" s="106">
        <f t="shared" ca="1" si="46"/>
        <v>54.293150684931504</v>
      </c>
      <c r="C227" s="106">
        <f t="shared" ca="1" si="46"/>
        <v>54.255989048596852</v>
      </c>
      <c r="D227" s="106">
        <f t="shared" ca="1" si="46"/>
        <v>54.257103157491258</v>
      </c>
      <c r="E227" s="106">
        <f t="shared" ca="1" si="46"/>
        <v>54.257149208310246</v>
      </c>
      <c r="F227" s="106">
        <f t="shared" ca="1" si="47"/>
        <v>54.25277777777778</v>
      </c>
      <c r="G227" s="106">
        <f t="shared" ca="1" si="47"/>
        <v>54.255989048596852</v>
      </c>
      <c r="H227" s="106">
        <f t="shared" ca="1" si="47"/>
        <v>54.293150684931504</v>
      </c>
      <c r="I227" s="106">
        <f t="shared" ca="1" si="49"/>
        <v>54</v>
      </c>
      <c r="J227" s="106">
        <f t="shared" ca="1" si="49"/>
        <v>651</v>
      </c>
      <c r="K227" s="106">
        <f t="shared" ca="1" si="49"/>
        <v>93</v>
      </c>
      <c r="L227" s="106">
        <f t="shared" ca="1" si="49"/>
        <v>3</v>
      </c>
      <c r="M227" s="106">
        <f t="shared" ca="1" si="49"/>
        <v>1</v>
      </c>
      <c r="N227" s="106">
        <f t="shared" ca="1" si="49"/>
        <v>19817</v>
      </c>
      <c r="Q227" s="4"/>
    </row>
    <row r="228" spans="1:17" x14ac:dyDescent="0.2">
      <c r="A228" s="110">
        <f t="shared" ca="1" si="45"/>
        <v>24785</v>
      </c>
      <c r="B228" s="106">
        <f t="shared" ca="1" si="46"/>
        <v>54.290410958904111</v>
      </c>
      <c r="C228" s="106">
        <f t="shared" ca="1" si="46"/>
        <v>54.253251197809718</v>
      </c>
      <c r="D228" s="106">
        <f t="shared" ca="1" si="46"/>
        <v>54.25436525048427</v>
      </c>
      <c r="E228" s="106">
        <f t="shared" ca="1" si="46"/>
        <v>54.254411298979456</v>
      </c>
      <c r="F228" s="106">
        <f t="shared" ca="1" si="47"/>
        <v>54.25</v>
      </c>
      <c r="G228" s="106">
        <f t="shared" ca="1" si="47"/>
        <v>54.253251197809718</v>
      </c>
      <c r="H228" s="106">
        <f t="shared" ca="1" si="47"/>
        <v>54.290410958904111</v>
      </c>
      <c r="I228" s="106">
        <f t="shared" ca="1" si="49"/>
        <v>54</v>
      </c>
      <c r="J228" s="106">
        <f t="shared" ca="1" si="49"/>
        <v>651</v>
      </c>
      <c r="K228" s="106">
        <f t="shared" ca="1" si="49"/>
        <v>92</v>
      </c>
      <c r="L228" s="106">
        <f t="shared" ca="1" si="49"/>
        <v>3</v>
      </c>
      <c r="M228" s="106">
        <f t="shared" ca="1" si="49"/>
        <v>0</v>
      </c>
      <c r="N228" s="106">
        <f t="shared" ca="1" si="49"/>
        <v>19816</v>
      </c>
      <c r="Q228" s="4"/>
    </row>
    <row r="229" spans="1:17" x14ac:dyDescent="0.2">
      <c r="A229" s="110">
        <f t="shared" ca="1" si="45"/>
        <v>24786</v>
      </c>
      <c r="B229" s="106">
        <f t="shared" ca="1" si="46"/>
        <v>54.287671232876711</v>
      </c>
      <c r="C229" s="106">
        <f t="shared" ca="1" si="46"/>
        <v>54.25051334702259</v>
      </c>
      <c r="D229" s="106">
        <f t="shared" ca="1" si="46"/>
        <v>54.251627343477281</v>
      </c>
      <c r="E229" s="106">
        <f t="shared" ca="1" si="46"/>
        <v>54.251673389648658</v>
      </c>
      <c r="F229" s="106">
        <f t="shared" ca="1" si="47"/>
        <v>54.24722222222222</v>
      </c>
      <c r="G229" s="106">
        <f t="shared" ca="1" si="47"/>
        <v>54.25051334702259</v>
      </c>
      <c r="H229" s="106">
        <f t="shared" ca="1" si="47"/>
        <v>54.287671232876711</v>
      </c>
      <c r="I229" s="106">
        <f t="shared" ca="1" si="49"/>
        <v>54</v>
      </c>
      <c r="J229" s="106">
        <f t="shared" ca="1" si="49"/>
        <v>650</v>
      </c>
      <c r="K229" s="106">
        <f t="shared" ca="1" si="49"/>
        <v>91</v>
      </c>
      <c r="L229" s="106">
        <f t="shared" ca="1" si="49"/>
        <v>2</v>
      </c>
      <c r="M229" s="106">
        <f t="shared" ca="1" si="49"/>
        <v>30</v>
      </c>
      <c r="N229" s="106">
        <f t="shared" ca="1" si="49"/>
        <v>19815</v>
      </c>
      <c r="Q229" s="4"/>
    </row>
    <row r="230" spans="1:17" x14ac:dyDescent="0.2">
      <c r="A230" s="110">
        <f t="shared" ca="1" si="45"/>
        <v>24876</v>
      </c>
      <c r="B230" s="106">
        <f t="shared" ca="1" si="46"/>
        <v>54.041095890410958</v>
      </c>
      <c r="C230" s="106">
        <f t="shared" ca="1" si="46"/>
        <v>54.004106776180699</v>
      </c>
      <c r="D230" s="106">
        <f t="shared" ca="1" si="46"/>
        <v>54.005215712848312</v>
      </c>
      <c r="E230" s="106">
        <f t="shared" ca="1" si="46"/>
        <v>54.00526154987736</v>
      </c>
      <c r="F230" s="106">
        <f t="shared" ca="1" si="47"/>
        <v>54.00277777777778</v>
      </c>
      <c r="G230" s="106">
        <f t="shared" ca="1" si="47"/>
        <v>54.003434715515958</v>
      </c>
      <c r="H230" s="106">
        <f t="shared" ca="1" si="47"/>
        <v>54.041095890410958</v>
      </c>
      <c r="I230" s="106">
        <f t="shared" ca="1" si="49"/>
        <v>54</v>
      </c>
      <c r="J230" s="106">
        <f t="shared" ca="1" si="49"/>
        <v>648</v>
      </c>
      <c r="K230" s="106">
        <f t="shared" ca="1" si="49"/>
        <v>1</v>
      </c>
      <c r="L230" s="106">
        <f t="shared" ca="1" si="49"/>
        <v>0</v>
      </c>
      <c r="M230" s="106">
        <f t="shared" ca="1" si="49"/>
        <v>1</v>
      </c>
      <c r="N230" s="106">
        <f t="shared" ca="1" si="49"/>
        <v>19725</v>
      </c>
      <c r="Q230" s="4"/>
    </row>
    <row r="231" spans="1:17" x14ac:dyDescent="0.2">
      <c r="A231" s="110">
        <f t="shared" ca="1" si="45"/>
        <v>24877</v>
      </c>
      <c r="B231" s="106">
        <f t="shared" ca="1" si="46"/>
        <v>54.038356164383565</v>
      </c>
      <c r="C231" s="106">
        <f t="shared" ca="1" si="46"/>
        <v>54.001368925393564</v>
      </c>
      <c r="D231" s="106">
        <f t="shared" ca="1" si="46"/>
        <v>54.002477805841323</v>
      </c>
      <c r="E231" s="106">
        <f t="shared" ca="1" si="46"/>
        <v>54.002523640546563</v>
      </c>
      <c r="F231" s="106">
        <f t="shared" ca="1" si="47"/>
        <v>54</v>
      </c>
      <c r="G231" s="106">
        <f t="shared" ca="1" si="47"/>
        <v>54.000696898800342</v>
      </c>
      <c r="H231" s="106">
        <f t="shared" ca="1" si="47"/>
        <v>54.038356164383565</v>
      </c>
      <c r="I231" s="106">
        <f t="shared" ca="1" si="49"/>
        <v>54</v>
      </c>
      <c r="J231" s="106">
        <f t="shared" ca="1" si="49"/>
        <v>648</v>
      </c>
      <c r="K231" s="106">
        <f t="shared" ca="1" si="49"/>
        <v>0</v>
      </c>
      <c r="L231" s="106">
        <f t="shared" ca="1" si="49"/>
        <v>0</v>
      </c>
      <c r="M231" s="106">
        <f t="shared" ca="1" si="49"/>
        <v>0</v>
      </c>
      <c r="N231" s="106">
        <f t="shared" ca="1" si="49"/>
        <v>19724</v>
      </c>
      <c r="Q231" s="4"/>
    </row>
    <row r="232" spans="1:17" x14ac:dyDescent="0.2">
      <c r="A232" s="110">
        <f t="shared" ca="1" si="45"/>
        <v>24878</v>
      </c>
      <c r="B232" s="106">
        <f t="shared" ca="1" si="46"/>
        <v>54.035616438356165</v>
      </c>
      <c r="C232" s="106">
        <f t="shared" ca="1" si="46"/>
        <v>53.998631074606436</v>
      </c>
      <c r="D232" s="106">
        <f t="shared" ca="1" si="46"/>
        <v>53.999739898834335</v>
      </c>
      <c r="E232" s="106">
        <f t="shared" ca="1" si="46"/>
        <v>53.999785731215773</v>
      </c>
      <c r="F232" s="106">
        <f t="shared" ca="1" si="47"/>
        <v>53.99722222222222</v>
      </c>
      <c r="G232" s="106">
        <f t="shared" ca="1" si="47"/>
        <v>53.997959082084726</v>
      </c>
      <c r="H232" s="106">
        <f t="shared" ca="1" si="47"/>
        <v>54.035616438356165</v>
      </c>
      <c r="I232" s="106">
        <f t="shared" ca="1" si="49"/>
        <v>53</v>
      </c>
      <c r="J232" s="106">
        <f t="shared" ca="1" si="49"/>
        <v>647</v>
      </c>
      <c r="K232" s="106">
        <f t="shared" ca="1" si="49"/>
        <v>365</v>
      </c>
      <c r="L232" s="106">
        <f t="shared" ca="1" si="49"/>
        <v>11</v>
      </c>
      <c r="M232" s="106">
        <f t="shared" ca="1" si="49"/>
        <v>30</v>
      </c>
      <c r="N232" s="106">
        <f t="shared" ca="1" si="49"/>
        <v>19723</v>
      </c>
      <c r="Q232" s="4"/>
    </row>
    <row r="233" spans="1:17" x14ac:dyDescent="0.2">
      <c r="A233" s="110">
        <f t="shared" ca="1" si="45"/>
        <v>24966</v>
      </c>
      <c r="B233" s="106">
        <f t="shared" ca="1" si="46"/>
        <v>53.794520547945204</v>
      </c>
      <c r="C233" s="106">
        <f t="shared" ca="1" si="46"/>
        <v>53.757700205338807</v>
      </c>
      <c r="D233" s="106">
        <f t="shared" ca="1" si="46"/>
        <v>53.758804082219349</v>
      </c>
      <c r="E233" s="106">
        <f t="shared" ca="1" si="46"/>
        <v>53.758849710106055</v>
      </c>
      <c r="F233" s="106">
        <f t="shared" ca="1" si="47"/>
        <v>53.75277777777778</v>
      </c>
      <c r="G233" s="106">
        <f t="shared" ca="1" si="47"/>
        <v>53.757031211110558</v>
      </c>
      <c r="H233" s="106">
        <f t="shared" ca="1" si="47"/>
        <v>53.794520547945204</v>
      </c>
      <c r="I233" s="106">
        <f t="shared" ca="1" si="49"/>
        <v>53</v>
      </c>
      <c r="J233" s="106">
        <f t="shared" ca="1" si="49"/>
        <v>645</v>
      </c>
      <c r="K233" s="106">
        <f t="shared" ca="1" si="49"/>
        <v>277</v>
      </c>
      <c r="L233" s="106">
        <f t="shared" ca="1" si="49"/>
        <v>9</v>
      </c>
      <c r="M233" s="106">
        <f t="shared" ca="1" si="49"/>
        <v>1</v>
      </c>
      <c r="N233" s="106">
        <f t="shared" ca="1" si="49"/>
        <v>19635</v>
      </c>
      <c r="Q233" s="4"/>
    </row>
    <row r="234" spans="1:17" x14ac:dyDescent="0.2">
      <c r="A234" s="110">
        <f t="shared" ca="1" si="45"/>
        <v>24967</v>
      </c>
      <c r="B234" s="106">
        <f t="shared" ref="B234:E253" ca="1" si="50">($B$7-$A234)/B$12</f>
        <v>53.791780821917811</v>
      </c>
      <c r="C234" s="106">
        <f t="shared" ca="1" si="50"/>
        <v>53.754962354551679</v>
      </c>
      <c r="D234" s="106">
        <f t="shared" ca="1" si="50"/>
        <v>53.756066175212361</v>
      </c>
      <c r="E234" s="106">
        <f t="shared" ca="1" si="50"/>
        <v>53.756111800775265</v>
      </c>
      <c r="F234" s="106">
        <f t="shared" ref="F234:H253" ca="1" si="51">YEARFRAC($A234,$B$7,F$12)</f>
        <v>53.75</v>
      </c>
      <c r="G234" s="106">
        <f t="shared" ca="1" si="51"/>
        <v>53.754293394394942</v>
      </c>
      <c r="H234" s="106">
        <f t="shared" ca="1" si="51"/>
        <v>53.791780821917811</v>
      </c>
      <c r="I234" s="106">
        <f t="shared" ref="I234:N243" ca="1" si="52">DATEDIF($A234,$B$7,I$12)</f>
        <v>53</v>
      </c>
      <c r="J234" s="106">
        <f t="shared" ca="1" si="52"/>
        <v>645</v>
      </c>
      <c r="K234" s="106">
        <f t="shared" ca="1" si="52"/>
        <v>276</v>
      </c>
      <c r="L234" s="106">
        <f t="shared" ca="1" si="52"/>
        <v>9</v>
      </c>
      <c r="M234" s="106">
        <f t="shared" ca="1" si="52"/>
        <v>0</v>
      </c>
      <c r="N234" s="106">
        <f t="shared" ca="1" si="52"/>
        <v>19634</v>
      </c>
      <c r="Q234" s="4"/>
    </row>
    <row r="235" spans="1:17" x14ac:dyDescent="0.2">
      <c r="A235" s="110">
        <f t="shared" ca="1" si="45"/>
        <v>24968</v>
      </c>
      <c r="B235" s="106">
        <f t="shared" ca="1" si="50"/>
        <v>53.789041095890411</v>
      </c>
      <c r="C235" s="106">
        <f t="shared" ca="1" si="50"/>
        <v>53.752224503764545</v>
      </c>
      <c r="D235" s="106">
        <f t="shared" ca="1" si="50"/>
        <v>53.753328268205372</v>
      </c>
      <c r="E235" s="106">
        <f t="shared" ca="1" si="50"/>
        <v>53.753373891444468</v>
      </c>
      <c r="F235" s="106">
        <f t="shared" ca="1" si="51"/>
        <v>53.74722222222222</v>
      </c>
      <c r="G235" s="106">
        <f t="shared" ca="1" si="51"/>
        <v>53.751555577679326</v>
      </c>
      <c r="H235" s="106">
        <f t="shared" ca="1" si="51"/>
        <v>53.789041095890411</v>
      </c>
      <c r="I235" s="106">
        <f t="shared" ca="1" si="52"/>
        <v>53</v>
      </c>
      <c r="J235" s="106">
        <f t="shared" ca="1" si="52"/>
        <v>644</v>
      </c>
      <c r="K235" s="106">
        <f t="shared" ca="1" si="52"/>
        <v>275</v>
      </c>
      <c r="L235" s="106">
        <f t="shared" ca="1" si="52"/>
        <v>8</v>
      </c>
      <c r="M235" s="106">
        <f t="shared" ca="1" si="52"/>
        <v>30</v>
      </c>
      <c r="N235" s="106">
        <f t="shared" ca="1" si="52"/>
        <v>19633</v>
      </c>
      <c r="Q235" s="4"/>
    </row>
    <row r="236" spans="1:17" x14ac:dyDescent="0.2">
      <c r="A236" s="110">
        <f t="shared" ca="1" si="45"/>
        <v>25058</v>
      </c>
      <c r="B236" s="106">
        <f t="shared" ca="1" si="50"/>
        <v>53.542465753424658</v>
      </c>
      <c r="C236" s="106">
        <f t="shared" ca="1" si="50"/>
        <v>53.505817932922653</v>
      </c>
      <c r="D236" s="106">
        <f t="shared" ca="1" si="50"/>
        <v>53.506916637576403</v>
      </c>
      <c r="E236" s="106">
        <f t="shared" ca="1" si="50"/>
        <v>53.506962051673163</v>
      </c>
      <c r="F236" s="106">
        <f t="shared" ca="1" si="51"/>
        <v>53.50277777777778</v>
      </c>
      <c r="G236" s="106">
        <f t="shared" ca="1" si="51"/>
        <v>53.505152073273933</v>
      </c>
      <c r="H236" s="106">
        <f t="shared" ca="1" si="51"/>
        <v>53.542465753424658</v>
      </c>
      <c r="I236" s="106">
        <f t="shared" ca="1" si="52"/>
        <v>53</v>
      </c>
      <c r="J236" s="106">
        <f t="shared" ca="1" si="52"/>
        <v>642</v>
      </c>
      <c r="K236" s="106">
        <f t="shared" ca="1" si="52"/>
        <v>185</v>
      </c>
      <c r="L236" s="106">
        <f t="shared" ca="1" si="52"/>
        <v>6</v>
      </c>
      <c r="M236" s="106">
        <f t="shared" ca="1" si="52"/>
        <v>1</v>
      </c>
      <c r="N236" s="106">
        <f t="shared" ca="1" si="52"/>
        <v>19543</v>
      </c>
      <c r="Q236" s="4"/>
    </row>
    <row r="237" spans="1:17" x14ac:dyDescent="0.2">
      <c r="A237" s="110">
        <f t="shared" ca="1" si="45"/>
        <v>25059</v>
      </c>
      <c r="B237" s="106">
        <f t="shared" ca="1" si="50"/>
        <v>53.539726027397258</v>
      </c>
      <c r="C237" s="106">
        <f t="shared" ca="1" si="50"/>
        <v>53.503080082135526</v>
      </c>
      <c r="D237" s="106">
        <f t="shared" ca="1" si="50"/>
        <v>53.504178730569414</v>
      </c>
      <c r="E237" s="106">
        <f t="shared" ca="1" si="50"/>
        <v>53.504224142342373</v>
      </c>
      <c r="F237" s="106">
        <f t="shared" ca="1" si="51"/>
        <v>53.5</v>
      </c>
      <c r="G237" s="106">
        <f t="shared" ca="1" si="51"/>
        <v>53.502414256558318</v>
      </c>
      <c r="H237" s="106">
        <f t="shared" ca="1" si="51"/>
        <v>53.539726027397258</v>
      </c>
      <c r="I237" s="106">
        <f t="shared" ca="1" si="52"/>
        <v>53</v>
      </c>
      <c r="J237" s="106">
        <f t="shared" ca="1" si="52"/>
        <v>642</v>
      </c>
      <c r="K237" s="106">
        <f t="shared" ca="1" si="52"/>
        <v>184</v>
      </c>
      <c r="L237" s="106">
        <f t="shared" ca="1" si="52"/>
        <v>6</v>
      </c>
      <c r="M237" s="106">
        <f t="shared" ca="1" si="52"/>
        <v>0</v>
      </c>
      <c r="N237" s="106">
        <f t="shared" ca="1" si="52"/>
        <v>19542</v>
      </c>
      <c r="Q237" s="4"/>
    </row>
    <row r="238" spans="1:17" x14ac:dyDescent="0.2">
      <c r="A238" s="110">
        <f t="shared" ca="1" si="45"/>
        <v>25060</v>
      </c>
      <c r="B238" s="106">
        <f t="shared" ca="1" si="50"/>
        <v>53.536986301369865</v>
      </c>
      <c r="C238" s="106">
        <f t="shared" ca="1" si="50"/>
        <v>53.500342231348391</v>
      </c>
      <c r="D238" s="106">
        <f t="shared" ca="1" si="50"/>
        <v>53.501440823562426</v>
      </c>
      <c r="E238" s="106">
        <f t="shared" ca="1" si="50"/>
        <v>53.501486233011583</v>
      </c>
      <c r="F238" s="106">
        <f t="shared" ca="1" si="51"/>
        <v>53.49722222222222</v>
      </c>
      <c r="G238" s="106">
        <f t="shared" ca="1" si="51"/>
        <v>53.499676439842702</v>
      </c>
      <c r="H238" s="106">
        <f t="shared" ca="1" si="51"/>
        <v>53.536986301369865</v>
      </c>
      <c r="I238" s="106">
        <f t="shared" ca="1" si="52"/>
        <v>53</v>
      </c>
      <c r="J238" s="106">
        <f t="shared" ca="1" si="52"/>
        <v>641</v>
      </c>
      <c r="K238" s="106">
        <f t="shared" ca="1" si="52"/>
        <v>183</v>
      </c>
      <c r="L238" s="106">
        <f t="shared" ca="1" si="52"/>
        <v>5</v>
      </c>
      <c r="M238" s="106">
        <f t="shared" ca="1" si="52"/>
        <v>30</v>
      </c>
      <c r="N238" s="106">
        <f t="shared" ca="1" si="52"/>
        <v>19541</v>
      </c>
      <c r="Q238" s="4"/>
    </row>
    <row r="239" spans="1:17" x14ac:dyDescent="0.2">
      <c r="A239" s="110">
        <f t="shared" ca="1" si="45"/>
        <v>25150</v>
      </c>
      <c r="B239" s="106">
        <f t="shared" ca="1" si="50"/>
        <v>53.290410958904111</v>
      </c>
      <c r="C239" s="106">
        <f t="shared" ca="1" si="50"/>
        <v>53.2539356605065</v>
      </c>
      <c r="D239" s="106">
        <f t="shared" ca="1" si="50"/>
        <v>53.255029192933463</v>
      </c>
      <c r="E239" s="106">
        <f t="shared" ca="1" si="50"/>
        <v>53.255074393240278</v>
      </c>
      <c r="F239" s="106">
        <f t="shared" ca="1" si="51"/>
        <v>53.25277777777778</v>
      </c>
      <c r="G239" s="106">
        <f t="shared" ca="1" si="51"/>
        <v>53.253272935437302</v>
      </c>
      <c r="H239" s="106">
        <f t="shared" ca="1" si="51"/>
        <v>53.290410958904111</v>
      </c>
      <c r="I239" s="106">
        <f t="shared" ca="1" si="52"/>
        <v>53</v>
      </c>
      <c r="J239" s="106">
        <f t="shared" ca="1" si="52"/>
        <v>639</v>
      </c>
      <c r="K239" s="106">
        <f t="shared" ca="1" si="52"/>
        <v>93</v>
      </c>
      <c r="L239" s="106">
        <f t="shared" ca="1" si="52"/>
        <v>3</v>
      </c>
      <c r="M239" s="106">
        <f t="shared" ca="1" si="52"/>
        <v>1</v>
      </c>
      <c r="N239" s="106">
        <f t="shared" ca="1" si="52"/>
        <v>19451</v>
      </c>
      <c r="Q239" s="4"/>
    </row>
    <row r="240" spans="1:17" x14ac:dyDescent="0.2">
      <c r="A240" s="110">
        <f t="shared" ca="1" si="45"/>
        <v>25151</v>
      </c>
      <c r="B240" s="106">
        <f t="shared" ca="1" si="50"/>
        <v>53.287671232876711</v>
      </c>
      <c r="C240" s="106">
        <f t="shared" ca="1" si="50"/>
        <v>53.251197809719372</v>
      </c>
      <c r="D240" s="106">
        <f t="shared" ca="1" si="50"/>
        <v>53.252291285926475</v>
      </c>
      <c r="E240" s="106">
        <f t="shared" ca="1" si="50"/>
        <v>53.252336483909488</v>
      </c>
      <c r="F240" s="106">
        <f t="shared" ca="1" si="51"/>
        <v>53.25</v>
      </c>
      <c r="G240" s="106">
        <f t="shared" ca="1" si="51"/>
        <v>53.250535118721686</v>
      </c>
      <c r="H240" s="106">
        <f t="shared" ca="1" si="51"/>
        <v>53.287671232876711</v>
      </c>
      <c r="I240" s="106">
        <f t="shared" ca="1" si="52"/>
        <v>53</v>
      </c>
      <c r="J240" s="106">
        <f t="shared" ca="1" si="52"/>
        <v>639</v>
      </c>
      <c r="K240" s="106">
        <f t="shared" ca="1" si="52"/>
        <v>92</v>
      </c>
      <c r="L240" s="106">
        <f t="shared" ca="1" si="52"/>
        <v>3</v>
      </c>
      <c r="M240" s="106">
        <f t="shared" ca="1" si="52"/>
        <v>0</v>
      </c>
      <c r="N240" s="106">
        <f t="shared" ca="1" si="52"/>
        <v>19450</v>
      </c>
      <c r="Q240" s="4"/>
    </row>
    <row r="241" spans="1:17" x14ac:dyDescent="0.2">
      <c r="A241" s="110">
        <f t="shared" ca="1" si="45"/>
        <v>25152</v>
      </c>
      <c r="B241" s="106">
        <f t="shared" ca="1" si="50"/>
        <v>53.284931506849318</v>
      </c>
      <c r="C241" s="106">
        <f t="shared" ca="1" si="50"/>
        <v>53.248459958932237</v>
      </c>
      <c r="D241" s="106">
        <f t="shared" ca="1" si="50"/>
        <v>53.249553378919487</v>
      </c>
      <c r="E241" s="106">
        <f t="shared" ca="1" si="50"/>
        <v>53.249598574578691</v>
      </c>
      <c r="F241" s="106">
        <f t="shared" ca="1" si="51"/>
        <v>53.24722222222222</v>
      </c>
      <c r="G241" s="106">
        <f t="shared" ca="1" si="51"/>
        <v>53.24779730200607</v>
      </c>
      <c r="H241" s="106">
        <f t="shared" ca="1" si="51"/>
        <v>53.284931506849318</v>
      </c>
      <c r="I241" s="106">
        <f t="shared" ca="1" si="52"/>
        <v>53</v>
      </c>
      <c r="J241" s="106">
        <f t="shared" ca="1" si="52"/>
        <v>638</v>
      </c>
      <c r="K241" s="106">
        <f t="shared" ca="1" si="52"/>
        <v>91</v>
      </c>
      <c r="L241" s="106">
        <f t="shared" ca="1" si="52"/>
        <v>2</v>
      </c>
      <c r="M241" s="106">
        <f t="shared" ca="1" si="52"/>
        <v>30</v>
      </c>
      <c r="N241" s="106">
        <f t="shared" ca="1" si="52"/>
        <v>19449</v>
      </c>
      <c r="Q241" s="4"/>
    </row>
    <row r="242" spans="1:17" x14ac:dyDescent="0.2">
      <c r="A242" s="110">
        <f t="shared" ca="1" si="45"/>
        <v>25242</v>
      </c>
      <c r="B242" s="106">
        <f t="shared" ca="1" si="50"/>
        <v>53.038356164383565</v>
      </c>
      <c r="C242" s="106">
        <f t="shared" ca="1" si="50"/>
        <v>53.002053388090346</v>
      </c>
      <c r="D242" s="106">
        <f t="shared" ca="1" si="50"/>
        <v>53.003141748290517</v>
      </c>
      <c r="E242" s="106">
        <f t="shared" ca="1" si="50"/>
        <v>53.003186734807393</v>
      </c>
      <c r="F242" s="106">
        <f t="shared" ca="1" si="51"/>
        <v>53.00277777777778</v>
      </c>
      <c r="G242" s="106">
        <f t="shared" ca="1" si="51"/>
        <v>53.003397049130456</v>
      </c>
      <c r="H242" s="106">
        <f t="shared" ca="1" si="51"/>
        <v>53.038356164383565</v>
      </c>
      <c r="I242" s="106">
        <f t="shared" ca="1" si="52"/>
        <v>53</v>
      </c>
      <c r="J242" s="106">
        <f t="shared" ca="1" si="52"/>
        <v>636</v>
      </c>
      <c r="K242" s="106">
        <f t="shared" ca="1" si="52"/>
        <v>1</v>
      </c>
      <c r="L242" s="106">
        <f t="shared" ca="1" si="52"/>
        <v>0</v>
      </c>
      <c r="M242" s="106">
        <f t="shared" ca="1" si="52"/>
        <v>1</v>
      </c>
      <c r="N242" s="106">
        <f t="shared" ca="1" si="52"/>
        <v>19359</v>
      </c>
      <c r="Q242" s="4"/>
    </row>
    <row r="243" spans="1:17" x14ac:dyDescent="0.2">
      <c r="A243" s="110">
        <f t="shared" ca="1" si="45"/>
        <v>25243</v>
      </c>
      <c r="B243" s="106">
        <f t="shared" ca="1" si="50"/>
        <v>53.035616438356165</v>
      </c>
      <c r="C243" s="106">
        <f t="shared" ca="1" si="50"/>
        <v>52.999315537303218</v>
      </c>
      <c r="D243" s="106">
        <f t="shared" ca="1" si="50"/>
        <v>53.000403841283529</v>
      </c>
      <c r="E243" s="106">
        <f t="shared" ca="1" si="50"/>
        <v>53.000448825476596</v>
      </c>
      <c r="F243" s="106">
        <f t="shared" ca="1" si="51"/>
        <v>53</v>
      </c>
      <c r="G243" s="106">
        <f t="shared" ca="1" si="51"/>
        <v>53.000659128935759</v>
      </c>
      <c r="H243" s="106">
        <f t="shared" ca="1" si="51"/>
        <v>53.035616438356165</v>
      </c>
      <c r="I243" s="106">
        <f t="shared" ca="1" si="52"/>
        <v>53</v>
      </c>
      <c r="J243" s="106">
        <f t="shared" ca="1" si="52"/>
        <v>636</v>
      </c>
      <c r="K243" s="106">
        <f t="shared" ca="1" si="52"/>
        <v>0</v>
      </c>
      <c r="L243" s="106">
        <f t="shared" ca="1" si="52"/>
        <v>0</v>
      </c>
      <c r="M243" s="106">
        <f t="shared" ca="1" si="52"/>
        <v>0</v>
      </c>
      <c r="N243" s="106">
        <f t="shared" ca="1" si="52"/>
        <v>19358</v>
      </c>
      <c r="Q243" s="4"/>
    </row>
    <row r="244" spans="1:17" x14ac:dyDescent="0.2">
      <c r="A244" s="110">
        <f t="shared" ca="1" si="45"/>
        <v>25244</v>
      </c>
      <c r="B244" s="106">
        <f t="shared" ca="1" si="50"/>
        <v>53.032876712328765</v>
      </c>
      <c r="C244" s="106">
        <f t="shared" ca="1" si="50"/>
        <v>52.996577686516083</v>
      </c>
      <c r="D244" s="106">
        <f t="shared" ca="1" si="50"/>
        <v>52.99766593427654</v>
      </c>
      <c r="E244" s="106">
        <f t="shared" ca="1" si="50"/>
        <v>52.997710916145806</v>
      </c>
      <c r="F244" s="106">
        <f t="shared" ca="1" si="51"/>
        <v>52.99722222222222</v>
      </c>
      <c r="G244" s="106">
        <f t="shared" ca="1" si="51"/>
        <v>52.997921208741062</v>
      </c>
      <c r="H244" s="106">
        <f t="shared" ca="1" si="51"/>
        <v>53.032876712328765</v>
      </c>
      <c r="I244" s="106">
        <f t="shared" ref="I244:N253" ca="1" si="53">DATEDIF($A244,$B$7,I$12)</f>
        <v>52</v>
      </c>
      <c r="J244" s="106">
        <f t="shared" ca="1" si="53"/>
        <v>635</v>
      </c>
      <c r="K244" s="106">
        <f t="shared" ca="1" si="53"/>
        <v>364</v>
      </c>
      <c r="L244" s="106">
        <f t="shared" ca="1" si="53"/>
        <v>11</v>
      </c>
      <c r="M244" s="106">
        <f t="shared" ca="1" si="53"/>
        <v>30</v>
      </c>
      <c r="N244" s="106">
        <f t="shared" ca="1" si="53"/>
        <v>19357</v>
      </c>
      <c r="Q244" s="4"/>
    </row>
    <row r="245" spans="1:17" x14ac:dyDescent="0.2">
      <c r="A245" s="110">
        <f t="shared" ca="1" si="45"/>
        <v>25331</v>
      </c>
      <c r="B245" s="106">
        <f t="shared" ca="1" si="50"/>
        <v>52.794520547945204</v>
      </c>
      <c r="C245" s="106">
        <f t="shared" ca="1" si="50"/>
        <v>52.758384668035589</v>
      </c>
      <c r="D245" s="106">
        <f t="shared" ca="1" si="50"/>
        <v>52.759468024668543</v>
      </c>
      <c r="E245" s="106">
        <f t="shared" ca="1" si="50"/>
        <v>52.759512804366878</v>
      </c>
      <c r="F245" s="106">
        <f t="shared" ca="1" si="51"/>
        <v>52.75277777777778</v>
      </c>
      <c r="G245" s="106">
        <f t="shared" ca="1" si="51"/>
        <v>52.759722151802464</v>
      </c>
      <c r="H245" s="106">
        <f t="shared" ca="1" si="51"/>
        <v>52.794520547945204</v>
      </c>
      <c r="I245" s="106">
        <f t="shared" ca="1" si="53"/>
        <v>52</v>
      </c>
      <c r="J245" s="106">
        <f t="shared" ca="1" si="53"/>
        <v>633</v>
      </c>
      <c r="K245" s="106">
        <f t="shared" ca="1" si="53"/>
        <v>277</v>
      </c>
      <c r="L245" s="106">
        <f t="shared" ca="1" si="53"/>
        <v>9</v>
      </c>
      <c r="M245" s="106">
        <f t="shared" ca="1" si="53"/>
        <v>1</v>
      </c>
      <c r="N245" s="106">
        <f t="shared" ca="1" si="53"/>
        <v>19270</v>
      </c>
      <c r="Q245" s="4"/>
    </row>
    <row r="246" spans="1:17" x14ac:dyDescent="0.2">
      <c r="A246" s="110">
        <f t="shared" ca="1" si="45"/>
        <v>25332</v>
      </c>
      <c r="B246" s="106">
        <f t="shared" ca="1" si="50"/>
        <v>52.791780821917811</v>
      </c>
      <c r="C246" s="106">
        <f t="shared" ca="1" si="50"/>
        <v>52.755646817248461</v>
      </c>
      <c r="D246" s="106">
        <f t="shared" ca="1" si="50"/>
        <v>52.756730117661554</v>
      </c>
      <c r="E246" s="106">
        <f t="shared" ca="1" si="50"/>
        <v>52.756774895036088</v>
      </c>
      <c r="F246" s="106">
        <f t="shared" ca="1" si="51"/>
        <v>52.75</v>
      </c>
      <c r="G246" s="106">
        <f t="shared" ca="1" si="51"/>
        <v>52.756984231607767</v>
      </c>
      <c r="H246" s="106">
        <f t="shared" ca="1" si="51"/>
        <v>52.791780821917811</v>
      </c>
      <c r="I246" s="106">
        <f t="shared" ca="1" si="53"/>
        <v>52</v>
      </c>
      <c r="J246" s="106">
        <f t="shared" ca="1" si="53"/>
        <v>633</v>
      </c>
      <c r="K246" s="106">
        <f t="shared" ca="1" si="53"/>
        <v>276</v>
      </c>
      <c r="L246" s="106">
        <f t="shared" ca="1" si="53"/>
        <v>9</v>
      </c>
      <c r="M246" s="106">
        <f t="shared" ca="1" si="53"/>
        <v>0</v>
      </c>
      <c r="N246" s="106">
        <f t="shared" ca="1" si="53"/>
        <v>19269</v>
      </c>
      <c r="Q246" s="4"/>
    </row>
    <row r="247" spans="1:17" x14ac:dyDescent="0.2">
      <c r="A247" s="110">
        <f t="shared" ca="1" si="45"/>
        <v>25333</v>
      </c>
      <c r="B247" s="106">
        <f t="shared" ca="1" si="50"/>
        <v>52.789041095890411</v>
      </c>
      <c r="C247" s="106">
        <f t="shared" ca="1" si="50"/>
        <v>52.752908966461327</v>
      </c>
      <c r="D247" s="106">
        <f t="shared" ca="1" si="50"/>
        <v>52.753992210654566</v>
      </c>
      <c r="E247" s="106">
        <f t="shared" ca="1" si="50"/>
        <v>52.754036985705291</v>
      </c>
      <c r="F247" s="106">
        <f t="shared" ca="1" si="51"/>
        <v>52.74722222222222</v>
      </c>
      <c r="G247" s="106">
        <f t="shared" ca="1" si="51"/>
        <v>52.75424631141307</v>
      </c>
      <c r="H247" s="106">
        <f t="shared" ca="1" si="51"/>
        <v>52.789041095890411</v>
      </c>
      <c r="I247" s="106">
        <f t="shared" ca="1" si="53"/>
        <v>52</v>
      </c>
      <c r="J247" s="106">
        <f t="shared" ca="1" si="53"/>
        <v>632</v>
      </c>
      <c r="K247" s="106">
        <f t="shared" ca="1" si="53"/>
        <v>275</v>
      </c>
      <c r="L247" s="106">
        <f t="shared" ca="1" si="53"/>
        <v>8</v>
      </c>
      <c r="M247" s="106">
        <f t="shared" ca="1" si="53"/>
        <v>30</v>
      </c>
      <c r="N247" s="106">
        <f t="shared" ca="1" si="53"/>
        <v>19268</v>
      </c>
      <c r="Q247" s="4"/>
    </row>
    <row r="248" spans="1:17" x14ac:dyDescent="0.2">
      <c r="A248" s="110">
        <f t="shared" ca="1" si="45"/>
        <v>25423</v>
      </c>
      <c r="B248" s="106">
        <f t="shared" ca="1" si="50"/>
        <v>52.542465753424658</v>
      </c>
      <c r="C248" s="106">
        <f t="shared" ca="1" si="50"/>
        <v>52.506502395619435</v>
      </c>
      <c r="D248" s="106">
        <f t="shared" ca="1" si="50"/>
        <v>52.507580580025596</v>
      </c>
      <c r="E248" s="106">
        <f t="shared" ca="1" si="50"/>
        <v>52.507625145933993</v>
      </c>
      <c r="F248" s="106">
        <f t="shared" ca="1" si="51"/>
        <v>52.50277777777778</v>
      </c>
      <c r="G248" s="106">
        <f t="shared" ca="1" si="51"/>
        <v>52.507833493890381</v>
      </c>
      <c r="H248" s="106">
        <f t="shared" ca="1" si="51"/>
        <v>52.542465753424658</v>
      </c>
      <c r="I248" s="106">
        <f t="shared" ca="1" si="53"/>
        <v>52</v>
      </c>
      <c r="J248" s="106">
        <f t="shared" ca="1" si="53"/>
        <v>630</v>
      </c>
      <c r="K248" s="106">
        <f t="shared" ca="1" si="53"/>
        <v>185</v>
      </c>
      <c r="L248" s="106">
        <f t="shared" ca="1" si="53"/>
        <v>6</v>
      </c>
      <c r="M248" s="106">
        <f t="shared" ca="1" si="53"/>
        <v>1</v>
      </c>
      <c r="N248" s="106">
        <f t="shared" ca="1" si="53"/>
        <v>19178</v>
      </c>
      <c r="Q248" s="4"/>
    </row>
    <row r="249" spans="1:17" x14ac:dyDescent="0.2">
      <c r="A249" s="110">
        <f t="shared" ca="1" si="45"/>
        <v>25424</v>
      </c>
      <c r="B249" s="106">
        <f t="shared" ca="1" si="50"/>
        <v>52.539726027397258</v>
      </c>
      <c r="C249" s="106">
        <f t="shared" ca="1" si="50"/>
        <v>52.503764544832308</v>
      </c>
      <c r="D249" s="106">
        <f t="shared" ca="1" si="50"/>
        <v>52.504842673018608</v>
      </c>
      <c r="E249" s="106">
        <f t="shared" ca="1" si="50"/>
        <v>52.504887236603196</v>
      </c>
      <c r="F249" s="106">
        <f t="shared" ca="1" si="51"/>
        <v>52.5</v>
      </c>
      <c r="G249" s="106">
        <f t="shared" ca="1" si="51"/>
        <v>52.505095573695684</v>
      </c>
      <c r="H249" s="106">
        <f t="shared" ca="1" si="51"/>
        <v>52.539726027397258</v>
      </c>
      <c r="I249" s="106">
        <f t="shared" ca="1" si="53"/>
        <v>52</v>
      </c>
      <c r="J249" s="106">
        <f t="shared" ca="1" si="53"/>
        <v>630</v>
      </c>
      <c r="K249" s="106">
        <f t="shared" ca="1" si="53"/>
        <v>184</v>
      </c>
      <c r="L249" s="106">
        <f t="shared" ca="1" si="53"/>
        <v>6</v>
      </c>
      <c r="M249" s="106">
        <f t="shared" ca="1" si="53"/>
        <v>0</v>
      </c>
      <c r="N249" s="106">
        <f t="shared" ca="1" si="53"/>
        <v>19177</v>
      </c>
      <c r="Q249" s="4"/>
    </row>
    <row r="250" spans="1:17" x14ac:dyDescent="0.2">
      <c r="A250" s="110">
        <f t="shared" ca="1" si="45"/>
        <v>25425</v>
      </c>
      <c r="B250" s="106">
        <f t="shared" ca="1" si="50"/>
        <v>52.536986301369865</v>
      </c>
      <c r="C250" s="106">
        <f t="shared" ca="1" si="50"/>
        <v>52.501026694045173</v>
      </c>
      <c r="D250" s="106">
        <f t="shared" ca="1" si="50"/>
        <v>52.50210476601162</v>
      </c>
      <c r="E250" s="106">
        <f t="shared" ca="1" si="50"/>
        <v>52.502149327272406</v>
      </c>
      <c r="F250" s="106">
        <f t="shared" ca="1" si="51"/>
        <v>52.49722222222222</v>
      </c>
      <c r="G250" s="106">
        <f t="shared" ca="1" si="51"/>
        <v>52.502357653500987</v>
      </c>
      <c r="H250" s="106">
        <f t="shared" ca="1" si="51"/>
        <v>52.536986301369865</v>
      </c>
      <c r="I250" s="106">
        <f t="shared" ca="1" si="53"/>
        <v>52</v>
      </c>
      <c r="J250" s="106">
        <f t="shared" ca="1" si="53"/>
        <v>629</v>
      </c>
      <c r="K250" s="106">
        <f t="shared" ca="1" si="53"/>
        <v>183</v>
      </c>
      <c r="L250" s="106">
        <f t="shared" ca="1" si="53"/>
        <v>5</v>
      </c>
      <c r="M250" s="106">
        <f t="shared" ca="1" si="53"/>
        <v>30</v>
      </c>
      <c r="N250" s="106">
        <f t="shared" ca="1" si="53"/>
        <v>19176</v>
      </c>
      <c r="Q250" s="4"/>
    </row>
    <row r="251" spans="1:17" x14ac:dyDescent="0.2">
      <c r="A251" s="110">
        <f t="shared" ca="1" si="45"/>
        <v>25515</v>
      </c>
      <c r="B251" s="106">
        <f t="shared" ca="1" si="50"/>
        <v>52.290410958904111</v>
      </c>
      <c r="C251" s="106">
        <f t="shared" ca="1" si="50"/>
        <v>52.254620123203289</v>
      </c>
      <c r="D251" s="106">
        <f t="shared" ca="1" si="50"/>
        <v>52.255693135382657</v>
      </c>
      <c r="E251" s="106">
        <f t="shared" ca="1" si="50"/>
        <v>52.255737487501101</v>
      </c>
      <c r="F251" s="106">
        <f t="shared" ca="1" si="51"/>
        <v>52.25277777777778</v>
      </c>
      <c r="G251" s="106">
        <f t="shared" ca="1" si="51"/>
        <v>52.255944835978298</v>
      </c>
      <c r="H251" s="106">
        <f t="shared" ca="1" si="51"/>
        <v>52.290410958904111</v>
      </c>
      <c r="I251" s="106">
        <f t="shared" ca="1" si="53"/>
        <v>52</v>
      </c>
      <c r="J251" s="106">
        <f t="shared" ca="1" si="53"/>
        <v>627</v>
      </c>
      <c r="K251" s="106">
        <f t="shared" ca="1" si="53"/>
        <v>93</v>
      </c>
      <c r="L251" s="106">
        <f t="shared" ca="1" si="53"/>
        <v>3</v>
      </c>
      <c r="M251" s="106">
        <f t="shared" ca="1" si="53"/>
        <v>1</v>
      </c>
      <c r="N251" s="106">
        <f t="shared" ca="1" si="53"/>
        <v>19086</v>
      </c>
      <c r="Q251" s="4"/>
    </row>
    <row r="252" spans="1:17" x14ac:dyDescent="0.2">
      <c r="A252" s="110">
        <f t="shared" ca="1" si="45"/>
        <v>25516</v>
      </c>
      <c r="B252" s="106">
        <f t="shared" ca="1" si="50"/>
        <v>52.287671232876711</v>
      </c>
      <c r="C252" s="106">
        <f t="shared" ca="1" si="50"/>
        <v>52.251882272416154</v>
      </c>
      <c r="D252" s="106">
        <f t="shared" ca="1" si="50"/>
        <v>52.252955228375669</v>
      </c>
      <c r="E252" s="106">
        <f t="shared" ca="1" si="50"/>
        <v>52.252999578170311</v>
      </c>
      <c r="F252" s="106">
        <f t="shared" ca="1" si="51"/>
        <v>52.25</v>
      </c>
      <c r="G252" s="106">
        <f t="shared" ca="1" si="51"/>
        <v>52.253206915783601</v>
      </c>
      <c r="H252" s="106">
        <f t="shared" ca="1" si="51"/>
        <v>52.287671232876711</v>
      </c>
      <c r="I252" s="106">
        <f t="shared" ca="1" si="53"/>
        <v>52</v>
      </c>
      <c r="J252" s="106">
        <f t="shared" ca="1" si="53"/>
        <v>627</v>
      </c>
      <c r="K252" s="106">
        <f t="shared" ca="1" si="53"/>
        <v>92</v>
      </c>
      <c r="L252" s="106">
        <f t="shared" ca="1" si="53"/>
        <v>3</v>
      </c>
      <c r="M252" s="106">
        <f t="shared" ca="1" si="53"/>
        <v>0</v>
      </c>
      <c r="N252" s="106">
        <f t="shared" ca="1" si="53"/>
        <v>19085</v>
      </c>
      <c r="Q252" s="4"/>
    </row>
    <row r="253" spans="1:17" x14ac:dyDescent="0.2">
      <c r="A253" s="110">
        <f t="shared" ca="1" si="45"/>
        <v>25517</v>
      </c>
      <c r="B253" s="106">
        <f t="shared" ca="1" si="50"/>
        <v>52.284931506849318</v>
      </c>
      <c r="C253" s="106">
        <f t="shared" ca="1" si="50"/>
        <v>52.249144421629019</v>
      </c>
      <c r="D253" s="106">
        <f t="shared" ca="1" si="50"/>
        <v>52.25021732136868</v>
      </c>
      <c r="E253" s="106">
        <f t="shared" ca="1" si="50"/>
        <v>52.250261668839521</v>
      </c>
      <c r="F253" s="106">
        <f t="shared" ca="1" si="51"/>
        <v>52.24722222222222</v>
      </c>
      <c r="G253" s="106">
        <f t="shared" ca="1" si="51"/>
        <v>52.250468995588903</v>
      </c>
      <c r="H253" s="106">
        <f t="shared" ca="1" si="51"/>
        <v>52.284931506849318</v>
      </c>
      <c r="I253" s="106">
        <f t="shared" ca="1" si="53"/>
        <v>52</v>
      </c>
      <c r="J253" s="106">
        <f t="shared" ca="1" si="53"/>
        <v>626</v>
      </c>
      <c r="K253" s="106">
        <f t="shared" ca="1" si="53"/>
        <v>91</v>
      </c>
      <c r="L253" s="106">
        <f t="shared" ca="1" si="53"/>
        <v>2</v>
      </c>
      <c r="M253" s="106">
        <f t="shared" ca="1" si="53"/>
        <v>30</v>
      </c>
      <c r="N253" s="106">
        <f t="shared" ca="1" si="53"/>
        <v>19084</v>
      </c>
      <c r="Q253" s="4"/>
    </row>
    <row r="254" spans="1:17" x14ac:dyDescent="0.2">
      <c r="A254" s="110">
        <f t="shared" ca="1" si="45"/>
        <v>25607</v>
      </c>
      <c r="B254" s="106">
        <f t="shared" ref="B254:E273" ca="1" si="54">($B$7-$A254)/B$12</f>
        <v>52.038356164383565</v>
      </c>
      <c r="C254" s="106">
        <f t="shared" ca="1" si="54"/>
        <v>52.002737850787135</v>
      </c>
      <c r="D254" s="106">
        <f t="shared" ca="1" si="54"/>
        <v>52.003805690739711</v>
      </c>
      <c r="E254" s="106">
        <f t="shared" ca="1" si="54"/>
        <v>52.003849829068216</v>
      </c>
      <c r="F254" s="106">
        <f t="shared" ref="F254:H273" ca="1" si="55">YEARFRAC($A254,$B$7,F$12)</f>
        <v>52.00277777777778</v>
      </c>
      <c r="G254" s="106">
        <f t="shared" ca="1" si="55"/>
        <v>52.003409443124283</v>
      </c>
      <c r="H254" s="106">
        <f t="shared" ca="1" si="55"/>
        <v>52.038356164383565</v>
      </c>
      <c r="I254" s="106">
        <f t="shared" ref="I254:N263" ca="1" si="56">DATEDIF($A254,$B$7,I$12)</f>
        <v>52</v>
      </c>
      <c r="J254" s="106">
        <f t="shared" ca="1" si="56"/>
        <v>624</v>
      </c>
      <c r="K254" s="106">
        <f t="shared" ca="1" si="56"/>
        <v>1</v>
      </c>
      <c r="L254" s="106">
        <f t="shared" ca="1" si="56"/>
        <v>0</v>
      </c>
      <c r="M254" s="106">
        <f t="shared" ca="1" si="56"/>
        <v>1</v>
      </c>
      <c r="N254" s="106">
        <f t="shared" ca="1" si="56"/>
        <v>18994</v>
      </c>
      <c r="Q254" s="4"/>
    </row>
    <row r="255" spans="1:17" x14ac:dyDescent="0.2">
      <c r="A255" s="110">
        <f t="shared" ca="1" si="45"/>
        <v>25608</v>
      </c>
      <c r="B255" s="106">
        <f t="shared" ca="1" si="54"/>
        <v>52.035616438356165</v>
      </c>
      <c r="C255" s="106">
        <f t="shared" ca="1" si="54"/>
        <v>52</v>
      </c>
      <c r="D255" s="106">
        <f t="shared" ca="1" si="54"/>
        <v>52.001067783732722</v>
      </c>
      <c r="E255" s="106">
        <f t="shared" ca="1" si="54"/>
        <v>52.001111919737426</v>
      </c>
      <c r="F255" s="106">
        <f t="shared" ca="1" si="55"/>
        <v>52</v>
      </c>
      <c r="G255" s="106">
        <f t="shared" ca="1" si="55"/>
        <v>52.000671556979022</v>
      </c>
      <c r="H255" s="106">
        <f t="shared" ca="1" si="55"/>
        <v>52.035616438356165</v>
      </c>
      <c r="I255" s="106">
        <f t="shared" ca="1" si="56"/>
        <v>52</v>
      </c>
      <c r="J255" s="106">
        <f t="shared" ca="1" si="56"/>
        <v>624</v>
      </c>
      <c r="K255" s="106">
        <f t="shared" ca="1" si="56"/>
        <v>0</v>
      </c>
      <c r="L255" s="106">
        <f t="shared" ca="1" si="56"/>
        <v>0</v>
      </c>
      <c r="M255" s="106">
        <f t="shared" ca="1" si="56"/>
        <v>0</v>
      </c>
      <c r="N255" s="106">
        <f t="shared" ca="1" si="56"/>
        <v>18993</v>
      </c>
      <c r="Q255" s="4"/>
    </row>
    <row r="256" spans="1:17" x14ac:dyDescent="0.2">
      <c r="A256" s="110">
        <f t="shared" ca="1" si="45"/>
        <v>25609</v>
      </c>
      <c r="B256" s="106">
        <f t="shared" ca="1" si="54"/>
        <v>52.032876712328765</v>
      </c>
      <c r="C256" s="106">
        <f t="shared" ca="1" si="54"/>
        <v>51.997262149212865</v>
      </c>
      <c r="D256" s="106">
        <f t="shared" ca="1" si="54"/>
        <v>51.998329876725734</v>
      </c>
      <c r="E256" s="106">
        <f t="shared" ca="1" si="54"/>
        <v>51.998374010406629</v>
      </c>
      <c r="F256" s="106">
        <f t="shared" ca="1" si="55"/>
        <v>51.99722222222222</v>
      </c>
      <c r="G256" s="106">
        <f t="shared" ca="1" si="55"/>
        <v>51.99793367083376</v>
      </c>
      <c r="H256" s="106">
        <f t="shared" ca="1" si="55"/>
        <v>52.032876712328765</v>
      </c>
      <c r="I256" s="106">
        <f t="shared" ca="1" si="56"/>
        <v>51</v>
      </c>
      <c r="J256" s="106">
        <f t="shared" ca="1" si="56"/>
        <v>623</v>
      </c>
      <c r="K256" s="106">
        <f t="shared" ca="1" si="56"/>
        <v>364</v>
      </c>
      <c r="L256" s="106">
        <f t="shared" ca="1" si="56"/>
        <v>11</v>
      </c>
      <c r="M256" s="106">
        <f t="shared" ca="1" si="56"/>
        <v>30</v>
      </c>
      <c r="N256" s="106">
        <f t="shared" ca="1" si="56"/>
        <v>18992</v>
      </c>
      <c r="Q256" s="4"/>
    </row>
    <row r="257" spans="1:17" x14ac:dyDescent="0.2">
      <c r="A257" s="110">
        <f t="shared" ca="1" si="45"/>
        <v>25696</v>
      </c>
      <c r="B257" s="106">
        <f t="shared" ca="1" si="54"/>
        <v>51.794520547945204</v>
      </c>
      <c r="C257" s="106">
        <f t="shared" ca="1" si="54"/>
        <v>51.759069130732378</v>
      </c>
      <c r="D257" s="106">
        <f t="shared" ca="1" si="54"/>
        <v>51.760131967117736</v>
      </c>
      <c r="E257" s="106">
        <f t="shared" ca="1" si="54"/>
        <v>51.760175898627701</v>
      </c>
      <c r="F257" s="106">
        <f t="shared" ca="1" si="55"/>
        <v>51.75277777777778</v>
      </c>
      <c r="G257" s="106">
        <f t="shared" ca="1" si="55"/>
        <v>51.759737576195882</v>
      </c>
      <c r="H257" s="106">
        <f t="shared" ca="1" si="55"/>
        <v>51.794520547945204</v>
      </c>
      <c r="I257" s="106">
        <f t="shared" ca="1" si="56"/>
        <v>51</v>
      </c>
      <c r="J257" s="106">
        <f t="shared" ca="1" si="56"/>
        <v>621</v>
      </c>
      <c r="K257" s="106">
        <f t="shared" ca="1" si="56"/>
        <v>277</v>
      </c>
      <c r="L257" s="106">
        <f t="shared" ca="1" si="56"/>
        <v>9</v>
      </c>
      <c r="M257" s="106">
        <f t="shared" ca="1" si="56"/>
        <v>1</v>
      </c>
      <c r="N257" s="106">
        <f t="shared" ca="1" si="56"/>
        <v>18905</v>
      </c>
      <c r="Q257" s="4"/>
    </row>
    <row r="258" spans="1:17" x14ac:dyDescent="0.2">
      <c r="A258" s="110">
        <f t="shared" ca="1" si="45"/>
        <v>25697</v>
      </c>
      <c r="B258" s="106">
        <f t="shared" ca="1" si="54"/>
        <v>51.791780821917811</v>
      </c>
      <c r="C258" s="106">
        <f t="shared" ca="1" si="54"/>
        <v>51.756331279945243</v>
      </c>
      <c r="D258" s="106">
        <f t="shared" ca="1" si="54"/>
        <v>51.757394060110748</v>
      </c>
      <c r="E258" s="106">
        <f t="shared" ca="1" si="54"/>
        <v>51.757437989296911</v>
      </c>
      <c r="F258" s="106">
        <f t="shared" ca="1" si="55"/>
        <v>51.75</v>
      </c>
      <c r="G258" s="106">
        <f t="shared" ca="1" si="55"/>
        <v>51.75699969005062</v>
      </c>
      <c r="H258" s="106">
        <f t="shared" ca="1" si="55"/>
        <v>51.791780821917811</v>
      </c>
      <c r="I258" s="106">
        <f t="shared" ca="1" si="56"/>
        <v>51</v>
      </c>
      <c r="J258" s="106">
        <f t="shared" ca="1" si="56"/>
        <v>621</v>
      </c>
      <c r="K258" s="106">
        <f t="shared" ca="1" si="56"/>
        <v>276</v>
      </c>
      <c r="L258" s="106">
        <f t="shared" ca="1" si="56"/>
        <v>9</v>
      </c>
      <c r="M258" s="106">
        <f t="shared" ca="1" si="56"/>
        <v>0</v>
      </c>
      <c r="N258" s="106">
        <f t="shared" ca="1" si="56"/>
        <v>18904</v>
      </c>
      <c r="Q258" s="4"/>
    </row>
    <row r="259" spans="1:17" x14ac:dyDescent="0.2">
      <c r="A259" s="110">
        <f t="shared" ca="1" si="45"/>
        <v>25698</v>
      </c>
      <c r="B259" s="106">
        <f t="shared" ca="1" si="54"/>
        <v>51.789041095890411</v>
      </c>
      <c r="C259" s="106">
        <f t="shared" ca="1" si="54"/>
        <v>51.753593429158109</v>
      </c>
      <c r="D259" s="106">
        <f t="shared" ca="1" si="54"/>
        <v>51.75465615310376</v>
      </c>
      <c r="E259" s="106">
        <f t="shared" ca="1" si="54"/>
        <v>51.754700079966121</v>
      </c>
      <c r="F259" s="106">
        <f t="shared" ca="1" si="55"/>
        <v>51.74722222222222</v>
      </c>
      <c r="G259" s="106">
        <f t="shared" ca="1" si="55"/>
        <v>51.754261803905358</v>
      </c>
      <c r="H259" s="106">
        <f t="shared" ca="1" si="55"/>
        <v>51.789041095890411</v>
      </c>
      <c r="I259" s="106">
        <f t="shared" ca="1" si="56"/>
        <v>51</v>
      </c>
      <c r="J259" s="106">
        <f t="shared" ca="1" si="56"/>
        <v>620</v>
      </c>
      <c r="K259" s="106">
        <f t="shared" ca="1" si="56"/>
        <v>275</v>
      </c>
      <c r="L259" s="106">
        <f t="shared" ca="1" si="56"/>
        <v>8</v>
      </c>
      <c r="M259" s="106">
        <f t="shared" ca="1" si="56"/>
        <v>30</v>
      </c>
      <c r="N259" s="106">
        <f t="shared" ca="1" si="56"/>
        <v>18903</v>
      </c>
      <c r="Q259" s="4"/>
    </row>
    <row r="260" spans="1:17" x14ac:dyDescent="0.2">
      <c r="A260" s="110">
        <f t="shared" ca="1" si="45"/>
        <v>25788</v>
      </c>
      <c r="B260" s="106">
        <f t="shared" ca="1" si="54"/>
        <v>51.542465753424658</v>
      </c>
      <c r="C260" s="106">
        <f t="shared" ca="1" si="54"/>
        <v>51.507186858316224</v>
      </c>
      <c r="D260" s="106">
        <f t="shared" ca="1" si="54"/>
        <v>51.50824452247479</v>
      </c>
      <c r="E260" s="106">
        <f t="shared" ca="1" si="54"/>
        <v>51.508288240194815</v>
      </c>
      <c r="F260" s="106">
        <f t="shared" ca="1" si="55"/>
        <v>51.50277777777778</v>
      </c>
      <c r="G260" s="106">
        <f t="shared" ca="1" si="55"/>
        <v>51.507852050831694</v>
      </c>
      <c r="H260" s="106">
        <f t="shared" ca="1" si="55"/>
        <v>51.542465753424658</v>
      </c>
      <c r="I260" s="106">
        <f t="shared" ca="1" si="56"/>
        <v>51</v>
      </c>
      <c r="J260" s="106">
        <f t="shared" ca="1" si="56"/>
        <v>618</v>
      </c>
      <c r="K260" s="106">
        <f t="shared" ca="1" si="56"/>
        <v>185</v>
      </c>
      <c r="L260" s="106">
        <f t="shared" ca="1" si="56"/>
        <v>6</v>
      </c>
      <c r="M260" s="106">
        <f t="shared" ca="1" si="56"/>
        <v>1</v>
      </c>
      <c r="N260" s="106">
        <f t="shared" ca="1" si="56"/>
        <v>18813</v>
      </c>
      <c r="Q260" s="4"/>
    </row>
    <row r="261" spans="1:17" x14ac:dyDescent="0.2">
      <c r="A261" s="110">
        <f t="shared" ca="1" si="45"/>
        <v>25789</v>
      </c>
      <c r="B261" s="106">
        <f t="shared" ca="1" si="54"/>
        <v>51.539726027397258</v>
      </c>
      <c r="C261" s="106">
        <f t="shared" ca="1" si="54"/>
        <v>51.504449007529089</v>
      </c>
      <c r="D261" s="106">
        <f t="shared" ca="1" si="54"/>
        <v>51.505506615467802</v>
      </c>
      <c r="E261" s="106">
        <f t="shared" ca="1" si="54"/>
        <v>51.505550330864025</v>
      </c>
      <c r="F261" s="106">
        <f t="shared" ca="1" si="55"/>
        <v>51.5</v>
      </c>
      <c r="G261" s="106">
        <f t="shared" ca="1" si="55"/>
        <v>51.505114164686432</v>
      </c>
      <c r="H261" s="106">
        <f t="shared" ca="1" si="55"/>
        <v>51.539726027397258</v>
      </c>
      <c r="I261" s="106">
        <f t="shared" ca="1" si="56"/>
        <v>51</v>
      </c>
      <c r="J261" s="106">
        <f t="shared" ca="1" si="56"/>
        <v>618</v>
      </c>
      <c r="K261" s="106">
        <f t="shared" ca="1" si="56"/>
        <v>184</v>
      </c>
      <c r="L261" s="106">
        <f t="shared" ca="1" si="56"/>
        <v>6</v>
      </c>
      <c r="M261" s="106">
        <f t="shared" ca="1" si="56"/>
        <v>0</v>
      </c>
      <c r="N261" s="106">
        <f t="shared" ca="1" si="56"/>
        <v>18812</v>
      </c>
      <c r="Q261" s="4"/>
    </row>
    <row r="262" spans="1:17" x14ac:dyDescent="0.2">
      <c r="A262" s="110">
        <f t="shared" ca="1" si="45"/>
        <v>25790</v>
      </c>
      <c r="B262" s="106">
        <f t="shared" ca="1" si="54"/>
        <v>51.536986301369865</v>
      </c>
      <c r="C262" s="106">
        <f t="shared" ca="1" si="54"/>
        <v>51.501711156741955</v>
      </c>
      <c r="D262" s="106">
        <f t="shared" ca="1" si="54"/>
        <v>51.502768708460813</v>
      </c>
      <c r="E262" s="106">
        <f t="shared" ca="1" si="54"/>
        <v>51.502812421533228</v>
      </c>
      <c r="F262" s="106">
        <f t="shared" ca="1" si="55"/>
        <v>51.49722222222222</v>
      </c>
      <c r="G262" s="106">
        <f t="shared" ca="1" si="55"/>
        <v>51.502376278541171</v>
      </c>
      <c r="H262" s="106">
        <f t="shared" ca="1" si="55"/>
        <v>51.536986301369865</v>
      </c>
      <c r="I262" s="106">
        <f t="shared" ca="1" si="56"/>
        <v>51</v>
      </c>
      <c r="J262" s="106">
        <f t="shared" ca="1" si="56"/>
        <v>617</v>
      </c>
      <c r="K262" s="106">
        <f t="shared" ca="1" si="56"/>
        <v>183</v>
      </c>
      <c r="L262" s="106">
        <f t="shared" ca="1" si="56"/>
        <v>5</v>
      </c>
      <c r="M262" s="106">
        <f t="shared" ca="1" si="56"/>
        <v>30</v>
      </c>
      <c r="N262" s="106">
        <f t="shared" ca="1" si="56"/>
        <v>18811</v>
      </c>
      <c r="Q262" s="4"/>
    </row>
    <row r="263" spans="1:17" x14ac:dyDescent="0.2">
      <c r="A263" s="110">
        <f t="shared" ca="1" si="45"/>
        <v>25880</v>
      </c>
      <c r="B263" s="106">
        <f t="shared" ca="1" si="54"/>
        <v>51.290410958904111</v>
      </c>
      <c r="C263" s="106">
        <f t="shared" ca="1" si="54"/>
        <v>51.25530458590007</v>
      </c>
      <c r="D263" s="106">
        <f t="shared" ca="1" si="54"/>
        <v>51.256357077831851</v>
      </c>
      <c r="E263" s="106">
        <f t="shared" ca="1" si="54"/>
        <v>51.25640058176193</v>
      </c>
      <c r="F263" s="106">
        <f t="shared" ca="1" si="55"/>
        <v>51.25277777777778</v>
      </c>
      <c r="G263" s="106">
        <f t="shared" ca="1" si="55"/>
        <v>51.255966525467507</v>
      </c>
      <c r="H263" s="106">
        <f t="shared" ca="1" si="55"/>
        <v>51.290410958904111</v>
      </c>
      <c r="I263" s="106">
        <f t="shared" ca="1" si="56"/>
        <v>51</v>
      </c>
      <c r="J263" s="106">
        <f t="shared" ca="1" si="56"/>
        <v>615</v>
      </c>
      <c r="K263" s="106">
        <f t="shared" ca="1" si="56"/>
        <v>93</v>
      </c>
      <c r="L263" s="106">
        <f t="shared" ca="1" si="56"/>
        <v>3</v>
      </c>
      <c r="M263" s="106">
        <f t="shared" ca="1" si="56"/>
        <v>1</v>
      </c>
      <c r="N263" s="106">
        <f t="shared" ca="1" si="56"/>
        <v>18721</v>
      </c>
      <c r="Q263" s="4"/>
    </row>
    <row r="264" spans="1:17" x14ac:dyDescent="0.2">
      <c r="A264" s="110">
        <f t="shared" ca="1" si="45"/>
        <v>25881</v>
      </c>
      <c r="B264" s="106">
        <f t="shared" ca="1" si="54"/>
        <v>51.287671232876711</v>
      </c>
      <c r="C264" s="106">
        <f t="shared" ca="1" si="54"/>
        <v>51.252566735112936</v>
      </c>
      <c r="D264" s="106">
        <f t="shared" ca="1" si="54"/>
        <v>51.253619170824862</v>
      </c>
      <c r="E264" s="106">
        <f t="shared" ca="1" si="54"/>
        <v>51.253662672431133</v>
      </c>
      <c r="F264" s="106">
        <f t="shared" ca="1" si="55"/>
        <v>51.25</v>
      </c>
      <c r="G264" s="106">
        <f t="shared" ca="1" si="55"/>
        <v>51.253228639322238</v>
      </c>
      <c r="H264" s="106">
        <f t="shared" ca="1" si="55"/>
        <v>51.287671232876711</v>
      </c>
      <c r="I264" s="106">
        <f t="shared" ref="I264:N273" ca="1" si="57">DATEDIF($A264,$B$7,I$12)</f>
        <v>51</v>
      </c>
      <c r="J264" s="106">
        <f t="shared" ca="1" si="57"/>
        <v>615</v>
      </c>
      <c r="K264" s="106">
        <f t="shared" ca="1" si="57"/>
        <v>92</v>
      </c>
      <c r="L264" s="106">
        <f t="shared" ca="1" si="57"/>
        <v>3</v>
      </c>
      <c r="M264" s="106">
        <f t="shared" ca="1" si="57"/>
        <v>0</v>
      </c>
      <c r="N264" s="106">
        <f t="shared" ca="1" si="57"/>
        <v>18720</v>
      </c>
      <c r="Q264" s="4"/>
    </row>
    <row r="265" spans="1:17" x14ac:dyDescent="0.2">
      <c r="A265" s="110">
        <f t="shared" ca="1" si="45"/>
        <v>25882</v>
      </c>
      <c r="B265" s="106">
        <f t="shared" ca="1" si="54"/>
        <v>51.284931506849318</v>
      </c>
      <c r="C265" s="106">
        <f t="shared" ca="1" si="54"/>
        <v>51.249828884325801</v>
      </c>
      <c r="D265" s="106">
        <f t="shared" ca="1" si="54"/>
        <v>51.250881263817874</v>
      </c>
      <c r="E265" s="106">
        <f t="shared" ca="1" si="54"/>
        <v>51.250924763100343</v>
      </c>
      <c r="F265" s="106">
        <f t="shared" ca="1" si="55"/>
        <v>51.24722222222222</v>
      </c>
      <c r="G265" s="106">
        <f t="shared" ca="1" si="55"/>
        <v>51.250490753176976</v>
      </c>
      <c r="H265" s="106">
        <f t="shared" ca="1" si="55"/>
        <v>51.284931506849318</v>
      </c>
      <c r="I265" s="106">
        <f t="shared" ca="1" si="57"/>
        <v>51</v>
      </c>
      <c r="J265" s="106">
        <f t="shared" ca="1" si="57"/>
        <v>614</v>
      </c>
      <c r="K265" s="106">
        <f t="shared" ca="1" si="57"/>
        <v>91</v>
      </c>
      <c r="L265" s="106">
        <f t="shared" ca="1" si="57"/>
        <v>2</v>
      </c>
      <c r="M265" s="106">
        <f t="shared" ca="1" si="57"/>
        <v>30</v>
      </c>
      <c r="N265" s="106">
        <f t="shared" ca="1" si="57"/>
        <v>18719</v>
      </c>
      <c r="Q265" s="4"/>
    </row>
    <row r="266" spans="1:17" x14ac:dyDescent="0.2">
      <c r="A266" s="110">
        <f t="shared" ca="1" si="45"/>
        <v>25972</v>
      </c>
      <c r="B266" s="106">
        <f t="shared" ca="1" si="54"/>
        <v>51.038356164383565</v>
      </c>
      <c r="C266" s="106">
        <f t="shared" ca="1" si="54"/>
        <v>51.003422313483917</v>
      </c>
      <c r="D266" s="106">
        <f t="shared" ca="1" si="54"/>
        <v>51.004469633188904</v>
      </c>
      <c r="E266" s="106">
        <f t="shared" ca="1" si="54"/>
        <v>51.004512923329038</v>
      </c>
      <c r="F266" s="106">
        <f t="shared" ca="1" si="55"/>
        <v>51.00277777777778</v>
      </c>
      <c r="G266" s="106">
        <f t="shared" ca="1" si="55"/>
        <v>51.003422313483917</v>
      </c>
      <c r="H266" s="106">
        <f t="shared" ca="1" si="55"/>
        <v>51.038356164383565</v>
      </c>
      <c r="I266" s="106">
        <f t="shared" ca="1" si="57"/>
        <v>51</v>
      </c>
      <c r="J266" s="106">
        <f t="shared" ca="1" si="57"/>
        <v>612</v>
      </c>
      <c r="K266" s="106">
        <f t="shared" ca="1" si="57"/>
        <v>1</v>
      </c>
      <c r="L266" s="106">
        <f t="shared" ca="1" si="57"/>
        <v>0</v>
      </c>
      <c r="M266" s="106">
        <f t="shared" ca="1" si="57"/>
        <v>1</v>
      </c>
      <c r="N266" s="106">
        <f t="shared" ca="1" si="57"/>
        <v>18629</v>
      </c>
      <c r="Q266" s="4"/>
    </row>
    <row r="267" spans="1:17" x14ac:dyDescent="0.2">
      <c r="A267" s="110">
        <f t="shared" ca="1" si="45"/>
        <v>25973</v>
      </c>
      <c r="B267" s="106">
        <f t="shared" ca="1" si="54"/>
        <v>51.035616438356165</v>
      </c>
      <c r="C267" s="106">
        <f t="shared" ca="1" si="54"/>
        <v>51.000684462696782</v>
      </c>
      <c r="D267" s="106">
        <f t="shared" ca="1" si="54"/>
        <v>51.001731726181916</v>
      </c>
      <c r="E267" s="106">
        <f t="shared" ca="1" si="54"/>
        <v>51.001775013998248</v>
      </c>
      <c r="F267" s="106">
        <f t="shared" ca="1" si="55"/>
        <v>51</v>
      </c>
      <c r="G267" s="106">
        <f t="shared" ca="1" si="55"/>
        <v>51.000684462696782</v>
      </c>
      <c r="H267" s="106">
        <f t="shared" ca="1" si="55"/>
        <v>51.035616438356165</v>
      </c>
      <c r="I267" s="106">
        <f t="shared" ca="1" si="57"/>
        <v>51</v>
      </c>
      <c r="J267" s="106">
        <f t="shared" ca="1" si="57"/>
        <v>612</v>
      </c>
      <c r="K267" s="106">
        <f t="shared" ca="1" si="57"/>
        <v>0</v>
      </c>
      <c r="L267" s="106">
        <f t="shared" ca="1" si="57"/>
        <v>0</v>
      </c>
      <c r="M267" s="106">
        <f t="shared" ca="1" si="57"/>
        <v>0</v>
      </c>
      <c r="N267" s="106">
        <f t="shared" ca="1" si="57"/>
        <v>18628</v>
      </c>
      <c r="Q267" s="4"/>
    </row>
    <row r="268" spans="1:17" x14ac:dyDescent="0.2">
      <c r="A268" s="110">
        <f t="shared" ca="1" si="45"/>
        <v>25974</v>
      </c>
      <c r="B268" s="106">
        <f t="shared" ca="1" si="54"/>
        <v>51.032876712328765</v>
      </c>
      <c r="C268" s="106">
        <f t="shared" ca="1" si="54"/>
        <v>50.997946611909654</v>
      </c>
      <c r="D268" s="106">
        <f t="shared" ca="1" si="54"/>
        <v>50.998993819174927</v>
      </c>
      <c r="E268" s="106">
        <f t="shared" ca="1" si="54"/>
        <v>50.999037104667451</v>
      </c>
      <c r="F268" s="106">
        <f t="shared" ca="1" si="55"/>
        <v>50.99722222222222</v>
      </c>
      <c r="G268" s="106">
        <f t="shared" ca="1" si="55"/>
        <v>50.997946611909654</v>
      </c>
      <c r="H268" s="106">
        <f t="shared" ca="1" si="55"/>
        <v>51.032876712328765</v>
      </c>
      <c r="I268" s="106">
        <f t="shared" ca="1" si="57"/>
        <v>50</v>
      </c>
      <c r="J268" s="106">
        <f t="shared" ca="1" si="57"/>
        <v>611</v>
      </c>
      <c r="K268" s="106">
        <f t="shared" ca="1" si="57"/>
        <v>364</v>
      </c>
      <c r="L268" s="106">
        <f t="shared" ca="1" si="57"/>
        <v>11</v>
      </c>
      <c r="M268" s="106">
        <f t="shared" ca="1" si="57"/>
        <v>30</v>
      </c>
      <c r="N268" s="106">
        <f t="shared" ca="1" si="57"/>
        <v>18627</v>
      </c>
      <c r="Q268" s="4"/>
    </row>
    <row r="269" spans="1:17" x14ac:dyDescent="0.2">
      <c r="A269" s="110">
        <f t="shared" ca="1" si="45"/>
        <v>26061</v>
      </c>
      <c r="B269" s="106">
        <f t="shared" ca="1" si="54"/>
        <v>50.794520547945204</v>
      </c>
      <c r="C269" s="106">
        <f t="shared" ca="1" si="54"/>
        <v>50.75975359342916</v>
      </c>
      <c r="D269" s="106">
        <f t="shared" ca="1" si="54"/>
        <v>50.76079590956693</v>
      </c>
      <c r="E269" s="106">
        <f t="shared" ca="1" si="54"/>
        <v>50.76083899288853</v>
      </c>
      <c r="F269" s="106">
        <f t="shared" ca="1" si="55"/>
        <v>50.75277777777778</v>
      </c>
      <c r="G269" s="106">
        <f t="shared" ca="1" si="55"/>
        <v>50.75975359342916</v>
      </c>
      <c r="H269" s="106">
        <f t="shared" ca="1" si="55"/>
        <v>50.794520547945204</v>
      </c>
      <c r="I269" s="106">
        <f t="shared" ca="1" si="57"/>
        <v>50</v>
      </c>
      <c r="J269" s="106">
        <f t="shared" ca="1" si="57"/>
        <v>609</v>
      </c>
      <c r="K269" s="106">
        <f t="shared" ca="1" si="57"/>
        <v>277</v>
      </c>
      <c r="L269" s="106">
        <f t="shared" ca="1" si="57"/>
        <v>9</v>
      </c>
      <c r="M269" s="106">
        <f t="shared" ca="1" si="57"/>
        <v>1</v>
      </c>
      <c r="N269" s="106">
        <f t="shared" ca="1" si="57"/>
        <v>18540</v>
      </c>
      <c r="Q269" s="4"/>
    </row>
    <row r="270" spans="1:17" x14ac:dyDescent="0.2">
      <c r="A270" s="110">
        <f t="shared" ca="1" si="45"/>
        <v>26062</v>
      </c>
      <c r="B270" s="106">
        <f t="shared" ca="1" si="54"/>
        <v>50.791780821917811</v>
      </c>
      <c r="C270" s="106">
        <f t="shared" ca="1" si="54"/>
        <v>50.757015742642025</v>
      </c>
      <c r="D270" s="106">
        <f t="shared" ca="1" si="54"/>
        <v>50.758058002559942</v>
      </c>
      <c r="E270" s="106">
        <f t="shared" ca="1" si="54"/>
        <v>50.758101083557733</v>
      </c>
      <c r="F270" s="106">
        <f t="shared" ca="1" si="55"/>
        <v>50.75</v>
      </c>
      <c r="G270" s="106">
        <f t="shared" ca="1" si="55"/>
        <v>50.757015742642025</v>
      </c>
      <c r="H270" s="106">
        <f t="shared" ca="1" si="55"/>
        <v>50.791780821917811</v>
      </c>
      <c r="I270" s="106">
        <f t="shared" ca="1" si="57"/>
        <v>50</v>
      </c>
      <c r="J270" s="106">
        <f t="shared" ca="1" si="57"/>
        <v>609</v>
      </c>
      <c r="K270" s="106">
        <f t="shared" ca="1" si="57"/>
        <v>276</v>
      </c>
      <c r="L270" s="106">
        <f t="shared" ca="1" si="57"/>
        <v>9</v>
      </c>
      <c r="M270" s="106">
        <f t="shared" ca="1" si="57"/>
        <v>0</v>
      </c>
      <c r="N270" s="106">
        <f t="shared" ca="1" si="57"/>
        <v>18539</v>
      </c>
      <c r="Q270" s="4"/>
    </row>
    <row r="271" spans="1:17" x14ac:dyDescent="0.2">
      <c r="A271" s="110">
        <f t="shared" ca="1" si="45"/>
        <v>26063</v>
      </c>
      <c r="B271" s="106">
        <f t="shared" ca="1" si="54"/>
        <v>50.789041095890411</v>
      </c>
      <c r="C271" s="106">
        <f t="shared" ca="1" si="54"/>
        <v>50.75427789185489</v>
      </c>
      <c r="D271" s="106">
        <f t="shared" ca="1" si="54"/>
        <v>50.755320095552953</v>
      </c>
      <c r="E271" s="106">
        <f t="shared" ca="1" si="54"/>
        <v>50.755363174226943</v>
      </c>
      <c r="F271" s="106">
        <f t="shared" ca="1" si="55"/>
        <v>50.74722222222222</v>
      </c>
      <c r="G271" s="106">
        <f t="shared" ca="1" si="55"/>
        <v>50.75427789185489</v>
      </c>
      <c r="H271" s="106">
        <f t="shared" ca="1" si="55"/>
        <v>50.789041095890411</v>
      </c>
      <c r="I271" s="106">
        <f t="shared" ca="1" si="57"/>
        <v>50</v>
      </c>
      <c r="J271" s="106">
        <f t="shared" ca="1" si="57"/>
        <v>608</v>
      </c>
      <c r="K271" s="106">
        <f t="shared" ca="1" si="57"/>
        <v>275</v>
      </c>
      <c r="L271" s="106">
        <f t="shared" ca="1" si="57"/>
        <v>8</v>
      </c>
      <c r="M271" s="106">
        <f t="shared" ca="1" si="57"/>
        <v>30</v>
      </c>
      <c r="N271" s="106">
        <f t="shared" ca="1" si="57"/>
        <v>18538</v>
      </c>
      <c r="Q271" s="4"/>
    </row>
    <row r="272" spans="1:17" x14ac:dyDescent="0.2">
      <c r="A272" s="110">
        <f t="shared" ca="1" si="45"/>
        <v>26153</v>
      </c>
      <c r="B272" s="106">
        <f t="shared" ca="1" si="54"/>
        <v>50.542465753424658</v>
      </c>
      <c r="C272" s="106">
        <f t="shared" ca="1" si="54"/>
        <v>50.507871321013006</v>
      </c>
      <c r="D272" s="106">
        <f t="shared" ca="1" si="54"/>
        <v>50.508908464923991</v>
      </c>
      <c r="E272" s="106">
        <f t="shared" ca="1" si="54"/>
        <v>50.508951334455638</v>
      </c>
      <c r="F272" s="106">
        <f t="shared" ca="1" si="55"/>
        <v>50.50277777777778</v>
      </c>
      <c r="G272" s="106">
        <f t="shared" ca="1" si="55"/>
        <v>50.507871321013006</v>
      </c>
      <c r="H272" s="106">
        <f t="shared" ca="1" si="55"/>
        <v>50.542465753424658</v>
      </c>
      <c r="I272" s="106">
        <f t="shared" ca="1" si="57"/>
        <v>50</v>
      </c>
      <c r="J272" s="106">
        <f t="shared" ca="1" si="57"/>
        <v>606</v>
      </c>
      <c r="K272" s="106">
        <f t="shared" ca="1" si="57"/>
        <v>185</v>
      </c>
      <c r="L272" s="106">
        <f t="shared" ca="1" si="57"/>
        <v>6</v>
      </c>
      <c r="M272" s="106">
        <f t="shared" ca="1" si="57"/>
        <v>1</v>
      </c>
      <c r="N272" s="106">
        <f t="shared" ca="1" si="57"/>
        <v>18448</v>
      </c>
      <c r="Q272" s="4"/>
    </row>
    <row r="273" spans="1:17" x14ac:dyDescent="0.2">
      <c r="A273" s="110">
        <f t="shared" ca="1" si="45"/>
        <v>26154</v>
      </c>
      <c r="B273" s="106">
        <f t="shared" ca="1" si="54"/>
        <v>50.539726027397258</v>
      </c>
      <c r="C273" s="106">
        <f t="shared" ca="1" si="54"/>
        <v>50.505133470225871</v>
      </c>
      <c r="D273" s="106">
        <f t="shared" ca="1" si="54"/>
        <v>50.506170557917002</v>
      </c>
      <c r="E273" s="106">
        <f t="shared" ca="1" si="54"/>
        <v>50.506213425124848</v>
      </c>
      <c r="F273" s="106">
        <f t="shared" ca="1" si="55"/>
        <v>50.5</v>
      </c>
      <c r="G273" s="106">
        <f t="shared" ca="1" si="55"/>
        <v>50.505133470225871</v>
      </c>
      <c r="H273" s="106">
        <f t="shared" ca="1" si="55"/>
        <v>50.539726027397258</v>
      </c>
      <c r="I273" s="106">
        <f t="shared" ca="1" si="57"/>
        <v>50</v>
      </c>
      <c r="J273" s="106">
        <f t="shared" ca="1" si="57"/>
        <v>606</v>
      </c>
      <c r="K273" s="106">
        <f t="shared" ca="1" si="57"/>
        <v>184</v>
      </c>
      <c r="L273" s="106">
        <f t="shared" ca="1" si="57"/>
        <v>6</v>
      </c>
      <c r="M273" s="106">
        <f t="shared" ca="1" si="57"/>
        <v>0</v>
      </c>
      <c r="N273" s="106">
        <f t="shared" ca="1" si="57"/>
        <v>18447</v>
      </c>
      <c r="Q273" s="4"/>
    </row>
    <row r="274" spans="1:17" x14ac:dyDescent="0.2">
      <c r="A274" s="110">
        <f t="shared" ref="A274:A337" ca="1" si="58">EDATE(A271,3)</f>
        <v>26155</v>
      </c>
      <c r="B274" s="106">
        <f t="shared" ref="B274:E293" ca="1" si="59">($B$7-$A274)/B$12</f>
        <v>50.536986301369865</v>
      </c>
      <c r="C274" s="106">
        <f t="shared" ca="1" si="59"/>
        <v>50.502395619438744</v>
      </c>
      <c r="D274" s="106">
        <f t="shared" ca="1" si="59"/>
        <v>50.503432650910014</v>
      </c>
      <c r="E274" s="106">
        <f t="shared" ca="1" si="59"/>
        <v>50.503475515794058</v>
      </c>
      <c r="F274" s="106">
        <f t="shared" ref="F274:H293" ca="1" si="60">YEARFRAC($A274,$B$7,F$12)</f>
        <v>50.49722222222222</v>
      </c>
      <c r="G274" s="106">
        <f t="shared" ca="1" si="60"/>
        <v>50.502395619438744</v>
      </c>
      <c r="H274" s="106">
        <f t="shared" ca="1" si="60"/>
        <v>50.536986301369865</v>
      </c>
      <c r="I274" s="106">
        <f t="shared" ref="I274:N283" ca="1" si="61">DATEDIF($A274,$B$7,I$12)</f>
        <v>50</v>
      </c>
      <c r="J274" s="106">
        <f t="shared" ca="1" si="61"/>
        <v>605</v>
      </c>
      <c r="K274" s="106">
        <f t="shared" ca="1" si="61"/>
        <v>183</v>
      </c>
      <c r="L274" s="106">
        <f t="shared" ca="1" si="61"/>
        <v>5</v>
      </c>
      <c r="M274" s="106">
        <f t="shared" ca="1" si="61"/>
        <v>30</v>
      </c>
      <c r="N274" s="106">
        <f t="shared" ca="1" si="61"/>
        <v>18446</v>
      </c>
      <c r="Q274" s="4"/>
    </row>
    <row r="275" spans="1:17" x14ac:dyDescent="0.2">
      <c r="A275" s="110">
        <f t="shared" ca="1" si="58"/>
        <v>26245</v>
      </c>
      <c r="B275" s="106">
        <f t="shared" ca="1" si="59"/>
        <v>50.290410958904111</v>
      </c>
      <c r="C275" s="106">
        <f t="shared" ca="1" si="59"/>
        <v>50.255989048596852</v>
      </c>
      <c r="D275" s="106">
        <f t="shared" ca="1" si="59"/>
        <v>50.257021020281044</v>
      </c>
      <c r="E275" s="106">
        <f t="shared" ca="1" si="59"/>
        <v>50.257063676022753</v>
      </c>
      <c r="F275" s="106">
        <f t="shared" ca="1" si="60"/>
        <v>50.25277777777778</v>
      </c>
      <c r="G275" s="106">
        <f t="shared" ca="1" si="60"/>
        <v>50.255989048596852</v>
      </c>
      <c r="H275" s="106">
        <f t="shared" ca="1" si="60"/>
        <v>50.290410958904111</v>
      </c>
      <c r="I275" s="106">
        <f t="shared" ca="1" si="61"/>
        <v>50</v>
      </c>
      <c r="J275" s="106">
        <f t="shared" ca="1" si="61"/>
        <v>603</v>
      </c>
      <c r="K275" s="106">
        <f t="shared" ca="1" si="61"/>
        <v>93</v>
      </c>
      <c r="L275" s="106">
        <f t="shared" ca="1" si="61"/>
        <v>3</v>
      </c>
      <c r="M275" s="106">
        <f t="shared" ca="1" si="61"/>
        <v>1</v>
      </c>
      <c r="N275" s="106">
        <f t="shared" ca="1" si="61"/>
        <v>18356</v>
      </c>
      <c r="Q275" s="4"/>
    </row>
    <row r="276" spans="1:17" x14ac:dyDescent="0.2">
      <c r="A276" s="110">
        <f t="shared" ca="1" si="58"/>
        <v>26246</v>
      </c>
      <c r="B276" s="106">
        <f t="shared" ca="1" si="59"/>
        <v>50.287671232876711</v>
      </c>
      <c r="C276" s="106">
        <f t="shared" ca="1" si="59"/>
        <v>50.253251197809718</v>
      </c>
      <c r="D276" s="106">
        <f t="shared" ca="1" si="59"/>
        <v>50.254283113274056</v>
      </c>
      <c r="E276" s="106">
        <f t="shared" ca="1" si="59"/>
        <v>50.254325766691963</v>
      </c>
      <c r="F276" s="106">
        <f t="shared" ca="1" si="60"/>
        <v>50.25</v>
      </c>
      <c r="G276" s="106">
        <f t="shared" ca="1" si="60"/>
        <v>50.253251197809718</v>
      </c>
      <c r="H276" s="106">
        <f t="shared" ca="1" si="60"/>
        <v>50.287671232876711</v>
      </c>
      <c r="I276" s="106">
        <f t="shared" ca="1" si="61"/>
        <v>50</v>
      </c>
      <c r="J276" s="106">
        <f t="shared" ca="1" si="61"/>
        <v>603</v>
      </c>
      <c r="K276" s="106">
        <f t="shared" ca="1" si="61"/>
        <v>92</v>
      </c>
      <c r="L276" s="106">
        <f t="shared" ca="1" si="61"/>
        <v>3</v>
      </c>
      <c r="M276" s="106">
        <f t="shared" ca="1" si="61"/>
        <v>0</v>
      </c>
      <c r="N276" s="106">
        <f t="shared" ca="1" si="61"/>
        <v>18355</v>
      </c>
      <c r="Q276" s="4"/>
    </row>
    <row r="277" spans="1:17" x14ac:dyDescent="0.2">
      <c r="A277" s="110">
        <f t="shared" ca="1" si="58"/>
        <v>26247</v>
      </c>
      <c r="B277" s="106">
        <f t="shared" ca="1" si="59"/>
        <v>50.284931506849318</v>
      </c>
      <c r="C277" s="106">
        <f t="shared" ca="1" si="59"/>
        <v>50.25051334702259</v>
      </c>
      <c r="D277" s="106">
        <f t="shared" ca="1" si="59"/>
        <v>50.251545206267068</v>
      </c>
      <c r="E277" s="106">
        <f t="shared" ca="1" si="59"/>
        <v>50.251587857361166</v>
      </c>
      <c r="F277" s="106">
        <f t="shared" ca="1" si="60"/>
        <v>50.24722222222222</v>
      </c>
      <c r="G277" s="106">
        <f t="shared" ca="1" si="60"/>
        <v>50.25051334702259</v>
      </c>
      <c r="H277" s="106">
        <f t="shared" ca="1" si="60"/>
        <v>50.284931506849318</v>
      </c>
      <c r="I277" s="106">
        <f t="shared" ca="1" si="61"/>
        <v>50</v>
      </c>
      <c r="J277" s="106">
        <f t="shared" ca="1" si="61"/>
        <v>602</v>
      </c>
      <c r="K277" s="106">
        <f t="shared" ca="1" si="61"/>
        <v>91</v>
      </c>
      <c r="L277" s="106">
        <f t="shared" ca="1" si="61"/>
        <v>2</v>
      </c>
      <c r="M277" s="106">
        <f t="shared" ca="1" si="61"/>
        <v>30</v>
      </c>
      <c r="N277" s="106">
        <f t="shared" ca="1" si="61"/>
        <v>18354</v>
      </c>
      <c r="Q277" s="4"/>
    </row>
    <row r="278" spans="1:17" x14ac:dyDescent="0.2">
      <c r="A278" s="110">
        <f t="shared" ca="1" si="58"/>
        <v>26337</v>
      </c>
      <c r="B278" s="106">
        <f t="shared" ca="1" si="59"/>
        <v>50.038356164383565</v>
      </c>
      <c r="C278" s="106">
        <f t="shared" ca="1" si="59"/>
        <v>50.004106776180699</v>
      </c>
      <c r="D278" s="106">
        <f t="shared" ca="1" si="59"/>
        <v>50.005133575638105</v>
      </c>
      <c r="E278" s="106">
        <f t="shared" ca="1" si="59"/>
        <v>50.005176017589861</v>
      </c>
      <c r="F278" s="106">
        <f t="shared" ca="1" si="60"/>
        <v>50.00277777777778</v>
      </c>
      <c r="G278" s="106">
        <f t="shared" ca="1" si="60"/>
        <v>50.003435688211297</v>
      </c>
      <c r="H278" s="106">
        <f t="shared" ca="1" si="60"/>
        <v>50.038356164383565</v>
      </c>
      <c r="I278" s="106">
        <f t="shared" ca="1" si="61"/>
        <v>50</v>
      </c>
      <c r="J278" s="106">
        <f t="shared" ca="1" si="61"/>
        <v>600</v>
      </c>
      <c r="K278" s="106">
        <f t="shared" ca="1" si="61"/>
        <v>1</v>
      </c>
      <c r="L278" s="106">
        <f t="shared" ca="1" si="61"/>
        <v>0</v>
      </c>
      <c r="M278" s="106">
        <f t="shared" ca="1" si="61"/>
        <v>1</v>
      </c>
      <c r="N278" s="106">
        <f t="shared" ca="1" si="61"/>
        <v>18264</v>
      </c>
      <c r="Q278" s="4"/>
    </row>
    <row r="279" spans="1:17" x14ac:dyDescent="0.2">
      <c r="A279" s="110">
        <f t="shared" ca="1" si="58"/>
        <v>26338</v>
      </c>
      <c r="B279" s="106">
        <f t="shared" ca="1" si="59"/>
        <v>50.035616438356165</v>
      </c>
      <c r="C279" s="106">
        <f t="shared" ca="1" si="59"/>
        <v>50.001368925393564</v>
      </c>
      <c r="D279" s="106">
        <f t="shared" ca="1" si="59"/>
        <v>50.002395668631117</v>
      </c>
      <c r="E279" s="106">
        <f t="shared" ca="1" si="59"/>
        <v>50.002438108259071</v>
      </c>
      <c r="F279" s="106">
        <f t="shared" ca="1" si="60"/>
        <v>50</v>
      </c>
      <c r="G279" s="106">
        <f t="shared" ca="1" si="60"/>
        <v>50.000697874167919</v>
      </c>
      <c r="H279" s="106">
        <f t="shared" ca="1" si="60"/>
        <v>50.035616438356165</v>
      </c>
      <c r="I279" s="106">
        <f t="shared" ca="1" si="61"/>
        <v>50</v>
      </c>
      <c r="J279" s="106">
        <f t="shared" ca="1" si="61"/>
        <v>600</v>
      </c>
      <c r="K279" s="106">
        <f t="shared" ca="1" si="61"/>
        <v>0</v>
      </c>
      <c r="L279" s="106">
        <f t="shared" ca="1" si="61"/>
        <v>0</v>
      </c>
      <c r="M279" s="106">
        <f t="shared" ca="1" si="61"/>
        <v>0</v>
      </c>
      <c r="N279" s="106">
        <f t="shared" ca="1" si="61"/>
        <v>18263</v>
      </c>
      <c r="Q279" s="4"/>
    </row>
    <row r="280" spans="1:17" x14ac:dyDescent="0.2">
      <c r="A280" s="110">
        <f t="shared" ca="1" si="58"/>
        <v>26339</v>
      </c>
      <c r="B280" s="106">
        <f t="shared" ca="1" si="59"/>
        <v>50.032876712328765</v>
      </c>
      <c r="C280" s="106">
        <f t="shared" ca="1" si="59"/>
        <v>49.998631074606436</v>
      </c>
      <c r="D280" s="106">
        <f t="shared" ca="1" si="59"/>
        <v>49.999657761624128</v>
      </c>
      <c r="E280" s="106">
        <f t="shared" ca="1" si="59"/>
        <v>49.999700198928281</v>
      </c>
      <c r="F280" s="106">
        <f t="shared" ca="1" si="60"/>
        <v>49.99722222222222</v>
      </c>
      <c r="G280" s="106">
        <f t="shared" ca="1" si="60"/>
        <v>49.997960060124541</v>
      </c>
      <c r="H280" s="106">
        <f t="shared" ca="1" si="60"/>
        <v>50.032876712328765</v>
      </c>
      <c r="I280" s="106">
        <f t="shared" ca="1" si="61"/>
        <v>49</v>
      </c>
      <c r="J280" s="106">
        <f t="shared" ca="1" si="61"/>
        <v>599</v>
      </c>
      <c r="K280" s="106">
        <f t="shared" ca="1" si="61"/>
        <v>365</v>
      </c>
      <c r="L280" s="106">
        <f t="shared" ca="1" si="61"/>
        <v>11</v>
      </c>
      <c r="M280" s="106">
        <f t="shared" ca="1" si="61"/>
        <v>30</v>
      </c>
      <c r="N280" s="106">
        <f t="shared" ca="1" si="61"/>
        <v>18262</v>
      </c>
      <c r="Q280" s="4"/>
    </row>
    <row r="281" spans="1:17" x14ac:dyDescent="0.2">
      <c r="A281" s="110">
        <f t="shared" ca="1" si="58"/>
        <v>26427</v>
      </c>
      <c r="B281" s="106">
        <f t="shared" ca="1" si="59"/>
        <v>49.791780821917811</v>
      </c>
      <c r="C281" s="106">
        <f t="shared" ca="1" si="59"/>
        <v>49.757700205338807</v>
      </c>
      <c r="D281" s="106">
        <f t="shared" ca="1" si="59"/>
        <v>49.758721945009135</v>
      </c>
      <c r="E281" s="106">
        <f t="shared" ca="1" si="59"/>
        <v>49.758764177818563</v>
      </c>
      <c r="F281" s="106">
        <f t="shared" ca="1" si="60"/>
        <v>49.75277777777778</v>
      </c>
      <c r="G281" s="106">
        <f t="shared" ca="1" si="60"/>
        <v>49.757032424307496</v>
      </c>
      <c r="H281" s="106">
        <f t="shared" ca="1" si="60"/>
        <v>49.791780821917811</v>
      </c>
      <c r="I281" s="106">
        <f t="shared" ca="1" si="61"/>
        <v>49</v>
      </c>
      <c r="J281" s="106">
        <f t="shared" ca="1" si="61"/>
        <v>597</v>
      </c>
      <c r="K281" s="106">
        <f t="shared" ca="1" si="61"/>
        <v>277</v>
      </c>
      <c r="L281" s="106">
        <f t="shared" ca="1" si="61"/>
        <v>9</v>
      </c>
      <c r="M281" s="106">
        <f t="shared" ca="1" si="61"/>
        <v>1</v>
      </c>
      <c r="N281" s="106">
        <f t="shared" ca="1" si="61"/>
        <v>18174</v>
      </c>
      <c r="Q281" s="4"/>
    </row>
    <row r="282" spans="1:17" x14ac:dyDescent="0.2">
      <c r="A282" s="110">
        <f t="shared" ca="1" si="58"/>
        <v>26428</v>
      </c>
      <c r="B282" s="106">
        <f t="shared" ca="1" si="59"/>
        <v>49.789041095890411</v>
      </c>
      <c r="C282" s="106">
        <f t="shared" ca="1" si="59"/>
        <v>49.754962354551679</v>
      </c>
      <c r="D282" s="106">
        <f t="shared" ca="1" si="59"/>
        <v>49.755984038002147</v>
      </c>
      <c r="E282" s="106">
        <f t="shared" ca="1" si="59"/>
        <v>49.756026268487766</v>
      </c>
      <c r="F282" s="106">
        <f t="shared" ca="1" si="60"/>
        <v>49.75</v>
      </c>
      <c r="G282" s="106">
        <f t="shared" ca="1" si="60"/>
        <v>49.754294610264118</v>
      </c>
      <c r="H282" s="106">
        <f t="shared" ca="1" si="60"/>
        <v>49.789041095890411</v>
      </c>
      <c r="I282" s="106">
        <f t="shared" ca="1" si="61"/>
        <v>49</v>
      </c>
      <c r="J282" s="106">
        <f t="shared" ca="1" si="61"/>
        <v>597</v>
      </c>
      <c r="K282" s="106">
        <f t="shared" ca="1" si="61"/>
        <v>276</v>
      </c>
      <c r="L282" s="106">
        <f t="shared" ca="1" si="61"/>
        <v>9</v>
      </c>
      <c r="M282" s="106">
        <f t="shared" ca="1" si="61"/>
        <v>0</v>
      </c>
      <c r="N282" s="106">
        <f t="shared" ca="1" si="61"/>
        <v>18173</v>
      </c>
      <c r="Q282" s="4"/>
    </row>
    <row r="283" spans="1:17" x14ac:dyDescent="0.2">
      <c r="A283" s="110">
        <f t="shared" ca="1" si="58"/>
        <v>26429</v>
      </c>
      <c r="B283" s="106">
        <f t="shared" ca="1" si="59"/>
        <v>49.786301369863011</v>
      </c>
      <c r="C283" s="106">
        <f t="shared" ca="1" si="59"/>
        <v>49.752224503764545</v>
      </c>
      <c r="D283" s="106">
        <f t="shared" ca="1" si="59"/>
        <v>49.753246130995159</v>
      </c>
      <c r="E283" s="106">
        <f t="shared" ca="1" si="59"/>
        <v>49.753288359156976</v>
      </c>
      <c r="F283" s="106">
        <f t="shared" ca="1" si="60"/>
        <v>49.74722222222222</v>
      </c>
      <c r="G283" s="106">
        <f t="shared" ca="1" si="60"/>
        <v>49.751556796220747</v>
      </c>
      <c r="H283" s="106">
        <f t="shared" ca="1" si="60"/>
        <v>49.786301369863011</v>
      </c>
      <c r="I283" s="106">
        <f t="shared" ca="1" si="61"/>
        <v>49</v>
      </c>
      <c r="J283" s="106">
        <f t="shared" ca="1" si="61"/>
        <v>596</v>
      </c>
      <c r="K283" s="106">
        <f t="shared" ca="1" si="61"/>
        <v>275</v>
      </c>
      <c r="L283" s="106">
        <f t="shared" ca="1" si="61"/>
        <v>8</v>
      </c>
      <c r="M283" s="106">
        <f t="shared" ca="1" si="61"/>
        <v>30</v>
      </c>
      <c r="N283" s="106">
        <f t="shared" ca="1" si="61"/>
        <v>18172</v>
      </c>
      <c r="Q283" s="4"/>
    </row>
    <row r="284" spans="1:17" x14ac:dyDescent="0.2">
      <c r="A284" s="110">
        <f t="shared" ca="1" si="58"/>
        <v>26519</v>
      </c>
      <c r="B284" s="106">
        <f t="shared" ca="1" si="59"/>
        <v>49.539726027397258</v>
      </c>
      <c r="C284" s="106">
        <f t="shared" ca="1" si="59"/>
        <v>49.505817932922653</v>
      </c>
      <c r="D284" s="106">
        <f t="shared" ca="1" si="59"/>
        <v>49.506834500366196</v>
      </c>
      <c r="E284" s="106">
        <f t="shared" ca="1" si="59"/>
        <v>49.506876519385671</v>
      </c>
      <c r="F284" s="106">
        <f t="shared" ca="1" si="60"/>
        <v>49.50277777777778</v>
      </c>
      <c r="G284" s="106">
        <f t="shared" ca="1" si="60"/>
        <v>49.505153532316946</v>
      </c>
      <c r="H284" s="106">
        <f t="shared" ca="1" si="60"/>
        <v>49.539726027397258</v>
      </c>
      <c r="I284" s="106">
        <f t="shared" ref="I284:N293" ca="1" si="62">DATEDIF($A284,$B$7,I$12)</f>
        <v>49</v>
      </c>
      <c r="J284" s="106">
        <f t="shared" ca="1" si="62"/>
        <v>594</v>
      </c>
      <c r="K284" s="106">
        <f t="shared" ca="1" si="62"/>
        <v>185</v>
      </c>
      <c r="L284" s="106">
        <f t="shared" ca="1" si="62"/>
        <v>6</v>
      </c>
      <c r="M284" s="106">
        <f t="shared" ca="1" si="62"/>
        <v>1</v>
      </c>
      <c r="N284" s="106">
        <f t="shared" ca="1" si="62"/>
        <v>18082</v>
      </c>
      <c r="Q284" s="4"/>
    </row>
    <row r="285" spans="1:17" x14ac:dyDescent="0.2">
      <c r="A285" s="110">
        <f t="shared" ca="1" si="58"/>
        <v>26520</v>
      </c>
      <c r="B285" s="106">
        <f t="shared" ca="1" si="59"/>
        <v>49.536986301369865</v>
      </c>
      <c r="C285" s="106">
        <f t="shared" ca="1" si="59"/>
        <v>49.503080082135526</v>
      </c>
      <c r="D285" s="106">
        <f t="shared" ca="1" si="59"/>
        <v>49.504096593359208</v>
      </c>
      <c r="E285" s="106">
        <f t="shared" ca="1" si="59"/>
        <v>49.504138610054881</v>
      </c>
      <c r="F285" s="106">
        <f t="shared" ca="1" si="60"/>
        <v>49.5</v>
      </c>
      <c r="G285" s="106">
        <f t="shared" ca="1" si="60"/>
        <v>49.502415718273568</v>
      </c>
      <c r="H285" s="106">
        <f t="shared" ca="1" si="60"/>
        <v>49.536986301369865</v>
      </c>
      <c r="I285" s="106">
        <f t="shared" ca="1" si="62"/>
        <v>49</v>
      </c>
      <c r="J285" s="106">
        <f t="shared" ca="1" si="62"/>
        <v>594</v>
      </c>
      <c r="K285" s="106">
        <f t="shared" ca="1" si="62"/>
        <v>184</v>
      </c>
      <c r="L285" s="106">
        <f t="shared" ca="1" si="62"/>
        <v>6</v>
      </c>
      <c r="M285" s="106">
        <f t="shared" ca="1" si="62"/>
        <v>0</v>
      </c>
      <c r="N285" s="106">
        <f t="shared" ca="1" si="62"/>
        <v>18081</v>
      </c>
      <c r="Q285" s="4"/>
    </row>
    <row r="286" spans="1:17" x14ac:dyDescent="0.2">
      <c r="A286" s="110">
        <f t="shared" ca="1" si="58"/>
        <v>26521</v>
      </c>
      <c r="B286" s="106">
        <f t="shared" ca="1" si="59"/>
        <v>49.534246575342465</v>
      </c>
      <c r="C286" s="106">
        <f t="shared" ca="1" si="59"/>
        <v>49.500342231348391</v>
      </c>
      <c r="D286" s="106">
        <f t="shared" ca="1" si="59"/>
        <v>49.501358686352219</v>
      </c>
      <c r="E286" s="106">
        <f t="shared" ca="1" si="59"/>
        <v>49.501400700724091</v>
      </c>
      <c r="F286" s="106">
        <f t="shared" ca="1" si="60"/>
        <v>49.49722222222222</v>
      </c>
      <c r="G286" s="106">
        <f t="shared" ca="1" si="60"/>
        <v>49.49967790423019</v>
      </c>
      <c r="H286" s="106">
        <f t="shared" ca="1" si="60"/>
        <v>49.534246575342465</v>
      </c>
      <c r="I286" s="106">
        <f t="shared" ca="1" si="62"/>
        <v>49</v>
      </c>
      <c r="J286" s="106">
        <f t="shared" ca="1" si="62"/>
        <v>593</v>
      </c>
      <c r="K286" s="106">
        <f t="shared" ca="1" si="62"/>
        <v>183</v>
      </c>
      <c r="L286" s="106">
        <f t="shared" ca="1" si="62"/>
        <v>5</v>
      </c>
      <c r="M286" s="106">
        <f t="shared" ca="1" si="62"/>
        <v>30</v>
      </c>
      <c r="N286" s="106">
        <f t="shared" ca="1" si="62"/>
        <v>18080</v>
      </c>
      <c r="Q286" s="4"/>
    </row>
    <row r="287" spans="1:17" x14ac:dyDescent="0.2">
      <c r="A287" s="110">
        <f t="shared" ca="1" si="58"/>
        <v>26611</v>
      </c>
      <c r="B287" s="106">
        <f t="shared" ca="1" si="59"/>
        <v>49.287671232876711</v>
      </c>
      <c r="C287" s="106">
        <f t="shared" ca="1" si="59"/>
        <v>49.2539356605065</v>
      </c>
      <c r="D287" s="106">
        <f t="shared" ca="1" si="59"/>
        <v>49.25494705572325</v>
      </c>
      <c r="E287" s="106">
        <f t="shared" ca="1" si="59"/>
        <v>49.254988860952786</v>
      </c>
      <c r="F287" s="106">
        <f t="shared" ca="1" si="60"/>
        <v>49.25277777777778</v>
      </c>
      <c r="G287" s="106">
        <f t="shared" ca="1" si="60"/>
        <v>49.253274640326389</v>
      </c>
      <c r="H287" s="106">
        <f t="shared" ca="1" si="60"/>
        <v>49.287671232876711</v>
      </c>
      <c r="I287" s="106">
        <f t="shared" ca="1" si="62"/>
        <v>49</v>
      </c>
      <c r="J287" s="106">
        <f t="shared" ca="1" si="62"/>
        <v>591</v>
      </c>
      <c r="K287" s="106">
        <f t="shared" ca="1" si="62"/>
        <v>93</v>
      </c>
      <c r="L287" s="106">
        <f t="shared" ca="1" si="62"/>
        <v>3</v>
      </c>
      <c r="M287" s="106">
        <f t="shared" ca="1" si="62"/>
        <v>1</v>
      </c>
      <c r="N287" s="106">
        <f t="shared" ca="1" si="62"/>
        <v>17990</v>
      </c>
      <c r="Q287" s="4"/>
    </row>
    <row r="288" spans="1:17" x14ac:dyDescent="0.2">
      <c r="A288" s="110">
        <f t="shared" ca="1" si="58"/>
        <v>26612</v>
      </c>
      <c r="B288" s="106">
        <f t="shared" ca="1" si="59"/>
        <v>49.284931506849318</v>
      </c>
      <c r="C288" s="106">
        <f t="shared" ca="1" si="59"/>
        <v>49.251197809719372</v>
      </c>
      <c r="D288" s="106">
        <f t="shared" ca="1" si="59"/>
        <v>49.252209148716261</v>
      </c>
      <c r="E288" s="106">
        <f t="shared" ca="1" si="59"/>
        <v>49.252250951621988</v>
      </c>
      <c r="F288" s="106">
        <f t="shared" ca="1" si="60"/>
        <v>49.25</v>
      </c>
      <c r="G288" s="106">
        <f t="shared" ca="1" si="60"/>
        <v>49.250536826283017</v>
      </c>
      <c r="H288" s="106">
        <f t="shared" ca="1" si="60"/>
        <v>49.284931506849318</v>
      </c>
      <c r="I288" s="106">
        <f t="shared" ca="1" si="62"/>
        <v>49</v>
      </c>
      <c r="J288" s="106">
        <f t="shared" ca="1" si="62"/>
        <v>591</v>
      </c>
      <c r="K288" s="106">
        <f t="shared" ca="1" si="62"/>
        <v>92</v>
      </c>
      <c r="L288" s="106">
        <f t="shared" ca="1" si="62"/>
        <v>3</v>
      </c>
      <c r="M288" s="106">
        <f t="shared" ca="1" si="62"/>
        <v>0</v>
      </c>
      <c r="N288" s="106">
        <f t="shared" ca="1" si="62"/>
        <v>17989</v>
      </c>
      <c r="Q288" s="4"/>
    </row>
    <row r="289" spans="1:17" x14ac:dyDescent="0.2">
      <c r="A289" s="110">
        <f t="shared" ca="1" si="58"/>
        <v>26613</v>
      </c>
      <c r="B289" s="106">
        <f t="shared" ca="1" si="59"/>
        <v>49.282191780821918</v>
      </c>
      <c r="C289" s="106">
        <f t="shared" ca="1" si="59"/>
        <v>49.248459958932237</v>
      </c>
      <c r="D289" s="106">
        <f t="shared" ca="1" si="59"/>
        <v>49.249471241709273</v>
      </c>
      <c r="E289" s="106">
        <f t="shared" ca="1" si="59"/>
        <v>49.249513042291198</v>
      </c>
      <c r="F289" s="106">
        <f t="shared" ca="1" si="60"/>
        <v>49.24722222222222</v>
      </c>
      <c r="G289" s="106">
        <f t="shared" ca="1" si="60"/>
        <v>49.247799012239639</v>
      </c>
      <c r="H289" s="106">
        <f t="shared" ca="1" si="60"/>
        <v>49.282191780821918</v>
      </c>
      <c r="I289" s="106">
        <f t="shared" ca="1" si="62"/>
        <v>49</v>
      </c>
      <c r="J289" s="106">
        <f t="shared" ca="1" si="62"/>
        <v>590</v>
      </c>
      <c r="K289" s="106">
        <f t="shared" ca="1" si="62"/>
        <v>91</v>
      </c>
      <c r="L289" s="106">
        <f t="shared" ca="1" si="62"/>
        <v>2</v>
      </c>
      <c r="M289" s="106">
        <f t="shared" ca="1" si="62"/>
        <v>30</v>
      </c>
      <c r="N289" s="106">
        <f t="shared" ca="1" si="62"/>
        <v>17988</v>
      </c>
      <c r="Q289" s="4"/>
    </row>
    <row r="290" spans="1:17" x14ac:dyDescent="0.2">
      <c r="A290" s="110">
        <f t="shared" ca="1" si="58"/>
        <v>26703</v>
      </c>
      <c r="B290" s="106">
        <f t="shared" ca="1" si="59"/>
        <v>49.035616438356165</v>
      </c>
      <c r="C290" s="106">
        <f t="shared" ca="1" si="59"/>
        <v>49.002053388090346</v>
      </c>
      <c r="D290" s="106">
        <f t="shared" ca="1" si="59"/>
        <v>49.00305961108031</v>
      </c>
      <c r="E290" s="106">
        <f t="shared" ca="1" si="59"/>
        <v>49.003101202519893</v>
      </c>
      <c r="F290" s="106">
        <f t="shared" ca="1" si="60"/>
        <v>49.00277777777778</v>
      </c>
      <c r="G290" s="106">
        <f t="shared" ca="1" si="60"/>
        <v>49.003395027926842</v>
      </c>
      <c r="H290" s="106">
        <f t="shared" ca="1" si="60"/>
        <v>49.035616438356165</v>
      </c>
      <c r="I290" s="106">
        <f t="shared" ca="1" si="62"/>
        <v>49</v>
      </c>
      <c r="J290" s="106">
        <f t="shared" ca="1" si="62"/>
        <v>588</v>
      </c>
      <c r="K290" s="106">
        <f t="shared" ca="1" si="62"/>
        <v>1</v>
      </c>
      <c r="L290" s="106">
        <f t="shared" ca="1" si="62"/>
        <v>0</v>
      </c>
      <c r="M290" s="106">
        <f t="shared" ca="1" si="62"/>
        <v>1</v>
      </c>
      <c r="N290" s="106">
        <f t="shared" ca="1" si="62"/>
        <v>17898</v>
      </c>
      <c r="Q290" s="4"/>
    </row>
    <row r="291" spans="1:17" x14ac:dyDescent="0.2">
      <c r="A291" s="110">
        <f t="shared" ca="1" si="58"/>
        <v>26704</v>
      </c>
      <c r="B291" s="106">
        <f t="shared" ca="1" si="59"/>
        <v>49.032876712328765</v>
      </c>
      <c r="C291" s="106">
        <f t="shared" ca="1" si="59"/>
        <v>48.999315537303218</v>
      </c>
      <c r="D291" s="106">
        <f t="shared" ca="1" si="59"/>
        <v>49.000321704073322</v>
      </c>
      <c r="E291" s="106">
        <f t="shared" ca="1" si="59"/>
        <v>49.000363293189103</v>
      </c>
      <c r="F291" s="106">
        <f t="shared" ca="1" si="60"/>
        <v>49</v>
      </c>
      <c r="G291" s="106">
        <f t="shared" ca="1" si="60"/>
        <v>49.000657102179389</v>
      </c>
      <c r="H291" s="106">
        <f t="shared" ca="1" si="60"/>
        <v>49.032876712328765</v>
      </c>
      <c r="I291" s="106">
        <f t="shared" ca="1" si="62"/>
        <v>49</v>
      </c>
      <c r="J291" s="106">
        <f t="shared" ca="1" si="62"/>
        <v>588</v>
      </c>
      <c r="K291" s="106">
        <f t="shared" ca="1" si="62"/>
        <v>0</v>
      </c>
      <c r="L291" s="106">
        <f t="shared" ca="1" si="62"/>
        <v>0</v>
      </c>
      <c r="M291" s="106">
        <f t="shared" ca="1" si="62"/>
        <v>0</v>
      </c>
      <c r="N291" s="106">
        <f t="shared" ca="1" si="62"/>
        <v>17897</v>
      </c>
      <c r="Q291" s="4"/>
    </row>
    <row r="292" spans="1:17" x14ac:dyDescent="0.2">
      <c r="A292" s="110">
        <f t="shared" ca="1" si="58"/>
        <v>26705</v>
      </c>
      <c r="B292" s="106">
        <f t="shared" ca="1" si="59"/>
        <v>49.030136986301372</v>
      </c>
      <c r="C292" s="106">
        <f t="shared" ca="1" si="59"/>
        <v>48.996577686516083</v>
      </c>
      <c r="D292" s="106">
        <f t="shared" ca="1" si="59"/>
        <v>48.997583797066333</v>
      </c>
      <c r="E292" s="106">
        <f t="shared" ca="1" si="59"/>
        <v>48.997625383858313</v>
      </c>
      <c r="F292" s="106">
        <f t="shared" ca="1" si="60"/>
        <v>48.99722222222222</v>
      </c>
      <c r="G292" s="106">
        <f t="shared" ca="1" si="60"/>
        <v>48.997919176431935</v>
      </c>
      <c r="H292" s="106">
        <f t="shared" ca="1" si="60"/>
        <v>49.030136986301372</v>
      </c>
      <c r="I292" s="106">
        <f t="shared" ca="1" si="62"/>
        <v>48</v>
      </c>
      <c r="J292" s="106">
        <f t="shared" ca="1" si="62"/>
        <v>587</v>
      </c>
      <c r="K292" s="106">
        <f t="shared" ca="1" si="62"/>
        <v>364</v>
      </c>
      <c r="L292" s="106">
        <f t="shared" ca="1" si="62"/>
        <v>11</v>
      </c>
      <c r="M292" s="106">
        <f t="shared" ca="1" si="62"/>
        <v>30</v>
      </c>
      <c r="N292" s="106">
        <f t="shared" ca="1" si="62"/>
        <v>17896</v>
      </c>
      <c r="Q292" s="4"/>
    </row>
    <row r="293" spans="1:17" x14ac:dyDescent="0.2">
      <c r="A293" s="110">
        <f t="shared" ca="1" si="58"/>
        <v>26792</v>
      </c>
      <c r="B293" s="106">
        <f t="shared" ca="1" si="59"/>
        <v>48.791780821917811</v>
      </c>
      <c r="C293" s="106">
        <f t="shared" ca="1" si="59"/>
        <v>48.758384668035589</v>
      </c>
      <c r="D293" s="106">
        <f t="shared" ca="1" si="59"/>
        <v>48.759385887458329</v>
      </c>
      <c r="E293" s="106">
        <f t="shared" ca="1" si="59"/>
        <v>48.759427272079385</v>
      </c>
      <c r="F293" s="106">
        <f t="shared" ca="1" si="60"/>
        <v>48.75277777777778</v>
      </c>
      <c r="G293" s="106">
        <f t="shared" ca="1" si="60"/>
        <v>48.75971963640346</v>
      </c>
      <c r="H293" s="106">
        <f t="shared" ca="1" si="60"/>
        <v>48.791780821917811</v>
      </c>
      <c r="I293" s="106">
        <f t="shared" ca="1" si="62"/>
        <v>48</v>
      </c>
      <c r="J293" s="106">
        <f t="shared" ca="1" si="62"/>
        <v>585</v>
      </c>
      <c r="K293" s="106">
        <f t="shared" ca="1" si="62"/>
        <v>277</v>
      </c>
      <c r="L293" s="106">
        <f t="shared" ca="1" si="62"/>
        <v>9</v>
      </c>
      <c r="M293" s="106">
        <f t="shared" ca="1" si="62"/>
        <v>1</v>
      </c>
      <c r="N293" s="106">
        <f t="shared" ca="1" si="62"/>
        <v>17809</v>
      </c>
      <c r="Q293" s="4"/>
    </row>
    <row r="294" spans="1:17" x14ac:dyDescent="0.2">
      <c r="A294" s="110">
        <f t="shared" ca="1" si="58"/>
        <v>26793</v>
      </c>
      <c r="B294" s="106">
        <f t="shared" ref="B294:E313" ca="1" si="63">($B$7-$A294)/B$12</f>
        <v>48.789041095890411</v>
      </c>
      <c r="C294" s="106">
        <f t="shared" ca="1" si="63"/>
        <v>48.755646817248461</v>
      </c>
      <c r="D294" s="106">
        <f t="shared" ca="1" si="63"/>
        <v>48.756647980451341</v>
      </c>
      <c r="E294" s="106">
        <f t="shared" ca="1" si="63"/>
        <v>48.756689362748595</v>
      </c>
      <c r="F294" s="106">
        <f t="shared" ref="F294:H313" ca="1" si="64">YEARFRAC($A294,$B$7,F$12)</f>
        <v>48.75</v>
      </c>
      <c r="G294" s="106">
        <f t="shared" ca="1" si="64"/>
        <v>48.756981710656007</v>
      </c>
      <c r="H294" s="106">
        <f t="shared" ca="1" si="64"/>
        <v>48.789041095890411</v>
      </c>
      <c r="I294" s="106">
        <f t="shared" ref="I294:N303" ca="1" si="65">DATEDIF($A294,$B$7,I$12)</f>
        <v>48</v>
      </c>
      <c r="J294" s="106">
        <f t="shared" ca="1" si="65"/>
        <v>585</v>
      </c>
      <c r="K294" s="106">
        <f t="shared" ca="1" si="65"/>
        <v>276</v>
      </c>
      <c r="L294" s="106">
        <f t="shared" ca="1" si="65"/>
        <v>9</v>
      </c>
      <c r="M294" s="106">
        <f t="shared" ca="1" si="65"/>
        <v>0</v>
      </c>
      <c r="N294" s="106">
        <f t="shared" ca="1" si="65"/>
        <v>17808</v>
      </c>
      <c r="Q294" s="4"/>
    </row>
    <row r="295" spans="1:17" x14ac:dyDescent="0.2">
      <c r="A295" s="110">
        <f t="shared" ca="1" si="58"/>
        <v>26794</v>
      </c>
      <c r="B295" s="106">
        <f t="shared" ca="1" si="63"/>
        <v>48.786301369863011</v>
      </c>
      <c r="C295" s="106">
        <f t="shared" ca="1" si="63"/>
        <v>48.752908966461327</v>
      </c>
      <c r="D295" s="106">
        <f t="shared" ca="1" si="63"/>
        <v>48.753910073444352</v>
      </c>
      <c r="E295" s="106">
        <f t="shared" ca="1" si="63"/>
        <v>48.753951453417798</v>
      </c>
      <c r="F295" s="106">
        <f t="shared" ca="1" si="64"/>
        <v>48.74722222222222</v>
      </c>
      <c r="G295" s="106">
        <f t="shared" ca="1" si="64"/>
        <v>48.754243784908553</v>
      </c>
      <c r="H295" s="106">
        <f t="shared" ca="1" si="64"/>
        <v>48.786301369863011</v>
      </c>
      <c r="I295" s="106">
        <f t="shared" ca="1" si="65"/>
        <v>48</v>
      </c>
      <c r="J295" s="106">
        <f t="shared" ca="1" si="65"/>
        <v>584</v>
      </c>
      <c r="K295" s="106">
        <f t="shared" ca="1" si="65"/>
        <v>275</v>
      </c>
      <c r="L295" s="106">
        <f t="shared" ca="1" si="65"/>
        <v>8</v>
      </c>
      <c r="M295" s="106">
        <f t="shared" ca="1" si="65"/>
        <v>30</v>
      </c>
      <c r="N295" s="106">
        <f t="shared" ca="1" si="65"/>
        <v>17807</v>
      </c>
      <c r="Q295" s="4"/>
    </row>
    <row r="296" spans="1:17" x14ac:dyDescent="0.2">
      <c r="A296" s="110">
        <f t="shared" ca="1" si="58"/>
        <v>26884</v>
      </c>
      <c r="B296" s="106">
        <f t="shared" ca="1" si="63"/>
        <v>48.539726027397258</v>
      </c>
      <c r="C296" s="106">
        <f t="shared" ca="1" si="63"/>
        <v>48.506502395619435</v>
      </c>
      <c r="D296" s="106">
        <f t="shared" ca="1" si="63"/>
        <v>48.50749844281539</v>
      </c>
      <c r="E296" s="106">
        <f t="shared" ca="1" si="63"/>
        <v>48.507539613646493</v>
      </c>
      <c r="F296" s="106">
        <f t="shared" ca="1" si="64"/>
        <v>48.50277777777778</v>
      </c>
      <c r="G296" s="106">
        <f t="shared" ca="1" si="64"/>
        <v>48.507830467637717</v>
      </c>
      <c r="H296" s="106">
        <f t="shared" ca="1" si="64"/>
        <v>48.539726027397258</v>
      </c>
      <c r="I296" s="106">
        <f t="shared" ca="1" si="65"/>
        <v>48</v>
      </c>
      <c r="J296" s="106">
        <f t="shared" ca="1" si="65"/>
        <v>582</v>
      </c>
      <c r="K296" s="106">
        <f t="shared" ca="1" si="65"/>
        <v>185</v>
      </c>
      <c r="L296" s="106">
        <f t="shared" ca="1" si="65"/>
        <v>6</v>
      </c>
      <c r="M296" s="106">
        <f t="shared" ca="1" si="65"/>
        <v>1</v>
      </c>
      <c r="N296" s="106">
        <f t="shared" ca="1" si="65"/>
        <v>17717</v>
      </c>
      <c r="Q296" s="4"/>
    </row>
    <row r="297" spans="1:17" x14ac:dyDescent="0.2">
      <c r="A297" s="110">
        <f t="shared" ca="1" si="58"/>
        <v>26885</v>
      </c>
      <c r="B297" s="106">
        <f t="shared" ca="1" si="63"/>
        <v>48.536986301369865</v>
      </c>
      <c r="C297" s="106">
        <f t="shared" ca="1" si="63"/>
        <v>48.503764544832308</v>
      </c>
      <c r="D297" s="106">
        <f t="shared" ca="1" si="63"/>
        <v>48.504760535808401</v>
      </c>
      <c r="E297" s="106">
        <f t="shared" ca="1" si="63"/>
        <v>48.504801704315703</v>
      </c>
      <c r="F297" s="106">
        <f t="shared" ca="1" si="64"/>
        <v>48.5</v>
      </c>
      <c r="G297" s="106">
        <f t="shared" ca="1" si="64"/>
        <v>48.505092541890264</v>
      </c>
      <c r="H297" s="106">
        <f t="shared" ca="1" si="64"/>
        <v>48.536986301369865</v>
      </c>
      <c r="I297" s="106">
        <f t="shared" ca="1" si="65"/>
        <v>48</v>
      </c>
      <c r="J297" s="106">
        <f t="shared" ca="1" si="65"/>
        <v>582</v>
      </c>
      <c r="K297" s="106">
        <f t="shared" ca="1" si="65"/>
        <v>184</v>
      </c>
      <c r="L297" s="106">
        <f t="shared" ca="1" si="65"/>
        <v>6</v>
      </c>
      <c r="M297" s="106">
        <f t="shared" ca="1" si="65"/>
        <v>0</v>
      </c>
      <c r="N297" s="106">
        <f t="shared" ca="1" si="65"/>
        <v>17716</v>
      </c>
      <c r="Q297" s="4"/>
    </row>
    <row r="298" spans="1:17" x14ac:dyDescent="0.2">
      <c r="A298" s="110">
        <f t="shared" ca="1" si="58"/>
        <v>26886</v>
      </c>
      <c r="B298" s="106">
        <f t="shared" ca="1" si="63"/>
        <v>48.534246575342465</v>
      </c>
      <c r="C298" s="106">
        <f t="shared" ca="1" si="63"/>
        <v>48.501026694045173</v>
      </c>
      <c r="D298" s="106">
        <f t="shared" ca="1" si="63"/>
        <v>48.502022628801413</v>
      </c>
      <c r="E298" s="106">
        <f t="shared" ca="1" si="63"/>
        <v>48.502063794984913</v>
      </c>
      <c r="F298" s="106">
        <f t="shared" ca="1" si="64"/>
        <v>48.49722222222222</v>
      </c>
      <c r="G298" s="106">
        <f t="shared" ca="1" si="64"/>
        <v>48.50235461614281</v>
      </c>
      <c r="H298" s="106">
        <f t="shared" ca="1" si="64"/>
        <v>48.534246575342465</v>
      </c>
      <c r="I298" s="106">
        <f t="shared" ca="1" si="65"/>
        <v>48</v>
      </c>
      <c r="J298" s="106">
        <f t="shared" ca="1" si="65"/>
        <v>581</v>
      </c>
      <c r="K298" s="106">
        <f t="shared" ca="1" si="65"/>
        <v>183</v>
      </c>
      <c r="L298" s="106">
        <f t="shared" ca="1" si="65"/>
        <v>5</v>
      </c>
      <c r="M298" s="106">
        <f t="shared" ca="1" si="65"/>
        <v>30</v>
      </c>
      <c r="N298" s="106">
        <f t="shared" ca="1" si="65"/>
        <v>17715</v>
      </c>
      <c r="Q298" s="4"/>
    </row>
    <row r="299" spans="1:17" x14ac:dyDescent="0.2">
      <c r="A299" s="110">
        <f t="shared" ca="1" si="58"/>
        <v>26976</v>
      </c>
      <c r="B299" s="106">
        <f t="shared" ca="1" si="63"/>
        <v>48.287671232876711</v>
      </c>
      <c r="C299" s="106">
        <f t="shared" ca="1" si="63"/>
        <v>48.254620123203289</v>
      </c>
      <c r="D299" s="106">
        <f t="shared" ca="1" si="63"/>
        <v>48.255610998172443</v>
      </c>
      <c r="E299" s="106">
        <f t="shared" ca="1" si="63"/>
        <v>48.255651955213608</v>
      </c>
      <c r="F299" s="106">
        <f t="shared" ca="1" si="64"/>
        <v>48.25277777777778</v>
      </c>
      <c r="G299" s="106">
        <f t="shared" ca="1" si="64"/>
        <v>48.255941298871974</v>
      </c>
      <c r="H299" s="106">
        <f t="shared" ca="1" si="64"/>
        <v>48.287671232876711</v>
      </c>
      <c r="I299" s="106">
        <f t="shared" ca="1" si="65"/>
        <v>48</v>
      </c>
      <c r="J299" s="106">
        <f t="shared" ca="1" si="65"/>
        <v>579</v>
      </c>
      <c r="K299" s="106">
        <f t="shared" ca="1" si="65"/>
        <v>93</v>
      </c>
      <c r="L299" s="106">
        <f t="shared" ca="1" si="65"/>
        <v>3</v>
      </c>
      <c r="M299" s="106">
        <f t="shared" ca="1" si="65"/>
        <v>1</v>
      </c>
      <c r="N299" s="106">
        <f t="shared" ca="1" si="65"/>
        <v>17625</v>
      </c>
      <c r="Q299" s="4"/>
    </row>
    <row r="300" spans="1:17" x14ac:dyDescent="0.2">
      <c r="A300" s="110">
        <f t="shared" ca="1" si="58"/>
        <v>26977</v>
      </c>
      <c r="B300" s="106">
        <f t="shared" ca="1" si="63"/>
        <v>48.284931506849318</v>
      </c>
      <c r="C300" s="106">
        <f t="shared" ca="1" si="63"/>
        <v>48.251882272416154</v>
      </c>
      <c r="D300" s="106">
        <f t="shared" ca="1" si="63"/>
        <v>48.252873091165455</v>
      </c>
      <c r="E300" s="106">
        <f t="shared" ca="1" si="63"/>
        <v>48.252914045882818</v>
      </c>
      <c r="F300" s="106">
        <f t="shared" ca="1" si="64"/>
        <v>48.25</v>
      </c>
      <c r="G300" s="106">
        <f t="shared" ca="1" si="64"/>
        <v>48.253203373124521</v>
      </c>
      <c r="H300" s="106">
        <f t="shared" ca="1" si="64"/>
        <v>48.284931506849318</v>
      </c>
      <c r="I300" s="106">
        <f t="shared" ca="1" si="65"/>
        <v>48</v>
      </c>
      <c r="J300" s="106">
        <f t="shared" ca="1" si="65"/>
        <v>579</v>
      </c>
      <c r="K300" s="106">
        <f t="shared" ca="1" si="65"/>
        <v>92</v>
      </c>
      <c r="L300" s="106">
        <f t="shared" ca="1" si="65"/>
        <v>3</v>
      </c>
      <c r="M300" s="106">
        <f t="shared" ca="1" si="65"/>
        <v>0</v>
      </c>
      <c r="N300" s="106">
        <f t="shared" ca="1" si="65"/>
        <v>17624</v>
      </c>
      <c r="Q300" s="4"/>
    </row>
    <row r="301" spans="1:17" x14ac:dyDescent="0.2">
      <c r="A301" s="110">
        <f t="shared" ca="1" si="58"/>
        <v>26978</v>
      </c>
      <c r="B301" s="106">
        <f t="shared" ca="1" si="63"/>
        <v>48.282191780821918</v>
      </c>
      <c r="C301" s="106">
        <f t="shared" ca="1" si="63"/>
        <v>48.249144421629019</v>
      </c>
      <c r="D301" s="106">
        <f t="shared" ca="1" si="63"/>
        <v>48.250135184158466</v>
      </c>
      <c r="E301" s="106">
        <f t="shared" ca="1" si="63"/>
        <v>48.250176136552021</v>
      </c>
      <c r="F301" s="106">
        <f t="shared" ca="1" si="64"/>
        <v>48.24722222222222</v>
      </c>
      <c r="G301" s="106">
        <f t="shared" ca="1" si="64"/>
        <v>48.250465447377067</v>
      </c>
      <c r="H301" s="106">
        <f t="shared" ca="1" si="64"/>
        <v>48.282191780821918</v>
      </c>
      <c r="I301" s="106">
        <f t="shared" ca="1" si="65"/>
        <v>48</v>
      </c>
      <c r="J301" s="106">
        <f t="shared" ca="1" si="65"/>
        <v>578</v>
      </c>
      <c r="K301" s="106">
        <f t="shared" ca="1" si="65"/>
        <v>91</v>
      </c>
      <c r="L301" s="106">
        <f t="shared" ca="1" si="65"/>
        <v>2</v>
      </c>
      <c r="M301" s="106">
        <f t="shared" ca="1" si="65"/>
        <v>30</v>
      </c>
      <c r="N301" s="106">
        <f t="shared" ca="1" si="65"/>
        <v>17623</v>
      </c>
      <c r="Q301" s="4"/>
    </row>
    <row r="302" spans="1:17" x14ac:dyDescent="0.2">
      <c r="A302" s="110">
        <f t="shared" ca="1" si="58"/>
        <v>27068</v>
      </c>
      <c r="B302" s="106">
        <f t="shared" ca="1" si="63"/>
        <v>48.035616438356165</v>
      </c>
      <c r="C302" s="106">
        <f t="shared" ca="1" si="63"/>
        <v>48.002737850787135</v>
      </c>
      <c r="D302" s="106">
        <f t="shared" ca="1" si="63"/>
        <v>48.003723553529504</v>
      </c>
      <c r="E302" s="106">
        <f t="shared" ca="1" si="63"/>
        <v>48.003764296780723</v>
      </c>
      <c r="F302" s="106">
        <f t="shared" ca="1" si="64"/>
        <v>48.00277777777778</v>
      </c>
      <c r="G302" s="106">
        <f t="shared" ca="1" si="64"/>
        <v>48.00340839246801</v>
      </c>
      <c r="H302" s="106">
        <f t="shared" ca="1" si="64"/>
        <v>48.035616438356165</v>
      </c>
      <c r="I302" s="106">
        <f t="shared" ca="1" si="65"/>
        <v>48</v>
      </c>
      <c r="J302" s="106">
        <f t="shared" ca="1" si="65"/>
        <v>576</v>
      </c>
      <c r="K302" s="106">
        <f t="shared" ca="1" si="65"/>
        <v>1</v>
      </c>
      <c r="L302" s="106">
        <f t="shared" ca="1" si="65"/>
        <v>0</v>
      </c>
      <c r="M302" s="106">
        <f t="shared" ca="1" si="65"/>
        <v>1</v>
      </c>
      <c r="N302" s="106">
        <f t="shared" ca="1" si="65"/>
        <v>17533</v>
      </c>
      <c r="Q302" s="4"/>
    </row>
    <row r="303" spans="1:17" x14ac:dyDescent="0.2">
      <c r="A303" s="110">
        <f t="shared" ca="1" si="58"/>
        <v>27069</v>
      </c>
      <c r="B303" s="106">
        <f t="shared" ca="1" si="63"/>
        <v>48.032876712328765</v>
      </c>
      <c r="C303" s="106">
        <f t="shared" ca="1" si="63"/>
        <v>48</v>
      </c>
      <c r="D303" s="106">
        <f t="shared" ca="1" si="63"/>
        <v>48.000985646522516</v>
      </c>
      <c r="E303" s="106">
        <f t="shared" ca="1" si="63"/>
        <v>48.001026387449926</v>
      </c>
      <c r="F303" s="106">
        <f t="shared" ca="1" si="64"/>
        <v>48</v>
      </c>
      <c r="G303" s="106">
        <f t="shared" ca="1" si="64"/>
        <v>48.000670503436332</v>
      </c>
      <c r="H303" s="106">
        <f t="shared" ca="1" si="64"/>
        <v>48.032876712328765</v>
      </c>
      <c r="I303" s="106">
        <f t="shared" ca="1" si="65"/>
        <v>48</v>
      </c>
      <c r="J303" s="106">
        <f t="shared" ca="1" si="65"/>
        <v>576</v>
      </c>
      <c r="K303" s="106">
        <f t="shared" ca="1" si="65"/>
        <v>0</v>
      </c>
      <c r="L303" s="106">
        <f t="shared" ca="1" si="65"/>
        <v>0</v>
      </c>
      <c r="M303" s="106">
        <f t="shared" ca="1" si="65"/>
        <v>0</v>
      </c>
      <c r="N303" s="106">
        <f t="shared" ca="1" si="65"/>
        <v>17532</v>
      </c>
      <c r="Q303" s="4"/>
    </row>
    <row r="304" spans="1:17" x14ac:dyDescent="0.2">
      <c r="A304" s="110">
        <f t="shared" ca="1" si="58"/>
        <v>27070</v>
      </c>
      <c r="B304" s="106">
        <f t="shared" ca="1" si="63"/>
        <v>48.030136986301372</v>
      </c>
      <c r="C304" s="106">
        <f t="shared" ca="1" si="63"/>
        <v>47.997262149212865</v>
      </c>
      <c r="D304" s="106">
        <f t="shared" ca="1" si="63"/>
        <v>47.998247739515527</v>
      </c>
      <c r="E304" s="106">
        <f t="shared" ca="1" si="63"/>
        <v>47.998288478119136</v>
      </c>
      <c r="F304" s="106">
        <f t="shared" ca="1" si="64"/>
        <v>47.99722222222222</v>
      </c>
      <c r="G304" s="106">
        <f t="shared" ca="1" si="64"/>
        <v>47.997932614404647</v>
      </c>
      <c r="H304" s="106">
        <f t="shared" ca="1" si="64"/>
        <v>48.030136986301372</v>
      </c>
      <c r="I304" s="106">
        <f t="shared" ref="I304:N313" ca="1" si="66">DATEDIF($A304,$B$7,I$12)</f>
        <v>47</v>
      </c>
      <c r="J304" s="106">
        <f t="shared" ca="1" si="66"/>
        <v>575</v>
      </c>
      <c r="K304" s="106">
        <f t="shared" ca="1" si="66"/>
        <v>364</v>
      </c>
      <c r="L304" s="106">
        <f t="shared" ca="1" si="66"/>
        <v>11</v>
      </c>
      <c r="M304" s="106">
        <f t="shared" ca="1" si="66"/>
        <v>30</v>
      </c>
      <c r="N304" s="106">
        <f t="shared" ca="1" si="66"/>
        <v>17531</v>
      </c>
      <c r="Q304" s="4"/>
    </row>
    <row r="305" spans="1:17" x14ac:dyDescent="0.2">
      <c r="A305" s="110">
        <f t="shared" ca="1" si="58"/>
        <v>27157</v>
      </c>
      <c r="B305" s="106">
        <f t="shared" ca="1" si="63"/>
        <v>47.791780821917811</v>
      </c>
      <c r="C305" s="106">
        <f t="shared" ca="1" si="63"/>
        <v>47.759069130732378</v>
      </c>
      <c r="D305" s="106">
        <f t="shared" ca="1" si="63"/>
        <v>47.76004982990753</v>
      </c>
      <c r="E305" s="106">
        <f t="shared" ca="1" si="63"/>
        <v>47.760090366340208</v>
      </c>
      <c r="F305" s="106">
        <f t="shared" ca="1" si="64"/>
        <v>47.75277777777778</v>
      </c>
      <c r="G305" s="106">
        <f t="shared" ca="1" si="64"/>
        <v>47.759736268648375</v>
      </c>
      <c r="H305" s="106">
        <f t="shared" ca="1" si="64"/>
        <v>47.791780821917811</v>
      </c>
      <c r="I305" s="106">
        <f t="shared" ca="1" si="66"/>
        <v>47</v>
      </c>
      <c r="J305" s="106">
        <f t="shared" ca="1" si="66"/>
        <v>573</v>
      </c>
      <c r="K305" s="106">
        <f t="shared" ca="1" si="66"/>
        <v>277</v>
      </c>
      <c r="L305" s="106">
        <f t="shared" ca="1" si="66"/>
        <v>9</v>
      </c>
      <c r="M305" s="106">
        <f t="shared" ca="1" si="66"/>
        <v>1</v>
      </c>
      <c r="N305" s="106">
        <f t="shared" ca="1" si="66"/>
        <v>17444</v>
      </c>
      <c r="Q305" s="4"/>
    </row>
    <row r="306" spans="1:17" x14ac:dyDescent="0.2">
      <c r="A306" s="110">
        <f t="shared" ca="1" si="58"/>
        <v>27158</v>
      </c>
      <c r="B306" s="106">
        <f t="shared" ca="1" si="63"/>
        <v>47.789041095890411</v>
      </c>
      <c r="C306" s="106">
        <f t="shared" ca="1" si="63"/>
        <v>47.756331279945243</v>
      </c>
      <c r="D306" s="106">
        <f t="shared" ca="1" si="63"/>
        <v>47.757311922900534</v>
      </c>
      <c r="E306" s="106">
        <f t="shared" ca="1" si="63"/>
        <v>47.757352457009418</v>
      </c>
      <c r="F306" s="106">
        <f t="shared" ca="1" si="64"/>
        <v>47.75</v>
      </c>
      <c r="G306" s="106">
        <f t="shared" ca="1" si="64"/>
        <v>47.756998379616697</v>
      </c>
      <c r="H306" s="106">
        <f t="shared" ca="1" si="64"/>
        <v>47.789041095890411</v>
      </c>
      <c r="I306" s="106">
        <f t="shared" ca="1" si="66"/>
        <v>47</v>
      </c>
      <c r="J306" s="106">
        <f t="shared" ca="1" si="66"/>
        <v>573</v>
      </c>
      <c r="K306" s="106">
        <f t="shared" ca="1" si="66"/>
        <v>276</v>
      </c>
      <c r="L306" s="106">
        <f t="shared" ca="1" si="66"/>
        <v>9</v>
      </c>
      <c r="M306" s="106">
        <f t="shared" ca="1" si="66"/>
        <v>0</v>
      </c>
      <c r="N306" s="106">
        <f t="shared" ca="1" si="66"/>
        <v>17443</v>
      </c>
      <c r="Q306" s="4"/>
    </row>
    <row r="307" spans="1:17" x14ac:dyDescent="0.2">
      <c r="A307" s="110">
        <f t="shared" ca="1" si="58"/>
        <v>27159</v>
      </c>
      <c r="B307" s="106">
        <f t="shared" ca="1" si="63"/>
        <v>47.786301369863011</v>
      </c>
      <c r="C307" s="106">
        <f t="shared" ca="1" si="63"/>
        <v>47.753593429158109</v>
      </c>
      <c r="D307" s="106">
        <f t="shared" ca="1" si="63"/>
        <v>47.754574015893546</v>
      </c>
      <c r="E307" s="106">
        <f t="shared" ca="1" si="63"/>
        <v>47.754614547678628</v>
      </c>
      <c r="F307" s="106">
        <f t="shared" ca="1" si="64"/>
        <v>47.74722222222222</v>
      </c>
      <c r="G307" s="106">
        <f t="shared" ca="1" si="64"/>
        <v>47.754260490585011</v>
      </c>
      <c r="H307" s="106">
        <f t="shared" ca="1" si="64"/>
        <v>47.786301369863011</v>
      </c>
      <c r="I307" s="106">
        <f t="shared" ca="1" si="66"/>
        <v>47</v>
      </c>
      <c r="J307" s="106">
        <f t="shared" ca="1" si="66"/>
        <v>572</v>
      </c>
      <c r="K307" s="106">
        <f t="shared" ca="1" si="66"/>
        <v>275</v>
      </c>
      <c r="L307" s="106">
        <f t="shared" ca="1" si="66"/>
        <v>8</v>
      </c>
      <c r="M307" s="106">
        <f t="shared" ca="1" si="66"/>
        <v>30</v>
      </c>
      <c r="N307" s="106">
        <f t="shared" ca="1" si="66"/>
        <v>17442</v>
      </c>
      <c r="Q307" s="4"/>
    </row>
    <row r="308" spans="1:17" x14ac:dyDescent="0.2">
      <c r="A308" s="110">
        <f t="shared" ca="1" si="58"/>
        <v>27249</v>
      </c>
      <c r="B308" s="106">
        <f t="shared" ca="1" si="63"/>
        <v>47.539726027397258</v>
      </c>
      <c r="C308" s="106">
        <f t="shared" ca="1" si="63"/>
        <v>47.507186858316224</v>
      </c>
      <c r="D308" s="106">
        <f t="shared" ca="1" si="63"/>
        <v>47.508162385264583</v>
      </c>
      <c r="E308" s="106">
        <f t="shared" ca="1" si="63"/>
        <v>47.508202707907323</v>
      </c>
      <c r="F308" s="106">
        <f t="shared" ca="1" si="64"/>
        <v>47.50277777777778</v>
      </c>
      <c r="G308" s="106">
        <f t="shared" ca="1" si="64"/>
        <v>47.507850477733697</v>
      </c>
      <c r="H308" s="106">
        <f t="shared" ca="1" si="64"/>
        <v>47.539726027397258</v>
      </c>
      <c r="I308" s="106">
        <f t="shared" ca="1" si="66"/>
        <v>47</v>
      </c>
      <c r="J308" s="106">
        <f t="shared" ca="1" si="66"/>
        <v>570</v>
      </c>
      <c r="K308" s="106">
        <f t="shared" ca="1" si="66"/>
        <v>185</v>
      </c>
      <c r="L308" s="106">
        <f t="shared" ca="1" si="66"/>
        <v>6</v>
      </c>
      <c r="M308" s="106">
        <f t="shared" ca="1" si="66"/>
        <v>1</v>
      </c>
      <c r="N308" s="106">
        <f t="shared" ca="1" si="66"/>
        <v>17352</v>
      </c>
      <c r="Q308" s="4"/>
    </row>
    <row r="309" spans="1:17" x14ac:dyDescent="0.2">
      <c r="A309" s="110">
        <f t="shared" ca="1" si="58"/>
        <v>27250</v>
      </c>
      <c r="B309" s="106">
        <f t="shared" ca="1" si="63"/>
        <v>47.536986301369865</v>
      </c>
      <c r="C309" s="106">
        <f t="shared" ca="1" si="63"/>
        <v>47.504449007529089</v>
      </c>
      <c r="D309" s="106">
        <f t="shared" ca="1" si="63"/>
        <v>47.505424478257595</v>
      </c>
      <c r="E309" s="106">
        <f t="shared" ca="1" si="63"/>
        <v>47.505464798576526</v>
      </c>
      <c r="F309" s="106">
        <f t="shared" ca="1" si="64"/>
        <v>47.5</v>
      </c>
      <c r="G309" s="106">
        <f t="shared" ca="1" si="64"/>
        <v>47.505112588702019</v>
      </c>
      <c r="H309" s="106">
        <f t="shared" ca="1" si="64"/>
        <v>47.536986301369865</v>
      </c>
      <c r="I309" s="106">
        <f t="shared" ca="1" si="66"/>
        <v>47</v>
      </c>
      <c r="J309" s="106">
        <f t="shared" ca="1" si="66"/>
        <v>570</v>
      </c>
      <c r="K309" s="106">
        <f t="shared" ca="1" si="66"/>
        <v>184</v>
      </c>
      <c r="L309" s="106">
        <f t="shared" ca="1" si="66"/>
        <v>6</v>
      </c>
      <c r="M309" s="106">
        <f t="shared" ca="1" si="66"/>
        <v>0</v>
      </c>
      <c r="N309" s="106">
        <f t="shared" ca="1" si="66"/>
        <v>17351</v>
      </c>
      <c r="Q309" s="4"/>
    </row>
    <row r="310" spans="1:17" x14ac:dyDescent="0.2">
      <c r="A310" s="110">
        <f t="shared" ca="1" si="58"/>
        <v>27251</v>
      </c>
      <c r="B310" s="106">
        <f t="shared" ca="1" si="63"/>
        <v>47.534246575342465</v>
      </c>
      <c r="C310" s="106">
        <f t="shared" ca="1" si="63"/>
        <v>47.501711156741955</v>
      </c>
      <c r="D310" s="106">
        <f t="shared" ca="1" si="63"/>
        <v>47.502686571250607</v>
      </c>
      <c r="E310" s="106">
        <f t="shared" ca="1" si="63"/>
        <v>47.502726889245736</v>
      </c>
      <c r="F310" s="106">
        <f t="shared" ca="1" si="64"/>
        <v>47.49722222222222</v>
      </c>
      <c r="G310" s="106">
        <f t="shared" ca="1" si="64"/>
        <v>47.502374699670334</v>
      </c>
      <c r="H310" s="106">
        <f t="shared" ca="1" si="64"/>
        <v>47.534246575342465</v>
      </c>
      <c r="I310" s="106">
        <f t="shared" ca="1" si="66"/>
        <v>47</v>
      </c>
      <c r="J310" s="106">
        <f t="shared" ca="1" si="66"/>
        <v>569</v>
      </c>
      <c r="K310" s="106">
        <f t="shared" ca="1" si="66"/>
        <v>183</v>
      </c>
      <c r="L310" s="106">
        <f t="shared" ca="1" si="66"/>
        <v>5</v>
      </c>
      <c r="M310" s="106">
        <f t="shared" ca="1" si="66"/>
        <v>30</v>
      </c>
      <c r="N310" s="106">
        <f t="shared" ca="1" si="66"/>
        <v>17350</v>
      </c>
      <c r="Q310" s="4"/>
    </row>
    <row r="311" spans="1:17" x14ac:dyDescent="0.2">
      <c r="A311" s="110">
        <f t="shared" ca="1" si="58"/>
        <v>27341</v>
      </c>
      <c r="B311" s="106">
        <f t="shared" ca="1" si="63"/>
        <v>47.287671232876711</v>
      </c>
      <c r="C311" s="106">
        <f t="shared" ca="1" si="63"/>
        <v>47.25530458590007</v>
      </c>
      <c r="D311" s="106">
        <f t="shared" ca="1" si="63"/>
        <v>47.256274940621644</v>
      </c>
      <c r="E311" s="106">
        <f t="shared" ca="1" si="63"/>
        <v>47.256315049474431</v>
      </c>
      <c r="F311" s="106">
        <f t="shared" ca="1" si="64"/>
        <v>47.25277777777778</v>
      </c>
      <c r="G311" s="106">
        <f t="shared" ca="1" si="64"/>
        <v>47.25596468681902</v>
      </c>
      <c r="H311" s="106">
        <f t="shared" ca="1" si="64"/>
        <v>47.287671232876711</v>
      </c>
      <c r="I311" s="106">
        <f t="shared" ca="1" si="66"/>
        <v>47</v>
      </c>
      <c r="J311" s="106">
        <f t="shared" ca="1" si="66"/>
        <v>567</v>
      </c>
      <c r="K311" s="106">
        <f t="shared" ca="1" si="66"/>
        <v>93</v>
      </c>
      <c r="L311" s="106">
        <f t="shared" ca="1" si="66"/>
        <v>3</v>
      </c>
      <c r="M311" s="106">
        <f t="shared" ca="1" si="66"/>
        <v>1</v>
      </c>
      <c r="N311" s="106">
        <f t="shared" ca="1" si="66"/>
        <v>17260</v>
      </c>
      <c r="Q311" s="4"/>
    </row>
    <row r="312" spans="1:17" x14ac:dyDescent="0.2">
      <c r="A312" s="110">
        <f t="shared" ca="1" si="58"/>
        <v>27342</v>
      </c>
      <c r="B312" s="106">
        <f t="shared" ca="1" si="63"/>
        <v>47.284931506849318</v>
      </c>
      <c r="C312" s="106">
        <f t="shared" ca="1" si="63"/>
        <v>47.252566735112936</v>
      </c>
      <c r="D312" s="106">
        <f t="shared" ca="1" si="63"/>
        <v>47.253537033614656</v>
      </c>
      <c r="E312" s="106">
        <f t="shared" ca="1" si="63"/>
        <v>47.253577140143641</v>
      </c>
      <c r="F312" s="106">
        <f t="shared" ca="1" si="64"/>
        <v>47.25</v>
      </c>
      <c r="G312" s="106">
        <f t="shared" ca="1" si="64"/>
        <v>47.253226797787342</v>
      </c>
      <c r="H312" s="106">
        <f t="shared" ca="1" si="64"/>
        <v>47.284931506849318</v>
      </c>
      <c r="I312" s="106">
        <f t="shared" ca="1" si="66"/>
        <v>47</v>
      </c>
      <c r="J312" s="106">
        <f t="shared" ca="1" si="66"/>
        <v>567</v>
      </c>
      <c r="K312" s="106">
        <f t="shared" ca="1" si="66"/>
        <v>92</v>
      </c>
      <c r="L312" s="106">
        <f t="shared" ca="1" si="66"/>
        <v>3</v>
      </c>
      <c r="M312" s="106">
        <f t="shared" ca="1" si="66"/>
        <v>0</v>
      </c>
      <c r="N312" s="106">
        <f t="shared" ca="1" si="66"/>
        <v>17259</v>
      </c>
      <c r="Q312" s="4"/>
    </row>
    <row r="313" spans="1:17" x14ac:dyDescent="0.2">
      <c r="A313" s="110">
        <f t="shared" ca="1" si="58"/>
        <v>27343</v>
      </c>
      <c r="B313" s="106">
        <f t="shared" ca="1" si="63"/>
        <v>47.282191780821918</v>
      </c>
      <c r="C313" s="106">
        <f t="shared" ca="1" si="63"/>
        <v>47.249828884325801</v>
      </c>
      <c r="D313" s="106">
        <f t="shared" ca="1" si="63"/>
        <v>47.250799126607667</v>
      </c>
      <c r="E313" s="106">
        <f t="shared" ca="1" si="63"/>
        <v>47.250839230812851</v>
      </c>
      <c r="F313" s="106">
        <f t="shared" ca="1" si="64"/>
        <v>47.24722222222222</v>
      </c>
      <c r="G313" s="106">
        <f t="shared" ca="1" si="64"/>
        <v>47.250488908755656</v>
      </c>
      <c r="H313" s="106">
        <f t="shared" ca="1" si="64"/>
        <v>47.282191780821918</v>
      </c>
      <c r="I313" s="106">
        <f t="shared" ca="1" si="66"/>
        <v>47</v>
      </c>
      <c r="J313" s="106">
        <f t="shared" ca="1" si="66"/>
        <v>566</v>
      </c>
      <c r="K313" s="106">
        <f t="shared" ca="1" si="66"/>
        <v>91</v>
      </c>
      <c r="L313" s="106">
        <f t="shared" ca="1" si="66"/>
        <v>2</v>
      </c>
      <c r="M313" s="106">
        <f t="shared" ca="1" si="66"/>
        <v>30</v>
      </c>
      <c r="N313" s="106">
        <f t="shared" ca="1" si="66"/>
        <v>17258</v>
      </c>
      <c r="Q313" s="4"/>
    </row>
    <row r="314" spans="1:17" x14ac:dyDescent="0.2">
      <c r="A314" s="110">
        <f t="shared" ca="1" si="58"/>
        <v>27433</v>
      </c>
      <c r="B314" s="106">
        <f t="shared" ref="B314:E333" ca="1" si="67">($B$7-$A314)/B$12</f>
        <v>47.035616438356165</v>
      </c>
      <c r="C314" s="106">
        <f t="shared" ca="1" si="67"/>
        <v>47.003422313483917</v>
      </c>
      <c r="D314" s="106">
        <f t="shared" ca="1" si="67"/>
        <v>47.004387495978698</v>
      </c>
      <c r="E314" s="106">
        <f t="shared" ca="1" si="67"/>
        <v>47.004427391041546</v>
      </c>
      <c r="F314" s="106">
        <f t="shared" ref="F314:H333" ca="1" si="68">YEARFRAC($A314,$B$7,F$12)</f>
        <v>47.00277777777778</v>
      </c>
      <c r="G314" s="106">
        <f t="shared" ca="1" si="68"/>
        <v>47.003422313483917</v>
      </c>
      <c r="H314" s="106">
        <f t="shared" ca="1" si="68"/>
        <v>47.035616438356165</v>
      </c>
      <c r="I314" s="106">
        <f t="shared" ref="I314:N323" ca="1" si="69">DATEDIF($A314,$B$7,I$12)</f>
        <v>47</v>
      </c>
      <c r="J314" s="106">
        <f t="shared" ca="1" si="69"/>
        <v>564</v>
      </c>
      <c r="K314" s="106">
        <f t="shared" ca="1" si="69"/>
        <v>1</v>
      </c>
      <c r="L314" s="106">
        <f t="shared" ca="1" si="69"/>
        <v>0</v>
      </c>
      <c r="M314" s="106">
        <f t="shared" ca="1" si="69"/>
        <v>1</v>
      </c>
      <c r="N314" s="106">
        <f t="shared" ca="1" si="69"/>
        <v>17168</v>
      </c>
      <c r="Q314" s="4"/>
    </row>
    <row r="315" spans="1:17" x14ac:dyDescent="0.2">
      <c r="A315" s="110">
        <f t="shared" ca="1" si="58"/>
        <v>27434</v>
      </c>
      <c r="B315" s="106">
        <f t="shared" ca="1" si="67"/>
        <v>47.032876712328765</v>
      </c>
      <c r="C315" s="106">
        <f t="shared" ca="1" si="67"/>
        <v>47.000684462696782</v>
      </c>
      <c r="D315" s="106">
        <f t="shared" ca="1" si="67"/>
        <v>47.001649588971709</v>
      </c>
      <c r="E315" s="106">
        <f t="shared" ca="1" si="67"/>
        <v>47.001689481710756</v>
      </c>
      <c r="F315" s="106">
        <f t="shared" ca="1" si="68"/>
        <v>47</v>
      </c>
      <c r="G315" s="106">
        <f t="shared" ca="1" si="68"/>
        <v>47.000684462696782</v>
      </c>
      <c r="H315" s="106">
        <f t="shared" ca="1" si="68"/>
        <v>47.032876712328765</v>
      </c>
      <c r="I315" s="106">
        <f t="shared" ca="1" si="69"/>
        <v>47</v>
      </c>
      <c r="J315" s="106">
        <f t="shared" ca="1" si="69"/>
        <v>564</v>
      </c>
      <c r="K315" s="106">
        <f t="shared" ca="1" si="69"/>
        <v>0</v>
      </c>
      <c r="L315" s="106">
        <f t="shared" ca="1" si="69"/>
        <v>0</v>
      </c>
      <c r="M315" s="106">
        <f t="shared" ca="1" si="69"/>
        <v>0</v>
      </c>
      <c r="N315" s="106">
        <f t="shared" ca="1" si="69"/>
        <v>17167</v>
      </c>
      <c r="Q315" s="4"/>
    </row>
    <row r="316" spans="1:17" x14ac:dyDescent="0.2">
      <c r="A316" s="110">
        <f t="shared" ca="1" si="58"/>
        <v>27435</v>
      </c>
      <c r="B316" s="106">
        <f t="shared" ca="1" si="67"/>
        <v>47.030136986301372</v>
      </c>
      <c r="C316" s="106">
        <f t="shared" ca="1" si="67"/>
        <v>46.997946611909654</v>
      </c>
      <c r="D316" s="106">
        <f t="shared" ca="1" si="67"/>
        <v>46.998911681964721</v>
      </c>
      <c r="E316" s="106">
        <f t="shared" ca="1" si="67"/>
        <v>46.998951572379958</v>
      </c>
      <c r="F316" s="106">
        <f t="shared" ca="1" si="68"/>
        <v>46.99722222222222</v>
      </c>
      <c r="G316" s="106">
        <f t="shared" ca="1" si="68"/>
        <v>46.997946611909654</v>
      </c>
      <c r="H316" s="106">
        <f t="shared" ca="1" si="68"/>
        <v>47.030136986301372</v>
      </c>
      <c r="I316" s="106">
        <f t="shared" ca="1" si="69"/>
        <v>46</v>
      </c>
      <c r="J316" s="106">
        <f t="shared" ca="1" si="69"/>
        <v>563</v>
      </c>
      <c r="K316" s="106">
        <f t="shared" ca="1" si="69"/>
        <v>364</v>
      </c>
      <c r="L316" s="106">
        <f t="shared" ca="1" si="69"/>
        <v>11</v>
      </c>
      <c r="M316" s="106">
        <f t="shared" ca="1" si="69"/>
        <v>30</v>
      </c>
      <c r="N316" s="106">
        <f t="shared" ca="1" si="69"/>
        <v>17166</v>
      </c>
      <c r="Q316" s="4"/>
    </row>
    <row r="317" spans="1:17" x14ac:dyDescent="0.2">
      <c r="A317" s="110">
        <f t="shared" ca="1" si="58"/>
        <v>27522</v>
      </c>
      <c r="B317" s="106">
        <f t="shared" ca="1" si="67"/>
        <v>46.791780821917811</v>
      </c>
      <c r="C317" s="106">
        <f t="shared" ca="1" si="67"/>
        <v>46.75975359342916</v>
      </c>
      <c r="D317" s="106">
        <f t="shared" ca="1" si="67"/>
        <v>46.760713772356723</v>
      </c>
      <c r="E317" s="106">
        <f t="shared" ca="1" si="67"/>
        <v>46.76075346060103</v>
      </c>
      <c r="F317" s="106">
        <f t="shared" ca="1" si="68"/>
        <v>46.75277777777778</v>
      </c>
      <c r="G317" s="106">
        <f t="shared" ca="1" si="68"/>
        <v>46.75975359342916</v>
      </c>
      <c r="H317" s="106">
        <f t="shared" ca="1" si="68"/>
        <v>46.791780821917811</v>
      </c>
      <c r="I317" s="106">
        <f t="shared" ca="1" si="69"/>
        <v>46</v>
      </c>
      <c r="J317" s="106">
        <f t="shared" ca="1" si="69"/>
        <v>561</v>
      </c>
      <c r="K317" s="106">
        <f t="shared" ca="1" si="69"/>
        <v>277</v>
      </c>
      <c r="L317" s="106">
        <f t="shared" ca="1" si="69"/>
        <v>9</v>
      </c>
      <c r="M317" s="106">
        <f t="shared" ca="1" si="69"/>
        <v>1</v>
      </c>
      <c r="N317" s="106">
        <f t="shared" ca="1" si="69"/>
        <v>17079</v>
      </c>
      <c r="Q317" s="4"/>
    </row>
    <row r="318" spans="1:17" x14ac:dyDescent="0.2">
      <c r="A318" s="110">
        <f t="shared" ca="1" si="58"/>
        <v>27523</v>
      </c>
      <c r="B318" s="106">
        <f t="shared" ca="1" si="67"/>
        <v>46.789041095890411</v>
      </c>
      <c r="C318" s="106">
        <f t="shared" ca="1" si="67"/>
        <v>46.757015742642025</v>
      </c>
      <c r="D318" s="106">
        <f t="shared" ca="1" si="67"/>
        <v>46.757975865349735</v>
      </c>
      <c r="E318" s="106">
        <f t="shared" ca="1" si="67"/>
        <v>46.75801555127024</v>
      </c>
      <c r="F318" s="106">
        <f t="shared" ca="1" si="68"/>
        <v>46.75</v>
      </c>
      <c r="G318" s="106">
        <f t="shared" ca="1" si="68"/>
        <v>46.757015742642025</v>
      </c>
      <c r="H318" s="106">
        <f t="shared" ca="1" si="68"/>
        <v>46.789041095890411</v>
      </c>
      <c r="I318" s="106">
        <f t="shared" ca="1" si="69"/>
        <v>46</v>
      </c>
      <c r="J318" s="106">
        <f t="shared" ca="1" si="69"/>
        <v>561</v>
      </c>
      <c r="K318" s="106">
        <f t="shared" ca="1" si="69"/>
        <v>276</v>
      </c>
      <c r="L318" s="106">
        <f t="shared" ca="1" si="69"/>
        <v>9</v>
      </c>
      <c r="M318" s="106">
        <f t="shared" ca="1" si="69"/>
        <v>0</v>
      </c>
      <c r="N318" s="106">
        <f t="shared" ca="1" si="69"/>
        <v>17078</v>
      </c>
      <c r="Q318" s="4"/>
    </row>
    <row r="319" spans="1:17" x14ac:dyDescent="0.2">
      <c r="A319" s="110">
        <f t="shared" ca="1" si="58"/>
        <v>27524</v>
      </c>
      <c r="B319" s="106">
        <f t="shared" ca="1" si="67"/>
        <v>46.786301369863011</v>
      </c>
      <c r="C319" s="106">
        <f t="shared" ca="1" si="67"/>
        <v>46.75427789185489</v>
      </c>
      <c r="D319" s="106">
        <f t="shared" ca="1" si="67"/>
        <v>46.755237958342747</v>
      </c>
      <c r="E319" s="106">
        <f t="shared" ca="1" si="67"/>
        <v>46.75527764193945</v>
      </c>
      <c r="F319" s="106">
        <f t="shared" ca="1" si="68"/>
        <v>46.74722222222222</v>
      </c>
      <c r="G319" s="106">
        <f t="shared" ca="1" si="68"/>
        <v>46.75427789185489</v>
      </c>
      <c r="H319" s="106">
        <f t="shared" ca="1" si="68"/>
        <v>46.786301369863011</v>
      </c>
      <c r="I319" s="106">
        <f t="shared" ca="1" si="69"/>
        <v>46</v>
      </c>
      <c r="J319" s="106">
        <f t="shared" ca="1" si="69"/>
        <v>560</v>
      </c>
      <c r="K319" s="106">
        <f t="shared" ca="1" si="69"/>
        <v>275</v>
      </c>
      <c r="L319" s="106">
        <f t="shared" ca="1" si="69"/>
        <v>8</v>
      </c>
      <c r="M319" s="106">
        <f t="shared" ca="1" si="69"/>
        <v>30</v>
      </c>
      <c r="N319" s="106">
        <f t="shared" ca="1" si="69"/>
        <v>17077</v>
      </c>
      <c r="Q319" s="4"/>
    </row>
    <row r="320" spans="1:17" x14ac:dyDescent="0.2">
      <c r="A320" s="110">
        <f t="shared" ca="1" si="58"/>
        <v>27614</v>
      </c>
      <c r="B320" s="106">
        <f t="shared" ca="1" si="67"/>
        <v>46.539726027397258</v>
      </c>
      <c r="C320" s="106">
        <f t="shared" ca="1" si="67"/>
        <v>46.507871321013006</v>
      </c>
      <c r="D320" s="106">
        <f t="shared" ca="1" si="67"/>
        <v>46.508826327713777</v>
      </c>
      <c r="E320" s="106">
        <f t="shared" ca="1" si="67"/>
        <v>46.508865802168145</v>
      </c>
      <c r="F320" s="106">
        <f t="shared" ca="1" si="68"/>
        <v>46.50277777777778</v>
      </c>
      <c r="G320" s="106">
        <f t="shared" ca="1" si="68"/>
        <v>46.507871321013006</v>
      </c>
      <c r="H320" s="106">
        <f t="shared" ca="1" si="68"/>
        <v>46.539726027397258</v>
      </c>
      <c r="I320" s="106">
        <f t="shared" ca="1" si="69"/>
        <v>46</v>
      </c>
      <c r="J320" s="106">
        <f t="shared" ca="1" si="69"/>
        <v>558</v>
      </c>
      <c r="K320" s="106">
        <f t="shared" ca="1" si="69"/>
        <v>185</v>
      </c>
      <c r="L320" s="106">
        <f t="shared" ca="1" si="69"/>
        <v>6</v>
      </c>
      <c r="M320" s="106">
        <f t="shared" ca="1" si="69"/>
        <v>1</v>
      </c>
      <c r="N320" s="106">
        <f t="shared" ca="1" si="69"/>
        <v>16987</v>
      </c>
      <c r="Q320" s="4"/>
    </row>
    <row r="321" spans="1:17" x14ac:dyDescent="0.2">
      <c r="A321" s="110">
        <f t="shared" ca="1" si="58"/>
        <v>27615</v>
      </c>
      <c r="B321" s="106">
        <f t="shared" ca="1" si="67"/>
        <v>46.536986301369865</v>
      </c>
      <c r="C321" s="106">
        <f t="shared" ca="1" si="67"/>
        <v>46.505133470225871</v>
      </c>
      <c r="D321" s="106">
        <f t="shared" ca="1" si="67"/>
        <v>46.506088420706789</v>
      </c>
      <c r="E321" s="106">
        <f t="shared" ca="1" si="67"/>
        <v>46.506127892837355</v>
      </c>
      <c r="F321" s="106">
        <f t="shared" ca="1" si="68"/>
        <v>46.5</v>
      </c>
      <c r="G321" s="106">
        <f t="shared" ca="1" si="68"/>
        <v>46.505133470225871</v>
      </c>
      <c r="H321" s="106">
        <f t="shared" ca="1" si="68"/>
        <v>46.536986301369865</v>
      </c>
      <c r="I321" s="106">
        <f t="shared" ca="1" si="69"/>
        <v>46</v>
      </c>
      <c r="J321" s="106">
        <f t="shared" ca="1" si="69"/>
        <v>558</v>
      </c>
      <c r="K321" s="106">
        <f t="shared" ca="1" si="69"/>
        <v>184</v>
      </c>
      <c r="L321" s="106">
        <f t="shared" ca="1" si="69"/>
        <v>6</v>
      </c>
      <c r="M321" s="106">
        <f t="shared" ca="1" si="69"/>
        <v>0</v>
      </c>
      <c r="N321" s="106">
        <f t="shared" ca="1" si="69"/>
        <v>16986</v>
      </c>
      <c r="Q321" s="4"/>
    </row>
    <row r="322" spans="1:17" x14ac:dyDescent="0.2">
      <c r="A322" s="110">
        <f t="shared" ca="1" si="58"/>
        <v>27616</v>
      </c>
      <c r="B322" s="106">
        <f t="shared" ca="1" si="67"/>
        <v>46.534246575342465</v>
      </c>
      <c r="C322" s="106">
        <f t="shared" ca="1" si="67"/>
        <v>46.502395619438744</v>
      </c>
      <c r="D322" s="106">
        <f t="shared" ca="1" si="67"/>
        <v>46.5033505136998</v>
      </c>
      <c r="E322" s="106">
        <f t="shared" ca="1" si="67"/>
        <v>46.503389983506558</v>
      </c>
      <c r="F322" s="106">
        <f t="shared" ca="1" si="68"/>
        <v>46.49722222222222</v>
      </c>
      <c r="G322" s="106">
        <f t="shared" ca="1" si="68"/>
        <v>46.502395619438744</v>
      </c>
      <c r="H322" s="106">
        <f t="shared" ca="1" si="68"/>
        <v>46.534246575342465</v>
      </c>
      <c r="I322" s="106">
        <f t="shared" ca="1" si="69"/>
        <v>46</v>
      </c>
      <c r="J322" s="106">
        <f t="shared" ca="1" si="69"/>
        <v>557</v>
      </c>
      <c r="K322" s="106">
        <f t="shared" ca="1" si="69"/>
        <v>183</v>
      </c>
      <c r="L322" s="106">
        <f t="shared" ca="1" si="69"/>
        <v>5</v>
      </c>
      <c r="M322" s="106">
        <f t="shared" ca="1" si="69"/>
        <v>30</v>
      </c>
      <c r="N322" s="106">
        <f t="shared" ca="1" si="69"/>
        <v>16985</v>
      </c>
      <c r="Q322" s="4"/>
    </row>
    <row r="323" spans="1:17" x14ac:dyDescent="0.2">
      <c r="A323" s="110">
        <f t="shared" ca="1" si="58"/>
        <v>27706</v>
      </c>
      <c r="B323" s="106">
        <f t="shared" ca="1" si="67"/>
        <v>46.287671232876711</v>
      </c>
      <c r="C323" s="106">
        <f t="shared" ca="1" si="67"/>
        <v>46.255989048596852</v>
      </c>
      <c r="D323" s="106">
        <f t="shared" ca="1" si="67"/>
        <v>46.256938883070838</v>
      </c>
      <c r="E323" s="106">
        <f t="shared" ca="1" si="67"/>
        <v>46.25697814373526</v>
      </c>
      <c r="F323" s="106">
        <f t="shared" ca="1" si="68"/>
        <v>46.25277777777778</v>
      </c>
      <c r="G323" s="106">
        <f t="shared" ca="1" si="68"/>
        <v>46.255989048596852</v>
      </c>
      <c r="H323" s="106">
        <f t="shared" ca="1" si="68"/>
        <v>46.287671232876711</v>
      </c>
      <c r="I323" s="106">
        <f t="shared" ca="1" si="69"/>
        <v>46</v>
      </c>
      <c r="J323" s="106">
        <f t="shared" ca="1" si="69"/>
        <v>555</v>
      </c>
      <c r="K323" s="106">
        <f t="shared" ca="1" si="69"/>
        <v>93</v>
      </c>
      <c r="L323" s="106">
        <f t="shared" ca="1" si="69"/>
        <v>3</v>
      </c>
      <c r="M323" s="106">
        <f t="shared" ca="1" si="69"/>
        <v>1</v>
      </c>
      <c r="N323" s="106">
        <f t="shared" ca="1" si="69"/>
        <v>16895</v>
      </c>
      <c r="Q323" s="4"/>
    </row>
    <row r="324" spans="1:17" x14ac:dyDescent="0.2">
      <c r="A324" s="110">
        <f t="shared" ca="1" si="58"/>
        <v>27707</v>
      </c>
      <c r="B324" s="106">
        <f t="shared" ca="1" si="67"/>
        <v>46.284931506849318</v>
      </c>
      <c r="C324" s="106">
        <f t="shared" ca="1" si="67"/>
        <v>46.253251197809718</v>
      </c>
      <c r="D324" s="106">
        <f t="shared" ca="1" si="67"/>
        <v>46.254200976063849</v>
      </c>
      <c r="E324" s="106">
        <f t="shared" ca="1" si="67"/>
        <v>46.254240234404463</v>
      </c>
      <c r="F324" s="106">
        <f t="shared" ca="1" si="68"/>
        <v>46.25</v>
      </c>
      <c r="G324" s="106">
        <f t="shared" ca="1" si="68"/>
        <v>46.253251197809718</v>
      </c>
      <c r="H324" s="106">
        <f t="shared" ca="1" si="68"/>
        <v>46.284931506849318</v>
      </c>
      <c r="I324" s="106">
        <f t="shared" ref="I324:N333" ca="1" si="70">DATEDIF($A324,$B$7,I$12)</f>
        <v>46</v>
      </c>
      <c r="J324" s="106">
        <f t="shared" ca="1" si="70"/>
        <v>555</v>
      </c>
      <c r="K324" s="106">
        <f t="shared" ca="1" si="70"/>
        <v>92</v>
      </c>
      <c r="L324" s="106">
        <f t="shared" ca="1" si="70"/>
        <v>3</v>
      </c>
      <c r="M324" s="106">
        <f t="shared" ca="1" si="70"/>
        <v>0</v>
      </c>
      <c r="N324" s="106">
        <f t="shared" ca="1" si="70"/>
        <v>16894</v>
      </c>
      <c r="Q324" s="4"/>
    </row>
    <row r="325" spans="1:17" x14ac:dyDescent="0.2">
      <c r="A325" s="110">
        <f t="shared" ca="1" si="58"/>
        <v>27708</v>
      </c>
      <c r="B325" s="106">
        <f t="shared" ca="1" si="67"/>
        <v>46.282191780821918</v>
      </c>
      <c r="C325" s="106">
        <f t="shared" ca="1" si="67"/>
        <v>46.25051334702259</v>
      </c>
      <c r="D325" s="106">
        <f t="shared" ca="1" si="67"/>
        <v>46.251463069056861</v>
      </c>
      <c r="E325" s="106">
        <f t="shared" ca="1" si="67"/>
        <v>46.251502325073673</v>
      </c>
      <c r="F325" s="106">
        <f t="shared" ca="1" si="68"/>
        <v>46.24722222222222</v>
      </c>
      <c r="G325" s="106">
        <f t="shared" ca="1" si="68"/>
        <v>46.25051334702259</v>
      </c>
      <c r="H325" s="106">
        <f t="shared" ca="1" si="68"/>
        <v>46.282191780821918</v>
      </c>
      <c r="I325" s="106">
        <f t="shared" ca="1" si="70"/>
        <v>46</v>
      </c>
      <c r="J325" s="106">
        <f t="shared" ca="1" si="70"/>
        <v>554</v>
      </c>
      <c r="K325" s="106">
        <f t="shared" ca="1" si="70"/>
        <v>91</v>
      </c>
      <c r="L325" s="106">
        <f t="shared" ca="1" si="70"/>
        <v>2</v>
      </c>
      <c r="M325" s="106">
        <f t="shared" ca="1" si="70"/>
        <v>30</v>
      </c>
      <c r="N325" s="106">
        <f t="shared" ca="1" si="70"/>
        <v>16893</v>
      </c>
      <c r="Q325" s="4"/>
    </row>
    <row r="326" spans="1:17" x14ac:dyDescent="0.2">
      <c r="A326" s="110">
        <f t="shared" ca="1" si="58"/>
        <v>27798</v>
      </c>
      <c r="B326" s="106">
        <f t="shared" ca="1" si="67"/>
        <v>46.035616438356165</v>
      </c>
      <c r="C326" s="106">
        <f t="shared" ca="1" si="67"/>
        <v>46.004106776180699</v>
      </c>
      <c r="D326" s="106">
        <f t="shared" ca="1" si="67"/>
        <v>46.005051438427891</v>
      </c>
      <c r="E326" s="106">
        <f t="shared" ca="1" si="67"/>
        <v>46.005090485302368</v>
      </c>
      <c r="F326" s="106">
        <f t="shared" ca="1" si="68"/>
        <v>46.00277777777778</v>
      </c>
      <c r="G326" s="106">
        <f t="shared" ca="1" si="68"/>
        <v>46.00343682646939</v>
      </c>
      <c r="H326" s="106">
        <f t="shared" ca="1" si="68"/>
        <v>46.035616438356165</v>
      </c>
      <c r="I326" s="106">
        <f t="shared" ca="1" si="70"/>
        <v>46</v>
      </c>
      <c r="J326" s="106">
        <f t="shared" ca="1" si="70"/>
        <v>552</v>
      </c>
      <c r="K326" s="106">
        <f t="shared" ca="1" si="70"/>
        <v>1</v>
      </c>
      <c r="L326" s="106">
        <f t="shared" ca="1" si="70"/>
        <v>0</v>
      </c>
      <c r="M326" s="106">
        <f t="shared" ca="1" si="70"/>
        <v>1</v>
      </c>
      <c r="N326" s="106">
        <f t="shared" ca="1" si="70"/>
        <v>16803</v>
      </c>
      <c r="Q326" s="4"/>
    </row>
    <row r="327" spans="1:17" x14ac:dyDescent="0.2">
      <c r="A327" s="110">
        <f t="shared" ca="1" si="58"/>
        <v>27799</v>
      </c>
      <c r="B327" s="106">
        <f t="shared" ca="1" si="67"/>
        <v>46.032876712328765</v>
      </c>
      <c r="C327" s="106">
        <f t="shared" ca="1" si="67"/>
        <v>46.001368925393564</v>
      </c>
      <c r="D327" s="106">
        <f t="shared" ca="1" si="67"/>
        <v>46.002313531420903</v>
      </c>
      <c r="E327" s="106">
        <f t="shared" ca="1" si="67"/>
        <v>46.002352575971578</v>
      </c>
      <c r="F327" s="106">
        <f t="shared" ca="1" si="68"/>
        <v>46</v>
      </c>
      <c r="G327" s="106">
        <f t="shared" ca="1" si="68"/>
        <v>46.000699015553096</v>
      </c>
      <c r="H327" s="106">
        <f t="shared" ca="1" si="68"/>
        <v>46.032876712328765</v>
      </c>
      <c r="I327" s="106">
        <f t="shared" ca="1" si="70"/>
        <v>46</v>
      </c>
      <c r="J327" s="106">
        <f t="shared" ca="1" si="70"/>
        <v>552</v>
      </c>
      <c r="K327" s="106">
        <f t="shared" ca="1" si="70"/>
        <v>0</v>
      </c>
      <c r="L327" s="106">
        <f t="shared" ca="1" si="70"/>
        <v>0</v>
      </c>
      <c r="M327" s="106">
        <f t="shared" ca="1" si="70"/>
        <v>0</v>
      </c>
      <c r="N327" s="106">
        <f t="shared" ca="1" si="70"/>
        <v>16802</v>
      </c>
      <c r="Q327" s="4"/>
    </row>
    <row r="328" spans="1:17" x14ac:dyDescent="0.2">
      <c r="A328" s="110">
        <f t="shared" ca="1" si="58"/>
        <v>27800</v>
      </c>
      <c r="B328" s="106">
        <f t="shared" ca="1" si="67"/>
        <v>46.030136986301372</v>
      </c>
      <c r="C328" s="106">
        <f t="shared" ca="1" si="67"/>
        <v>45.998631074606436</v>
      </c>
      <c r="D328" s="106">
        <f t="shared" ca="1" si="67"/>
        <v>45.999575624413914</v>
      </c>
      <c r="E328" s="106">
        <f t="shared" ca="1" si="67"/>
        <v>45.999614666640788</v>
      </c>
      <c r="F328" s="106">
        <f t="shared" ca="1" si="68"/>
        <v>45.99722222222222</v>
      </c>
      <c r="G328" s="106">
        <f t="shared" ca="1" si="68"/>
        <v>45.997961204636802</v>
      </c>
      <c r="H328" s="106">
        <f t="shared" ca="1" si="68"/>
        <v>46.030136986301372</v>
      </c>
      <c r="I328" s="106">
        <f t="shared" ca="1" si="70"/>
        <v>45</v>
      </c>
      <c r="J328" s="106">
        <f t="shared" ca="1" si="70"/>
        <v>551</v>
      </c>
      <c r="K328" s="106">
        <f t="shared" ca="1" si="70"/>
        <v>365</v>
      </c>
      <c r="L328" s="106">
        <f t="shared" ca="1" si="70"/>
        <v>11</v>
      </c>
      <c r="M328" s="106">
        <f t="shared" ca="1" si="70"/>
        <v>30</v>
      </c>
      <c r="N328" s="106">
        <f t="shared" ca="1" si="70"/>
        <v>16801</v>
      </c>
      <c r="Q328" s="4"/>
    </row>
    <row r="329" spans="1:17" x14ac:dyDescent="0.2">
      <c r="A329" s="110">
        <f t="shared" ca="1" si="58"/>
        <v>27888</v>
      </c>
      <c r="B329" s="106">
        <f t="shared" ca="1" si="67"/>
        <v>45.789041095890411</v>
      </c>
      <c r="C329" s="106">
        <f t="shared" ca="1" si="67"/>
        <v>45.757700205338807</v>
      </c>
      <c r="D329" s="106">
        <f t="shared" ca="1" si="67"/>
        <v>45.758639807798929</v>
      </c>
      <c r="E329" s="106">
        <f t="shared" ca="1" si="67"/>
        <v>45.758678645531063</v>
      </c>
      <c r="F329" s="106">
        <f t="shared" ca="1" si="68"/>
        <v>45.75277777777778</v>
      </c>
      <c r="G329" s="106">
        <f t="shared" ca="1" si="68"/>
        <v>45.757033844003033</v>
      </c>
      <c r="H329" s="106">
        <f t="shared" ca="1" si="68"/>
        <v>45.789041095890411</v>
      </c>
      <c r="I329" s="106">
        <f t="shared" ca="1" si="70"/>
        <v>45</v>
      </c>
      <c r="J329" s="106">
        <f t="shared" ca="1" si="70"/>
        <v>549</v>
      </c>
      <c r="K329" s="106">
        <f t="shared" ca="1" si="70"/>
        <v>277</v>
      </c>
      <c r="L329" s="106">
        <f t="shared" ca="1" si="70"/>
        <v>9</v>
      </c>
      <c r="M329" s="106">
        <f t="shared" ca="1" si="70"/>
        <v>1</v>
      </c>
      <c r="N329" s="106">
        <f t="shared" ca="1" si="70"/>
        <v>16713</v>
      </c>
      <c r="Q329" s="4"/>
    </row>
    <row r="330" spans="1:17" x14ac:dyDescent="0.2">
      <c r="A330" s="110">
        <f t="shared" ca="1" si="58"/>
        <v>27889</v>
      </c>
      <c r="B330" s="106">
        <f t="shared" ca="1" si="67"/>
        <v>45.786301369863011</v>
      </c>
      <c r="C330" s="106">
        <f t="shared" ca="1" si="67"/>
        <v>45.754962354551679</v>
      </c>
      <c r="D330" s="106">
        <f t="shared" ca="1" si="67"/>
        <v>45.75590190079194</v>
      </c>
      <c r="E330" s="106">
        <f t="shared" ca="1" si="67"/>
        <v>45.755940736200273</v>
      </c>
      <c r="F330" s="106">
        <f t="shared" ca="1" si="68"/>
        <v>45.75</v>
      </c>
      <c r="G330" s="106">
        <f t="shared" ca="1" si="68"/>
        <v>45.754296033086739</v>
      </c>
      <c r="H330" s="106">
        <f t="shared" ca="1" si="68"/>
        <v>45.786301369863011</v>
      </c>
      <c r="I330" s="106">
        <f t="shared" ca="1" si="70"/>
        <v>45</v>
      </c>
      <c r="J330" s="106">
        <f t="shared" ca="1" si="70"/>
        <v>549</v>
      </c>
      <c r="K330" s="106">
        <f t="shared" ca="1" si="70"/>
        <v>276</v>
      </c>
      <c r="L330" s="106">
        <f t="shared" ca="1" si="70"/>
        <v>9</v>
      </c>
      <c r="M330" s="106">
        <f t="shared" ca="1" si="70"/>
        <v>0</v>
      </c>
      <c r="N330" s="106">
        <f t="shared" ca="1" si="70"/>
        <v>16712</v>
      </c>
      <c r="Q330" s="4"/>
    </row>
    <row r="331" spans="1:17" x14ac:dyDescent="0.2">
      <c r="A331" s="110">
        <f t="shared" ca="1" si="58"/>
        <v>27890</v>
      </c>
      <c r="B331" s="106">
        <f t="shared" ca="1" si="67"/>
        <v>45.783561643835618</v>
      </c>
      <c r="C331" s="106">
        <f t="shared" ca="1" si="67"/>
        <v>45.752224503764545</v>
      </c>
      <c r="D331" s="106">
        <f t="shared" ca="1" si="67"/>
        <v>45.753163993784952</v>
      </c>
      <c r="E331" s="106">
        <f t="shared" ca="1" si="67"/>
        <v>45.753202826869483</v>
      </c>
      <c r="F331" s="106">
        <f t="shared" ca="1" si="68"/>
        <v>45.74722222222222</v>
      </c>
      <c r="G331" s="106">
        <f t="shared" ca="1" si="68"/>
        <v>45.751558222170445</v>
      </c>
      <c r="H331" s="106">
        <f t="shared" ca="1" si="68"/>
        <v>45.783561643835618</v>
      </c>
      <c r="I331" s="106">
        <f t="shared" ca="1" si="70"/>
        <v>45</v>
      </c>
      <c r="J331" s="106">
        <f t="shared" ca="1" si="70"/>
        <v>548</v>
      </c>
      <c r="K331" s="106">
        <f t="shared" ca="1" si="70"/>
        <v>275</v>
      </c>
      <c r="L331" s="106">
        <f t="shared" ca="1" si="70"/>
        <v>8</v>
      </c>
      <c r="M331" s="106">
        <f t="shared" ca="1" si="70"/>
        <v>30</v>
      </c>
      <c r="N331" s="106">
        <f t="shared" ca="1" si="70"/>
        <v>16711</v>
      </c>
      <c r="Q331" s="4"/>
    </row>
    <row r="332" spans="1:17" x14ac:dyDescent="0.2">
      <c r="A332" s="110">
        <f t="shared" ca="1" si="58"/>
        <v>27980</v>
      </c>
      <c r="B332" s="106">
        <f t="shared" ca="1" si="67"/>
        <v>45.536986301369865</v>
      </c>
      <c r="C332" s="106">
        <f t="shared" ca="1" si="67"/>
        <v>45.505817932922653</v>
      </c>
      <c r="D332" s="106">
        <f t="shared" ca="1" si="67"/>
        <v>45.506752363155982</v>
      </c>
      <c r="E332" s="106">
        <f t="shared" ca="1" si="67"/>
        <v>45.506790987098178</v>
      </c>
      <c r="F332" s="106">
        <f t="shared" ca="1" si="68"/>
        <v>45.50277777777778</v>
      </c>
      <c r="G332" s="106">
        <f t="shared" ca="1" si="68"/>
        <v>45.505155239704081</v>
      </c>
      <c r="H332" s="106">
        <f t="shared" ca="1" si="68"/>
        <v>45.536986301369865</v>
      </c>
      <c r="I332" s="106">
        <f t="shared" ca="1" si="70"/>
        <v>45</v>
      </c>
      <c r="J332" s="106">
        <f t="shared" ca="1" si="70"/>
        <v>546</v>
      </c>
      <c r="K332" s="106">
        <f t="shared" ca="1" si="70"/>
        <v>185</v>
      </c>
      <c r="L332" s="106">
        <f t="shared" ca="1" si="70"/>
        <v>6</v>
      </c>
      <c r="M332" s="106">
        <f t="shared" ca="1" si="70"/>
        <v>1</v>
      </c>
      <c r="N332" s="106">
        <f t="shared" ca="1" si="70"/>
        <v>16621</v>
      </c>
      <c r="Q332" s="4"/>
    </row>
    <row r="333" spans="1:17" x14ac:dyDescent="0.2">
      <c r="A333" s="110">
        <f t="shared" ca="1" si="58"/>
        <v>27981</v>
      </c>
      <c r="B333" s="106">
        <f t="shared" ca="1" si="67"/>
        <v>45.534246575342465</v>
      </c>
      <c r="C333" s="106">
        <f t="shared" ca="1" si="67"/>
        <v>45.503080082135526</v>
      </c>
      <c r="D333" s="106">
        <f t="shared" ca="1" si="67"/>
        <v>45.504014456148994</v>
      </c>
      <c r="E333" s="106">
        <f t="shared" ca="1" si="67"/>
        <v>45.504053077767388</v>
      </c>
      <c r="F333" s="106">
        <f t="shared" ca="1" si="68"/>
        <v>45.5</v>
      </c>
      <c r="G333" s="106">
        <f t="shared" ca="1" si="68"/>
        <v>45.502417428787794</v>
      </c>
      <c r="H333" s="106">
        <f t="shared" ca="1" si="68"/>
        <v>45.534246575342465</v>
      </c>
      <c r="I333" s="106">
        <f t="shared" ca="1" si="70"/>
        <v>45</v>
      </c>
      <c r="J333" s="106">
        <f t="shared" ca="1" si="70"/>
        <v>546</v>
      </c>
      <c r="K333" s="106">
        <f t="shared" ca="1" si="70"/>
        <v>184</v>
      </c>
      <c r="L333" s="106">
        <f t="shared" ca="1" si="70"/>
        <v>6</v>
      </c>
      <c r="M333" s="106">
        <f t="shared" ca="1" si="70"/>
        <v>0</v>
      </c>
      <c r="N333" s="106">
        <f t="shared" ca="1" si="70"/>
        <v>16620</v>
      </c>
      <c r="Q333" s="4"/>
    </row>
    <row r="334" spans="1:17" x14ac:dyDescent="0.2">
      <c r="A334" s="110">
        <f t="shared" ca="1" si="58"/>
        <v>27982</v>
      </c>
      <c r="B334" s="106">
        <f t="shared" ref="B334:E353" ca="1" si="71">($B$7-$A334)/B$12</f>
        <v>45.531506849315072</v>
      </c>
      <c r="C334" s="106">
        <f t="shared" ca="1" si="71"/>
        <v>45.500342231348391</v>
      </c>
      <c r="D334" s="106">
        <f t="shared" ca="1" si="71"/>
        <v>45.501276549142005</v>
      </c>
      <c r="E334" s="106">
        <f t="shared" ca="1" si="71"/>
        <v>45.501315168436591</v>
      </c>
      <c r="F334" s="106">
        <f t="shared" ref="F334:H353" ca="1" si="72">YEARFRAC($A334,$B$7,F$12)</f>
        <v>45.49722222222222</v>
      </c>
      <c r="G334" s="106">
        <f t="shared" ca="1" si="72"/>
        <v>45.4996796178715</v>
      </c>
      <c r="H334" s="106">
        <f t="shared" ca="1" si="72"/>
        <v>45.531506849315072</v>
      </c>
      <c r="I334" s="106">
        <f t="shared" ref="I334:N343" ca="1" si="73">DATEDIF($A334,$B$7,I$12)</f>
        <v>45</v>
      </c>
      <c r="J334" s="106">
        <f t="shared" ca="1" si="73"/>
        <v>545</v>
      </c>
      <c r="K334" s="106">
        <f t="shared" ca="1" si="73"/>
        <v>183</v>
      </c>
      <c r="L334" s="106">
        <f t="shared" ca="1" si="73"/>
        <v>5</v>
      </c>
      <c r="M334" s="106">
        <f t="shared" ca="1" si="73"/>
        <v>30</v>
      </c>
      <c r="N334" s="106">
        <f t="shared" ca="1" si="73"/>
        <v>16619</v>
      </c>
      <c r="Q334" s="4"/>
    </row>
    <row r="335" spans="1:17" x14ac:dyDescent="0.2">
      <c r="A335" s="110">
        <f t="shared" ca="1" si="58"/>
        <v>28072</v>
      </c>
      <c r="B335" s="106">
        <f t="shared" ca="1" si="71"/>
        <v>45.284931506849318</v>
      </c>
      <c r="C335" s="106">
        <f t="shared" ca="1" si="71"/>
        <v>45.2539356605065</v>
      </c>
      <c r="D335" s="106">
        <f t="shared" ca="1" si="71"/>
        <v>45.254864918513043</v>
      </c>
      <c r="E335" s="106">
        <f t="shared" ca="1" si="71"/>
        <v>45.254903328665293</v>
      </c>
      <c r="F335" s="106">
        <f t="shared" ca="1" si="72"/>
        <v>45.25277777777778</v>
      </c>
      <c r="G335" s="106">
        <f t="shared" ca="1" si="72"/>
        <v>45.253276635405136</v>
      </c>
      <c r="H335" s="106">
        <f t="shared" ca="1" si="72"/>
        <v>45.284931506849318</v>
      </c>
      <c r="I335" s="106">
        <f t="shared" ca="1" si="73"/>
        <v>45</v>
      </c>
      <c r="J335" s="106">
        <f t="shared" ca="1" si="73"/>
        <v>543</v>
      </c>
      <c r="K335" s="106">
        <f t="shared" ca="1" si="73"/>
        <v>93</v>
      </c>
      <c r="L335" s="106">
        <f t="shared" ca="1" si="73"/>
        <v>3</v>
      </c>
      <c r="M335" s="106">
        <f t="shared" ca="1" si="73"/>
        <v>1</v>
      </c>
      <c r="N335" s="106">
        <f t="shared" ca="1" si="73"/>
        <v>16529</v>
      </c>
      <c r="Q335" s="4"/>
    </row>
    <row r="336" spans="1:17" x14ac:dyDescent="0.2">
      <c r="A336" s="110">
        <f t="shared" ca="1" si="58"/>
        <v>28073</v>
      </c>
      <c r="B336" s="106">
        <f t="shared" ca="1" si="71"/>
        <v>45.282191780821918</v>
      </c>
      <c r="C336" s="106">
        <f t="shared" ca="1" si="71"/>
        <v>45.251197809719372</v>
      </c>
      <c r="D336" s="106">
        <f t="shared" ca="1" si="71"/>
        <v>45.252127011506055</v>
      </c>
      <c r="E336" s="106">
        <f t="shared" ca="1" si="71"/>
        <v>45.252165419334496</v>
      </c>
      <c r="F336" s="106">
        <f t="shared" ca="1" si="72"/>
        <v>45.25</v>
      </c>
      <c r="G336" s="106">
        <f t="shared" ca="1" si="72"/>
        <v>45.250538824488842</v>
      </c>
      <c r="H336" s="106">
        <f t="shared" ca="1" si="72"/>
        <v>45.282191780821918</v>
      </c>
      <c r="I336" s="106">
        <f t="shared" ca="1" si="73"/>
        <v>45</v>
      </c>
      <c r="J336" s="106">
        <f t="shared" ca="1" si="73"/>
        <v>543</v>
      </c>
      <c r="K336" s="106">
        <f t="shared" ca="1" si="73"/>
        <v>92</v>
      </c>
      <c r="L336" s="106">
        <f t="shared" ca="1" si="73"/>
        <v>3</v>
      </c>
      <c r="M336" s="106">
        <f t="shared" ca="1" si="73"/>
        <v>0</v>
      </c>
      <c r="N336" s="106">
        <f t="shared" ca="1" si="73"/>
        <v>16528</v>
      </c>
      <c r="Q336" s="4"/>
    </row>
    <row r="337" spans="1:17" x14ac:dyDescent="0.2">
      <c r="A337" s="110">
        <f t="shared" ca="1" si="58"/>
        <v>28074</v>
      </c>
      <c r="B337" s="106">
        <f t="shared" ca="1" si="71"/>
        <v>45.279452054794518</v>
      </c>
      <c r="C337" s="106">
        <f t="shared" ca="1" si="71"/>
        <v>45.248459958932237</v>
      </c>
      <c r="D337" s="106">
        <f t="shared" ca="1" si="71"/>
        <v>45.249389104499066</v>
      </c>
      <c r="E337" s="106">
        <f t="shared" ca="1" si="71"/>
        <v>45.249427510003706</v>
      </c>
      <c r="F337" s="106">
        <f t="shared" ca="1" si="72"/>
        <v>45.24722222222222</v>
      </c>
      <c r="G337" s="106">
        <f t="shared" ca="1" si="72"/>
        <v>45.247801013572555</v>
      </c>
      <c r="H337" s="106">
        <f t="shared" ca="1" si="72"/>
        <v>45.279452054794518</v>
      </c>
      <c r="I337" s="106">
        <f t="shared" ca="1" si="73"/>
        <v>45</v>
      </c>
      <c r="J337" s="106">
        <f t="shared" ca="1" si="73"/>
        <v>542</v>
      </c>
      <c r="K337" s="106">
        <f t="shared" ca="1" si="73"/>
        <v>91</v>
      </c>
      <c r="L337" s="106">
        <f t="shared" ca="1" si="73"/>
        <v>2</v>
      </c>
      <c r="M337" s="106">
        <f t="shared" ca="1" si="73"/>
        <v>30</v>
      </c>
      <c r="N337" s="106">
        <f t="shared" ca="1" si="73"/>
        <v>16527</v>
      </c>
      <c r="Q337" s="4"/>
    </row>
    <row r="338" spans="1:17" x14ac:dyDescent="0.2">
      <c r="A338" s="110">
        <f t="shared" ref="A338:A401" ca="1" si="74">EDATE(A335,3)</f>
        <v>28164</v>
      </c>
      <c r="B338" s="106">
        <f t="shared" ca="1" si="71"/>
        <v>45.032876712328765</v>
      </c>
      <c r="C338" s="106">
        <f t="shared" ca="1" si="71"/>
        <v>45.002053388090346</v>
      </c>
      <c r="D338" s="106">
        <f t="shared" ca="1" si="71"/>
        <v>45.002977473870097</v>
      </c>
      <c r="E338" s="106">
        <f t="shared" ca="1" si="71"/>
        <v>45.003015670232401</v>
      </c>
      <c r="F338" s="106">
        <f t="shared" ca="1" si="72"/>
        <v>45.00277777777778</v>
      </c>
      <c r="G338" s="106">
        <f t="shared" ca="1" si="72"/>
        <v>45.003392655199093</v>
      </c>
      <c r="H338" s="106">
        <f t="shared" ca="1" si="72"/>
        <v>45.032876712328765</v>
      </c>
      <c r="I338" s="106">
        <f t="shared" ca="1" si="73"/>
        <v>45</v>
      </c>
      <c r="J338" s="106">
        <f t="shared" ca="1" si="73"/>
        <v>540</v>
      </c>
      <c r="K338" s="106">
        <f t="shared" ca="1" si="73"/>
        <v>1</v>
      </c>
      <c r="L338" s="106">
        <f t="shared" ca="1" si="73"/>
        <v>0</v>
      </c>
      <c r="M338" s="106">
        <f t="shared" ca="1" si="73"/>
        <v>1</v>
      </c>
      <c r="N338" s="106">
        <f t="shared" ca="1" si="73"/>
        <v>16437</v>
      </c>
      <c r="Q338" s="4"/>
    </row>
    <row r="339" spans="1:17" x14ac:dyDescent="0.2">
      <c r="A339" s="110">
        <f t="shared" ca="1" si="74"/>
        <v>28165</v>
      </c>
      <c r="B339" s="106">
        <f t="shared" ca="1" si="71"/>
        <v>45.030136986301372</v>
      </c>
      <c r="C339" s="106">
        <f t="shared" ca="1" si="71"/>
        <v>44.999315537303218</v>
      </c>
      <c r="D339" s="106">
        <f t="shared" ca="1" si="71"/>
        <v>45.000239566863108</v>
      </c>
      <c r="E339" s="106">
        <f t="shared" ca="1" si="71"/>
        <v>45.000277760901611</v>
      </c>
      <c r="F339" s="106">
        <f t="shared" ca="1" si="72"/>
        <v>45</v>
      </c>
      <c r="G339" s="106">
        <f t="shared" ca="1" si="72"/>
        <v>45.000654722933156</v>
      </c>
      <c r="H339" s="106">
        <f t="shared" ca="1" si="72"/>
        <v>45.030136986301372</v>
      </c>
      <c r="I339" s="106">
        <f t="shared" ca="1" si="73"/>
        <v>45</v>
      </c>
      <c r="J339" s="106">
        <f t="shared" ca="1" si="73"/>
        <v>540</v>
      </c>
      <c r="K339" s="106">
        <f t="shared" ca="1" si="73"/>
        <v>0</v>
      </c>
      <c r="L339" s="106">
        <f t="shared" ca="1" si="73"/>
        <v>0</v>
      </c>
      <c r="M339" s="106">
        <f t="shared" ca="1" si="73"/>
        <v>0</v>
      </c>
      <c r="N339" s="106">
        <f t="shared" ca="1" si="73"/>
        <v>16436</v>
      </c>
      <c r="Q339" s="4"/>
    </row>
    <row r="340" spans="1:17" x14ac:dyDescent="0.2">
      <c r="A340" s="110">
        <f t="shared" ca="1" si="74"/>
        <v>28166</v>
      </c>
      <c r="B340" s="106">
        <f t="shared" ca="1" si="71"/>
        <v>45.027397260273972</v>
      </c>
      <c r="C340" s="106">
        <f t="shared" ca="1" si="71"/>
        <v>44.996577686516083</v>
      </c>
      <c r="D340" s="106">
        <f t="shared" ca="1" si="71"/>
        <v>44.99750165985612</v>
      </c>
      <c r="E340" s="106">
        <f t="shared" ca="1" si="71"/>
        <v>44.997539851570821</v>
      </c>
      <c r="F340" s="106">
        <f t="shared" ca="1" si="72"/>
        <v>44.99722222222222</v>
      </c>
      <c r="G340" s="106">
        <f t="shared" ca="1" si="72"/>
        <v>44.997916790667219</v>
      </c>
      <c r="H340" s="106">
        <f t="shared" ca="1" si="72"/>
        <v>45.027397260273972</v>
      </c>
      <c r="I340" s="106">
        <f t="shared" ca="1" si="73"/>
        <v>44</v>
      </c>
      <c r="J340" s="106">
        <f t="shared" ca="1" si="73"/>
        <v>539</v>
      </c>
      <c r="K340" s="106">
        <f t="shared" ca="1" si="73"/>
        <v>364</v>
      </c>
      <c r="L340" s="106">
        <f t="shared" ca="1" si="73"/>
        <v>11</v>
      </c>
      <c r="M340" s="106">
        <f t="shared" ca="1" si="73"/>
        <v>30</v>
      </c>
      <c r="N340" s="106">
        <f t="shared" ca="1" si="73"/>
        <v>16435</v>
      </c>
      <c r="Q340" s="4"/>
    </row>
    <row r="341" spans="1:17" x14ac:dyDescent="0.2">
      <c r="A341" s="110">
        <f t="shared" ca="1" si="74"/>
        <v>28253</v>
      </c>
      <c r="B341" s="106">
        <f t="shared" ca="1" si="71"/>
        <v>44.789041095890411</v>
      </c>
      <c r="C341" s="106">
        <f t="shared" ca="1" si="71"/>
        <v>44.758384668035589</v>
      </c>
      <c r="D341" s="106">
        <f t="shared" ca="1" si="71"/>
        <v>44.759303750248122</v>
      </c>
      <c r="E341" s="106">
        <f t="shared" ca="1" si="71"/>
        <v>44.759341739791893</v>
      </c>
      <c r="F341" s="106">
        <f t="shared" ca="1" si="72"/>
        <v>44.75277777777778</v>
      </c>
      <c r="G341" s="106">
        <f t="shared" ca="1" si="72"/>
        <v>44.759716683530741</v>
      </c>
      <c r="H341" s="106">
        <f t="shared" ca="1" si="72"/>
        <v>44.789041095890411</v>
      </c>
      <c r="I341" s="106">
        <f t="shared" ca="1" si="73"/>
        <v>44</v>
      </c>
      <c r="J341" s="106">
        <f t="shared" ca="1" si="73"/>
        <v>537</v>
      </c>
      <c r="K341" s="106">
        <f t="shared" ca="1" si="73"/>
        <v>277</v>
      </c>
      <c r="L341" s="106">
        <f t="shared" ca="1" si="73"/>
        <v>9</v>
      </c>
      <c r="M341" s="106">
        <f t="shared" ca="1" si="73"/>
        <v>1</v>
      </c>
      <c r="N341" s="106">
        <f t="shared" ca="1" si="73"/>
        <v>16348</v>
      </c>
      <c r="Q341" s="4"/>
    </row>
    <row r="342" spans="1:17" x14ac:dyDescent="0.2">
      <c r="A342" s="110">
        <f t="shared" ca="1" si="74"/>
        <v>28254</v>
      </c>
      <c r="B342" s="106">
        <f t="shared" ca="1" si="71"/>
        <v>44.786301369863011</v>
      </c>
      <c r="C342" s="106">
        <f t="shared" ca="1" si="71"/>
        <v>44.755646817248461</v>
      </c>
      <c r="D342" s="106">
        <f t="shared" ca="1" si="71"/>
        <v>44.756565843241134</v>
      </c>
      <c r="E342" s="106">
        <f t="shared" ca="1" si="71"/>
        <v>44.756603830461096</v>
      </c>
      <c r="F342" s="106">
        <f t="shared" ca="1" si="72"/>
        <v>44.75</v>
      </c>
      <c r="G342" s="106">
        <f t="shared" ca="1" si="72"/>
        <v>44.756978751264803</v>
      </c>
      <c r="H342" s="106">
        <f t="shared" ca="1" si="72"/>
        <v>44.786301369863011</v>
      </c>
      <c r="I342" s="106">
        <f t="shared" ca="1" si="73"/>
        <v>44</v>
      </c>
      <c r="J342" s="106">
        <f t="shared" ca="1" si="73"/>
        <v>537</v>
      </c>
      <c r="K342" s="106">
        <f t="shared" ca="1" si="73"/>
        <v>276</v>
      </c>
      <c r="L342" s="106">
        <f t="shared" ca="1" si="73"/>
        <v>9</v>
      </c>
      <c r="M342" s="106">
        <f t="shared" ca="1" si="73"/>
        <v>0</v>
      </c>
      <c r="N342" s="106">
        <f t="shared" ca="1" si="73"/>
        <v>16347</v>
      </c>
      <c r="Q342" s="4"/>
    </row>
    <row r="343" spans="1:17" x14ac:dyDescent="0.2">
      <c r="A343" s="110">
        <f t="shared" ca="1" si="74"/>
        <v>28255</v>
      </c>
      <c r="B343" s="106">
        <f t="shared" ca="1" si="71"/>
        <v>44.783561643835618</v>
      </c>
      <c r="C343" s="106">
        <f t="shared" ca="1" si="71"/>
        <v>44.752908966461327</v>
      </c>
      <c r="D343" s="106">
        <f t="shared" ca="1" si="71"/>
        <v>44.753827936234146</v>
      </c>
      <c r="E343" s="106">
        <f t="shared" ca="1" si="71"/>
        <v>44.753865921130306</v>
      </c>
      <c r="F343" s="106">
        <f t="shared" ca="1" si="72"/>
        <v>44.74722222222222</v>
      </c>
      <c r="G343" s="106">
        <f t="shared" ca="1" si="72"/>
        <v>44.754240818998866</v>
      </c>
      <c r="H343" s="106">
        <f t="shared" ca="1" si="72"/>
        <v>44.783561643835618</v>
      </c>
      <c r="I343" s="106">
        <f t="shared" ca="1" si="73"/>
        <v>44</v>
      </c>
      <c r="J343" s="106">
        <f t="shared" ca="1" si="73"/>
        <v>536</v>
      </c>
      <c r="K343" s="106">
        <f t="shared" ca="1" si="73"/>
        <v>275</v>
      </c>
      <c r="L343" s="106">
        <f t="shared" ca="1" si="73"/>
        <v>8</v>
      </c>
      <c r="M343" s="106">
        <f t="shared" ca="1" si="73"/>
        <v>30</v>
      </c>
      <c r="N343" s="106">
        <f t="shared" ca="1" si="73"/>
        <v>16346</v>
      </c>
      <c r="Q343" s="4"/>
    </row>
    <row r="344" spans="1:17" x14ac:dyDescent="0.2">
      <c r="A344" s="110">
        <f t="shared" ca="1" si="74"/>
        <v>28345</v>
      </c>
      <c r="B344" s="106">
        <f t="shared" ca="1" si="71"/>
        <v>44.536986301369865</v>
      </c>
      <c r="C344" s="106">
        <f t="shared" ca="1" si="71"/>
        <v>44.506502395619435</v>
      </c>
      <c r="D344" s="106">
        <f t="shared" ca="1" si="71"/>
        <v>44.507416305605176</v>
      </c>
      <c r="E344" s="106">
        <f t="shared" ca="1" si="71"/>
        <v>44.507454081359</v>
      </c>
      <c r="F344" s="106">
        <f t="shared" ca="1" si="72"/>
        <v>44.50277777777778</v>
      </c>
      <c r="G344" s="106">
        <f t="shared" ca="1" si="72"/>
        <v>44.507826915064577</v>
      </c>
      <c r="H344" s="106">
        <f t="shared" ca="1" si="72"/>
        <v>44.536986301369865</v>
      </c>
      <c r="I344" s="106">
        <f t="shared" ref="I344:N353" ca="1" si="75">DATEDIF($A344,$B$7,I$12)</f>
        <v>44</v>
      </c>
      <c r="J344" s="106">
        <f t="shared" ca="1" si="75"/>
        <v>534</v>
      </c>
      <c r="K344" s="106">
        <f t="shared" ca="1" si="75"/>
        <v>185</v>
      </c>
      <c r="L344" s="106">
        <f t="shared" ca="1" si="75"/>
        <v>6</v>
      </c>
      <c r="M344" s="106">
        <f t="shared" ca="1" si="75"/>
        <v>1</v>
      </c>
      <c r="N344" s="106">
        <f t="shared" ca="1" si="75"/>
        <v>16256</v>
      </c>
      <c r="Q344" s="4"/>
    </row>
    <row r="345" spans="1:17" x14ac:dyDescent="0.2">
      <c r="A345" s="110">
        <f t="shared" ca="1" si="74"/>
        <v>28346</v>
      </c>
      <c r="B345" s="106">
        <f t="shared" ca="1" si="71"/>
        <v>44.534246575342465</v>
      </c>
      <c r="C345" s="106">
        <f t="shared" ca="1" si="71"/>
        <v>44.503764544832308</v>
      </c>
      <c r="D345" s="106">
        <f t="shared" ca="1" si="71"/>
        <v>44.504678398598188</v>
      </c>
      <c r="E345" s="106">
        <f t="shared" ca="1" si="71"/>
        <v>44.504716172028211</v>
      </c>
      <c r="F345" s="106">
        <f t="shared" ca="1" si="72"/>
        <v>44.5</v>
      </c>
      <c r="G345" s="106">
        <f t="shared" ca="1" si="72"/>
        <v>44.50508898279864</v>
      </c>
      <c r="H345" s="106">
        <f t="shared" ca="1" si="72"/>
        <v>44.534246575342465</v>
      </c>
      <c r="I345" s="106">
        <f t="shared" ca="1" si="75"/>
        <v>44</v>
      </c>
      <c r="J345" s="106">
        <f t="shared" ca="1" si="75"/>
        <v>534</v>
      </c>
      <c r="K345" s="106">
        <f t="shared" ca="1" si="75"/>
        <v>184</v>
      </c>
      <c r="L345" s="106">
        <f t="shared" ca="1" si="75"/>
        <v>6</v>
      </c>
      <c r="M345" s="106">
        <f t="shared" ca="1" si="75"/>
        <v>0</v>
      </c>
      <c r="N345" s="106">
        <f t="shared" ca="1" si="75"/>
        <v>16255</v>
      </c>
      <c r="Q345" s="4"/>
    </row>
    <row r="346" spans="1:17" x14ac:dyDescent="0.2">
      <c r="A346" s="110">
        <f t="shared" ca="1" si="74"/>
        <v>28347</v>
      </c>
      <c r="B346" s="106">
        <f t="shared" ca="1" si="71"/>
        <v>44.531506849315072</v>
      </c>
      <c r="C346" s="106">
        <f t="shared" ca="1" si="71"/>
        <v>44.501026694045173</v>
      </c>
      <c r="D346" s="106">
        <f t="shared" ca="1" si="71"/>
        <v>44.501940491591199</v>
      </c>
      <c r="E346" s="106">
        <f t="shared" ca="1" si="71"/>
        <v>44.501978262697421</v>
      </c>
      <c r="F346" s="106">
        <f t="shared" ca="1" si="72"/>
        <v>44.49722222222222</v>
      </c>
      <c r="G346" s="106">
        <f t="shared" ca="1" si="72"/>
        <v>44.502351050532702</v>
      </c>
      <c r="H346" s="106">
        <f t="shared" ca="1" si="72"/>
        <v>44.531506849315072</v>
      </c>
      <c r="I346" s="106">
        <f t="shared" ca="1" si="75"/>
        <v>44</v>
      </c>
      <c r="J346" s="106">
        <f t="shared" ca="1" si="75"/>
        <v>533</v>
      </c>
      <c r="K346" s="106">
        <f t="shared" ca="1" si="75"/>
        <v>183</v>
      </c>
      <c r="L346" s="106">
        <f t="shared" ca="1" si="75"/>
        <v>5</v>
      </c>
      <c r="M346" s="106">
        <f t="shared" ca="1" si="75"/>
        <v>30</v>
      </c>
      <c r="N346" s="106">
        <f t="shared" ca="1" si="75"/>
        <v>16254</v>
      </c>
      <c r="Q346" s="4"/>
    </row>
    <row r="347" spans="1:17" x14ac:dyDescent="0.2">
      <c r="A347" s="110">
        <f t="shared" ca="1" si="74"/>
        <v>28437</v>
      </c>
      <c r="B347" s="106">
        <f t="shared" ca="1" si="71"/>
        <v>44.284931506849318</v>
      </c>
      <c r="C347" s="106">
        <f t="shared" ca="1" si="71"/>
        <v>44.254620123203289</v>
      </c>
      <c r="D347" s="106">
        <f t="shared" ca="1" si="71"/>
        <v>44.255528860962237</v>
      </c>
      <c r="E347" s="106">
        <f t="shared" ca="1" si="71"/>
        <v>44.255566422926115</v>
      </c>
      <c r="F347" s="106">
        <f t="shared" ca="1" si="72"/>
        <v>44.25277777777778</v>
      </c>
      <c r="G347" s="106">
        <f t="shared" ca="1" si="72"/>
        <v>44.255937146598413</v>
      </c>
      <c r="H347" s="106">
        <f t="shared" ca="1" si="72"/>
        <v>44.284931506849318</v>
      </c>
      <c r="I347" s="106">
        <f t="shared" ca="1" si="75"/>
        <v>44</v>
      </c>
      <c r="J347" s="106">
        <f t="shared" ca="1" si="75"/>
        <v>531</v>
      </c>
      <c r="K347" s="106">
        <f t="shared" ca="1" si="75"/>
        <v>93</v>
      </c>
      <c r="L347" s="106">
        <f t="shared" ca="1" si="75"/>
        <v>3</v>
      </c>
      <c r="M347" s="106">
        <f t="shared" ca="1" si="75"/>
        <v>1</v>
      </c>
      <c r="N347" s="106">
        <f t="shared" ca="1" si="75"/>
        <v>16164</v>
      </c>
      <c r="Q347" s="4"/>
    </row>
    <row r="348" spans="1:17" x14ac:dyDescent="0.2">
      <c r="A348" s="110">
        <f t="shared" ca="1" si="74"/>
        <v>28438</v>
      </c>
      <c r="B348" s="106">
        <f t="shared" ca="1" si="71"/>
        <v>44.282191780821918</v>
      </c>
      <c r="C348" s="106">
        <f t="shared" ca="1" si="71"/>
        <v>44.251882272416154</v>
      </c>
      <c r="D348" s="106">
        <f t="shared" ca="1" si="71"/>
        <v>44.252790953955248</v>
      </c>
      <c r="E348" s="106">
        <f t="shared" ca="1" si="71"/>
        <v>44.252828513595325</v>
      </c>
      <c r="F348" s="106">
        <f t="shared" ca="1" si="72"/>
        <v>44.25</v>
      </c>
      <c r="G348" s="106">
        <f t="shared" ca="1" si="72"/>
        <v>44.253199214332476</v>
      </c>
      <c r="H348" s="106">
        <f t="shared" ca="1" si="72"/>
        <v>44.282191780821918</v>
      </c>
      <c r="I348" s="106">
        <f t="shared" ca="1" si="75"/>
        <v>44</v>
      </c>
      <c r="J348" s="106">
        <f t="shared" ca="1" si="75"/>
        <v>531</v>
      </c>
      <c r="K348" s="106">
        <f t="shared" ca="1" si="75"/>
        <v>92</v>
      </c>
      <c r="L348" s="106">
        <f t="shared" ca="1" si="75"/>
        <v>3</v>
      </c>
      <c r="M348" s="106">
        <f t="shared" ca="1" si="75"/>
        <v>0</v>
      </c>
      <c r="N348" s="106">
        <f t="shared" ca="1" si="75"/>
        <v>16163</v>
      </c>
      <c r="Q348" s="4"/>
    </row>
    <row r="349" spans="1:17" x14ac:dyDescent="0.2">
      <c r="A349" s="110">
        <f t="shared" ca="1" si="74"/>
        <v>28439</v>
      </c>
      <c r="B349" s="106">
        <f t="shared" ca="1" si="71"/>
        <v>44.279452054794518</v>
      </c>
      <c r="C349" s="106">
        <f t="shared" ca="1" si="71"/>
        <v>44.249144421629019</v>
      </c>
      <c r="D349" s="106">
        <f t="shared" ca="1" si="71"/>
        <v>44.25005304694826</v>
      </c>
      <c r="E349" s="106">
        <f t="shared" ca="1" si="71"/>
        <v>44.250090604264528</v>
      </c>
      <c r="F349" s="106">
        <f t="shared" ca="1" si="72"/>
        <v>44.24722222222222</v>
      </c>
      <c r="G349" s="106">
        <f t="shared" ca="1" si="72"/>
        <v>44.250461282066539</v>
      </c>
      <c r="H349" s="106">
        <f t="shared" ca="1" si="72"/>
        <v>44.279452054794518</v>
      </c>
      <c r="I349" s="106">
        <f t="shared" ca="1" si="75"/>
        <v>44</v>
      </c>
      <c r="J349" s="106">
        <f t="shared" ca="1" si="75"/>
        <v>530</v>
      </c>
      <c r="K349" s="106">
        <f t="shared" ca="1" si="75"/>
        <v>91</v>
      </c>
      <c r="L349" s="106">
        <f t="shared" ca="1" si="75"/>
        <v>2</v>
      </c>
      <c r="M349" s="106">
        <f t="shared" ca="1" si="75"/>
        <v>30</v>
      </c>
      <c r="N349" s="106">
        <f t="shared" ca="1" si="75"/>
        <v>16162</v>
      </c>
      <c r="Q349" s="4"/>
    </row>
    <row r="350" spans="1:17" x14ac:dyDescent="0.2">
      <c r="A350" s="110">
        <f t="shared" ca="1" si="74"/>
        <v>28529</v>
      </c>
      <c r="B350" s="106">
        <f t="shared" ca="1" si="71"/>
        <v>44.032876712328765</v>
      </c>
      <c r="C350" s="106">
        <f t="shared" ca="1" si="71"/>
        <v>44.002737850787135</v>
      </c>
      <c r="D350" s="106">
        <f t="shared" ca="1" si="71"/>
        <v>44.003641416319297</v>
      </c>
      <c r="E350" s="106">
        <f t="shared" ca="1" si="71"/>
        <v>44.003678764493223</v>
      </c>
      <c r="F350" s="106">
        <f t="shared" ca="1" si="72"/>
        <v>44.00277777777778</v>
      </c>
      <c r="G350" s="106">
        <f t="shared" ca="1" si="72"/>
        <v>44.003407155025549</v>
      </c>
      <c r="H350" s="106">
        <f t="shared" ca="1" si="72"/>
        <v>44.032876712328765</v>
      </c>
      <c r="I350" s="106">
        <f t="shared" ca="1" si="75"/>
        <v>44</v>
      </c>
      <c r="J350" s="106">
        <f t="shared" ca="1" si="75"/>
        <v>528</v>
      </c>
      <c r="K350" s="106">
        <f t="shared" ca="1" si="75"/>
        <v>1</v>
      </c>
      <c r="L350" s="106">
        <f t="shared" ca="1" si="75"/>
        <v>0</v>
      </c>
      <c r="M350" s="106">
        <f t="shared" ca="1" si="75"/>
        <v>1</v>
      </c>
      <c r="N350" s="106">
        <f t="shared" ca="1" si="75"/>
        <v>16072</v>
      </c>
      <c r="Q350" s="4"/>
    </row>
    <row r="351" spans="1:17" x14ac:dyDescent="0.2">
      <c r="A351" s="110">
        <f t="shared" ca="1" si="74"/>
        <v>28530</v>
      </c>
      <c r="B351" s="106">
        <f t="shared" ca="1" si="71"/>
        <v>44.030136986301372</v>
      </c>
      <c r="C351" s="106">
        <f t="shared" ca="1" si="71"/>
        <v>44</v>
      </c>
      <c r="D351" s="106">
        <f t="shared" ca="1" si="71"/>
        <v>44.000903509312309</v>
      </c>
      <c r="E351" s="106">
        <f t="shared" ca="1" si="71"/>
        <v>44.000940855162433</v>
      </c>
      <c r="F351" s="106">
        <f t="shared" ca="1" si="72"/>
        <v>44</v>
      </c>
      <c r="G351" s="106">
        <f t="shared" ca="1" si="72"/>
        <v>44.0006692625943</v>
      </c>
      <c r="H351" s="106">
        <f t="shared" ca="1" si="72"/>
        <v>44.030136986301372</v>
      </c>
      <c r="I351" s="106">
        <f t="shared" ca="1" si="75"/>
        <v>44</v>
      </c>
      <c r="J351" s="106">
        <f t="shared" ca="1" si="75"/>
        <v>528</v>
      </c>
      <c r="K351" s="106">
        <f t="shared" ca="1" si="75"/>
        <v>0</v>
      </c>
      <c r="L351" s="106">
        <f t="shared" ca="1" si="75"/>
        <v>0</v>
      </c>
      <c r="M351" s="106">
        <f t="shared" ca="1" si="75"/>
        <v>0</v>
      </c>
      <c r="N351" s="106">
        <f t="shared" ca="1" si="75"/>
        <v>16071</v>
      </c>
      <c r="Q351" s="4"/>
    </row>
    <row r="352" spans="1:17" x14ac:dyDescent="0.2">
      <c r="A352" s="110">
        <f t="shared" ca="1" si="74"/>
        <v>28531</v>
      </c>
      <c r="B352" s="106">
        <f t="shared" ca="1" si="71"/>
        <v>44.027397260273972</v>
      </c>
      <c r="C352" s="106">
        <f t="shared" ca="1" si="71"/>
        <v>43.997262149212865</v>
      </c>
      <c r="D352" s="106">
        <f t="shared" ca="1" si="71"/>
        <v>43.998165602305313</v>
      </c>
      <c r="E352" s="106">
        <f t="shared" ca="1" si="71"/>
        <v>43.998202945831643</v>
      </c>
      <c r="F352" s="106">
        <f t="shared" ca="1" si="72"/>
        <v>43.99722222222222</v>
      </c>
      <c r="G352" s="106">
        <f t="shared" ca="1" si="72"/>
        <v>43.997931370163052</v>
      </c>
      <c r="H352" s="106">
        <f t="shared" ca="1" si="72"/>
        <v>44.027397260273972</v>
      </c>
      <c r="I352" s="106">
        <f t="shared" ca="1" si="75"/>
        <v>43</v>
      </c>
      <c r="J352" s="106">
        <f t="shared" ca="1" si="75"/>
        <v>527</v>
      </c>
      <c r="K352" s="106">
        <f t="shared" ca="1" si="75"/>
        <v>364</v>
      </c>
      <c r="L352" s="106">
        <f t="shared" ca="1" si="75"/>
        <v>11</v>
      </c>
      <c r="M352" s="106">
        <f t="shared" ca="1" si="75"/>
        <v>30</v>
      </c>
      <c r="N352" s="106">
        <f t="shared" ca="1" si="75"/>
        <v>16070</v>
      </c>
      <c r="Q352" s="4"/>
    </row>
    <row r="353" spans="1:17" x14ac:dyDescent="0.2">
      <c r="A353" s="110">
        <f t="shared" ca="1" si="74"/>
        <v>28618</v>
      </c>
      <c r="B353" s="106">
        <f t="shared" ca="1" si="71"/>
        <v>43.789041095890411</v>
      </c>
      <c r="C353" s="106">
        <f t="shared" ca="1" si="71"/>
        <v>43.759069130732378</v>
      </c>
      <c r="D353" s="106">
        <f t="shared" ca="1" si="71"/>
        <v>43.759967692697316</v>
      </c>
      <c r="E353" s="106">
        <f t="shared" ca="1" si="71"/>
        <v>43.760004834052715</v>
      </c>
      <c r="F353" s="106">
        <f t="shared" ca="1" si="72"/>
        <v>43.75277777777778</v>
      </c>
      <c r="G353" s="106">
        <f t="shared" ca="1" si="72"/>
        <v>43.759734728644439</v>
      </c>
      <c r="H353" s="106">
        <f t="shared" ca="1" si="72"/>
        <v>43.789041095890411</v>
      </c>
      <c r="I353" s="106">
        <f t="shared" ca="1" si="75"/>
        <v>43</v>
      </c>
      <c r="J353" s="106">
        <f t="shared" ca="1" si="75"/>
        <v>525</v>
      </c>
      <c r="K353" s="106">
        <f t="shared" ca="1" si="75"/>
        <v>277</v>
      </c>
      <c r="L353" s="106">
        <f t="shared" ca="1" si="75"/>
        <v>9</v>
      </c>
      <c r="M353" s="106">
        <f t="shared" ca="1" si="75"/>
        <v>1</v>
      </c>
      <c r="N353" s="106">
        <f t="shared" ca="1" si="75"/>
        <v>15983</v>
      </c>
      <c r="Q353" s="4"/>
    </row>
    <row r="354" spans="1:17" x14ac:dyDescent="0.2">
      <c r="A354" s="110">
        <f t="shared" ca="1" si="74"/>
        <v>28619</v>
      </c>
      <c r="B354" s="106">
        <f t="shared" ref="B354:E373" ca="1" si="76">($B$7-$A354)/B$12</f>
        <v>43.786301369863011</v>
      </c>
      <c r="C354" s="106">
        <f t="shared" ca="1" si="76"/>
        <v>43.756331279945243</v>
      </c>
      <c r="D354" s="106">
        <f t="shared" ca="1" si="76"/>
        <v>43.757229785690328</v>
      </c>
      <c r="E354" s="106">
        <f t="shared" ca="1" si="76"/>
        <v>43.757266924721925</v>
      </c>
      <c r="F354" s="106">
        <f t="shared" ref="F354:H373" ca="1" si="77">YEARFRAC($A354,$B$7,F$12)</f>
        <v>43.75</v>
      </c>
      <c r="G354" s="106">
        <f t="shared" ca="1" si="77"/>
        <v>43.75699683621319</v>
      </c>
      <c r="H354" s="106">
        <f t="shared" ca="1" si="77"/>
        <v>43.786301369863011</v>
      </c>
      <c r="I354" s="106">
        <f t="shared" ref="I354:N363" ca="1" si="78">DATEDIF($A354,$B$7,I$12)</f>
        <v>43</v>
      </c>
      <c r="J354" s="106">
        <f t="shared" ca="1" si="78"/>
        <v>525</v>
      </c>
      <c r="K354" s="106">
        <f t="shared" ca="1" si="78"/>
        <v>276</v>
      </c>
      <c r="L354" s="106">
        <f t="shared" ca="1" si="78"/>
        <v>9</v>
      </c>
      <c r="M354" s="106">
        <f t="shared" ca="1" si="78"/>
        <v>0</v>
      </c>
      <c r="N354" s="106">
        <f t="shared" ca="1" si="78"/>
        <v>15982</v>
      </c>
      <c r="Q354" s="4"/>
    </row>
    <row r="355" spans="1:17" x14ac:dyDescent="0.2">
      <c r="A355" s="110">
        <f t="shared" ca="1" si="74"/>
        <v>28620</v>
      </c>
      <c r="B355" s="106">
        <f t="shared" ca="1" si="76"/>
        <v>43.783561643835618</v>
      </c>
      <c r="C355" s="106">
        <f t="shared" ca="1" si="76"/>
        <v>43.753593429158109</v>
      </c>
      <c r="D355" s="106">
        <f t="shared" ca="1" si="76"/>
        <v>43.754491878683339</v>
      </c>
      <c r="E355" s="106">
        <f t="shared" ca="1" si="76"/>
        <v>43.754529015391128</v>
      </c>
      <c r="F355" s="106">
        <f t="shared" ca="1" si="77"/>
        <v>43.74722222222222</v>
      </c>
      <c r="G355" s="106">
        <f t="shared" ca="1" si="77"/>
        <v>43.754258943781942</v>
      </c>
      <c r="H355" s="106">
        <f t="shared" ca="1" si="77"/>
        <v>43.783561643835618</v>
      </c>
      <c r="I355" s="106">
        <f t="shared" ca="1" si="78"/>
        <v>43</v>
      </c>
      <c r="J355" s="106">
        <f t="shared" ca="1" si="78"/>
        <v>524</v>
      </c>
      <c r="K355" s="106">
        <f t="shared" ca="1" si="78"/>
        <v>275</v>
      </c>
      <c r="L355" s="106">
        <f t="shared" ca="1" si="78"/>
        <v>8</v>
      </c>
      <c r="M355" s="106">
        <f t="shared" ca="1" si="78"/>
        <v>30</v>
      </c>
      <c r="N355" s="106">
        <f t="shared" ca="1" si="78"/>
        <v>15981</v>
      </c>
      <c r="Q355" s="4"/>
    </row>
    <row r="356" spans="1:17" x14ac:dyDescent="0.2">
      <c r="A356" s="110">
        <f t="shared" ca="1" si="74"/>
        <v>28710</v>
      </c>
      <c r="B356" s="106">
        <f t="shared" ca="1" si="76"/>
        <v>43.536986301369865</v>
      </c>
      <c r="C356" s="106">
        <f t="shared" ca="1" si="76"/>
        <v>43.507186858316224</v>
      </c>
      <c r="D356" s="106">
        <f t="shared" ca="1" si="76"/>
        <v>43.508080248054377</v>
      </c>
      <c r="E356" s="106">
        <f t="shared" ca="1" si="76"/>
        <v>43.50811717561983</v>
      </c>
      <c r="F356" s="106">
        <f t="shared" ca="1" si="77"/>
        <v>43.50277777777778</v>
      </c>
      <c r="G356" s="106">
        <f t="shared" ca="1" si="77"/>
        <v>43.507848624969576</v>
      </c>
      <c r="H356" s="106">
        <f t="shared" ca="1" si="77"/>
        <v>43.536986301369865</v>
      </c>
      <c r="I356" s="106">
        <f t="shared" ca="1" si="78"/>
        <v>43</v>
      </c>
      <c r="J356" s="106">
        <f t="shared" ca="1" si="78"/>
        <v>522</v>
      </c>
      <c r="K356" s="106">
        <f t="shared" ca="1" si="78"/>
        <v>185</v>
      </c>
      <c r="L356" s="106">
        <f t="shared" ca="1" si="78"/>
        <v>6</v>
      </c>
      <c r="M356" s="106">
        <f t="shared" ca="1" si="78"/>
        <v>1</v>
      </c>
      <c r="N356" s="106">
        <f t="shared" ca="1" si="78"/>
        <v>15891</v>
      </c>
      <c r="Q356" s="4"/>
    </row>
    <row r="357" spans="1:17" x14ac:dyDescent="0.2">
      <c r="A357" s="110">
        <f t="shared" ca="1" si="74"/>
        <v>28711</v>
      </c>
      <c r="B357" s="106">
        <f t="shared" ca="1" si="76"/>
        <v>43.534246575342465</v>
      </c>
      <c r="C357" s="106">
        <f t="shared" ca="1" si="76"/>
        <v>43.504449007529089</v>
      </c>
      <c r="D357" s="106">
        <f t="shared" ca="1" si="76"/>
        <v>43.505342341047388</v>
      </c>
      <c r="E357" s="106">
        <f t="shared" ca="1" si="76"/>
        <v>43.505379266289033</v>
      </c>
      <c r="F357" s="106">
        <f t="shared" ca="1" si="77"/>
        <v>43.5</v>
      </c>
      <c r="G357" s="106">
        <f t="shared" ca="1" si="77"/>
        <v>43.505110732538327</v>
      </c>
      <c r="H357" s="106">
        <f t="shared" ca="1" si="77"/>
        <v>43.534246575342465</v>
      </c>
      <c r="I357" s="106">
        <f t="shared" ca="1" si="78"/>
        <v>43</v>
      </c>
      <c r="J357" s="106">
        <f t="shared" ca="1" si="78"/>
        <v>522</v>
      </c>
      <c r="K357" s="106">
        <f t="shared" ca="1" si="78"/>
        <v>184</v>
      </c>
      <c r="L357" s="106">
        <f t="shared" ca="1" si="78"/>
        <v>6</v>
      </c>
      <c r="M357" s="106">
        <f t="shared" ca="1" si="78"/>
        <v>0</v>
      </c>
      <c r="N357" s="106">
        <f t="shared" ca="1" si="78"/>
        <v>15890</v>
      </c>
      <c r="Q357" s="4"/>
    </row>
    <row r="358" spans="1:17" x14ac:dyDescent="0.2">
      <c r="A358" s="110">
        <f t="shared" ca="1" si="74"/>
        <v>28712</v>
      </c>
      <c r="B358" s="106">
        <f t="shared" ca="1" si="76"/>
        <v>43.531506849315072</v>
      </c>
      <c r="C358" s="106">
        <f t="shared" ca="1" si="76"/>
        <v>43.501711156741955</v>
      </c>
      <c r="D358" s="106">
        <f t="shared" ca="1" si="76"/>
        <v>43.5026044340404</v>
      </c>
      <c r="E358" s="106">
        <f t="shared" ca="1" si="76"/>
        <v>43.502641356958243</v>
      </c>
      <c r="F358" s="106">
        <f t="shared" ca="1" si="77"/>
        <v>43.49722222222222</v>
      </c>
      <c r="G358" s="106">
        <f t="shared" ca="1" si="77"/>
        <v>43.502372840107078</v>
      </c>
      <c r="H358" s="106">
        <f t="shared" ca="1" si="77"/>
        <v>43.531506849315072</v>
      </c>
      <c r="I358" s="106">
        <f t="shared" ca="1" si="78"/>
        <v>43</v>
      </c>
      <c r="J358" s="106">
        <f t="shared" ca="1" si="78"/>
        <v>521</v>
      </c>
      <c r="K358" s="106">
        <f t="shared" ca="1" si="78"/>
        <v>183</v>
      </c>
      <c r="L358" s="106">
        <f t="shared" ca="1" si="78"/>
        <v>5</v>
      </c>
      <c r="M358" s="106">
        <f t="shared" ca="1" si="78"/>
        <v>30</v>
      </c>
      <c r="N358" s="106">
        <f t="shared" ca="1" si="78"/>
        <v>15889</v>
      </c>
      <c r="Q358" s="4"/>
    </row>
    <row r="359" spans="1:17" x14ac:dyDescent="0.2">
      <c r="A359" s="110">
        <f t="shared" ca="1" si="74"/>
        <v>28802</v>
      </c>
      <c r="B359" s="106">
        <f t="shared" ca="1" si="76"/>
        <v>43.284931506849318</v>
      </c>
      <c r="C359" s="106">
        <f t="shared" ca="1" si="76"/>
        <v>43.25530458590007</v>
      </c>
      <c r="D359" s="106">
        <f t="shared" ca="1" si="76"/>
        <v>43.25619280341143</v>
      </c>
      <c r="E359" s="106">
        <f t="shared" ca="1" si="76"/>
        <v>43.256229517186938</v>
      </c>
      <c r="F359" s="106">
        <f t="shared" ca="1" si="77"/>
        <v>43.25277777777778</v>
      </c>
      <c r="G359" s="106">
        <f t="shared" ca="1" si="77"/>
        <v>43.255962521294713</v>
      </c>
      <c r="H359" s="106">
        <f t="shared" ca="1" si="77"/>
        <v>43.284931506849318</v>
      </c>
      <c r="I359" s="106">
        <f t="shared" ca="1" si="78"/>
        <v>43</v>
      </c>
      <c r="J359" s="106">
        <f t="shared" ca="1" si="78"/>
        <v>519</v>
      </c>
      <c r="K359" s="106">
        <f t="shared" ca="1" si="78"/>
        <v>93</v>
      </c>
      <c r="L359" s="106">
        <f t="shared" ca="1" si="78"/>
        <v>3</v>
      </c>
      <c r="M359" s="106">
        <f t="shared" ca="1" si="78"/>
        <v>1</v>
      </c>
      <c r="N359" s="106">
        <f t="shared" ca="1" si="78"/>
        <v>15799</v>
      </c>
      <c r="Q359" s="4"/>
    </row>
    <row r="360" spans="1:17" x14ac:dyDescent="0.2">
      <c r="A360" s="110">
        <f t="shared" ca="1" si="74"/>
        <v>28803</v>
      </c>
      <c r="B360" s="106">
        <f t="shared" ca="1" si="76"/>
        <v>43.282191780821918</v>
      </c>
      <c r="C360" s="106">
        <f t="shared" ca="1" si="76"/>
        <v>43.252566735112936</v>
      </c>
      <c r="D360" s="106">
        <f t="shared" ca="1" si="76"/>
        <v>43.253454896404442</v>
      </c>
      <c r="E360" s="106">
        <f t="shared" ca="1" si="76"/>
        <v>43.253491607856148</v>
      </c>
      <c r="F360" s="106">
        <f t="shared" ca="1" si="77"/>
        <v>43.25</v>
      </c>
      <c r="G360" s="106">
        <f t="shared" ca="1" si="77"/>
        <v>43.253224628863471</v>
      </c>
      <c r="H360" s="106">
        <f t="shared" ca="1" si="77"/>
        <v>43.282191780821918</v>
      </c>
      <c r="I360" s="106">
        <f t="shared" ca="1" si="78"/>
        <v>43</v>
      </c>
      <c r="J360" s="106">
        <f t="shared" ca="1" si="78"/>
        <v>519</v>
      </c>
      <c r="K360" s="106">
        <f t="shared" ca="1" si="78"/>
        <v>92</v>
      </c>
      <c r="L360" s="106">
        <f t="shared" ca="1" si="78"/>
        <v>3</v>
      </c>
      <c r="M360" s="106">
        <f t="shared" ca="1" si="78"/>
        <v>0</v>
      </c>
      <c r="N360" s="106">
        <f t="shared" ca="1" si="78"/>
        <v>15798</v>
      </c>
      <c r="Q360" s="4"/>
    </row>
    <row r="361" spans="1:17" x14ac:dyDescent="0.2">
      <c r="A361" s="110">
        <f t="shared" ca="1" si="74"/>
        <v>28804</v>
      </c>
      <c r="B361" s="106">
        <f t="shared" ca="1" si="76"/>
        <v>43.279452054794518</v>
      </c>
      <c r="C361" s="106">
        <f t="shared" ca="1" si="76"/>
        <v>43.249828884325801</v>
      </c>
      <c r="D361" s="106">
        <f t="shared" ca="1" si="76"/>
        <v>43.250716989397453</v>
      </c>
      <c r="E361" s="106">
        <f t="shared" ca="1" si="76"/>
        <v>43.250753698525358</v>
      </c>
      <c r="F361" s="106">
        <f t="shared" ca="1" si="77"/>
        <v>43.24722222222222</v>
      </c>
      <c r="G361" s="106">
        <f t="shared" ca="1" si="77"/>
        <v>43.250486736432222</v>
      </c>
      <c r="H361" s="106">
        <f t="shared" ca="1" si="77"/>
        <v>43.279452054794518</v>
      </c>
      <c r="I361" s="106">
        <f t="shared" ca="1" si="78"/>
        <v>43</v>
      </c>
      <c r="J361" s="106">
        <f t="shared" ca="1" si="78"/>
        <v>518</v>
      </c>
      <c r="K361" s="106">
        <f t="shared" ca="1" si="78"/>
        <v>91</v>
      </c>
      <c r="L361" s="106">
        <f t="shared" ca="1" si="78"/>
        <v>2</v>
      </c>
      <c r="M361" s="106">
        <f t="shared" ca="1" si="78"/>
        <v>30</v>
      </c>
      <c r="N361" s="106">
        <f t="shared" ca="1" si="78"/>
        <v>15797</v>
      </c>
      <c r="Q361" s="4"/>
    </row>
    <row r="362" spans="1:17" x14ac:dyDescent="0.2">
      <c r="A362" s="110">
        <f t="shared" ca="1" si="74"/>
        <v>28894</v>
      </c>
      <c r="B362" s="106">
        <f t="shared" ca="1" si="76"/>
        <v>43.032876712328765</v>
      </c>
      <c r="C362" s="106">
        <f t="shared" ca="1" si="76"/>
        <v>43.003422313483917</v>
      </c>
      <c r="D362" s="106">
        <f t="shared" ca="1" si="76"/>
        <v>43.004305358768491</v>
      </c>
      <c r="E362" s="106">
        <f t="shared" ca="1" si="76"/>
        <v>43.004341858754053</v>
      </c>
      <c r="F362" s="106">
        <f t="shared" ca="1" si="77"/>
        <v>43.00277777777778</v>
      </c>
      <c r="G362" s="106">
        <f t="shared" ca="1" si="77"/>
        <v>43.003422313483917</v>
      </c>
      <c r="H362" s="106">
        <f t="shared" ca="1" si="77"/>
        <v>43.032876712328765</v>
      </c>
      <c r="I362" s="106">
        <f t="shared" ca="1" si="78"/>
        <v>43</v>
      </c>
      <c r="J362" s="106">
        <f t="shared" ca="1" si="78"/>
        <v>516</v>
      </c>
      <c r="K362" s="106">
        <f t="shared" ca="1" si="78"/>
        <v>1</v>
      </c>
      <c r="L362" s="106">
        <f t="shared" ca="1" si="78"/>
        <v>0</v>
      </c>
      <c r="M362" s="106">
        <f t="shared" ca="1" si="78"/>
        <v>1</v>
      </c>
      <c r="N362" s="106">
        <f t="shared" ca="1" si="78"/>
        <v>15707</v>
      </c>
      <c r="Q362" s="4"/>
    </row>
    <row r="363" spans="1:17" x14ac:dyDescent="0.2">
      <c r="A363" s="110">
        <f t="shared" ca="1" si="74"/>
        <v>28895</v>
      </c>
      <c r="B363" s="106">
        <f t="shared" ca="1" si="76"/>
        <v>43.030136986301372</v>
      </c>
      <c r="C363" s="106">
        <f t="shared" ca="1" si="76"/>
        <v>43.000684462696782</v>
      </c>
      <c r="D363" s="106">
        <f t="shared" ca="1" si="76"/>
        <v>43.001567451761503</v>
      </c>
      <c r="E363" s="106">
        <f t="shared" ca="1" si="76"/>
        <v>43.001603949423256</v>
      </c>
      <c r="F363" s="106">
        <f t="shared" ca="1" si="77"/>
        <v>43</v>
      </c>
      <c r="G363" s="106">
        <f t="shared" ca="1" si="77"/>
        <v>43.000684462696782</v>
      </c>
      <c r="H363" s="106">
        <f t="shared" ca="1" si="77"/>
        <v>43.030136986301372</v>
      </c>
      <c r="I363" s="106">
        <f t="shared" ca="1" si="78"/>
        <v>43</v>
      </c>
      <c r="J363" s="106">
        <f t="shared" ca="1" si="78"/>
        <v>516</v>
      </c>
      <c r="K363" s="106">
        <f t="shared" ca="1" si="78"/>
        <v>0</v>
      </c>
      <c r="L363" s="106">
        <f t="shared" ca="1" si="78"/>
        <v>0</v>
      </c>
      <c r="M363" s="106">
        <f t="shared" ca="1" si="78"/>
        <v>0</v>
      </c>
      <c r="N363" s="106">
        <f t="shared" ca="1" si="78"/>
        <v>15706</v>
      </c>
      <c r="Q363" s="4"/>
    </row>
    <row r="364" spans="1:17" x14ac:dyDescent="0.2">
      <c r="A364" s="110">
        <f t="shared" ca="1" si="74"/>
        <v>28896</v>
      </c>
      <c r="B364" s="106">
        <f t="shared" ca="1" si="76"/>
        <v>43.027397260273972</v>
      </c>
      <c r="C364" s="106">
        <f t="shared" ca="1" si="76"/>
        <v>42.997946611909654</v>
      </c>
      <c r="D364" s="106">
        <f t="shared" ca="1" si="76"/>
        <v>42.998829544754514</v>
      </c>
      <c r="E364" s="106">
        <f t="shared" ca="1" si="76"/>
        <v>42.998866040092466</v>
      </c>
      <c r="F364" s="106">
        <f t="shared" ca="1" si="77"/>
        <v>42.99722222222222</v>
      </c>
      <c r="G364" s="106">
        <f t="shared" ca="1" si="77"/>
        <v>42.997946611909654</v>
      </c>
      <c r="H364" s="106">
        <f t="shared" ca="1" si="77"/>
        <v>43.027397260273972</v>
      </c>
      <c r="I364" s="106">
        <f t="shared" ref="I364:N373" ca="1" si="79">DATEDIF($A364,$B$7,I$12)</f>
        <v>42</v>
      </c>
      <c r="J364" s="106">
        <f t="shared" ca="1" si="79"/>
        <v>515</v>
      </c>
      <c r="K364" s="106">
        <f t="shared" ca="1" si="79"/>
        <v>364</v>
      </c>
      <c r="L364" s="106">
        <f t="shared" ca="1" si="79"/>
        <v>11</v>
      </c>
      <c r="M364" s="106">
        <f t="shared" ca="1" si="79"/>
        <v>30</v>
      </c>
      <c r="N364" s="106">
        <f t="shared" ca="1" si="79"/>
        <v>15705</v>
      </c>
      <c r="Q364" s="4"/>
    </row>
    <row r="365" spans="1:17" x14ac:dyDescent="0.2">
      <c r="A365" s="110">
        <f t="shared" ca="1" si="74"/>
        <v>28983</v>
      </c>
      <c r="B365" s="106">
        <f t="shared" ca="1" si="76"/>
        <v>42.789041095890411</v>
      </c>
      <c r="C365" s="106">
        <f t="shared" ca="1" si="76"/>
        <v>42.75975359342916</v>
      </c>
      <c r="D365" s="106">
        <f t="shared" ca="1" si="76"/>
        <v>42.76063163514651</v>
      </c>
      <c r="E365" s="106">
        <f t="shared" ca="1" si="76"/>
        <v>42.760667928313538</v>
      </c>
      <c r="F365" s="106">
        <f t="shared" ca="1" si="77"/>
        <v>42.75277777777778</v>
      </c>
      <c r="G365" s="106">
        <f t="shared" ca="1" si="77"/>
        <v>42.75975359342916</v>
      </c>
      <c r="H365" s="106">
        <f t="shared" ca="1" si="77"/>
        <v>42.789041095890411</v>
      </c>
      <c r="I365" s="106">
        <f t="shared" ca="1" si="79"/>
        <v>42</v>
      </c>
      <c r="J365" s="106">
        <f t="shared" ca="1" si="79"/>
        <v>513</v>
      </c>
      <c r="K365" s="106">
        <f t="shared" ca="1" si="79"/>
        <v>277</v>
      </c>
      <c r="L365" s="106">
        <f t="shared" ca="1" si="79"/>
        <v>9</v>
      </c>
      <c r="M365" s="106">
        <f t="shared" ca="1" si="79"/>
        <v>1</v>
      </c>
      <c r="N365" s="106">
        <f t="shared" ca="1" si="79"/>
        <v>15618</v>
      </c>
      <c r="Q365" s="4"/>
    </row>
    <row r="366" spans="1:17" x14ac:dyDescent="0.2">
      <c r="A366" s="110">
        <f t="shared" ca="1" si="74"/>
        <v>28984</v>
      </c>
      <c r="B366" s="106">
        <f t="shared" ca="1" si="76"/>
        <v>42.786301369863011</v>
      </c>
      <c r="C366" s="106">
        <f t="shared" ca="1" si="76"/>
        <v>42.757015742642025</v>
      </c>
      <c r="D366" s="106">
        <f t="shared" ca="1" si="76"/>
        <v>42.757893728139521</v>
      </c>
      <c r="E366" s="106">
        <f t="shared" ca="1" si="76"/>
        <v>42.757930018982748</v>
      </c>
      <c r="F366" s="106">
        <f t="shared" ca="1" si="77"/>
        <v>42.75</v>
      </c>
      <c r="G366" s="106">
        <f t="shared" ca="1" si="77"/>
        <v>42.757015742642025</v>
      </c>
      <c r="H366" s="106">
        <f t="shared" ca="1" si="77"/>
        <v>42.786301369863011</v>
      </c>
      <c r="I366" s="106">
        <f t="shared" ca="1" si="79"/>
        <v>42</v>
      </c>
      <c r="J366" s="106">
        <f t="shared" ca="1" si="79"/>
        <v>513</v>
      </c>
      <c r="K366" s="106">
        <f t="shared" ca="1" si="79"/>
        <v>276</v>
      </c>
      <c r="L366" s="106">
        <f t="shared" ca="1" si="79"/>
        <v>9</v>
      </c>
      <c r="M366" s="106">
        <f t="shared" ca="1" si="79"/>
        <v>0</v>
      </c>
      <c r="N366" s="106">
        <f t="shared" ca="1" si="79"/>
        <v>15617</v>
      </c>
      <c r="Q366" s="4"/>
    </row>
    <row r="367" spans="1:17" x14ac:dyDescent="0.2">
      <c r="A367" s="110">
        <f t="shared" ca="1" si="74"/>
        <v>28985</v>
      </c>
      <c r="B367" s="106">
        <f t="shared" ca="1" si="76"/>
        <v>42.783561643835618</v>
      </c>
      <c r="C367" s="106">
        <f t="shared" ca="1" si="76"/>
        <v>42.75427789185489</v>
      </c>
      <c r="D367" s="106">
        <f t="shared" ca="1" si="76"/>
        <v>42.755155821132533</v>
      </c>
      <c r="E367" s="106">
        <f t="shared" ca="1" si="76"/>
        <v>42.755192109651958</v>
      </c>
      <c r="F367" s="106">
        <f t="shared" ca="1" si="77"/>
        <v>42.74722222222222</v>
      </c>
      <c r="G367" s="106">
        <f t="shared" ca="1" si="77"/>
        <v>42.75427789185489</v>
      </c>
      <c r="H367" s="106">
        <f t="shared" ca="1" si="77"/>
        <v>42.783561643835618</v>
      </c>
      <c r="I367" s="106">
        <f t="shared" ca="1" si="79"/>
        <v>42</v>
      </c>
      <c r="J367" s="106">
        <f t="shared" ca="1" si="79"/>
        <v>512</v>
      </c>
      <c r="K367" s="106">
        <f t="shared" ca="1" si="79"/>
        <v>275</v>
      </c>
      <c r="L367" s="106">
        <f t="shared" ca="1" si="79"/>
        <v>8</v>
      </c>
      <c r="M367" s="106">
        <f t="shared" ca="1" si="79"/>
        <v>30</v>
      </c>
      <c r="N367" s="106">
        <f t="shared" ca="1" si="79"/>
        <v>15616</v>
      </c>
      <c r="Q367" s="4"/>
    </row>
    <row r="368" spans="1:17" x14ac:dyDescent="0.2">
      <c r="A368" s="110">
        <f t="shared" ca="1" si="74"/>
        <v>29075</v>
      </c>
      <c r="B368" s="106">
        <f t="shared" ca="1" si="76"/>
        <v>42.536986301369865</v>
      </c>
      <c r="C368" s="106">
        <f t="shared" ca="1" si="76"/>
        <v>42.507871321013006</v>
      </c>
      <c r="D368" s="106">
        <f t="shared" ca="1" si="76"/>
        <v>42.50874419050357</v>
      </c>
      <c r="E368" s="106">
        <f t="shared" ca="1" si="76"/>
        <v>42.508780269880653</v>
      </c>
      <c r="F368" s="106">
        <f t="shared" ca="1" si="77"/>
        <v>42.50277777777778</v>
      </c>
      <c r="G368" s="106">
        <f t="shared" ca="1" si="77"/>
        <v>42.507871321013006</v>
      </c>
      <c r="H368" s="106">
        <f t="shared" ca="1" si="77"/>
        <v>42.536986301369865</v>
      </c>
      <c r="I368" s="106">
        <f t="shared" ca="1" si="79"/>
        <v>42</v>
      </c>
      <c r="J368" s="106">
        <f t="shared" ca="1" si="79"/>
        <v>510</v>
      </c>
      <c r="K368" s="106">
        <f t="shared" ca="1" si="79"/>
        <v>185</v>
      </c>
      <c r="L368" s="106">
        <f t="shared" ca="1" si="79"/>
        <v>6</v>
      </c>
      <c r="M368" s="106">
        <f t="shared" ca="1" si="79"/>
        <v>1</v>
      </c>
      <c r="N368" s="106">
        <f t="shared" ca="1" si="79"/>
        <v>15526</v>
      </c>
      <c r="Q368" s="4"/>
    </row>
    <row r="369" spans="1:17" x14ac:dyDescent="0.2">
      <c r="A369" s="110">
        <f t="shared" ca="1" si="74"/>
        <v>29076</v>
      </c>
      <c r="B369" s="106">
        <f t="shared" ca="1" si="76"/>
        <v>42.534246575342465</v>
      </c>
      <c r="C369" s="106">
        <f t="shared" ca="1" si="76"/>
        <v>42.505133470225871</v>
      </c>
      <c r="D369" s="106">
        <f t="shared" ca="1" si="76"/>
        <v>42.506006283496582</v>
      </c>
      <c r="E369" s="106">
        <f t="shared" ca="1" si="76"/>
        <v>42.506042360549863</v>
      </c>
      <c r="F369" s="106">
        <f t="shared" ca="1" si="77"/>
        <v>42.5</v>
      </c>
      <c r="G369" s="106">
        <f t="shared" ca="1" si="77"/>
        <v>42.505133470225871</v>
      </c>
      <c r="H369" s="106">
        <f t="shared" ca="1" si="77"/>
        <v>42.534246575342465</v>
      </c>
      <c r="I369" s="106">
        <f t="shared" ca="1" si="79"/>
        <v>42</v>
      </c>
      <c r="J369" s="106">
        <f t="shared" ca="1" si="79"/>
        <v>510</v>
      </c>
      <c r="K369" s="106">
        <f t="shared" ca="1" si="79"/>
        <v>184</v>
      </c>
      <c r="L369" s="106">
        <f t="shared" ca="1" si="79"/>
        <v>6</v>
      </c>
      <c r="M369" s="106">
        <f t="shared" ca="1" si="79"/>
        <v>0</v>
      </c>
      <c r="N369" s="106">
        <f t="shared" ca="1" si="79"/>
        <v>15525</v>
      </c>
      <c r="Q369" s="4"/>
    </row>
    <row r="370" spans="1:17" x14ac:dyDescent="0.2">
      <c r="A370" s="110">
        <f t="shared" ca="1" si="74"/>
        <v>29077</v>
      </c>
      <c r="B370" s="106">
        <f t="shared" ca="1" si="76"/>
        <v>42.531506849315072</v>
      </c>
      <c r="C370" s="106">
        <f t="shared" ca="1" si="76"/>
        <v>42.502395619438744</v>
      </c>
      <c r="D370" s="106">
        <f t="shared" ca="1" si="76"/>
        <v>42.503268376489594</v>
      </c>
      <c r="E370" s="106">
        <f t="shared" ca="1" si="76"/>
        <v>42.503304451219066</v>
      </c>
      <c r="F370" s="106">
        <f t="shared" ca="1" si="77"/>
        <v>42.49722222222222</v>
      </c>
      <c r="G370" s="106">
        <f t="shared" ca="1" si="77"/>
        <v>42.502395619438744</v>
      </c>
      <c r="H370" s="106">
        <f t="shared" ca="1" si="77"/>
        <v>42.531506849315072</v>
      </c>
      <c r="I370" s="106">
        <f t="shared" ca="1" si="79"/>
        <v>42</v>
      </c>
      <c r="J370" s="106">
        <f t="shared" ca="1" si="79"/>
        <v>509</v>
      </c>
      <c r="K370" s="106">
        <f t="shared" ca="1" si="79"/>
        <v>183</v>
      </c>
      <c r="L370" s="106">
        <f t="shared" ca="1" si="79"/>
        <v>5</v>
      </c>
      <c r="M370" s="106">
        <f t="shared" ca="1" si="79"/>
        <v>30</v>
      </c>
      <c r="N370" s="106">
        <f t="shared" ca="1" si="79"/>
        <v>15524</v>
      </c>
      <c r="Q370" s="4"/>
    </row>
    <row r="371" spans="1:17" x14ac:dyDescent="0.2">
      <c r="A371" s="110">
        <f t="shared" ca="1" si="74"/>
        <v>29167</v>
      </c>
      <c r="B371" s="106">
        <f t="shared" ca="1" si="76"/>
        <v>42.284931506849318</v>
      </c>
      <c r="C371" s="106">
        <f t="shared" ca="1" si="76"/>
        <v>42.255989048596852</v>
      </c>
      <c r="D371" s="106">
        <f t="shared" ca="1" si="76"/>
        <v>42.256856745860624</v>
      </c>
      <c r="E371" s="106">
        <f t="shared" ca="1" si="76"/>
        <v>42.256892611447761</v>
      </c>
      <c r="F371" s="106">
        <f t="shared" ca="1" si="77"/>
        <v>42.25277777777778</v>
      </c>
      <c r="G371" s="106">
        <f t="shared" ca="1" si="77"/>
        <v>42.255989048596852</v>
      </c>
      <c r="H371" s="106">
        <f t="shared" ca="1" si="77"/>
        <v>42.284931506849318</v>
      </c>
      <c r="I371" s="106">
        <f t="shared" ca="1" si="79"/>
        <v>42</v>
      </c>
      <c r="J371" s="106">
        <f t="shared" ca="1" si="79"/>
        <v>507</v>
      </c>
      <c r="K371" s="106">
        <f t="shared" ca="1" si="79"/>
        <v>93</v>
      </c>
      <c r="L371" s="106">
        <f t="shared" ca="1" si="79"/>
        <v>3</v>
      </c>
      <c r="M371" s="106">
        <f t="shared" ca="1" si="79"/>
        <v>1</v>
      </c>
      <c r="N371" s="106">
        <f t="shared" ca="1" si="79"/>
        <v>15434</v>
      </c>
      <c r="Q371" s="4"/>
    </row>
    <row r="372" spans="1:17" x14ac:dyDescent="0.2">
      <c r="A372" s="110">
        <f t="shared" ca="1" si="74"/>
        <v>29168</v>
      </c>
      <c r="B372" s="106">
        <f t="shared" ca="1" si="76"/>
        <v>42.282191780821918</v>
      </c>
      <c r="C372" s="106">
        <f t="shared" ca="1" si="76"/>
        <v>42.253251197809718</v>
      </c>
      <c r="D372" s="106">
        <f t="shared" ca="1" si="76"/>
        <v>42.254118838853636</v>
      </c>
      <c r="E372" s="106">
        <f t="shared" ca="1" si="76"/>
        <v>42.254154702116971</v>
      </c>
      <c r="F372" s="106">
        <f t="shared" ca="1" si="77"/>
        <v>42.25</v>
      </c>
      <c r="G372" s="106">
        <f t="shared" ca="1" si="77"/>
        <v>42.253251197809718</v>
      </c>
      <c r="H372" s="106">
        <f t="shared" ca="1" si="77"/>
        <v>42.282191780821918</v>
      </c>
      <c r="I372" s="106">
        <f t="shared" ca="1" si="79"/>
        <v>42</v>
      </c>
      <c r="J372" s="106">
        <f t="shared" ca="1" si="79"/>
        <v>507</v>
      </c>
      <c r="K372" s="106">
        <f t="shared" ca="1" si="79"/>
        <v>92</v>
      </c>
      <c r="L372" s="106">
        <f t="shared" ca="1" si="79"/>
        <v>3</v>
      </c>
      <c r="M372" s="106">
        <f t="shared" ca="1" si="79"/>
        <v>0</v>
      </c>
      <c r="N372" s="106">
        <f t="shared" ca="1" si="79"/>
        <v>15433</v>
      </c>
      <c r="Q372" s="4"/>
    </row>
    <row r="373" spans="1:17" x14ac:dyDescent="0.2">
      <c r="A373" s="110">
        <f t="shared" ca="1" si="74"/>
        <v>29169</v>
      </c>
      <c r="B373" s="106">
        <f t="shared" ca="1" si="76"/>
        <v>42.279452054794518</v>
      </c>
      <c r="C373" s="106">
        <f t="shared" ca="1" si="76"/>
        <v>42.25051334702259</v>
      </c>
      <c r="D373" s="106">
        <f t="shared" ca="1" si="76"/>
        <v>42.251380931846647</v>
      </c>
      <c r="E373" s="106">
        <f t="shared" ca="1" si="76"/>
        <v>42.251416792786181</v>
      </c>
      <c r="F373" s="106">
        <f t="shared" ca="1" si="77"/>
        <v>42.24722222222222</v>
      </c>
      <c r="G373" s="106">
        <f t="shared" ca="1" si="77"/>
        <v>42.25051334702259</v>
      </c>
      <c r="H373" s="106">
        <f t="shared" ca="1" si="77"/>
        <v>42.279452054794518</v>
      </c>
      <c r="I373" s="106">
        <f t="shared" ca="1" si="79"/>
        <v>42</v>
      </c>
      <c r="J373" s="106">
        <f t="shared" ca="1" si="79"/>
        <v>506</v>
      </c>
      <c r="K373" s="106">
        <f t="shared" ca="1" si="79"/>
        <v>91</v>
      </c>
      <c r="L373" s="106">
        <f t="shared" ca="1" si="79"/>
        <v>2</v>
      </c>
      <c r="M373" s="106">
        <f t="shared" ca="1" si="79"/>
        <v>30</v>
      </c>
      <c r="N373" s="106">
        <f t="shared" ca="1" si="79"/>
        <v>15432</v>
      </c>
      <c r="Q373" s="4"/>
    </row>
    <row r="374" spans="1:17" x14ac:dyDescent="0.2">
      <c r="A374" s="110">
        <f t="shared" ca="1" si="74"/>
        <v>29259</v>
      </c>
      <c r="B374" s="106">
        <f t="shared" ref="B374:E393" ca="1" si="80">($B$7-$A374)/B$12</f>
        <v>42.032876712328765</v>
      </c>
      <c r="C374" s="106">
        <f t="shared" ca="1" si="80"/>
        <v>42.004106776180699</v>
      </c>
      <c r="D374" s="106">
        <f t="shared" ca="1" si="80"/>
        <v>42.004969301217685</v>
      </c>
      <c r="E374" s="106">
        <f t="shared" ca="1" si="80"/>
        <v>42.005004953014875</v>
      </c>
      <c r="F374" s="106">
        <f t="shared" ref="F374:H393" ca="1" si="81">YEARFRAC($A374,$B$7,F$12)</f>
        <v>42.00277777777778</v>
      </c>
      <c r="G374" s="106">
        <f t="shared" ca="1" si="81"/>
        <v>42.003438176493063</v>
      </c>
      <c r="H374" s="106">
        <f t="shared" ca="1" si="81"/>
        <v>42.032876712328765</v>
      </c>
      <c r="I374" s="106">
        <f t="shared" ref="I374:N383" ca="1" si="82">DATEDIF($A374,$B$7,I$12)</f>
        <v>42</v>
      </c>
      <c r="J374" s="106">
        <f t="shared" ca="1" si="82"/>
        <v>504</v>
      </c>
      <c r="K374" s="106">
        <f t="shared" ca="1" si="82"/>
        <v>1</v>
      </c>
      <c r="L374" s="106">
        <f t="shared" ca="1" si="82"/>
        <v>0</v>
      </c>
      <c r="M374" s="106">
        <f t="shared" ca="1" si="82"/>
        <v>1</v>
      </c>
      <c r="N374" s="106">
        <f t="shared" ca="1" si="82"/>
        <v>15342</v>
      </c>
      <c r="Q374" s="4"/>
    </row>
    <row r="375" spans="1:17" x14ac:dyDescent="0.2">
      <c r="A375" s="110">
        <f t="shared" ca="1" si="74"/>
        <v>29260</v>
      </c>
      <c r="B375" s="106">
        <f t="shared" ca="1" si="80"/>
        <v>42.030136986301372</v>
      </c>
      <c r="C375" s="106">
        <f t="shared" ca="1" si="80"/>
        <v>42.001368925393564</v>
      </c>
      <c r="D375" s="106">
        <f t="shared" ca="1" si="80"/>
        <v>42.002231394210696</v>
      </c>
      <c r="E375" s="106">
        <f t="shared" ca="1" si="80"/>
        <v>42.002267043684085</v>
      </c>
      <c r="F375" s="106">
        <f t="shared" ca="1" si="81"/>
        <v>42</v>
      </c>
      <c r="G375" s="106">
        <f t="shared" ca="1" si="81"/>
        <v>42.000700369285624</v>
      </c>
      <c r="H375" s="106">
        <f t="shared" ca="1" si="81"/>
        <v>42.030136986301372</v>
      </c>
      <c r="I375" s="106">
        <f t="shared" ca="1" si="82"/>
        <v>42</v>
      </c>
      <c r="J375" s="106">
        <f t="shared" ca="1" si="82"/>
        <v>504</v>
      </c>
      <c r="K375" s="106">
        <f t="shared" ca="1" si="82"/>
        <v>0</v>
      </c>
      <c r="L375" s="106">
        <f t="shared" ca="1" si="82"/>
        <v>0</v>
      </c>
      <c r="M375" s="106">
        <f t="shared" ca="1" si="82"/>
        <v>0</v>
      </c>
      <c r="N375" s="106">
        <f t="shared" ca="1" si="82"/>
        <v>15341</v>
      </c>
      <c r="Q375" s="4"/>
    </row>
    <row r="376" spans="1:17" x14ac:dyDescent="0.2">
      <c r="A376" s="110">
        <f t="shared" ca="1" si="74"/>
        <v>29261</v>
      </c>
      <c r="B376" s="106">
        <f t="shared" ca="1" si="80"/>
        <v>42.027397260273972</v>
      </c>
      <c r="C376" s="106">
        <f t="shared" ca="1" si="80"/>
        <v>41.998631074606436</v>
      </c>
      <c r="D376" s="106">
        <f t="shared" ca="1" si="80"/>
        <v>41.999493487203708</v>
      </c>
      <c r="E376" s="106">
        <f t="shared" ca="1" si="80"/>
        <v>41.999529134353288</v>
      </c>
      <c r="F376" s="106">
        <f t="shared" ca="1" si="81"/>
        <v>41.99722222222222</v>
      </c>
      <c r="G376" s="106">
        <f t="shared" ca="1" si="81"/>
        <v>41.997962562078186</v>
      </c>
      <c r="H376" s="106">
        <f t="shared" ca="1" si="81"/>
        <v>42.027397260273972</v>
      </c>
      <c r="I376" s="106">
        <f t="shared" ca="1" si="82"/>
        <v>41</v>
      </c>
      <c r="J376" s="106">
        <f t="shared" ca="1" si="82"/>
        <v>503</v>
      </c>
      <c r="K376" s="106">
        <f t="shared" ca="1" si="82"/>
        <v>365</v>
      </c>
      <c r="L376" s="106">
        <f t="shared" ca="1" si="82"/>
        <v>11</v>
      </c>
      <c r="M376" s="106">
        <f t="shared" ca="1" si="82"/>
        <v>30</v>
      </c>
      <c r="N376" s="106">
        <f t="shared" ca="1" si="82"/>
        <v>15340</v>
      </c>
      <c r="Q376" s="4"/>
    </row>
    <row r="377" spans="1:17" x14ac:dyDescent="0.2">
      <c r="A377" s="110">
        <f t="shared" ca="1" si="74"/>
        <v>29349</v>
      </c>
      <c r="B377" s="106">
        <f t="shared" ca="1" si="80"/>
        <v>41.786301369863011</v>
      </c>
      <c r="C377" s="106">
        <f t="shared" ca="1" si="80"/>
        <v>41.757700205338807</v>
      </c>
      <c r="D377" s="106">
        <f t="shared" ca="1" si="80"/>
        <v>41.758557670588715</v>
      </c>
      <c r="E377" s="106">
        <f t="shared" ca="1" si="80"/>
        <v>41.75859311324357</v>
      </c>
      <c r="F377" s="106">
        <f t="shared" ca="1" si="81"/>
        <v>41.75277777777778</v>
      </c>
      <c r="G377" s="106">
        <f t="shared" ca="1" si="81"/>
        <v>41.75703552782376</v>
      </c>
      <c r="H377" s="106">
        <f t="shared" ca="1" si="81"/>
        <v>41.786301369863011</v>
      </c>
      <c r="I377" s="106">
        <f t="shared" ca="1" si="82"/>
        <v>41</v>
      </c>
      <c r="J377" s="106">
        <f t="shared" ca="1" si="82"/>
        <v>501</v>
      </c>
      <c r="K377" s="106">
        <f t="shared" ca="1" si="82"/>
        <v>277</v>
      </c>
      <c r="L377" s="106">
        <f t="shared" ca="1" si="82"/>
        <v>9</v>
      </c>
      <c r="M377" s="106">
        <f t="shared" ca="1" si="82"/>
        <v>1</v>
      </c>
      <c r="N377" s="106">
        <f t="shared" ca="1" si="82"/>
        <v>15252</v>
      </c>
      <c r="Q377" s="4"/>
    </row>
    <row r="378" spans="1:17" x14ac:dyDescent="0.2">
      <c r="A378" s="110">
        <f t="shared" ca="1" si="74"/>
        <v>29350</v>
      </c>
      <c r="B378" s="106">
        <f t="shared" ca="1" si="80"/>
        <v>41.783561643835618</v>
      </c>
      <c r="C378" s="106">
        <f t="shared" ca="1" si="80"/>
        <v>41.754962354551679</v>
      </c>
      <c r="D378" s="106">
        <f t="shared" ca="1" si="80"/>
        <v>41.755819763581727</v>
      </c>
      <c r="E378" s="106">
        <f t="shared" ca="1" si="80"/>
        <v>41.75585520391278</v>
      </c>
      <c r="F378" s="106">
        <f t="shared" ca="1" si="81"/>
        <v>41.75</v>
      </c>
      <c r="G378" s="106">
        <f t="shared" ca="1" si="81"/>
        <v>41.754297720616329</v>
      </c>
      <c r="H378" s="106">
        <f t="shared" ca="1" si="81"/>
        <v>41.783561643835618</v>
      </c>
      <c r="I378" s="106">
        <f t="shared" ca="1" si="82"/>
        <v>41</v>
      </c>
      <c r="J378" s="106">
        <f t="shared" ca="1" si="82"/>
        <v>501</v>
      </c>
      <c r="K378" s="106">
        <f t="shared" ca="1" si="82"/>
        <v>276</v>
      </c>
      <c r="L378" s="106">
        <f t="shared" ca="1" si="82"/>
        <v>9</v>
      </c>
      <c r="M378" s="106">
        <f t="shared" ca="1" si="82"/>
        <v>0</v>
      </c>
      <c r="N378" s="106">
        <f t="shared" ca="1" si="82"/>
        <v>15251</v>
      </c>
      <c r="Q378" s="4"/>
    </row>
    <row r="379" spans="1:17" x14ac:dyDescent="0.2">
      <c r="A379" s="110">
        <f t="shared" ca="1" si="74"/>
        <v>29351</v>
      </c>
      <c r="B379" s="106">
        <f t="shared" ca="1" si="80"/>
        <v>41.780821917808218</v>
      </c>
      <c r="C379" s="106">
        <f t="shared" ca="1" si="80"/>
        <v>41.752224503764545</v>
      </c>
      <c r="D379" s="106">
        <f t="shared" ca="1" si="80"/>
        <v>41.753081856574738</v>
      </c>
      <c r="E379" s="106">
        <f t="shared" ca="1" si="80"/>
        <v>41.75311729458199</v>
      </c>
      <c r="F379" s="106">
        <f t="shared" ca="1" si="81"/>
        <v>41.74722222222222</v>
      </c>
      <c r="G379" s="106">
        <f t="shared" ca="1" si="81"/>
        <v>41.75155991340889</v>
      </c>
      <c r="H379" s="106">
        <f t="shared" ca="1" si="81"/>
        <v>41.780821917808218</v>
      </c>
      <c r="I379" s="106">
        <f t="shared" ca="1" si="82"/>
        <v>41</v>
      </c>
      <c r="J379" s="106">
        <f t="shared" ca="1" si="82"/>
        <v>500</v>
      </c>
      <c r="K379" s="106">
        <f t="shared" ca="1" si="82"/>
        <v>275</v>
      </c>
      <c r="L379" s="106">
        <f t="shared" ca="1" si="82"/>
        <v>8</v>
      </c>
      <c r="M379" s="106">
        <f t="shared" ca="1" si="82"/>
        <v>30</v>
      </c>
      <c r="N379" s="106">
        <f t="shared" ca="1" si="82"/>
        <v>15250</v>
      </c>
      <c r="Q379" s="4"/>
    </row>
    <row r="380" spans="1:17" x14ac:dyDescent="0.2">
      <c r="A380" s="110">
        <f t="shared" ca="1" si="74"/>
        <v>29441</v>
      </c>
      <c r="B380" s="106">
        <f t="shared" ca="1" si="80"/>
        <v>41.534246575342465</v>
      </c>
      <c r="C380" s="106">
        <f t="shared" ca="1" si="80"/>
        <v>41.505817932922653</v>
      </c>
      <c r="D380" s="106">
        <f t="shared" ca="1" si="80"/>
        <v>41.506670225945776</v>
      </c>
      <c r="E380" s="106">
        <f t="shared" ca="1" si="80"/>
        <v>41.506705454810685</v>
      </c>
      <c r="F380" s="106">
        <f t="shared" ca="1" si="81"/>
        <v>41.50277777777778</v>
      </c>
      <c r="G380" s="106">
        <f t="shared" ca="1" si="81"/>
        <v>41.505157264739587</v>
      </c>
      <c r="H380" s="106">
        <f t="shared" ca="1" si="81"/>
        <v>41.534246575342465</v>
      </c>
      <c r="I380" s="106">
        <f t="shared" ca="1" si="82"/>
        <v>41</v>
      </c>
      <c r="J380" s="106">
        <f t="shared" ca="1" si="82"/>
        <v>498</v>
      </c>
      <c r="K380" s="106">
        <f t="shared" ca="1" si="82"/>
        <v>185</v>
      </c>
      <c r="L380" s="106">
        <f t="shared" ca="1" si="82"/>
        <v>6</v>
      </c>
      <c r="M380" s="106">
        <f t="shared" ca="1" si="82"/>
        <v>1</v>
      </c>
      <c r="N380" s="106">
        <f t="shared" ca="1" si="82"/>
        <v>15160</v>
      </c>
      <c r="Q380" s="4"/>
    </row>
    <row r="381" spans="1:17" x14ac:dyDescent="0.2">
      <c r="A381" s="110">
        <f t="shared" ca="1" si="74"/>
        <v>29442</v>
      </c>
      <c r="B381" s="106">
        <f t="shared" ca="1" si="80"/>
        <v>41.531506849315072</v>
      </c>
      <c r="C381" s="106">
        <f t="shared" ca="1" si="80"/>
        <v>41.503080082135526</v>
      </c>
      <c r="D381" s="106">
        <f t="shared" ca="1" si="80"/>
        <v>41.503932318938787</v>
      </c>
      <c r="E381" s="106">
        <f t="shared" ca="1" si="80"/>
        <v>41.503967545479888</v>
      </c>
      <c r="F381" s="106">
        <f t="shared" ca="1" si="81"/>
        <v>41.5</v>
      </c>
      <c r="G381" s="106">
        <f t="shared" ca="1" si="81"/>
        <v>41.502419457532156</v>
      </c>
      <c r="H381" s="106">
        <f t="shared" ca="1" si="81"/>
        <v>41.531506849315072</v>
      </c>
      <c r="I381" s="106">
        <f t="shared" ca="1" si="82"/>
        <v>41</v>
      </c>
      <c r="J381" s="106">
        <f t="shared" ca="1" si="82"/>
        <v>498</v>
      </c>
      <c r="K381" s="106">
        <f t="shared" ca="1" si="82"/>
        <v>184</v>
      </c>
      <c r="L381" s="106">
        <f t="shared" ca="1" si="82"/>
        <v>6</v>
      </c>
      <c r="M381" s="106">
        <f t="shared" ca="1" si="82"/>
        <v>0</v>
      </c>
      <c r="N381" s="106">
        <f t="shared" ca="1" si="82"/>
        <v>15159</v>
      </c>
      <c r="Q381" s="4"/>
    </row>
    <row r="382" spans="1:17" x14ac:dyDescent="0.2">
      <c r="A382" s="110">
        <f t="shared" ca="1" si="74"/>
        <v>29443</v>
      </c>
      <c r="B382" s="106">
        <f t="shared" ca="1" si="80"/>
        <v>41.528767123287672</v>
      </c>
      <c r="C382" s="106">
        <f t="shared" ca="1" si="80"/>
        <v>41.500342231348391</v>
      </c>
      <c r="D382" s="106">
        <f t="shared" ca="1" si="80"/>
        <v>41.501194411931799</v>
      </c>
      <c r="E382" s="106">
        <f t="shared" ca="1" si="80"/>
        <v>41.501229636149098</v>
      </c>
      <c r="F382" s="106">
        <f t="shared" ca="1" si="81"/>
        <v>41.49722222222222</v>
      </c>
      <c r="G382" s="106">
        <f t="shared" ca="1" si="81"/>
        <v>41.499681650324717</v>
      </c>
      <c r="H382" s="106">
        <f t="shared" ca="1" si="81"/>
        <v>41.528767123287672</v>
      </c>
      <c r="I382" s="106">
        <f t="shared" ca="1" si="82"/>
        <v>41</v>
      </c>
      <c r="J382" s="106">
        <f t="shared" ca="1" si="82"/>
        <v>497</v>
      </c>
      <c r="K382" s="106">
        <f t="shared" ca="1" si="82"/>
        <v>183</v>
      </c>
      <c r="L382" s="106">
        <f t="shared" ca="1" si="82"/>
        <v>5</v>
      </c>
      <c r="M382" s="106">
        <f t="shared" ca="1" si="82"/>
        <v>30</v>
      </c>
      <c r="N382" s="106">
        <f t="shared" ca="1" si="82"/>
        <v>15158</v>
      </c>
      <c r="Q382" s="4"/>
    </row>
    <row r="383" spans="1:17" x14ac:dyDescent="0.2">
      <c r="A383" s="110">
        <f t="shared" ca="1" si="74"/>
        <v>29533</v>
      </c>
      <c r="B383" s="106">
        <f t="shared" ca="1" si="80"/>
        <v>41.282191780821918</v>
      </c>
      <c r="C383" s="106">
        <f t="shared" ca="1" si="80"/>
        <v>41.2539356605065</v>
      </c>
      <c r="D383" s="106">
        <f t="shared" ca="1" si="80"/>
        <v>41.254782781302829</v>
      </c>
      <c r="E383" s="106">
        <f t="shared" ca="1" si="80"/>
        <v>41.254817796377793</v>
      </c>
      <c r="F383" s="106">
        <f t="shared" ca="1" si="81"/>
        <v>41.25277777777778</v>
      </c>
      <c r="G383" s="106">
        <f t="shared" ca="1" si="81"/>
        <v>41.253279001655422</v>
      </c>
      <c r="H383" s="106">
        <f t="shared" ca="1" si="81"/>
        <v>41.282191780821918</v>
      </c>
      <c r="I383" s="106">
        <f t="shared" ca="1" si="82"/>
        <v>41</v>
      </c>
      <c r="J383" s="106">
        <f t="shared" ca="1" si="82"/>
        <v>495</v>
      </c>
      <c r="K383" s="106">
        <f t="shared" ca="1" si="82"/>
        <v>93</v>
      </c>
      <c r="L383" s="106">
        <f t="shared" ca="1" si="82"/>
        <v>3</v>
      </c>
      <c r="M383" s="106">
        <f t="shared" ca="1" si="82"/>
        <v>1</v>
      </c>
      <c r="N383" s="106">
        <f t="shared" ca="1" si="82"/>
        <v>15068</v>
      </c>
      <c r="Q383" s="4"/>
    </row>
    <row r="384" spans="1:17" x14ac:dyDescent="0.2">
      <c r="A384" s="110">
        <f t="shared" ca="1" si="74"/>
        <v>29534</v>
      </c>
      <c r="B384" s="106">
        <f t="shared" ca="1" si="80"/>
        <v>41.279452054794518</v>
      </c>
      <c r="C384" s="106">
        <f t="shared" ca="1" si="80"/>
        <v>41.251197809719372</v>
      </c>
      <c r="D384" s="106">
        <f t="shared" ca="1" si="80"/>
        <v>41.252044874295841</v>
      </c>
      <c r="E384" s="106">
        <f t="shared" ca="1" si="80"/>
        <v>41.252079887047003</v>
      </c>
      <c r="F384" s="106">
        <f t="shared" ca="1" si="81"/>
        <v>41.25</v>
      </c>
      <c r="G384" s="106">
        <f t="shared" ca="1" si="81"/>
        <v>41.250541194447983</v>
      </c>
      <c r="H384" s="106">
        <f t="shared" ca="1" si="81"/>
        <v>41.279452054794518</v>
      </c>
      <c r="I384" s="106">
        <f t="shared" ref="I384:N393" ca="1" si="83">DATEDIF($A384,$B$7,I$12)</f>
        <v>41</v>
      </c>
      <c r="J384" s="106">
        <f t="shared" ca="1" si="83"/>
        <v>495</v>
      </c>
      <c r="K384" s="106">
        <f t="shared" ca="1" si="83"/>
        <v>92</v>
      </c>
      <c r="L384" s="106">
        <f t="shared" ca="1" si="83"/>
        <v>3</v>
      </c>
      <c r="M384" s="106">
        <f t="shared" ca="1" si="83"/>
        <v>0</v>
      </c>
      <c r="N384" s="106">
        <f t="shared" ca="1" si="83"/>
        <v>15067</v>
      </c>
      <c r="Q384" s="4"/>
    </row>
    <row r="385" spans="1:17" x14ac:dyDescent="0.2">
      <c r="A385" s="110">
        <f t="shared" ca="1" si="74"/>
        <v>29535</v>
      </c>
      <c r="B385" s="106">
        <f t="shared" ca="1" si="80"/>
        <v>41.276712328767125</v>
      </c>
      <c r="C385" s="106">
        <f t="shared" ca="1" si="80"/>
        <v>41.248459958932237</v>
      </c>
      <c r="D385" s="106">
        <f t="shared" ca="1" si="80"/>
        <v>41.249306967288852</v>
      </c>
      <c r="E385" s="106">
        <f t="shared" ca="1" si="80"/>
        <v>41.249341977716213</v>
      </c>
      <c r="F385" s="106">
        <f t="shared" ca="1" si="81"/>
        <v>41.24722222222222</v>
      </c>
      <c r="G385" s="106">
        <f t="shared" ca="1" si="81"/>
        <v>41.247803387240545</v>
      </c>
      <c r="H385" s="106">
        <f t="shared" ca="1" si="81"/>
        <v>41.276712328767125</v>
      </c>
      <c r="I385" s="106">
        <f t="shared" ca="1" si="83"/>
        <v>41</v>
      </c>
      <c r="J385" s="106">
        <f t="shared" ca="1" si="83"/>
        <v>494</v>
      </c>
      <c r="K385" s="106">
        <f t="shared" ca="1" si="83"/>
        <v>91</v>
      </c>
      <c r="L385" s="106">
        <f t="shared" ca="1" si="83"/>
        <v>2</v>
      </c>
      <c r="M385" s="106">
        <f t="shared" ca="1" si="83"/>
        <v>30</v>
      </c>
      <c r="N385" s="106">
        <f t="shared" ca="1" si="83"/>
        <v>15066</v>
      </c>
      <c r="Q385" s="4"/>
    </row>
    <row r="386" spans="1:17" x14ac:dyDescent="0.2">
      <c r="A386" s="110">
        <f t="shared" ca="1" si="74"/>
        <v>29625</v>
      </c>
      <c r="B386" s="106">
        <f t="shared" ca="1" si="80"/>
        <v>41.030136986301372</v>
      </c>
      <c r="C386" s="106">
        <f t="shared" ca="1" si="80"/>
        <v>41.002053388090346</v>
      </c>
      <c r="D386" s="106">
        <f t="shared" ca="1" si="80"/>
        <v>41.00289533665989</v>
      </c>
      <c r="E386" s="106">
        <f t="shared" ca="1" si="80"/>
        <v>41.002930137944908</v>
      </c>
      <c r="F386" s="106">
        <f t="shared" ca="1" si="81"/>
        <v>41.00277777777778</v>
      </c>
      <c r="G386" s="106">
        <f t="shared" ca="1" si="81"/>
        <v>41.003389830508475</v>
      </c>
      <c r="H386" s="106">
        <f t="shared" ca="1" si="81"/>
        <v>41.030136986301372</v>
      </c>
      <c r="I386" s="106">
        <f t="shared" ca="1" si="83"/>
        <v>41</v>
      </c>
      <c r="J386" s="106">
        <f t="shared" ca="1" si="83"/>
        <v>492</v>
      </c>
      <c r="K386" s="106">
        <f t="shared" ca="1" si="83"/>
        <v>1</v>
      </c>
      <c r="L386" s="106">
        <f t="shared" ca="1" si="83"/>
        <v>0</v>
      </c>
      <c r="M386" s="106">
        <f t="shared" ca="1" si="83"/>
        <v>1</v>
      </c>
      <c r="N386" s="106">
        <f t="shared" ca="1" si="83"/>
        <v>14976</v>
      </c>
      <c r="Q386" s="4"/>
    </row>
    <row r="387" spans="1:17" x14ac:dyDescent="0.2">
      <c r="A387" s="110">
        <f t="shared" ca="1" si="74"/>
        <v>29626</v>
      </c>
      <c r="B387" s="106">
        <f t="shared" ca="1" si="80"/>
        <v>41.027397260273972</v>
      </c>
      <c r="C387" s="106">
        <f t="shared" ca="1" si="80"/>
        <v>40.999315537303218</v>
      </c>
      <c r="D387" s="106">
        <f t="shared" ca="1" si="80"/>
        <v>41.000157429652901</v>
      </c>
      <c r="E387" s="106">
        <f t="shared" ca="1" si="80"/>
        <v>41.000192228614118</v>
      </c>
      <c r="F387" s="106">
        <f t="shared" ca="1" si="81"/>
        <v>41</v>
      </c>
      <c r="G387" s="106">
        <f t="shared" ca="1" si="81"/>
        <v>41.000651890482402</v>
      </c>
      <c r="H387" s="106">
        <f t="shared" ca="1" si="81"/>
        <v>41.027397260273972</v>
      </c>
      <c r="I387" s="106">
        <f t="shared" ca="1" si="83"/>
        <v>41</v>
      </c>
      <c r="J387" s="106">
        <f t="shared" ca="1" si="83"/>
        <v>492</v>
      </c>
      <c r="K387" s="106">
        <f t="shared" ca="1" si="83"/>
        <v>0</v>
      </c>
      <c r="L387" s="106">
        <f t="shared" ca="1" si="83"/>
        <v>0</v>
      </c>
      <c r="M387" s="106">
        <f t="shared" ca="1" si="83"/>
        <v>0</v>
      </c>
      <c r="N387" s="106">
        <f t="shared" ca="1" si="83"/>
        <v>14975</v>
      </c>
      <c r="Q387" s="4"/>
    </row>
    <row r="388" spans="1:17" x14ac:dyDescent="0.2">
      <c r="A388" s="110">
        <f t="shared" ca="1" si="74"/>
        <v>29627</v>
      </c>
      <c r="B388" s="106">
        <f t="shared" ca="1" si="80"/>
        <v>41.024657534246572</v>
      </c>
      <c r="C388" s="106">
        <f t="shared" ca="1" si="80"/>
        <v>40.996577686516083</v>
      </c>
      <c r="D388" s="106">
        <f t="shared" ca="1" si="80"/>
        <v>40.997419522645913</v>
      </c>
      <c r="E388" s="106">
        <f t="shared" ca="1" si="80"/>
        <v>40.997454319283321</v>
      </c>
      <c r="F388" s="106">
        <f t="shared" ca="1" si="81"/>
        <v>40.99722222222222</v>
      </c>
      <c r="G388" s="106">
        <f t="shared" ca="1" si="81"/>
        <v>40.997913950456322</v>
      </c>
      <c r="H388" s="106">
        <f t="shared" ca="1" si="81"/>
        <v>41.024657534246572</v>
      </c>
      <c r="I388" s="106">
        <f t="shared" ca="1" si="83"/>
        <v>40</v>
      </c>
      <c r="J388" s="106">
        <f t="shared" ca="1" si="83"/>
        <v>491</v>
      </c>
      <c r="K388" s="106">
        <f t="shared" ca="1" si="83"/>
        <v>364</v>
      </c>
      <c r="L388" s="106">
        <f t="shared" ca="1" si="83"/>
        <v>11</v>
      </c>
      <c r="M388" s="106">
        <f t="shared" ca="1" si="83"/>
        <v>30</v>
      </c>
      <c r="N388" s="106">
        <f t="shared" ca="1" si="83"/>
        <v>14974</v>
      </c>
      <c r="Q388" s="4"/>
    </row>
    <row r="389" spans="1:17" x14ac:dyDescent="0.2">
      <c r="A389" s="110">
        <f t="shared" ca="1" si="74"/>
        <v>29714</v>
      </c>
      <c r="B389" s="106">
        <f t="shared" ca="1" si="80"/>
        <v>40.786301369863011</v>
      </c>
      <c r="C389" s="106">
        <f t="shared" ca="1" si="80"/>
        <v>40.758384668035589</v>
      </c>
      <c r="D389" s="106">
        <f t="shared" ca="1" si="80"/>
        <v>40.759221613037916</v>
      </c>
      <c r="E389" s="106">
        <f t="shared" ca="1" si="80"/>
        <v>40.7592562075044</v>
      </c>
      <c r="F389" s="106">
        <f t="shared" ca="1" si="81"/>
        <v>40.75277777777778</v>
      </c>
      <c r="G389" s="106">
        <f t="shared" ca="1" si="81"/>
        <v>40.759713168187744</v>
      </c>
      <c r="H389" s="106">
        <f t="shared" ca="1" si="81"/>
        <v>40.786301369863011</v>
      </c>
      <c r="I389" s="106">
        <f t="shared" ca="1" si="83"/>
        <v>40</v>
      </c>
      <c r="J389" s="106">
        <f t="shared" ca="1" si="83"/>
        <v>489</v>
      </c>
      <c r="K389" s="106">
        <f t="shared" ca="1" si="83"/>
        <v>277</v>
      </c>
      <c r="L389" s="106">
        <f t="shared" ca="1" si="83"/>
        <v>9</v>
      </c>
      <c r="M389" s="106">
        <f t="shared" ca="1" si="83"/>
        <v>1</v>
      </c>
      <c r="N389" s="106">
        <f t="shared" ca="1" si="83"/>
        <v>14887</v>
      </c>
      <c r="Q389" s="4"/>
    </row>
    <row r="390" spans="1:17" x14ac:dyDescent="0.2">
      <c r="A390" s="110">
        <f t="shared" ca="1" si="74"/>
        <v>29715</v>
      </c>
      <c r="B390" s="106">
        <f t="shared" ca="1" si="80"/>
        <v>40.783561643835618</v>
      </c>
      <c r="C390" s="106">
        <f t="shared" ca="1" si="80"/>
        <v>40.755646817248461</v>
      </c>
      <c r="D390" s="106">
        <f t="shared" ca="1" si="80"/>
        <v>40.756483706030927</v>
      </c>
      <c r="E390" s="106">
        <f t="shared" ca="1" si="80"/>
        <v>40.756518298173603</v>
      </c>
      <c r="F390" s="106">
        <f t="shared" ca="1" si="81"/>
        <v>40.75</v>
      </c>
      <c r="G390" s="106">
        <f t="shared" ca="1" si="81"/>
        <v>40.756975228161672</v>
      </c>
      <c r="H390" s="106">
        <f t="shared" ca="1" si="81"/>
        <v>40.783561643835618</v>
      </c>
      <c r="I390" s="106">
        <f t="shared" ca="1" si="83"/>
        <v>40</v>
      </c>
      <c r="J390" s="106">
        <f t="shared" ca="1" si="83"/>
        <v>489</v>
      </c>
      <c r="K390" s="106">
        <f t="shared" ca="1" si="83"/>
        <v>276</v>
      </c>
      <c r="L390" s="106">
        <f t="shared" ca="1" si="83"/>
        <v>9</v>
      </c>
      <c r="M390" s="106">
        <f t="shared" ca="1" si="83"/>
        <v>0</v>
      </c>
      <c r="N390" s="106">
        <f t="shared" ca="1" si="83"/>
        <v>14886</v>
      </c>
      <c r="Q390" s="4"/>
    </row>
    <row r="391" spans="1:17" x14ac:dyDescent="0.2">
      <c r="A391" s="110">
        <f t="shared" ca="1" si="74"/>
        <v>29716</v>
      </c>
      <c r="B391" s="106">
        <f t="shared" ca="1" si="80"/>
        <v>40.780821917808218</v>
      </c>
      <c r="C391" s="106">
        <f t="shared" ca="1" si="80"/>
        <v>40.752908966461327</v>
      </c>
      <c r="D391" s="106">
        <f t="shared" ca="1" si="80"/>
        <v>40.753745799023939</v>
      </c>
      <c r="E391" s="106">
        <f t="shared" ca="1" si="80"/>
        <v>40.753780388842813</v>
      </c>
      <c r="F391" s="106">
        <f t="shared" ca="1" si="81"/>
        <v>40.74722222222222</v>
      </c>
      <c r="G391" s="106">
        <f t="shared" ca="1" si="81"/>
        <v>40.754237288135592</v>
      </c>
      <c r="H391" s="106">
        <f t="shared" ca="1" si="81"/>
        <v>40.780821917808218</v>
      </c>
      <c r="I391" s="106">
        <f t="shared" ca="1" si="83"/>
        <v>40</v>
      </c>
      <c r="J391" s="106">
        <f t="shared" ca="1" si="83"/>
        <v>488</v>
      </c>
      <c r="K391" s="106">
        <f t="shared" ca="1" si="83"/>
        <v>275</v>
      </c>
      <c r="L391" s="106">
        <f t="shared" ca="1" si="83"/>
        <v>8</v>
      </c>
      <c r="M391" s="106">
        <f t="shared" ca="1" si="83"/>
        <v>30</v>
      </c>
      <c r="N391" s="106">
        <f t="shared" ca="1" si="83"/>
        <v>14885</v>
      </c>
      <c r="Q391" s="4"/>
    </row>
    <row r="392" spans="1:17" x14ac:dyDescent="0.2">
      <c r="A392" s="110">
        <f t="shared" ca="1" si="74"/>
        <v>29806</v>
      </c>
      <c r="B392" s="106">
        <f t="shared" ca="1" si="80"/>
        <v>40.534246575342465</v>
      </c>
      <c r="C392" s="106">
        <f t="shared" ca="1" si="80"/>
        <v>40.506502395619435</v>
      </c>
      <c r="D392" s="106">
        <f t="shared" ca="1" si="80"/>
        <v>40.507334168394969</v>
      </c>
      <c r="E392" s="106">
        <f t="shared" ca="1" si="80"/>
        <v>40.507368549071508</v>
      </c>
      <c r="F392" s="106">
        <f t="shared" ca="1" si="81"/>
        <v>40.50277777777778</v>
      </c>
      <c r="G392" s="106">
        <f t="shared" ca="1" si="81"/>
        <v>40.507822685788788</v>
      </c>
      <c r="H392" s="106">
        <f t="shared" ca="1" si="81"/>
        <v>40.534246575342465</v>
      </c>
      <c r="I392" s="106">
        <f t="shared" ca="1" si="83"/>
        <v>40</v>
      </c>
      <c r="J392" s="106">
        <f t="shared" ca="1" si="83"/>
        <v>486</v>
      </c>
      <c r="K392" s="106">
        <f t="shared" ca="1" si="83"/>
        <v>185</v>
      </c>
      <c r="L392" s="106">
        <f t="shared" ca="1" si="83"/>
        <v>6</v>
      </c>
      <c r="M392" s="106">
        <f t="shared" ca="1" si="83"/>
        <v>1</v>
      </c>
      <c r="N392" s="106">
        <f t="shared" ca="1" si="83"/>
        <v>14795</v>
      </c>
      <c r="Q392" s="4"/>
    </row>
    <row r="393" spans="1:17" x14ac:dyDescent="0.2">
      <c r="A393" s="110">
        <f t="shared" ca="1" si="74"/>
        <v>29807</v>
      </c>
      <c r="B393" s="106">
        <f t="shared" ca="1" si="80"/>
        <v>40.531506849315072</v>
      </c>
      <c r="C393" s="106">
        <f t="shared" ca="1" si="80"/>
        <v>40.503764544832308</v>
      </c>
      <c r="D393" s="106">
        <f t="shared" ca="1" si="80"/>
        <v>40.504596261387981</v>
      </c>
      <c r="E393" s="106">
        <f t="shared" ca="1" si="80"/>
        <v>40.504630639740718</v>
      </c>
      <c r="F393" s="106">
        <f t="shared" ca="1" si="81"/>
        <v>40.5</v>
      </c>
      <c r="G393" s="106">
        <f t="shared" ca="1" si="81"/>
        <v>40.505084745762709</v>
      </c>
      <c r="H393" s="106">
        <f t="shared" ca="1" si="81"/>
        <v>40.531506849315072</v>
      </c>
      <c r="I393" s="106">
        <f t="shared" ca="1" si="83"/>
        <v>40</v>
      </c>
      <c r="J393" s="106">
        <f t="shared" ca="1" si="83"/>
        <v>486</v>
      </c>
      <c r="K393" s="106">
        <f t="shared" ca="1" si="83"/>
        <v>184</v>
      </c>
      <c r="L393" s="106">
        <f t="shared" ca="1" si="83"/>
        <v>6</v>
      </c>
      <c r="M393" s="106">
        <f t="shared" ca="1" si="83"/>
        <v>0</v>
      </c>
      <c r="N393" s="106">
        <f t="shared" ca="1" si="83"/>
        <v>14794</v>
      </c>
      <c r="Q393" s="4"/>
    </row>
    <row r="394" spans="1:17" x14ac:dyDescent="0.2">
      <c r="A394" s="110">
        <f t="shared" ca="1" si="74"/>
        <v>29808</v>
      </c>
      <c r="B394" s="106">
        <f t="shared" ref="B394:E413" ca="1" si="84">($B$7-$A394)/B$12</f>
        <v>40.528767123287672</v>
      </c>
      <c r="C394" s="106">
        <f t="shared" ca="1" si="84"/>
        <v>40.501026694045173</v>
      </c>
      <c r="D394" s="106">
        <f t="shared" ca="1" si="84"/>
        <v>40.501858354380992</v>
      </c>
      <c r="E394" s="106">
        <f t="shared" ca="1" si="84"/>
        <v>40.501892730409921</v>
      </c>
      <c r="F394" s="106">
        <f t="shared" ref="F394:H413" ca="1" si="85">YEARFRAC($A394,$B$7,F$12)</f>
        <v>40.49722222222222</v>
      </c>
      <c r="G394" s="106">
        <f t="shared" ca="1" si="85"/>
        <v>40.502346805736636</v>
      </c>
      <c r="H394" s="106">
        <f t="shared" ca="1" si="85"/>
        <v>40.528767123287672</v>
      </c>
      <c r="I394" s="106">
        <f t="shared" ref="I394:N403" ca="1" si="86">DATEDIF($A394,$B$7,I$12)</f>
        <v>40</v>
      </c>
      <c r="J394" s="106">
        <f t="shared" ca="1" si="86"/>
        <v>485</v>
      </c>
      <c r="K394" s="106">
        <f t="shared" ca="1" si="86"/>
        <v>183</v>
      </c>
      <c r="L394" s="106">
        <f t="shared" ca="1" si="86"/>
        <v>5</v>
      </c>
      <c r="M394" s="106">
        <f t="shared" ca="1" si="86"/>
        <v>30</v>
      </c>
      <c r="N394" s="106">
        <f t="shared" ca="1" si="86"/>
        <v>14793</v>
      </c>
      <c r="Q394" s="4"/>
    </row>
    <row r="395" spans="1:17" x14ac:dyDescent="0.2">
      <c r="A395" s="110">
        <f t="shared" ca="1" si="74"/>
        <v>29898</v>
      </c>
      <c r="B395" s="106">
        <f t="shared" ca="1" si="84"/>
        <v>40.282191780821918</v>
      </c>
      <c r="C395" s="106">
        <f t="shared" ca="1" si="84"/>
        <v>40.254620123203289</v>
      </c>
      <c r="D395" s="106">
        <f t="shared" ca="1" si="84"/>
        <v>40.25544672375203</v>
      </c>
      <c r="E395" s="106">
        <f t="shared" ca="1" si="84"/>
        <v>40.255480890638623</v>
      </c>
      <c r="F395" s="106">
        <f t="shared" ca="1" si="85"/>
        <v>40.25277777777778</v>
      </c>
      <c r="G395" s="106">
        <f t="shared" ca="1" si="85"/>
        <v>40.255932203389833</v>
      </c>
      <c r="H395" s="106">
        <f t="shared" ca="1" si="85"/>
        <v>40.282191780821918</v>
      </c>
      <c r="I395" s="106">
        <f t="shared" ca="1" si="86"/>
        <v>40</v>
      </c>
      <c r="J395" s="106">
        <f t="shared" ca="1" si="86"/>
        <v>483</v>
      </c>
      <c r="K395" s="106">
        <f t="shared" ca="1" si="86"/>
        <v>93</v>
      </c>
      <c r="L395" s="106">
        <f t="shared" ca="1" si="86"/>
        <v>3</v>
      </c>
      <c r="M395" s="106">
        <f t="shared" ca="1" si="86"/>
        <v>1</v>
      </c>
      <c r="N395" s="106">
        <f t="shared" ca="1" si="86"/>
        <v>14703</v>
      </c>
      <c r="Q395" s="4"/>
    </row>
    <row r="396" spans="1:17" x14ac:dyDescent="0.2">
      <c r="A396" s="110">
        <f t="shared" ca="1" si="74"/>
        <v>29899</v>
      </c>
      <c r="B396" s="106">
        <f t="shared" ca="1" si="84"/>
        <v>40.279452054794518</v>
      </c>
      <c r="C396" s="106">
        <f t="shared" ca="1" si="84"/>
        <v>40.251882272416154</v>
      </c>
      <c r="D396" s="106">
        <f t="shared" ca="1" si="84"/>
        <v>40.252708816745042</v>
      </c>
      <c r="E396" s="106">
        <f t="shared" ca="1" si="84"/>
        <v>40.252742981307826</v>
      </c>
      <c r="F396" s="106">
        <f t="shared" ca="1" si="85"/>
        <v>40.25</v>
      </c>
      <c r="G396" s="106">
        <f t="shared" ca="1" si="85"/>
        <v>40.253194263363753</v>
      </c>
      <c r="H396" s="106">
        <f t="shared" ca="1" si="85"/>
        <v>40.279452054794518</v>
      </c>
      <c r="I396" s="106">
        <f t="shared" ca="1" si="86"/>
        <v>40</v>
      </c>
      <c r="J396" s="106">
        <f t="shared" ca="1" si="86"/>
        <v>483</v>
      </c>
      <c r="K396" s="106">
        <f t="shared" ca="1" si="86"/>
        <v>92</v>
      </c>
      <c r="L396" s="106">
        <f t="shared" ca="1" si="86"/>
        <v>3</v>
      </c>
      <c r="M396" s="106">
        <f t="shared" ca="1" si="86"/>
        <v>0</v>
      </c>
      <c r="N396" s="106">
        <f t="shared" ca="1" si="86"/>
        <v>14702</v>
      </c>
      <c r="Q396" s="4"/>
    </row>
    <row r="397" spans="1:17" x14ac:dyDescent="0.2">
      <c r="A397" s="110">
        <f t="shared" ca="1" si="74"/>
        <v>29900</v>
      </c>
      <c r="B397" s="106">
        <f t="shared" ca="1" si="84"/>
        <v>40.276712328767125</v>
      </c>
      <c r="C397" s="106">
        <f t="shared" ca="1" si="84"/>
        <v>40.249144421629019</v>
      </c>
      <c r="D397" s="106">
        <f t="shared" ca="1" si="84"/>
        <v>40.249970909738053</v>
      </c>
      <c r="E397" s="106">
        <f t="shared" ca="1" si="84"/>
        <v>40.250005071977036</v>
      </c>
      <c r="F397" s="106">
        <f t="shared" ca="1" si="85"/>
        <v>40.24722222222222</v>
      </c>
      <c r="G397" s="106">
        <f t="shared" ca="1" si="85"/>
        <v>40.25045632333768</v>
      </c>
      <c r="H397" s="106">
        <f t="shared" ca="1" si="85"/>
        <v>40.276712328767125</v>
      </c>
      <c r="I397" s="106">
        <f t="shared" ca="1" si="86"/>
        <v>40</v>
      </c>
      <c r="J397" s="106">
        <f t="shared" ca="1" si="86"/>
        <v>482</v>
      </c>
      <c r="K397" s="106">
        <f t="shared" ca="1" si="86"/>
        <v>91</v>
      </c>
      <c r="L397" s="106">
        <f t="shared" ca="1" si="86"/>
        <v>2</v>
      </c>
      <c r="M397" s="106">
        <f t="shared" ca="1" si="86"/>
        <v>30</v>
      </c>
      <c r="N397" s="106">
        <f t="shared" ca="1" si="86"/>
        <v>14701</v>
      </c>
      <c r="Q397" s="4"/>
    </row>
    <row r="398" spans="1:17" x14ac:dyDescent="0.2">
      <c r="A398" s="110">
        <f t="shared" ca="1" si="74"/>
        <v>29990</v>
      </c>
      <c r="B398" s="106">
        <f t="shared" ca="1" si="84"/>
        <v>40.030136986301372</v>
      </c>
      <c r="C398" s="106">
        <f t="shared" ca="1" si="84"/>
        <v>40.002737850787135</v>
      </c>
      <c r="D398" s="106">
        <f t="shared" ca="1" si="84"/>
        <v>40.003559279109083</v>
      </c>
      <c r="E398" s="106">
        <f t="shared" ca="1" si="84"/>
        <v>40.003593232205731</v>
      </c>
      <c r="F398" s="106">
        <f t="shared" ca="1" si="85"/>
        <v>40.00277777777778</v>
      </c>
      <c r="G398" s="106">
        <f t="shared" ca="1" si="85"/>
        <v>40.003405676126874</v>
      </c>
      <c r="H398" s="106">
        <f t="shared" ca="1" si="85"/>
        <v>40.030136986301372</v>
      </c>
      <c r="I398" s="106">
        <f t="shared" ca="1" si="86"/>
        <v>40</v>
      </c>
      <c r="J398" s="106">
        <f t="shared" ca="1" si="86"/>
        <v>480</v>
      </c>
      <c r="K398" s="106">
        <f t="shared" ca="1" si="86"/>
        <v>1</v>
      </c>
      <c r="L398" s="106">
        <f t="shared" ca="1" si="86"/>
        <v>0</v>
      </c>
      <c r="M398" s="106">
        <f t="shared" ca="1" si="86"/>
        <v>1</v>
      </c>
      <c r="N398" s="106">
        <f t="shared" ca="1" si="86"/>
        <v>14611</v>
      </c>
      <c r="Q398" s="4"/>
    </row>
    <row r="399" spans="1:17" x14ac:dyDescent="0.2">
      <c r="A399" s="110">
        <f t="shared" ca="1" si="74"/>
        <v>29991</v>
      </c>
      <c r="B399" s="106">
        <f t="shared" ca="1" si="84"/>
        <v>40.027397260273972</v>
      </c>
      <c r="C399" s="106">
        <f t="shared" ca="1" si="84"/>
        <v>40</v>
      </c>
      <c r="D399" s="106">
        <f t="shared" ca="1" si="84"/>
        <v>40.000821372102095</v>
      </c>
      <c r="E399" s="106">
        <f t="shared" ca="1" si="84"/>
        <v>40.000855322874941</v>
      </c>
      <c r="F399" s="106">
        <f t="shared" ca="1" si="85"/>
        <v>40</v>
      </c>
      <c r="G399" s="106">
        <f t="shared" ca="1" si="85"/>
        <v>40.000667779632721</v>
      </c>
      <c r="H399" s="106">
        <f t="shared" ca="1" si="85"/>
        <v>40.027397260273972</v>
      </c>
      <c r="I399" s="106">
        <f t="shared" ca="1" si="86"/>
        <v>40</v>
      </c>
      <c r="J399" s="106">
        <f t="shared" ca="1" si="86"/>
        <v>480</v>
      </c>
      <c r="K399" s="106">
        <f t="shared" ca="1" si="86"/>
        <v>0</v>
      </c>
      <c r="L399" s="106">
        <f t="shared" ca="1" si="86"/>
        <v>0</v>
      </c>
      <c r="M399" s="106">
        <f t="shared" ca="1" si="86"/>
        <v>0</v>
      </c>
      <c r="N399" s="106">
        <f t="shared" ca="1" si="86"/>
        <v>14610</v>
      </c>
      <c r="Q399" s="4"/>
    </row>
    <row r="400" spans="1:17" x14ac:dyDescent="0.2">
      <c r="A400" s="110">
        <f t="shared" ca="1" si="74"/>
        <v>29992</v>
      </c>
      <c r="B400" s="106">
        <f t="shared" ca="1" si="84"/>
        <v>40.024657534246572</v>
      </c>
      <c r="C400" s="106">
        <f t="shared" ca="1" si="84"/>
        <v>39.997262149212865</v>
      </c>
      <c r="D400" s="106">
        <f t="shared" ca="1" si="84"/>
        <v>39.998083465095107</v>
      </c>
      <c r="E400" s="106">
        <f t="shared" ca="1" si="84"/>
        <v>39.998117413544151</v>
      </c>
      <c r="F400" s="106">
        <f t="shared" ca="1" si="85"/>
        <v>39.99722222222222</v>
      </c>
      <c r="G400" s="106">
        <f t="shared" ca="1" si="85"/>
        <v>39.997929883138561</v>
      </c>
      <c r="H400" s="106">
        <f t="shared" ca="1" si="85"/>
        <v>40.024657534246572</v>
      </c>
      <c r="I400" s="106">
        <f t="shared" ca="1" si="86"/>
        <v>39</v>
      </c>
      <c r="J400" s="106">
        <f t="shared" ca="1" si="86"/>
        <v>479</v>
      </c>
      <c r="K400" s="106">
        <f t="shared" ca="1" si="86"/>
        <v>364</v>
      </c>
      <c r="L400" s="106">
        <f t="shared" ca="1" si="86"/>
        <v>11</v>
      </c>
      <c r="M400" s="106">
        <f t="shared" ca="1" si="86"/>
        <v>30</v>
      </c>
      <c r="N400" s="106">
        <f t="shared" ca="1" si="86"/>
        <v>14609</v>
      </c>
      <c r="Q400" s="4"/>
    </row>
    <row r="401" spans="1:17" x14ac:dyDescent="0.2">
      <c r="A401" s="110">
        <f t="shared" ca="1" si="74"/>
        <v>30079</v>
      </c>
      <c r="B401" s="106">
        <f t="shared" ca="1" si="84"/>
        <v>39.786301369863011</v>
      </c>
      <c r="C401" s="106">
        <f t="shared" ca="1" si="84"/>
        <v>39.759069130732378</v>
      </c>
      <c r="D401" s="106">
        <f t="shared" ca="1" si="84"/>
        <v>39.759885555487109</v>
      </c>
      <c r="E401" s="106">
        <f t="shared" ca="1" si="84"/>
        <v>39.759919301765223</v>
      </c>
      <c r="F401" s="106">
        <f t="shared" ca="1" si="85"/>
        <v>39.75277777777778</v>
      </c>
      <c r="G401" s="106">
        <f t="shared" ca="1" si="85"/>
        <v>39.759732888146914</v>
      </c>
      <c r="H401" s="106">
        <f t="shared" ca="1" si="85"/>
        <v>39.786301369863011</v>
      </c>
      <c r="I401" s="106">
        <f t="shared" ca="1" si="86"/>
        <v>39</v>
      </c>
      <c r="J401" s="106">
        <f t="shared" ca="1" si="86"/>
        <v>477</v>
      </c>
      <c r="K401" s="106">
        <f t="shared" ca="1" si="86"/>
        <v>277</v>
      </c>
      <c r="L401" s="106">
        <f t="shared" ca="1" si="86"/>
        <v>9</v>
      </c>
      <c r="M401" s="106">
        <f t="shared" ca="1" si="86"/>
        <v>1</v>
      </c>
      <c r="N401" s="106">
        <f t="shared" ca="1" si="86"/>
        <v>14522</v>
      </c>
      <c r="Q401" s="4"/>
    </row>
    <row r="402" spans="1:17" x14ac:dyDescent="0.2">
      <c r="A402" s="110">
        <f t="shared" ref="A402:A465" ca="1" si="87">EDATE(A399,3)</f>
        <v>30080</v>
      </c>
      <c r="B402" s="106">
        <f t="shared" ca="1" si="84"/>
        <v>39.783561643835618</v>
      </c>
      <c r="C402" s="106">
        <f t="shared" ca="1" si="84"/>
        <v>39.756331279945243</v>
      </c>
      <c r="D402" s="106">
        <f t="shared" ca="1" si="84"/>
        <v>39.757147648480121</v>
      </c>
      <c r="E402" s="106">
        <f t="shared" ca="1" si="84"/>
        <v>39.757181392434426</v>
      </c>
      <c r="F402" s="106">
        <f t="shared" ca="1" si="85"/>
        <v>39.75</v>
      </c>
      <c r="G402" s="106">
        <f t="shared" ca="1" si="85"/>
        <v>39.756994991652753</v>
      </c>
      <c r="H402" s="106">
        <f t="shared" ca="1" si="85"/>
        <v>39.783561643835618</v>
      </c>
      <c r="I402" s="106">
        <f t="shared" ca="1" si="86"/>
        <v>39</v>
      </c>
      <c r="J402" s="106">
        <f t="shared" ca="1" si="86"/>
        <v>477</v>
      </c>
      <c r="K402" s="106">
        <f t="shared" ca="1" si="86"/>
        <v>276</v>
      </c>
      <c r="L402" s="106">
        <f t="shared" ca="1" si="86"/>
        <v>9</v>
      </c>
      <c r="M402" s="106">
        <f t="shared" ca="1" si="86"/>
        <v>0</v>
      </c>
      <c r="N402" s="106">
        <f t="shared" ca="1" si="86"/>
        <v>14521</v>
      </c>
      <c r="Q402" s="4"/>
    </row>
    <row r="403" spans="1:17" x14ac:dyDescent="0.2">
      <c r="A403" s="110">
        <f t="shared" ca="1" si="87"/>
        <v>30081</v>
      </c>
      <c r="B403" s="106">
        <f t="shared" ca="1" si="84"/>
        <v>39.780821917808218</v>
      </c>
      <c r="C403" s="106">
        <f t="shared" ca="1" si="84"/>
        <v>39.753593429158109</v>
      </c>
      <c r="D403" s="106">
        <f t="shared" ca="1" si="84"/>
        <v>39.754409741473133</v>
      </c>
      <c r="E403" s="106">
        <f t="shared" ca="1" si="84"/>
        <v>39.754443483103636</v>
      </c>
      <c r="F403" s="106">
        <f t="shared" ca="1" si="85"/>
        <v>39.74722222222222</v>
      </c>
      <c r="G403" s="106">
        <f t="shared" ca="1" si="85"/>
        <v>39.7542570951586</v>
      </c>
      <c r="H403" s="106">
        <f t="shared" ca="1" si="85"/>
        <v>39.780821917808218</v>
      </c>
      <c r="I403" s="106">
        <f t="shared" ca="1" si="86"/>
        <v>39</v>
      </c>
      <c r="J403" s="106">
        <f t="shared" ca="1" si="86"/>
        <v>476</v>
      </c>
      <c r="K403" s="106">
        <f t="shared" ca="1" si="86"/>
        <v>275</v>
      </c>
      <c r="L403" s="106">
        <f t="shared" ca="1" si="86"/>
        <v>8</v>
      </c>
      <c r="M403" s="106">
        <f t="shared" ca="1" si="86"/>
        <v>30</v>
      </c>
      <c r="N403" s="106">
        <f t="shared" ca="1" si="86"/>
        <v>14520</v>
      </c>
      <c r="Q403" s="4"/>
    </row>
    <row r="404" spans="1:17" x14ac:dyDescent="0.2">
      <c r="A404" s="110">
        <f t="shared" ca="1" si="87"/>
        <v>30171</v>
      </c>
      <c r="B404" s="106">
        <f t="shared" ca="1" si="84"/>
        <v>39.534246575342465</v>
      </c>
      <c r="C404" s="106">
        <f t="shared" ca="1" si="84"/>
        <v>39.507186858316224</v>
      </c>
      <c r="D404" s="106">
        <f t="shared" ca="1" si="84"/>
        <v>39.507998110844163</v>
      </c>
      <c r="E404" s="106">
        <f t="shared" ca="1" si="84"/>
        <v>39.50803164333233</v>
      </c>
      <c r="F404" s="106">
        <f t="shared" ca="1" si="85"/>
        <v>39.50277777777778</v>
      </c>
      <c r="G404" s="106">
        <f t="shared" ca="1" si="85"/>
        <v>39.507846410684472</v>
      </c>
      <c r="H404" s="106">
        <f t="shared" ca="1" si="85"/>
        <v>39.534246575342465</v>
      </c>
      <c r="I404" s="106">
        <f t="shared" ref="I404:N413" ca="1" si="88">DATEDIF($A404,$B$7,I$12)</f>
        <v>39</v>
      </c>
      <c r="J404" s="106">
        <f t="shared" ca="1" si="88"/>
        <v>474</v>
      </c>
      <c r="K404" s="106">
        <f t="shared" ca="1" si="88"/>
        <v>185</v>
      </c>
      <c r="L404" s="106">
        <f t="shared" ca="1" si="88"/>
        <v>6</v>
      </c>
      <c r="M404" s="106">
        <f t="shared" ca="1" si="88"/>
        <v>1</v>
      </c>
      <c r="N404" s="106">
        <f t="shared" ca="1" si="88"/>
        <v>14430</v>
      </c>
      <c r="Q404" s="4"/>
    </row>
    <row r="405" spans="1:17" x14ac:dyDescent="0.2">
      <c r="A405" s="110">
        <f t="shared" ca="1" si="87"/>
        <v>30172</v>
      </c>
      <c r="B405" s="106">
        <f t="shared" ca="1" si="84"/>
        <v>39.531506849315072</v>
      </c>
      <c r="C405" s="106">
        <f t="shared" ca="1" si="84"/>
        <v>39.504449007529089</v>
      </c>
      <c r="D405" s="106">
        <f t="shared" ca="1" si="84"/>
        <v>39.505260203837175</v>
      </c>
      <c r="E405" s="106">
        <f t="shared" ca="1" si="84"/>
        <v>39.50529373400154</v>
      </c>
      <c r="F405" s="106">
        <f t="shared" ca="1" si="85"/>
        <v>39.5</v>
      </c>
      <c r="G405" s="106">
        <f t="shared" ca="1" si="85"/>
        <v>39.505108514190319</v>
      </c>
      <c r="H405" s="106">
        <f t="shared" ca="1" si="85"/>
        <v>39.531506849315072</v>
      </c>
      <c r="I405" s="106">
        <f t="shared" ca="1" si="88"/>
        <v>39</v>
      </c>
      <c r="J405" s="106">
        <f t="shared" ca="1" si="88"/>
        <v>474</v>
      </c>
      <c r="K405" s="106">
        <f t="shared" ca="1" si="88"/>
        <v>184</v>
      </c>
      <c r="L405" s="106">
        <f t="shared" ca="1" si="88"/>
        <v>6</v>
      </c>
      <c r="M405" s="106">
        <f t="shared" ca="1" si="88"/>
        <v>0</v>
      </c>
      <c r="N405" s="106">
        <f t="shared" ca="1" si="88"/>
        <v>14429</v>
      </c>
      <c r="Q405" s="4"/>
    </row>
    <row r="406" spans="1:17" x14ac:dyDescent="0.2">
      <c r="A406" s="110">
        <f t="shared" ca="1" si="87"/>
        <v>30173</v>
      </c>
      <c r="B406" s="106">
        <f t="shared" ca="1" si="84"/>
        <v>39.528767123287672</v>
      </c>
      <c r="C406" s="106">
        <f t="shared" ca="1" si="84"/>
        <v>39.501711156741955</v>
      </c>
      <c r="D406" s="106">
        <f t="shared" ca="1" si="84"/>
        <v>39.502522296830186</v>
      </c>
      <c r="E406" s="106">
        <f t="shared" ca="1" si="84"/>
        <v>39.50255582467075</v>
      </c>
      <c r="F406" s="106">
        <f t="shared" ca="1" si="85"/>
        <v>39.49722222222222</v>
      </c>
      <c r="G406" s="106">
        <f t="shared" ca="1" si="85"/>
        <v>39.502370617696158</v>
      </c>
      <c r="H406" s="106">
        <f t="shared" ca="1" si="85"/>
        <v>39.528767123287672</v>
      </c>
      <c r="I406" s="106">
        <f t="shared" ca="1" si="88"/>
        <v>39</v>
      </c>
      <c r="J406" s="106">
        <f t="shared" ca="1" si="88"/>
        <v>473</v>
      </c>
      <c r="K406" s="106">
        <f t="shared" ca="1" si="88"/>
        <v>183</v>
      </c>
      <c r="L406" s="106">
        <f t="shared" ca="1" si="88"/>
        <v>5</v>
      </c>
      <c r="M406" s="106">
        <f t="shared" ca="1" si="88"/>
        <v>30</v>
      </c>
      <c r="N406" s="106">
        <f t="shared" ca="1" si="88"/>
        <v>14428</v>
      </c>
      <c r="Q406" s="4"/>
    </row>
    <row r="407" spans="1:17" x14ac:dyDescent="0.2">
      <c r="A407" s="110">
        <f t="shared" ca="1" si="87"/>
        <v>30263</v>
      </c>
      <c r="B407" s="106">
        <f t="shared" ca="1" si="84"/>
        <v>39.282191780821918</v>
      </c>
      <c r="C407" s="106">
        <f t="shared" ca="1" si="84"/>
        <v>39.25530458590007</v>
      </c>
      <c r="D407" s="106">
        <f t="shared" ca="1" si="84"/>
        <v>39.256110666201224</v>
      </c>
      <c r="E407" s="106">
        <f t="shared" ca="1" si="84"/>
        <v>39.256143984899445</v>
      </c>
      <c r="F407" s="106">
        <f t="shared" ca="1" si="85"/>
        <v>39.25277777777778</v>
      </c>
      <c r="G407" s="106">
        <f t="shared" ca="1" si="85"/>
        <v>39.255959933222037</v>
      </c>
      <c r="H407" s="106">
        <f t="shared" ca="1" si="85"/>
        <v>39.282191780821918</v>
      </c>
      <c r="I407" s="106">
        <f t="shared" ca="1" si="88"/>
        <v>39</v>
      </c>
      <c r="J407" s="106">
        <f t="shared" ca="1" si="88"/>
        <v>471</v>
      </c>
      <c r="K407" s="106">
        <f t="shared" ca="1" si="88"/>
        <v>93</v>
      </c>
      <c r="L407" s="106">
        <f t="shared" ca="1" si="88"/>
        <v>3</v>
      </c>
      <c r="M407" s="106">
        <f t="shared" ca="1" si="88"/>
        <v>1</v>
      </c>
      <c r="N407" s="106">
        <f t="shared" ca="1" si="88"/>
        <v>14338</v>
      </c>
      <c r="Q407" s="4"/>
    </row>
    <row r="408" spans="1:17" x14ac:dyDescent="0.2">
      <c r="A408" s="110">
        <f t="shared" ca="1" si="87"/>
        <v>30264</v>
      </c>
      <c r="B408" s="106">
        <f t="shared" ca="1" si="84"/>
        <v>39.279452054794518</v>
      </c>
      <c r="C408" s="106">
        <f t="shared" ca="1" si="84"/>
        <v>39.252566735112936</v>
      </c>
      <c r="D408" s="106">
        <f t="shared" ca="1" si="84"/>
        <v>39.253372759194235</v>
      </c>
      <c r="E408" s="106">
        <f t="shared" ca="1" si="84"/>
        <v>39.253406075568655</v>
      </c>
      <c r="F408" s="106">
        <f t="shared" ca="1" si="85"/>
        <v>39.25</v>
      </c>
      <c r="G408" s="106">
        <f t="shared" ca="1" si="85"/>
        <v>39.253222036727877</v>
      </c>
      <c r="H408" s="106">
        <f t="shared" ca="1" si="85"/>
        <v>39.279452054794518</v>
      </c>
      <c r="I408" s="106">
        <f t="shared" ca="1" si="88"/>
        <v>39</v>
      </c>
      <c r="J408" s="106">
        <f t="shared" ca="1" si="88"/>
        <v>471</v>
      </c>
      <c r="K408" s="106">
        <f t="shared" ca="1" si="88"/>
        <v>92</v>
      </c>
      <c r="L408" s="106">
        <f t="shared" ca="1" si="88"/>
        <v>3</v>
      </c>
      <c r="M408" s="106">
        <f t="shared" ca="1" si="88"/>
        <v>0</v>
      </c>
      <c r="N408" s="106">
        <f t="shared" ca="1" si="88"/>
        <v>14337</v>
      </c>
      <c r="Q408" s="4"/>
    </row>
    <row r="409" spans="1:17" x14ac:dyDescent="0.2">
      <c r="A409" s="110">
        <f t="shared" ca="1" si="87"/>
        <v>30265</v>
      </c>
      <c r="B409" s="106">
        <f t="shared" ca="1" si="84"/>
        <v>39.276712328767125</v>
      </c>
      <c r="C409" s="106">
        <f t="shared" ca="1" si="84"/>
        <v>39.249828884325801</v>
      </c>
      <c r="D409" s="106">
        <f t="shared" ca="1" si="84"/>
        <v>39.250634852187247</v>
      </c>
      <c r="E409" s="106">
        <f t="shared" ca="1" si="84"/>
        <v>39.250668166237858</v>
      </c>
      <c r="F409" s="106">
        <f t="shared" ca="1" si="85"/>
        <v>39.24722222222222</v>
      </c>
      <c r="G409" s="106">
        <f t="shared" ca="1" si="85"/>
        <v>39.250484140233723</v>
      </c>
      <c r="H409" s="106">
        <f t="shared" ca="1" si="85"/>
        <v>39.276712328767125</v>
      </c>
      <c r="I409" s="106">
        <f t="shared" ca="1" si="88"/>
        <v>39</v>
      </c>
      <c r="J409" s="106">
        <f t="shared" ca="1" si="88"/>
        <v>470</v>
      </c>
      <c r="K409" s="106">
        <f t="shared" ca="1" si="88"/>
        <v>91</v>
      </c>
      <c r="L409" s="106">
        <f t="shared" ca="1" si="88"/>
        <v>2</v>
      </c>
      <c r="M409" s="106">
        <f t="shared" ca="1" si="88"/>
        <v>30</v>
      </c>
      <c r="N409" s="106">
        <f t="shared" ca="1" si="88"/>
        <v>14336</v>
      </c>
      <c r="Q409" s="4"/>
    </row>
    <row r="410" spans="1:17" x14ac:dyDescent="0.2">
      <c r="A410" s="110">
        <f t="shared" ca="1" si="87"/>
        <v>30355</v>
      </c>
      <c r="B410" s="106">
        <f t="shared" ca="1" si="84"/>
        <v>39.030136986301372</v>
      </c>
      <c r="C410" s="106">
        <f t="shared" ca="1" si="84"/>
        <v>39.003422313483917</v>
      </c>
      <c r="D410" s="106">
        <f t="shared" ca="1" si="84"/>
        <v>39.004223221558277</v>
      </c>
      <c r="E410" s="106">
        <f t="shared" ca="1" si="84"/>
        <v>39.00425632646656</v>
      </c>
      <c r="F410" s="106">
        <f t="shared" ca="1" si="85"/>
        <v>39.00277777777778</v>
      </c>
      <c r="G410" s="106">
        <f t="shared" ca="1" si="85"/>
        <v>39.003422313483917</v>
      </c>
      <c r="H410" s="106">
        <f t="shared" ca="1" si="85"/>
        <v>39.030136986301372</v>
      </c>
      <c r="I410" s="106">
        <f t="shared" ca="1" si="88"/>
        <v>39</v>
      </c>
      <c r="J410" s="106">
        <f t="shared" ca="1" si="88"/>
        <v>468</v>
      </c>
      <c r="K410" s="106">
        <f t="shared" ca="1" si="88"/>
        <v>1</v>
      </c>
      <c r="L410" s="106">
        <f t="shared" ca="1" si="88"/>
        <v>0</v>
      </c>
      <c r="M410" s="106">
        <f t="shared" ca="1" si="88"/>
        <v>1</v>
      </c>
      <c r="N410" s="106">
        <f t="shared" ca="1" si="88"/>
        <v>14246</v>
      </c>
      <c r="Q410" s="4"/>
    </row>
    <row r="411" spans="1:17" x14ac:dyDescent="0.2">
      <c r="A411" s="110">
        <f t="shared" ca="1" si="87"/>
        <v>30356</v>
      </c>
      <c r="B411" s="106">
        <f t="shared" ca="1" si="84"/>
        <v>39.027397260273972</v>
      </c>
      <c r="C411" s="106">
        <f t="shared" ca="1" si="84"/>
        <v>39.000684462696782</v>
      </c>
      <c r="D411" s="106">
        <f t="shared" ca="1" si="84"/>
        <v>39.001485314551289</v>
      </c>
      <c r="E411" s="106">
        <f t="shared" ca="1" si="84"/>
        <v>39.001518417135763</v>
      </c>
      <c r="F411" s="106">
        <f t="shared" ca="1" si="85"/>
        <v>39</v>
      </c>
      <c r="G411" s="106">
        <f t="shared" ca="1" si="85"/>
        <v>39.000684462696782</v>
      </c>
      <c r="H411" s="106">
        <f t="shared" ca="1" si="85"/>
        <v>39.027397260273972</v>
      </c>
      <c r="I411" s="106">
        <f t="shared" ca="1" si="88"/>
        <v>39</v>
      </c>
      <c r="J411" s="106">
        <f t="shared" ca="1" si="88"/>
        <v>468</v>
      </c>
      <c r="K411" s="106">
        <f t="shared" ca="1" si="88"/>
        <v>0</v>
      </c>
      <c r="L411" s="106">
        <f t="shared" ca="1" si="88"/>
        <v>0</v>
      </c>
      <c r="M411" s="106">
        <f t="shared" ca="1" si="88"/>
        <v>0</v>
      </c>
      <c r="N411" s="106">
        <f t="shared" ca="1" si="88"/>
        <v>14245</v>
      </c>
      <c r="Q411" s="4"/>
    </row>
    <row r="412" spans="1:17" x14ac:dyDescent="0.2">
      <c r="A412" s="110">
        <f t="shared" ca="1" si="87"/>
        <v>30357</v>
      </c>
      <c r="B412" s="106">
        <f t="shared" ca="1" si="84"/>
        <v>39.024657534246572</v>
      </c>
      <c r="C412" s="106">
        <f t="shared" ca="1" si="84"/>
        <v>38.997946611909654</v>
      </c>
      <c r="D412" s="106">
        <f t="shared" ca="1" si="84"/>
        <v>38.9987474075443</v>
      </c>
      <c r="E412" s="106">
        <f t="shared" ca="1" si="84"/>
        <v>38.998780507804973</v>
      </c>
      <c r="F412" s="106">
        <f t="shared" ca="1" si="85"/>
        <v>38.99722222222222</v>
      </c>
      <c r="G412" s="106">
        <f t="shared" ca="1" si="85"/>
        <v>38.997946611909654</v>
      </c>
      <c r="H412" s="106">
        <f t="shared" ca="1" si="85"/>
        <v>39.024657534246572</v>
      </c>
      <c r="I412" s="106">
        <f t="shared" ca="1" si="88"/>
        <v>38</v>
      </c>
      <c r="J412" s="106">
        <f t="shared" ca="1" si="88"/>
        <v>467</v>
      </c>
      <c r="K412" s="106">
        <f t="shared" ca="1" si="88"/>
        <v>364</v>
      </c>
      <c r="L412" s="106">
        <f t="shared" ca="1" si="88"/>
        <v>11</v>
      </c>
      <c r="M412" s="106">
        <f t="shared" ca="1" si="88"/>
        <v>30</v>
      </c>
      <c r="N412" s="106">
        <f t="shared" ca="1" si="88"/>
        <v>14244</v>
      </c>
      <c r="Q412" s="4"/>
    </row>
    <row r="413" spans="1:17" x14ac:dyDescent="0.2">
      <c r="A413" s="110">
        <f t="shared" ca="1" si="87"/>
        <v>30444</v>
      </c>
      <c r="B413" s="106">
        <f t="shared" ca="1" si="84"/>
        <v>38.786301369863011</v>
      </c>
      <c r="C413" s="106">
        <f t="shared" ca="1" si="84"/>
        <v>38.75975359342916</v>
      </c>
      <c r="D413" s="106">
        <f t="shared" ca="1" si="84"/>
        <v>38.760549497936303</v>
      </c>
      <c r="E413" s="106">
        <f t="shared" ca="1" si="84"/>
        <v>38.760582396026045</v>
      </c>
      <c r="F413" s="106">
        <f t="shared" ca="1" si="85"/>
        <v>38.75277777777778</v>
      </c>
      <c r="G413" s="106">
        <f t="shared" ca="1" si="85"/>
        <v>38.75975359342916</v>
      </c>
      <c r="H413" s="106">
        <f t="shared" ca="1" si="85"/>
        <v>38.786301369863011</v>
      </c>
      <c r="I413" s="106">
        <f t="shared" ca="1" si="88"/>
        <v>38</v>
      </c>
      <c r="J413" s="106">
        <f t="shared" ca="1" si="88"/>
        <v>465</v>
      </c>
      <c r="K413" s="106">
        <f t="shared" ca="1" si="88"/>
        <v>277</v>
      </c>
      <c r="L413" s="106">
        <f t="shared" ca="1" si="88"/>
        <v>9</v>
      </c>
      <c r="M413" s="106">
        <f t="shared" ca="1" si="88"/>
        <v>1</v>
      </c>
      <c r="N413" s="106">
        <f t="shared" ca="1" si="88"/>
        <v>14157</v>
      </c>
      <c r="Q413" s="4"/>
    </row>
    <row r="414" spans="1:17" x14ac:dyDescent="0.2">
      <c r="A414" s="110">
        <f t="shared" ca="1" si="87"/>
        <v>30445</v>
      </c>
      <c r="B414" s="106">
        <f t="shared" ref="B414:E433" ca="1" si="89">($B$7-$A414)/B$12</f>
        <v>38.783561643835618</v>
      </c>
      <c r="C414" s="106">
        <f t="shared" ca="1" si="89"/>
        <v>38.757015742642025</v>
      </c>
      <c r="D414" s="106">
        <f t="shared" ca="1" si="89"/>
        <v>38.757811590929315</v>
      </c>
      <c r="E414" s="106">
        <f t="shared" ca="1" si="89"/>
        <v>38.757844486695255</v>
      </c>
      <c r="F414" s="106">
        <f t="shared" ref="F414:H433" ca="1" si="90">YEARFRAC($A414,$B$7,F$12)</f>
        <v>38.75</v>
      </c>
      <c r="G414" s="106">
        <f t="shared" ca="1" si="90"/>
        <v>38.757015742642025</v>
      </c>
      <c r="H414" s="106">
        <f t="shared" ca="1" si="90"/>
        <v>38.783561643835618</v>
      </c>
      <c r="I414" s="106">
        <f t="shared" ref="I414:N423" ca="1" si="91">DATEDIF($A414,$B$7,I$12)</f>
        <v>38</v>
      </c>
      <c r="J414" s="106">
        <f t="shared" ca="1" si="91"/>
        <v>465</v>
      </c>
      <c r="K414" s="106">
        <f t="shared" ca="1" si="91"/>
        <v>276</v>
      </c>
      <c r="L414" s="106">
        <f t="shared" ca="1" si="91"/>
        <v>9</v>
      </c>
      <c r="M414" s="106">
        <f t="shared" ca="1" si="91"/>
        <v>0</v>
      </c>
      <c r="N414" s="106">
        <f t="shared" ca="1" si="91"/>
        <v>14156</v>
      </c>
      <c r="Q414" s="4"/>
    </row>
    <row r="415" spans="1:17" x14ac:dyDescent="0.2">
      <c r="A415" s="110">
        <f t="shared" ca="1" si="87"/>
        <v>30446</v>
      </c>
      <c r="B415" s="106">
        <f t="shared" ca="1" si="89"/>
        <v>38.780821917808218</v>
      </c>
      <c r="C415" s="106">
        <f t="shared" ca="1" si="89"/>
        <v>38.75427789185489</v>
      </c>
      <c r="D415" s="106">
        <f t="shared" ca="1" si="89"/>
        <v>38.755073683922326</v>
      </c>
      <c r="E415" s="106">
        <f t="shared" ca="1" si="89"/>
        <v>38.755106577364458</v>
      </c>
      <c r="F415" s="106">
        <f t="shared" ca="1" si="90"/>
        <v>38.74722222222222</v>
      </c>
      <c r="G415" s="106">
        <f t="shared" ca="1" si="90"/>
        <v>38.75427789185489</v>
      </c>
      <c r="H415" s="106">
        <f t="shared" ca="1" si="90"/>
        <v>38.780821917808218</v>
      </c>
      <c r="I415" s="106">
        <f t="shared" ca="1" si="91"/>
        <v>38</v>
      </c>
      <c r="J415" s="106">
        <f t="shared" ca="1" si="91"/>
        <v>464</v>
      </c>
      <c r="K415" s="106">
        <f t="shared" ca="1" si="91"/>
        <v>275</v>
      </c>
      <c r="L415" s="106">
        <f t="shared" ca="1" si="91"/>
        <v>8</v>
      </c>
      <c r="M415" s="106">
        <f t="shared" ca="1" si="91"/>
        <v>30</v>
      </c>
      <c r="N415" s="106">
        <f t="shared" ca="1" si="91"/>
        <v>14155</v>
      </c>
      <c r="Q415" s="4"/>
    </row>
    <row r="416" spans="1:17" x14ac:dyDescent="0.2">
      <c r="A416" s="110">
        <f t="shared" ca="1" si="87"/>
        <v>30536</v>
      </c>
      <c r="B416" s="106">
        <f t="shared" ca="1" si="89"/>
        <v>38.534246575342465</v>
      </c>
      <c r="C416" s="106">
        <f t="shared" ca="1" si="89"/>
        <v>38.507871321013006</v>
      </c>
      <c r="D416" s="106">
        <f t="shared" ca="1" si="89"/>
        <v>38.508662053293357</v>
      </c>
      <c r="E416" s="106">
        <f t="shared" ca="1" si="89"/>
        <v>38.50869473759316</v>
      </c>
      <c r="F416" s="106">
        <f t="shared" ca="1" si="90"/>
        <v>38.50277777777778</v>
      </c>
      <c r="G416" s="106">
        <f t="shared" ca="1" si="90"/>
        <v>38.507871321013006</v>
      </c>
      <c r="H416" s="106">
        <f t="shared" ca="1" si="90"/>
        <v>38.534246575342465</v>
      </c>
      <c r="I416" s="106">
        <f t="shared" ca="1" si="91"/>
        <v>38</v>
      </c>
      <c r="J416" s="106">
        <f t="shared" ca="1" si="91"/>
        <v>462</v>
      </c>
      <c r="K416" s="106">
        <f t="shared" ca="1" si="91"/>
        <v>185</v>
      </c>
      <c r="L416" s="106">
        <f t="shared" ca="1" si="91"/>
        <v>6</v>
      </c>
      <c r="M416" s="106">
        <f t="shared" ca="1" si="91"/>
        <v>1</v>
      </c>
      <c r="N416" s="106">
        <f t="shared" ca="1" si="91"/>
        <v>14065</v>
      </c>
      <c r="Q416" s="4"/>
    </row>
    <row r="417" spans="1:17" x14ac:dyDescent="0.2">
      <c r="A417" s="110">
        <f t="shared" ca="1" si="87"/>
        <v>30537</v>
      </c>
      <c r="B417" s="106">
        <f t="shared" ca="1" si="89"/>
        <v>38.531506849315072</v>
      </c>
      <c r="C417" s="106">
        <f t="shared" ca="1" si="89"/>
        <v>38.505133470225871</v>
      </c>
      <c r="D417" s="106">
        <f t="shared" ca="1" si="89"/>
        <v>38.505924146286368</v>
      </c>
      <c r="E417" s="106">
        <f t="shared" ca="1" si="89"/>
        <v>38.505956828262363</v>
      </c>
      <c r="F417" s="106">
        <f t="shared" ca="1" si="90"/>
        <v>38.5</v>
      </c>
      <c r="G417" s="106">
        <f t="shared" ca="1" si="90"/>
        <v>38.505133470225871</v>
      </c>
      <c r="H417" s="106">
        <f t="shared" ca="1" si="90"/>
        <v>38.531506849315072</v>
      </c>
      <c r="I417" s="106">
        <f t="shared" ca="1" si="91"/>
        <v>38</v>
      </c>
      <c r="J417" s="106">
        <f t="shared" ca="1" si="91"/>
        <v>462</v>
      </c>
      <c r="K417" s="106">
        <f t="shared" ca="1" si="91"/>
        <v>184</v>
      </c>
      <c r="L417" s="106">
        <f t="shared" ca="1" si="91"/>
        <v>6</v>
      </c>
      <c r="M417" s="106">
        <f t="shared" ca="1" si="91"/>
        <v>0</v>
      </c>
      <c r="N417" s="106">
        <f t="shared" ca="1" si="91"/>
        <v>14064</v>
      </c>
      <c r="Q417" s="4"/>
    </row>
    <row r="418" spans="1:17" x14ac:dyDescent="0.2">
      <c r="A418" s="110">
        <f t="shared" ca="1" si="87"/>
        <v>30538</v>
      </c>
      <c r="B418" s="106">
        <f t="shared" ca="1" si="89"/>
        <v>38.528767123287672</v>
      </c>
      <c r="C418" s="106">
        <f t="shared" ca="1" si="89"/>
        <v>38.502395619438744</v>
      </c>
      <c r="D418" s="106">
        <f t="shared" ca="1" si="89"/>
        <v>38.50318623927938</v>
      </c>
      <c r="E418" s="106">
        <f t="shared" ca="1" si="89"/>
        <v>38.503218918931573</v>
      </c>
      <c r="F418" s="106">
        <f t="shared" ca="1" si="90"/>
        <v>38.49722222222222</v>
      </c>
      <c r="G418" s="106">
        <f t="shared" ca="1" si="90"/>
        <v>38.502395619438744</v>
      </c>
      <c r="H418" s="106">
        <f t="shared" ca="1" si="90"/>
        <v>38.528767123287672</v>
      </c>
      <c r="I418" s="106">
        <f t="shared" ca="1" si="91"/>
        <v>38</v>
      </c>
      <c r="J418" s="106">
        <f t="shared" ca="1" si="91"/>
        <v>461</v>
      </c>
      <c r="K418" s="106">
        <f t="shared" ca="1" si="91"/>
        <v>183</v>
      </c>
      <c r="L418" s="106">
        <f t="shared" ca="1" si="91"/>
        <v>5</v>
      </c>
      <c r="M418" s="106">
        <f t="shared" ca="1" si="91"/>
        <v>30</v>
      </c>
      <c r="N418" s="106">
        <f t="shared" ca="1" si="91"/>
        <v>14063</v>
      </c>
      <c r="Q418" s="4"/>
    </row>
    <row r="419" spans="1:17" x14ac:dyDescent="0.2">
      <c r="A419" s="110">
        <f t="shared" ca="1" si="87"/>
        <v>30628</v>
      </c>
      <c r="B419" s="106">
        <f t="shared" ca="1" si="89"/>
        <v>38.282191780821918</v>
      </c>
      <c r="C419" s="106">
        <f t="shared" ca="1" si="89"/>
        <v>38.255989048596852</v>
      </c>
      <c r="D419" s="106">
        <f t="shared" ca="1" si="89"/>
        <v>38.256774608650417</v>
      </c>
      <c r="E419" s="106">
        <f t="shared" ca="1" si="89"/>
        <v>38.256807079160268</v>
      </c>
      <c r="F419" s="106">
        <f t="shared" ca="1" si="90"/>
        <v>38.25277777777778</v>
      </c>
      <c r="G419" s="106">
        <f t="shared" ca="1" si="90"/>
        <v>38.255989048596852</v>
      </c>
      <c r="H419" s="106">
        <f t="shared" ca="1" si="90"/>
        <v>38.282191780821918</v>
      </c>
      <c r="I419" s="106">
        <f t="shared" ca="1" si="91"/>
        <v>38</v>
      </c>
      <c r="J419" s="106">
        <f t="shared" ca="1" si="91"/>
        <v>459</v>
      </c>
      <c r="K419" s="106">
        <f t="shared" ca="1" si="91"/>
        <v>93</v>
      </c>
      <c r="L419" s="106">
        <f t="shared" ca="1" si="91"/>
        <v>3</v>
      </c>
      <c r="M419" s="106">
        <f t="shared" ca="1" si="91"/>
        <v>1</v>
      </c>
      <c r="N419" s="106">
        <f t="shared" ca="1" si="91"/>
        <v>13973</v>
      </c>
      <c r="Q419" s="4"/>
    </row>
    <row r="420" spans="1:17" x14ac:dyDescent="0.2">
      <c r="A420" s="110">
        <f t="shared" ca="1" si="87"/>
        <v>30629</v>
      </c>
      <c r="B420" s="106">
        <f t="shared" ca="1" si="89"/>
        <v>38.279452054794518</v>
      </c>
      <c r="C420" s="106">
        <f t="shared" ca="1" si="89"/>
        <v>38.253251197809718</v>
      </c>
      <c r="D420" s="106">
        <f t="shared" ca="1" si="89"/>
        <v>38.254036701643429</v>
      </c>
      <c r="E420" s="106">
        <f t="shared" ca="1" si="89"/>
        <v>38.254069169829478</v>
      </c>
      <c r="F420" s="106">
        <f t="shared" ca="1" si="90"/>
        <v>38.25</v>
      </c>
      <c r="G420" s="106">
        <f t="shared" ca="1" si="90"/>
        <v>38.253251197809718</v>
      </c>
      <c r="H420" s="106">
        <f t="shared" ca="1" si="90"/>
        <v>38.279452054794518</v>
      </c>
      <c r="I420" s="106">
        <f t="shared" ca="1" si="91"/>
        <v>38</v>
      </c>
      <c r="J420" s="106">
        <f t="shared" ca="1" si="91"/>
        <v>459</v>
      </c>
      <c r="K420" s="106">
        <f t="shared" ca="1" si="91"/>
        <v>92</v>
      </c>
      <c r="L420" s="106">
        <f t="shared" ca="1" si="91"/>
        <v>3</v>
      </c>
      <c r="M420" s="106">
        <f t="shared" ca="1" si="91"/>
        <v>0</v>
      </c>
      <c r="N420" s="106">
        <f t="shared" ca="1" si="91"/>
        <v>13972</v>
      </c>
      <c r="Q420" s="4"/>
    </row>
    <row r="421" spans="1:17" x14ac:dyDescent="0.2">
      <c r="A421" s="110">
        <f t="shared" ca="1" si="87"/>
        <v>30630</v>
      </c>
      <c r="B421" s="106">
        <f t="shared" ca="1" si="89"/>
        <v>38.276712328767125</v>
      </c>
      <c r="C421" s="106">
        <f t="shared" ca="1" si="89"/>
        <v>38.25051334702259</v>
      </c>
      <c r="D421" s="106">
        <f t="shared" ca="1" si="89"/>
        <v>38.25129879463644</v>
      </c>
      <c r="E421" s="106">
        <f t="shared" ca="1" si="89"/>
        <v>38.251331260498688</v>
      </c>
      <c r="F421" s="106">
        <f t="shared" ca="1" si="90"/>
        <v>38.24722222222222</v>
      </c>
      <c r="G421" s="106">
        <f t="shared" ca="1" si="90"/>
        <v>38.25051334702259</v>
      </c>
      <c r="H421" s="106">
        <f t="shared" ca="1" si="90"/>
        <v>38.276712328767125</v>
      </c>
      <c r="I421" s="106">
        <f t="shared" ca="1" si="91"/>
        <v>38</v>
      </c>
      <c r="J421" s="106">
        <f t="shared" ca="1" si="91"/>
        <v>458</v>
      </c>
      <c r="K421" s="106">
        <f t="shared" ca="1" si="91"/>
        <v>91</v>
      </c>
      <c r="L421" s="106">
        <f t="shared" ca="1" si="91"/>
        <v>2</v>
      </c>
      <c r="M421" s="106">
        <f t="shared" ca="1" si="91"/>
        <v>30</v>
      </c>
      <c r="N421" s="106">
        <f t="shared" ca="1" si="91"/>
        <v>13971</v>
      </c>
      <c r="Q421" s="4"/>
    </row>
    <row r="422" spans="1:17" x14ac:dyDescent="0.2">
      <c r="A422" s="110">
        <f t="shared" ca="1" si="87"/>
        <v>30720</v>
      </c>
      <c r="B422" s="106">
        <f t="shared" ca="1" si="89"/>
        <v>38.030136986301372</v>
      </c>
      <c r="C422" s="106">
        <f t="shared" ca="1" si="89"/>
        <v>38.004106776180699</v>
      </c>
      <c r="D422" s="106">
        <f t="shared" ca="1" si="89"/>
        <v>38.004887164007471</v>
      </c>
      <c r="E422" s="106">
        <f t="shared" ca="1" si="89"/>
        <v>38.004919420727383</v>
      </c>
      <c r="F422" s="106">
        <f t="shared" ca="1" si="90"/>
        <v>38.00277777777778</v>
      </c>
      <c r="G422" s="106">
        <f t="shared" ca="1" si="90"/>
        <v>38.003439803439804</v>
      </c>
      <c r="H422" s="106">
        <f t="shared" ca="1" si="90"/>
        <v>38.030136986301372</v>
      </c>
      <c r="I422" s="106">
        <f t="shared" ca="1" si="91"/>
        <v>38</v>
      </c>
      <c r="J422" s="106">
        <f t="shared" ca="1" si="91"/>
        <v>456</v>
      </c>
      <c r="K422" s="106">
        <f t="shared" ca="1" si="91"/>
        <v>1</v>
      </c>
      <c r="L422" s="106">
        <f t="shared" ca="1" si="91"/>
        <v>0</v>
      </c>
      <c r="M422" s="106">
        <f t="shared" ca="1" si="91"/>
        <v>1</v>
      </c>
      <c r="N422" s="106">
        <f t="shared" ca="1" si="91"/>
        <v>13881</v>
      </c>
      <c r="Q422" s="4"/>
    </row>
    <row r="423" spans="1:17" x14ac:dyDescent="0.2">
      <c r="A423" s="110">
        <f t="shared" ca="1" si="87"/>
        <v>30721</v>
      </c>
      <c r="B423" s="106">
        <f t="shared" ca="1" si="89"/>
        <v>38.027397260273972</v>
      </c>
      <c r="C423" s="106">
        <f t="shared" ca="1" si="89"/>
        <v>38.001368925393564</v>
      </c>
      <c r="D423" s="106">
        <f t="shared" ca="1" si="89"/>
        <v>38.002149257000482</v>
      </c>
      <c r="E423" s="106">
        <f t="shared" ca="1" si="89"/>
        <v>38.002181511396593</v>
      </c>
      <c r="F423" s="106">
        <f t="shared" ca="1" si="90"/>
        <v>38</v>
      </c>
      <c r="G423" s="106">
        <f t="shared" ca="1" si="90"/>
        <v>38.000702000701999</v>
      </c>
      <c r="H423" s="106">
        <f t="shared" ca="1" si="90"/>
        <v>38.027397260273972</v>
      </c>
      <c r="I423" s="106">
        <f t="shared" ca="1" si="91"/>
        <v>38</v>
      </c>
      <c r="J423" s="106">
        <f t="shared" ca="1" si="91"/>
        <v>456</v>
      </c>
      <c r="K423" s="106">
        <f t="shared" ca="1" si="91"/>
        <v>0</v>
      </c>
      <c r="L423" s="106">
        <f t="shared" ca="1" si="91"/>
        <v>0</v>
      </c>
      <c r="M423" s="106">
        <f t="shared" ca="1" si="91"/>
        <v>0</v>
      </c>
      <c r="N423" s="106">
        <f t="shared" ca="1" si="91"/>
        <v>13880</v>
      </c>
      <c r="Q423" s="4"/>
    </row>
    <row r="424" spans="1:17" x14ac:dyDescent="0.2">
      <c r="A424" s="110">
        <f t="shared" ca="1" si="87"/>
        <v>30722</v>
      </c>
      <c r="B424" s="106">
        <f t="shared" ca="1" si="89"/>
        <v>38.024657534246572</v>
      </c>
      <c r="C424" s="106">
        <f t="shared" ca="1" si="89"/>
        <v>37.998631074606436</v>
      </c>
      <c r="D424" s="106">
        <f t="shared" ca="1" si="89"/>
        <v>37.999411349993494</v>
      </c>
      <c r="E424" s="106">
        <f t="shared" ca="1" si="89"/>
        <v>37.999443602065796</v>
      </c>
      <c r="F424" s="106">
        <f t="shared" ca="1" si="90"/>
        <v>37.99722222222222</v>
      </c>
      <c r="G424" s="106">
        <f t="shared" ca="1" si="90"/>
        <v>37.997964197964194</v>
      </c>
      <c r="H424" s="106">
        <f t="shared" ca="1" si="90"/>
        <v>38.024657534246572</v>
      </c>
      <c r="I424" s="106">
        <f t="shared" ref="I424:N433" ca="1" si="92">DATEDIF($A424,$B$7,I$12)</f>
        <v>37</v>
      </c>
      <c r="J424" s="106">
        <f t="shared" ca="1" si="92"/>
        <v>455</v>
      </c>
      <c r="K424" s="106">
        <f t="shared" ca="1" si="92"/>
        <v>365</v>
      </c>
      <c r="L424" s="106">
        <f t="shared" ca="1" si="92"/>
        <v>11</v>
      </c>
      <c r="M424" s="106">
        <f t="shared" ca="1" si="92"/>
        <v>30</v>
      </c>
      <c r="N424" s="106">
        <f t="shared" ca="1" si="92"/>
        <v>13879</v>
      </c>
      <c r="Q424" s="4"/>
    </row>
    <row r="425" spans="1:17" x14ac:dyDescent="0.2">
      <c r="A425" s="110">
        <f t="shared" ca="1" si="87"/>
        <v>30810</v>
      </c>
      <c r="B425" s="106">
        <f t="shared" ca="1" si="89"/>
        <v>37.783561643835618</v>
      </c>
      <c r="C425" s="106">
        <f t="shared" ca="1" si="89"/>
        <v>37.757700205338807</v>
      </c>
      <c r="D425" s="106">
        <f t="shared" ca="1" si="89"/>
        <v>37.758475533378508</v>
      </c>
      <c r="E425" s="106">
        <f t="shared" ca="1" si="89"/>
        <v>37.758507580956078</v>
      </c>
      <c r="F425" s="106">
        <f t="shared" ca="1" si="90"/>
        <v>37.75277777777778</v>
      </c>
      <c r="G425" s="106">
        <f t="shared" ca="1" si="90"/>
        <v>37.757037557037556</v>
      </c>
      <c r="H425" s="106">
        <f t="shared" ca="1" si="90"/>
        <v>37.783561643835618</v>
      </c>
      <c r="I425" s="106">
        <f t="shared" ca="1" si="92"/>
        <v>37</v>
      </c>
      <c r="J425" s="106">
        <f t="shared" ca="1" si="92"/>
        <v>453</v>
      </c>
      <c r="K425" s="106">
        <f t="shared" ca="1" si="92"/>
        <v>277</v>
      </c>
      <c r="L425" s="106">
        <f t="shared" ca="1" si="92"/>
        <v>9</v>
      </c>
      <c r="M425" s="106">
        <f t="shared" ca="1" si="92"/>
        <v>1</v>
      </c>
      <c r="N425" s="106">
        <f t="shared" ca="1" si="92"/>
        <v>13791</v>
      </c>
      <c r="Q425" s="4"/>
    </row>
    <row r="426" spans="1:17" x14ac:dyDescent="0.2">
      <c r="A426" s="110">
        <f t="shared" ca="1" si="87"/>
        <v>30811</v>
      </c>
      <c r="B426" s="106">
        <f t="shared" ca="1" si="89"/>
        <v>37.780821917808218</v>
      </c>
      <c r="C426" s="106">
        <f t="shared" ca="1" si="89"/>
        <v>37.754962354551679</v>
      </c>
      <c r="D426" s="106">
        <f t="shared" ca="1" si="89"/>
        <v>37.75573762637152</v>
      </c>
      <c r="E426" s="106">
        <f t="shared" ca="1" si="89"/>
        <v>37.755769671625288</v>
      </c>
      <c r="F426" s="106">
        <f t="shared" ca="1" si="90"/>
        <v>37.75</v>
      </c>
      <c r="G426" s="106">
        <f t="shared" ca="1" si="90"/>
        <v>37.754299754299751</v>
      </c>
      <c r="H426" s="106">
        <f t="shared" ca="1" si="90"/>
        <v>37.780821917808218</v>
      </c>
      <c r="I426" s="106">
        <f t="shared" ca="1" si="92"/>
        <v>37</v>
      </c>
      <c r="J426" s="106">
        <f t="shared" ca="1" si="92"/>
        <v>453</v>
      </c>
      <c r="K426" s="106">
        <f t="shared" ca="1" si="92"/>
        <v>276</v>
      </c>
      <c r="L426" s="106">
        <f t="shared" ca="1" si="92"/>
        <v>9</v>
      </c>
      <c r="M426" s="106">
        <f t="shared" ca="1" si="92"/>
        <v>0</v>
      </c>
      <c r="N426" s="106">
        <f t="shared" ca="1" si="92"/>
        <v>13790</v>
      </c>
      <c r="Q426" s="4"/>
    </row>
    <row r="427" spans="1:17" x14ac:dyDescent="0.2">
      <c r="A427" s="110">
        <f t="shared" ca="1" si="87"/>
        <v>30812</v>
      </c>
      <c r="B427" s="106">
        <f t="shared" ca="1" si="89"/>
        <v>37.778082191780825</v>
      </c>
      <c r="C427" s="106">
        <f t="shared" ca="1" si="89"/>
        <v>37.752224503764545</v>
      </c>
      <c r="D427" s="106">
        <f t="shared" ca="1" si="89"/>
        <v>37.752999719364531</v>
      </c>
      <c r="E427" s="106">
        <f t="shared" ca="1" si="89"/>
        <v>37.753031762294491</v>
      </c>
      <c r="F427" s="106">
        <f t="shared" ca="1" si="90"/>
        <v>37.74722222222222</v>
      </c>
      <c r="G427" s="106">
        <f t="shared" ca="1" si="90"/>
        <v>37.751561951561946</v>
      </c>
      <c r="H427" s="106">
        <f t="shared" ca="1" si="90"/>
        <v>37.778082191780825</v>
      </c>
      <c r="I427" s="106">
        <f t="shared" ca="1" si="92"/>
        <v>37</v>
      </c>
      <c r="J427" s="106">
        <f t="shared" ca="1" si="92"/>
        <v>452</v>
      </c>
      <c r="K427" s="106">
        <f t="shared" ca="1" si="92"/>
        <v>275</v>
      </c>
      <c r="L427" s="106">
        <f t="shared" ca="1" si="92"/>
        <v>8</v>
      </c>
      <c r="M427" s="106">
        <f t="shared" ca="1" si="92"/>
        <v>30</v>
      </c>
      <c r="N427" s="106">
        <f t="shared" ca="1" si="92"/>
        <v>13789</v>
      </c>
      <c r="Q427" s="4"/>
    </row>
    <row r="428" spans="1:17" x14ac:dyDescent="0.2">
      <c r="A428" s="110">
        <f t="shared" ca="1" si="87"/>
        <v>30902</v>
      </c>
      <c r="B428" s="106">
        <f t="shared" ca="1" si="89"/>
        <v>37.531506849315072</v>
      </c>
      <c r="C428" s="106">
        <f t="shared" ca="1" si="89"/>
        <v>37.505817932922653</v>
      </c>
      <c r="D428" s="106">
        <f t="shared" ca="1" si="89"/>
        <v>37.506588088735569</v>
      </c>
      <c r="E428" s="106">
        <f t="shared" ca="1" si="89"/>
        <v>37.506619922523193</v>
      </c>
      <c r="F428" s="106">
        <f t="shared" ca="1" si="90"/>
        <v>37.50277777777778</v>
      </c>
      <c r="G428" s="106">
        <f t="shared" ca="1" si="90"/>
        <v>37.505159705159706</v>
      </c>
      <c r="H428" s="106">
        <f t="shared" ca="1" si="90"/>
        <v>37.531506849315072</v>
      </c>
      <c r="I428" s="106">
        <f t="shared" ca="1" si="92"/>
        <v>37</v>
      </c>
      <c r="J428" s="106">
        <f t="shared" ca="1" si="92"/>
        <v>450</v>
      </c>
      <c r="K428" s="106">
        <f t="shared" ca="1" si="92"/>
        <v>185</v>
      </c>
      <c r="L428" s="106">
        <f t="shared" ca="1" si="92"/>
        <v>6</v>
      </c>
      <c r="M428" s="106">
        <f t="shared" ca="1" si="92"/>
        <v>1</v>
      </c>
      <c r="N428" s="106">
        <f t="shared" ca="1" si="92"/>
        <v>13699</v>
      </c>
      <c r="Q428" s="4"/>
    </row>
    <row r="429" spans="1:17" x14ac:dyDescent="0.2">
      <c r="A429" s="110">
        <f t="shared" ca="1" si="87"/>
        <v>30903</v>
      </c>
      <c r="B429" s="106">
        <f t="shared" ca="1" si="89"/>
        <v>37.528767123287672</v>
      </c>
      <c r="C429" s="106">
        <f t="shared" ca="1" si="89"/>
        <v>37.503080082135526</v>
      </c>
      <c r="D429" s="106">
        <f t="shared" ca="1" si="89"/>
        <v>37.503850181728573</v>
      </c>
      <c r="E429" s="106">
        <f t="shared" ca="1" si="89"/>
        <v>37.503882013192396</v>
      </c>
      <c r="F429" s="106">
        <f t="shared" ca="1" si="90"/>
        <v>37.5</v>
      </c>
      <c r="G429" s="106">
        <f t="shared" ca="1" si="90"/>
        <v>37.502421902421901</v>
      </c>
      <c r="H429" s="106">
        <f t="shared" ca="1" si="90"/>
        <v>37.528767123287672</v>
      </c>
      <c r="I429" s="106">
        <f t="shared" ca="1" si="92"/>
        <v>37</v>
      </c>
      <c r="J429" s="106">
        <f t="shared" ca="1" si="92"/>
        <v>450</v>
      </c>
      <c r="K429" s="106">
        <f t="shared" ca="1" si="92"/>
        <v>184</v>
      </c>
      <c r="L429" s="106">
        <f t="shared" ca="1" si="92"/>
        <v>6</v>
      </c>
      <c r="M429" s="106">
        <f t="shared" ca="1" si="92"/>
        <v>0</v>
      </c>
      <c r="N429" s="106">
        <f t="shared" ca="1" si="92"/>
        <v>13698</v>
      </c>
      <c r="Q429" s="4"/>
    </row>
    <row r="430" spans="1:17" x14ac:dyDescent="0.2">
      <c r="A430" s="110">
        <f t="shared" ca="1" si="87"/>
        <v>30904</v>
      </c>
      <c r="B430" s="106">
        <f t="shared" ca="1" si="89"/>
        <v>37.526027397260272</v>
      </c>
      <c r="C430" s="106">
        <f t="shared" ca="1" si="89"/>
        <v>37.500342231348391</v>
      </c>
      <c r="D430" s="106">
        <f t="shared" ca="1" si="89"/>
        <v>37.501112274721585</v>
      </c>
      <c r="E430" s="106">
        <f t="shared" ca="1" si="89"/>
        <v>37.501144103861606</v>
      </c>
      <c r="F430" s="106">
        <f t="shared" ca="1" si="90"/>
        <v>37.49722222222222</v>
      </c>
      <c r="G430" s="106">
        <f t="shared" ca="1" si="90"/>
        <v>37.499684099684096</v>
      </c>
      <c r="H430" s="106">
        <f t="shared" ca="1" si="90"/>
        <v>37.526027397260272</v>
      </c>
      <c r="I430" s="106">
        <f t="shared" ca="1" si="92"/>
        <v>37</v>
      </c>
      <c r="J430" s="106">
        <f t="shared" ca="1" si="92"/>
        <v>449</v>
      </c>
      <c r="K430" s="106">
        <f t="shared" ca="1" si="92"/>
        <v>183</v>
      </c>
      <c r="L430" s="106">
        <f t="shared" ca="1" si="92"/>
        <v>5</v>
      </c>
      <c r="M430" s="106">
        <f t="shared" ca="1" si="92"/>
        <v>30</v>
      </c>
      <c r="N430" s="106">
        <f t="shared" ca="1" si="92"/>
        <v>13697</v>
      </c>
      <c r="Q430" s="4"/>
    </row>
    <row r="431" spans="1:17" x14ac:dyDescent="0.2">
      <c r="A431" s="110">
        <f t="shared" ca="1" si="87"/>
        <v>30994</v>
      </c>
      <c r="B431" s="106">
        <f t="shared" ca="1" si="89"/>
        <v>37.279452054794518</v>
      </c>
      <c r="C431" s="106">
        <f t="shared" ca="1" si="89"/>
        <v>37.2539356605065</v>
      </c>
      <c r="D431" s="106">
        <f t="shared" ca="1" si="89"/>
        <v>37.254700644092622</v>
      </c>
      <c r="E431" s="106">
        <f t="shared" ca="1" si="89"/>
        <v>37.2547322640903</v>
      </c>
      <c r="F431" s="106">
        <f t="shared" ca="1" si="90"/>
        <v>37.25277777777778</v>
      </c>
      <c r="G431" s="106">
        <f t="shared" ca="1" si="90"/>
        <v>37.253281853281848</v>
      </c>
      <c r="H431" s="106">
        <f t="shared" ca="1" si="90"/>
        <v>37.279452054794518</v>
      </c>
      <c r="I431" s="106">
        <f t="shared" ca="1" si="92"/>
        <v>37</v>
      </c>
      <c r="J431" s="106">
        <f t="shared" ca="1" si="92"/>
        <v>447</v>
      </c>
      <c r="K431" s="106">
        <f t="shared" ca="1" si="92"/>
        <v>93</v>
      </c>
      <c r="L431" s="106">
        <f t="shared" ca="1" si="92"/>
        <v>3</v>
      </c>
      <c r="M431" s="106">
        <f t="shared" ca="1" si="92"/>
        <v>1</v>
      </c>
      <c r="N431" s="106">
        <f t="shared" ca="1" si="92"/>
        <v>13607</v>
      </c>
      <c r="Q431" s="4"/>
    </row>
    <row r="432" spans="1:17" x14ac:dyDescent="0.2">
      <c r="A432" s="110">
        <f t="shared" ca="1" si="87"/>
        <v>30995</v>
      </c>
      <c r="B432" s="106">
        <f t="shared" ca="1" si="89"/>
        <v>37.276712328767125</v>
      </c>
      <c r="C432" s="106">
        <f t="shared" ca="1" si="89"/>
        <v>37.251197809719372</v>
      </c>
      <c r="D432" s="106">
        <f t="shared" ca="1" si="89"/>
        <v>37.251962737085634</v>
      </c>
      <c r="E432" s="106">
        <f t="shared" ca="1" si="89"/>
        <v>37.25199435475951</v>
      </c>
      <c r="F432" s="106">
        <f t="shared" ca="1" si="90"/>
        <v>37.25</v>
      </c>
      <c r="G432" s="106">
        <f t="shared" ca="1" si="90"/>
        <v>37.25054405054405</v>
      </c>
      <c r="H432" s="106">
        <f t="shared" ca="1" si="90"/>
        <v>37.276712328767125</v>
      </c>
      <c r="I432" s="106">
        <f t="shared" ca="1" si="92"/>
        <v>37</v>
      </c>
      <c r="J432" s="106">
        <f t="shared" ca="1" si="92"/>
        <v>447</v>
      </c>
      <c r="K432" s="106">
        <f t="shared" ca="1" si="92"/>
        <v>92</v>
      </c>
      <c r="L432" s="106">
        <f t="shared" ca="1" si="92"/>
        <v>3</v>
      </c>
      <c r="M432" s="106">
        <f t="shared" ca="1" si="92"/>
        <v>0</v>
      </c>
      <c r="N432" s="106">
        <f t="shared" ca="1" si="92"/>
        <v>13606</v>
      </c>
      <c r="Q432" s="4"/>
    </row>
    <row r="433" spans="1:17" x14ac:dyDescent="0.2">
      <c r="A433" s="110">
        <f t="shared" ca="1" si="87"/>
        <v>30996</v>
      </c>
      <c r="B433" s="106">
        <f t="shared" ca="1" si="89"/>
        <v>37.273972602739725</v>
      </c>
      <c r="C433" s="106">
        <f t="shared" ca="1" si="89"/>
        <v>37.248459958932237</v>
      </c>
      <c r="D433" s="106">
        <f t="shared" ca="1" si="89"/>
        <v>37.249224830078646</v>
      </c>
      <c r="E433" s="106">
        <f t="shared" ca="1" si="89"/>
        <v>37.24925644542872</v>
      </c>
      <c r="F433" s="106">
        <f t="shared" ca="1" si="90"/>
        <v>37.24722222222222</v>
      </c>
      <c r="G433" s="106">
        <f t="shared" ca="1" si="90"/>
        <v>37.247806247806245</v>
      </c>
      <c r="H433" s="106">
        <f t="shared" ca="1" si="90"/>
        <v>37.273972602739725</v>
      </c>
      <c r="I433" s="106">
        <f t="shared" ca="1" si="92"/>
        <v>37</v>
      </c>
      <c r="J433" s="106">
        <f t="shared" ca="1" si="92"/>
        <v>446</v>
      </c>
      <c r="K433" s="106">
        <f t="shared" ca="1" si="92"/>
        <v>91</v>
      </c>
      <c r="L433" s="106">
        <f t="shared" ca="1" si="92"/>
        <v>2</v>
      </c>
      <c r="M433" s="106">
        <f t="shared" ca="1" si="92"/>
        <v>30</v>
      </c>
      <c r="N433" s="106">
        <f t="shared" ca="1" si="92"/>
        <v>13605</v>
      </c>
      <c r="Q433" s="4"/>
    </row>
    <row r="434" spans="1:17" x14ac:dyDescent="0.2">
      <c r="A434" s="110">
        <f t="shared" ca="1" si="87"/>
        <v>31086</v>
      </c>
      <c r="B434" s="106">
        <f t="shared" ref="B434:E453" ca="1" si="93">($B$7-$A434)/B$12</f>
        <v>37.027397260273972</v>
      </c>
      <c r="C434" s="106">
        <f t="shared" ca="1" si="93"/>
        <v>37.002053388090346</v>
      </c>
      <c r="D434" s="106">
        <f t="shared" ca="1" si="93"/>
        <v>37.002813199449683</v>
      </c>
      <c r="E434" s="106">
        <f t="shared" ca="1" si="93"/>
        <v>37.002844605657415</v>
      </c>
      <c r="F434" s="106">
        <f t="shared" ref="F434:H453" ca="1" si="94">YEARFRAC($A434,$B$7,F$12)</f>
        <v>37.00277777777778</v>
      </c>
      <c r="G434" s="106">
        <f t="shared" ca="1" si="94"/>
        <v>37.003386411124715</v>
      </c>
      <c r="H434" s="106">
        <f t="shared" ca="1" si="94"/>
        <v>37.027397260273972</v>
      </c>
      <c r="I434" s="106">
        <f t="shared" ref="I434:N443" ca="1" si="95">DATEDIF($A434,$B$7,I$12)</f>
        <v>37</v>
      </c>
      <c r="J434" s="106">
        <f t="shared" ca="1" si="95"/>
        <v>444</v>
      </c>
      <c r="K434" s="106">
        <f t="shared" ca="1" si="95"/>
        <v>1</v>
      </c>
      <c r="L434" s="106">
        <f t="shared" ca="1" si="95"/>
        <v>0</v>
      </c>
      <c r="M434" s="106">
        <f t="shared" ca="1" si="95"/>
        <v>1</v>
      </c>
      <c r="N434" s="106">
        <f t="shared" ca="1" si="95"/>
        <v>13515</v>
      </c>
      <c r="Q434" s="4"/>
    </row>
    <row r="435" spans="1:17" x14ac:dyDescent="0.2">
      <c r="A435" s="110">
        <f t="shared" ca="1" si="87"/>
        <v>31087</v>
      </c>
      <c r="B435" s="106">
        <f t="shared" ca="1" si="93"/>
        <v>37.024657534246572</v>
      </c>
      <c r="C435" s="106">
        <f t="shared" ca="1" si="93"/>
        <v>36.999315537303218</v>
      </c>
      <c r="D435" s="106">
        <f t="shared" ca="1" si="93"/>
        <v>37.000075292442695</v>
      </c>
      <c r="E435" s="106">
        <f t="shared" ca="1" si="93"/>
        <v>37.000106696326618</v>
      </c>
      <c r="F435" s="106">
        <f t="shared" ca="1" si="94"/>
        <v>37</v>
      </c>
      <c r="G435" s="106">
        <f t="shared" ca="1" si="94"/>
        <v>37.000648461704735</v>
      </c>
      <c r="H435" s="106">
        <f t="shared" ca="1" si="94"/>
        <v>37.024657534246572</v>
      </c>
      <c r="I435" s="106">
        <f t="shared" ca="1" si="95"/>
        <v>37</v>
      </c>
      <c r="J435" s="106">
        <f t="shared" ca="1" si="95"/>
        <v>444</v>
      </c>
      <c r="K435" s="106">
        <f t="shared" ca="1" si="95"/>
        <v>0</v>
      </c>
      <c r="L435" s="106">
        <f t="shared" ca="1" si="95"/>
        <v>0</v>
      </c>
      <c r="M435" s="106">
        <f t="shared" ca="1" si="95"/>
        <v>0</v>
      </c>
      <c r="N435" s="106">
        <f t="shared" ca="1" si="95"/>
        <v>13514</v>
      </c>
      <c r="Q435" s="4"/>
    </row>
    <row r="436" spans="1:17" x14ac:dyDescent="0.2">
      <c r="A436" s="110">
        <f t="shared" ca="1" si="87"/>
        <v>31088</v>
      </c>
      <c r="B436" s="106">
        <f t="shared" ca="1" si="93"/>
        <v>37.021917808219179</v>
      </c>
      <c r="C436" s="106">
        <f t="shared" ca="1" si="93"/>
        <v>36.996577686516083</v>
      </c>
      <c r="D436" s="106">
        <f t="shared" ca="1" si="93"/>
        <v>36.997337385435706</v>
      </c>
      <c r="E436" s="106">
        <f t="shared" ca="1" si="93"/>
        <v>36.997368786995828</v>
      </c>
      <c r="F436" s="106">
        <f t="shared" ca="1" si="94"/>
        <v>36.99722222222222</v>
      </c>
      <c r="G436" s="106">
        <f t="shared" ca="1" si="94"/>
        <v>36.997910512284747</v>
      </c>
      <c r="H436" s="106">
        <f t="shared" ca="1" si="94"/>
        <v>37.021917808219179</v>
      </c>
      <c r="I436" s="106">
        <f t="shared" ca="1" si="95"/>
        <v>36</v>
      </c>
      <c r="J436" s="106">
        <f t="shared" ca="1" si="95"/>
        <v>443</v>
      </c>
      <c r="K436" s="106">
        <f t="shared" ca="1" si="95"/>
        <v>364</v>
      </c>
      <c r="L436" s="106">
        <f t="shared" ca="1" si="95"/>
        <v>11</v>
      </c>
      <c r="M436" s="106">
        <f t="shared" ca="1" si="95"/>
        <v>30</v>
      </c>
      <c r="N436" s="106">
        <f t="shared" ca="1" si="95"/>
        <v>13513</v>
      </c>
      <c r="Q436" s="4"/>
    </row>
    <row r="437" spans="1:17" x14ac:dyDescent="0.2">
      <c r="A437" s="110">
        <f t="shared" ca="1" si="87"/>
        <v>31175</v>
      </c>
      <c r="B437" s="106">
        <f t="shared" ca="1" si="93"/>
        <v>36.783561643835618</v>
      </c>
      <c r="C437" s="106">
        <f t="shared" ca="1" si="93"/>
        <v>36.758384668035589</v>
      </c>
      <c r="D437" s="106">
        <f t="shared" ca="1" si="93"/>
        <v>36.759139475827702</v>
      </c>
      <c r="E437" s="106">
        <f t="shared" ca="1" si="93"/>
        <v>36.7591706752169</v>
      </c>
      <c r="F437" s="106">
        <f t="shared" ca="1" si="94"/>
        <v>36.75277777777778</v>
      </c>
      <c r="G437" s="106">
        <f t="shared" ca="1" si="94"/>
        <v>36.759708912745872</v>
      </c>
      <c r="H437" s="106">
        <f t="shared" ca="1" si="94"/>
        <v>36.783561643835618</v>
      </c>
      <c r="I437" s="106">
        <f t="shared" ca="1" si="95"/>
        <v>36</v>
      </c>
      <c r="J437" s="106">
        <f t="shared" ca="1" si="95"/>
        <v>441</v>
      </c>
      <c r="K437" s="106">
        <f t="shared" ca="1" si="95"/>
        <v>277</v>
      </c>
      <c r="L437" s="106">
        <f t="shared" ca="1" si="95"/>
        <v>9</v>
      </c>
      <c r="M437" s="106">
        <f t="shared" ca="1" si="95"/>
        <v>1</v>
      </c>
      <c r="N437" s="106">
        <f t="shared" ca="1" si="95"/>
        <v>13426</v>
      </c>
      <c r="Q437" s="4"/>
    </row>
    <row r="438" spans="1:17" x14ac:dyDescent="0.2">
      <c r="A438" s="110">
        <f t="shared" ca="1" si="87"/>
        <v>31176</v>
      </c>
      <c r="B438" s="106">
        <f t="shared" ca="1" si="93"/>
        <v>36.780821917808218</v>
      </c>
      <c r="C438" s="106">
        <f t="shared" ca="1" si="93"/>
        <v>36.755646817248461</v>
      </c>
      <c r="D438" s="106">
        <f t="shared" ca="1" si="93"/>
        <v>36.756401568820714</v>
      </c>
      <c r="E438" s="106">
        <f t="shared" ca="1" si="93"/>
        <v>36.75643276588611</v>
      </c>
      <c r="F438" s="106">
        <f t="shared" ca="1" si="94"/>
        <v>36.75</v>
      </c>
      <c r="G438" s="106">
        <f t="shared" ca="1" si="94"/>
        <v>36.756970963325884</v>
      </c>
      <c r="H438" s="106">
        <f t="shared" ca="1" si="94"/>
        <v>36.780821917808218</v>
      </c>
      <c r="I438" s="106">
        <f t="shared" ca="1" si="95"/>
        <v>36</v>
      </c>
      <c r="J438" s="106">
        <f t="shared" ca="1" si="95"/>
        <v>441</v>
      </c>
      <c r="K438" s="106">
        <f t="shared" ca="1" si="95"/>
        <v>276</v>
      </c>
      <c r="L438" s="106">
        <f t="shared" ca="1" si="95"/>
        <v>9</v>
      </c>
      <c r="M438" s="106">
        <f t="shared" ca="1" si="95"/>
        <v>0</v>
      </c>
      <c r="N438" s="106">
        <f t="shared" ca="1" si="95"/>
        <v>13425</v>
      </c>
      <c r="Q438" s="4"/>
    </row>
    <row r="439" spans="1:17" x14ac:dyDescent="0.2">
      <c r="A439" s="110">
        <f t="shared" ca="1" si="87"/>
        <v>31177</v>
      </c>
      <c r="B439" s="106">
        <f t="shared" ca="1" si="93"/>
        <v>36.778082191780825</v>
      </c>
      <c r="C439" s="106">
        <f t="shared" ca="1" si="93"/>
        <v>36.752908966461327</v>
      </c>
      <c r="D439" s="106">
        <f t="shared" ca="1" si="93"/>
        <v>36.753663661813725</v>
      </c>
      <c r="E439" s="106">
        <f t="shared" ca="1" si="93"/>
        <v>36.75369485655532</v>
      </c>
      <c r="F439" s="106">
        <f t="shared" ca="1" si="94"/>
        <v>36.74722222222222</v>
      </c>
      <c r="G439" s="106">
        <f t="shared" ca="1" si="94"/>
        <v>36.754233013905896</v>
      </c>
      <c r="H439" s="106">
        <f t="shared" ca="1" si="94"/>
        <v>36.778082191780825</v>
      </c>
      <c r="I439" s="106">
        <f t="shared" ca="1" si="95"/>
        <v>36</v>
      </c>
      <c r="J439" s="106">
        <f t="shared" ca="1" si="95"/>
        <v>440</v>
      </c>
      <c r="K439" s="106">
        <f t="shared" ca="1" si="95"/>
        <v>275</v>
      </c>
      <c r="L439" s="106">
        <f t="shared" ca="1" si="95"/>
        <v>8</v>
      </c>
      <c r="M439" s="106">
        <f t="shared" ca="1" si="95"/>
        <v>30</v>
      </c>
      <c r="N439" s="106">
        <f t="shared" ca="1" si="95"/>
        <v>13424</v>
      </c>
      <c r="Q439" s="4"/>
    </row>
    <row r="440" spans="1:17" x14ac:dyDescent="0.2">
      <c r="A440" s="110">
        <f t="shared" ca="1" si="87"/>
        <v>31267</v>
      </c>
      <c r="B440" s="106">
        <f t="shared" ca="1" si="93"/>
        <v>36.531506849315072</v>
      </c>
      <c r="C440" s="106">
        <f t="shared" ca="1" si="93"/>
        <v>36.506502395619435</v>
      </c>
      <c r="D440" s="106">
        <f t="shared" ca="1" si="93"/>
        <v>36.507252031184763</v>
      </c>
      <c r="E440" s="106">
        <f t="shared" ca="1" si="93"/>
        <v>36.507283016784015</v>
      </c>
      <c r="F440" s="106">
        <f t="shared" ca="1" si="94"/>
        <v>36.50277777777778</v>
      </c>
      <c r="G440" s="106">
        <f t="shared" ca="1" si="94"/>
        <v>36.507817566107065</v>
      </c>
      <c r="H440" s="106">
        <f t="shared" ca="1" si="94"/>
        <v>36.531506849315072</v>
      </c>
      <c r="I440" s="106">
        <f t="shared" ca="1" si="95"/>
        <v>36</v>
      </c>
      <c r="J440" s="106">
        <f t="shared" ca="1" si="95"/>
        <v>438</v>
      </c>
      <c r="K440" s="106">
        <f t="shared" ca="1" si="95"/>
        <v>185</v>
      </c>
      <c r="L440" s="106">
        <f t="shared" ca="1" si="95"/>
        <v>6</v>
      </c>
      <c r="M440" s="106">
        <f t="shared" ca="1" si="95"/>
        <v>1</v>
      </c>
      <c r="N440" s="106">
        <f t="shared" ca="1" si="95"/>
        <v>13334</v>
      </c>
      <c r="Q440" s="4"/>
    </row>
    <row r="441" spans="1:17" x14ac:dyDescent="0.2">
      <c r="A441" s="110">
        <f t="shared" ca="1" si="87"/>
        <v>31268</v>
      </c>
      <c r="B441" s="106">
        <f t="shared" ca="1" si="93"/>
        <v>36.528767123287672</v>
      </c>
      <c r="C441" s="106">
        <f t="shared" ca="1" si="93"/>
        <v>36.503764544832308</v>
      </c>
      <c r="D441" s="106">
        <f t="shared" ca="1" si="93"/>
        <v>36.504514124177774</v>
      </c>
      <c r="E441" s="106">
        <f t="shared" ca="1" si="93"/>
        <v>36.504545107453225</v>
      </c>
      <c r="F441" s="106">
        <f t="shared" ca="1" si="94"/>
        <v>36.5</v>
      </c>
      <c r="G441" s="106">
        <f t="shared" ca="1" si="94"/>
        <v>36.505079616687077</v>
      </c>
      <c r="H441" s="106">
        <f t="shared" ca="1" si="94"/>
        <v>36.528767123287672</v>
      </c>
      <c r="I441" s="106">
        <f t="shared" ca="1" si="95"/>
        <v>36</v>
      </c>
      <c r="J441" s="106">
        <f t="shared" ca="1" si="95"/>
        <v>438</v>
      </c>
      <c r="K441" s="106">
        <f t="shared" ca="1" si="95"/>
        <v>184</v>
      </c>
      <c r="L441" s="106">
        <f t="shared" ca="1" si="95"/>
        <v>6</v>
      </c>
      <c r="M441" s="106">
        <f t="shared" ca="1" si="95"/>
        <v>0</v>
      </c>
      <c r="N441" s="106">
        <f t="shared" ca="1" si="95"/>
        <v>13333</v>
      </c>
      <c r="Q441" s="4"/>
    </row>
    <row r="442" spans="1:17" x14ac:dyDescent="0.2">
      <c r="A442" s="110">
        <f t="shared" ca="1" si="87"/>
        <v>31269</v>
      </c>
      <c r="B442" s="106">
        <f t="shared" ca="1" si="93"/>
        <v>36.526027397260272</v>
      </c>
      <c r="C442" s="106">
        <f t="shared" ca="1" si="93"/>
        <v>36.501026694045173</v>
      </c>
      <c r="D442" s="106">
        <f t="shared" ca="1" si="93"/>
        <v>36.501776217170786</v>
      </c>
      <c r="E442" s="106">
        <f t="shared" ca="1" si="93"/>
        <v>36.501807198122428</v>
      </c>
      <c r="F442" s="106">
        <f t="shared" ca="1" si="94"/>
        <v>36.49722222222222</v>
      </c>
      <c r="G442" s="106">
        <f t="shared" ca="1" si="94"/>
        <v>36.502341667267089</v>
      </c>
      <c r="H442" s="106">
        <f t="shared" ca="1" si="94"/>
        <v>36.526027397260272</v>
      </c>
      <c r="I442" s="106">
        <f t="shared" ca="1" si="95"/>
        <v>36</v>
      </c>
      <c r="J442" s="106">
        <f t="shared" ca="1" si="95"/>
        <v>437</v>
      </c>
      <c r="K442" s="106">
        <f t="shared" ca="1" si="95"/>
        <v>183</v>
      </c>
      <c r="L442" s="106">
        <f t="shared" ca="1" si="95"/>
        <v>5</v>
      </c>
      <c r="M442" s="106">
        <f t="shared" ca="1" si="95"/>
        <v>30</v>
      </c>
      <c r="N442" s="106">
        <f t="shared" ca="1" si="95"/>
        <v>13332</v>
      </c>
      <c r="Q442" s="4"/>
    </row>
    <row r="443" spans="1:17" x14ac:dyDescent="0.2">
      <c r="A443" s="110">
        <f t="shared" ca="1" si="87"/>
        <v>31359</v>
      </c>
      <c r="B443" s="106">
        <f t="shared" ca="1" si="93"/>
        <v>36.279452054794518</v>
      </c>
      <c r="C443" s="106">
        <f t="shared" ca="1" si="93"/>
        <v>36.254620123203289</v>
      </c>
      <c r="D443" s="106">
        <f t="shared" ca="1" si="93"/>
        <v>36.255364586541816</v>
      </c>
      <c r="E443" s="106">
        <f t="shared" ca="1" si="93"/>
        <v>36.255395358351123</v>
      </c>
      <c r="F443" s="106">
        <f t="shared" ca="1" si="94"/>
        <v>36.25277777777778</v>
      </c>
      <c r="G443" s="106">
        <f t="shared" ca="1" si="94"/>
        <v>36.255926219468257</v>
      </c>
      <c r="H443" s="106">
        <f t="shared" ca="1" si="94"/>
        <v>36.279452054794518</v>
      </c>
      <c r="I443" s="106">
        <f t="shared" ca="1" si="95"/>
        <v>36</v>
      </c>
      <c r="J443" s="106">
        <f t="shared" ca="1" si="95"/>
        <v>435</v>
      </c>
      <c r="K443" s="106">
        <f t="shared" ca="1" si="95"/>
        <v>93</v>
      </c>
      <c r="L443" s="106">
        <f t="shared" ca="1" si="95"/>
        <v>3</v>
      </c>
      <c r="M443" s="106">
        <f t="shared" ca="1" si="95"/>
        <v>1</v>
      </c>
      <c r="N443" s="106">
        <f t="shared" ca="1" si="95"/>
        <v>13242</v>
      </c>
      <c r="Q443" s="4"/>
    </row>
    <row r="444" spans="1:17" x14ac:dyDescent="0.2">
      <c r="A444" s="110">
        <f t="shared" ca="1" si="87"/>
        <v>31360</v>
      </c>
      <c r="B444" s="106">
        <f t="shared" ca="1" si="93"/>
        <v>36.276712328767125</v>
      </c>
      <c r="C444" s="106">
        <f t="shared" ca="1" si="93"/>
        <v>36.251882272416154</v>
      </c>
      <c r="D444" s="106">
        <f t="shared" ca="1" si="93"/>
        <v>36.252626679534828</v>
      </c>
      <c r="E444" s="106">
        <f t="shared" ca="1" si="93"/>
        <v>36.252657449020333</v>
      </c>
      <c r="F444" s="106">
        <f t="shared" ca="1" si="94"/>
        <v>36.25</v>
      </c>
      <c r="G444" s="106">
        <f t="shared" ca="1" si="94"/>
        <v>36.25318827004827</v>
      </c>
      <c r="H444" s="106">
        <f t="shared" ca="1" si="94"/>
        <v>36.276712328767125</v>
      </c>
      <c r="I444" s="106">
        <f t="shared" ref="I444:N453" ca="1" si="96">DATEDIF($A444,$B$7,I$12)</f>
        <v>36</v>
      </c>
      <c r="J444" s="106">
        <f t="shared" ca="1" si="96"/>
        <v>435</v>
      </c>
      <c r="K444" s="106">
        <f t="shared" ca="1" si="96"/>
        <v>92</v>
      </c>
      <c r="L444" s="106">
        <f t="shared" ca="1" si="96"/>
        <v>3</v>
      </c>
      <c r="M444" s="106">
        <f t="shared" ca="1" si="96"/>
        <v>0</v>
      </c>
      <c r="N444" s="106">
        <f t="shared" ca="1" si="96"/>
        <v>13241</v>
      </c>
      <c r="Q444" s="4"/>
    </row>
    <row r="445" spans="1:17" x14ac:dyDescent="0.2">
      <c r="A445" s="110">
        <f t="shared" ca="1" si="87"/>
        <v>31361</v>
      </c>
      <c r="B445" s="106">
        <f t="shared" ca="1" si="93"/>
        <v>36.273972602739725</v>
      </c>
      <c r="C445" s="106">
        <f t="shared" ca="1" si="93"/>
        <v>36.249144421629019</v>
      </c>
      <c r="D445" s="106">
        <f t="shared" ca="1" si="93"/>
        <v>36.249888772527839</v>
      </c>
      <c r="E445" s="106">
        <f t="shared" ca="1" si="93"/>
        <v>36.249919539689543</v>
      </c>
      <c r="F445" s="106">
        <f t="shared" ca="1" si="94"/>
        <v>36.24722222222222</v>
      </c>
      <c r="G445" s="106">
        <f t="shared" ca="1" si="94"/>
        <v>36.250450320628282</v>
      </c>
      <c r="H445" s="106">
        <f t="shared" ca="1" si="94"/>
        <v>36.273972602739725</v>
      </c>
      <c r="I445" s="106">
        <f t="shared" ca="1" si="96"/>
        <v>36</v>
      </c>
      <c r="J445" s="106">
        <f t="shared" ca="1" si="96"/>
        <v>434</v>
      </c>
      <c r="K445" s="106">
        <f t="shared" ca="1" si="96"/>
        <v>91</v>
      </c>
      <c r="L445" s="106">
        <f t="shared" ca="1" si="96"/>
        <v>2</v>
      </c>
      <c r="M445" s="106">
        <f t="shared" ca="1" si="96"/>
        <v>30</v>
      </c>
      <c r="N445" s="106">
        <f t="shared" ca="1" si="96"/>
        <v>13240</v>
      </c>
      <c r="Q445" s="4"/>
    </row>
    <row r="446" spans="1:17" x14ac:dyDescent="0.2">
      <c r="A446" s="110">
        <f t="shared" ca="1" si="87"/>
        <v>31451</v>
      </c>
      <c r="B446" s="106">
        <f t="shared" ca="1" si="93"/>
        <v>36.027397260273972</v>
      </c>
      <c r="C446" s="106">
        <f t="shared" ca="1" si="93"/>
        <v>36.002737850787135</v>
      </c>
      <c r="D446" s="106">
        <f t="shared" ca="1" si="93"/>
        <v>36.003477141898877</v>
      </c>
      <c r="E446" s="106">
        <f t="shared" ca="1" si="93"/>
        <v>36.003507699918238</v>
      </c>
      <c r="F446" s="106">
        <f t="shared" ca="1" si="94"/>
        <v>36.00277777777778</v>
      </c>
      <c r="G446" s="106">
        <f t="shared" ca="1" si="94"/>
        <v>36.003403877460414</v>
      </c>
      <c r="H446" s="106">
        <f t="shared" ca="1" si="94"/>
        <v>36.027397260273972</v>
      </c>
      <c r="I446" s="106">
        <f t="shared" ca="1" si="96"/>
        <v>36</v>
      </c>
      <c r="J446" s="106">
        <f t="shared" ca="1" si="96"/>
        <v>432</v>
      </c>
      <c r="K446" s="106">
        <f t="shared" ca="1" si="96"/>
        <v>1</v>
      </c>
      <c r="L446" s="106">
        <f t="shared" ca="1" si="96"/>
        <v>0</v>
      </c>
      <c r="M446" s="106">
        <f t="shared" ca="1" si="96"/>
        <v>1</v>
      </c>
      <c r="N446" s="106">
        <f t="shared" ca="1" si="96"/>
        <v>13150</v>
      </c>
      <c r="Q446" s="4"/>
    </row>
    <row r="447" spans="1:17" x14ac:dyDescent="0.2">
      <c r="A447" s="110">
        <f t="shared" ca="1" si="87"/>
        <v>31452</v>
      </c>
      <c r="B447" s="106">
        <f t="shared" ca="1" si="93"/>
        <v>36.024657534246572</v>
      </c>
      <c r="C447" s="106">
        <f t="shared" ca="1" si="93"/>
        <v>36</v>
      </c>
      <c r="D447" s="106">
        <f t="shared" ca="1" si="93"/>
        <v>36.000739234891888</v>
      </c>
      <c r="E447" s="106">
        <f t="shared" ca="1" si="93"/>
        <v>36.000769790587448</v>
      </c>
      <c r="F447" s="106">
        <f t="shared" ca="1" si="94"/>
        <v>36</v>
      </c>
      <c r="G447" s="106">
        <f t="shared" ca="1" si="94"/>
        <v>36.000665976024862</v>
      </c>
      <c r="H447" s="106">
        <f t="shared" ca="1" si="94"/>
        <v>36.024657534246572</v>
      </c>
      <c r="I447" s="106">
        <f t="shared" ca="1" si="96"/>
        <v>36</v>
      </c>
      <c r="J447" s="106">
        <f t="shared" ca="1" si="96"/>
        <v>432</v>
      </c>
      <c r="K447" s="106">
        <f t="shared" ca="1" si="96"/>
        <v>0</v>
      </c>
      <c r="L447" s="106">
        <f t="shared" ca="1" si="96"/>
        <v>0</v>
      </c>
      <c r="M447" s="106">
        <f t="shared" ca="1" si="96"/>
        <v>0</v>
      </c>
      <c r="N447" s="106">
        <f t="shared" ca="1" si="96"/>
        <v>13149</v>
      </c>
      <c r="Q447" s="4"/>
    </row>
    <row r="448" spans="1:17" x14ac:dyDescent="0.2">
      <c r="A448" s="110">
        <f t="shared" ca="1" si="87"/>
        <v>31453</v>
      </c>
      <c r="B448" s="106">
        <f t="shared" ca="1" si="93"/>
        <v>36.021917808219179</v>
      </c>
      <c r="C448" s="106">
        <f t="shared" ca="1" si="93"/>
        <v>35.997262149212865</v>
      </c>
      <c r="D448" s="106">
        <f t="shared" ca="1" si="93"/>
        <v>35.9980013278849</v>
      </c>
      <c r="E448" s="106">
        <f t="shared" ca="1" si="93"/>
        <v>35.998031881256651</v>
      </c>
      <c r="F448" s="106">
        <f t="shared" ca="1" si="94"/>
        <v>35.99722222222222</v>
      </c>
      <c r="G448" s="106">
        <f t="shared" ca="1" si="94"/>
        <v>35.997928074589318</v>
      </c>
      <c r="H448" s="106">
        <f t="shared" ca="1" si="94"/>
        <v>36.021917808219179</v>
      </c>
      <c r="I448" s="106">
        <f t="shared" ca="1" si="96"/>
        <v>35</v>
      </c>
      <c r="J448" s="106">
        <f t="shared" ca="1" si="96"/>
        <v>431</v>
      </c>
      <c r="K448" s="106">
        <f t="shared" ca="1" si="96"/>
        <v>364</v>
      </c>
      <c r="L448" s="106">
        <f t="shared" ca="1" si="96"/>
        <v>11</v>
      </c>
      <c r="M448" s="106">
        <f t="shared" ca="1" si="96"/>
        <v>30</v>
      </c>
      <c r="N448" s="106">
        <f t="shared" ca="1" si="96"/>
        <v>13148</v>
      </c>
      <c r="Q448" s="4"/>
    </row>
    <row r="449" spans="1:17" x14ac:dyDescent="0.2">
      <c r="A449" s="110">
        <f t="shared" ca="1" si="87"/>
        <v>31540</v>
      </c>
      <c r="B449" s="106">
        <f t="shared" ca="1" si="93"/>
        <v>35.783561643835618</v>
      </c>
      <c r="C449" s="106">
        <f t="shared" ca="1" si="93"/>
        <v>35.759069130732378</v>
      </c>
      <c r="D449" s="106">
        <f t="shared" ca="1" si="93"/>
        <v>35.759803418276896</v>
      </c>
      <c r="E449" s="106">
        <f t="shared" ca="1" si="93"/>
        <v>35.75983376947773</v>
      </c>
      <c r="F449" s="106">
        <f t="shared" ca="1" si="94"/>
        <v>35.75277777777778</v>
      </c>
      <c r="G449" s="106">
        <f t="shared" ca="1" si="94"/>
        <v>35.759730649696614</v>
      </c>
      <c r="H449" s="106">
        <f t="shared" ca="1" si="94"/>
        <v>35.783561643835618</v>
      </c>
      <c r="I449" s="106">
        <f t="shared" ca="1" si="96"/>
        <v>35</v>
      </c>
      <c r="J449" s="106">
        <f t="shared" ca="1" si="96"/>
        <v>429</v>
      </c>
      <c r="K449" s="106">
        <f t="shared" ca="1" si="96"/>
        <v>277</v>
      </c>
      <c r="L449" s="106">
        <f t="shared" ca="1" si="96"/>
        <v>9</v>
      </c>
      <c r="M449" s="106">
        <f t="shared" ca="1" si="96"/>
        <v>1</v>
      </c>
      <c r="N449" s="106">
        <f t="shared" ca="1" si="96"/>
        <v>13061</v>
      </c>
      <c r="Q449" s="4"/>
    </row>
    <row r="450" spans="1:17" x14ac:dyDescent="0.2">
      <c r="A450" s="110">
        <f t="shared" ca="1" si="87"/>
        <v>31541</v>
      </c>
      <c r="B450" s="106">
        <f t="shared" ca="1" si="93"/>
        <v>35.780821917808218</v>
      </c>
      <c r="C450" s="106">
        <f t="shared" ca="1" si="93"/>
        <v>35.756331279945243</v>
      </c>
      <c r="D450" s="106">
        <f t="shared" ca="1" si="93"/>
        <v>35.757065511269907</v>
      </c>
      <c r="E450" s="106">
        <f t="shared" ca="1" si="93"/>
        <v>35.757095860146933</v>
      </c>
      <c r="F450" s="106">
        <f t="shared" ca="1" si="94"/>
        <v>35.75</v>
      </c>
      <c r="G450" s="106">
        <f t="shared" ca="1" si="94"/>
        <v>35.756992748261062</v>
      </c>
      <c r="H450" s="106">
        <f t="shared" ca="1" si="94"/>
        <v>35.780821917808218</v>
      </c>
      <c r="I450" s="106">
        <f t="shared" ca="1" si="96"/>
        <v>35</v>
      </c>
      <c r="J450" s="106">
        <f t="shared" ca="1" si="96"/>
        <v>429</v>
      </c>
      <c r="K450" s="106">
        <f t="shared" ca="1" si="96"/>
        <v>276</v>
      </c>
      <c r="L450" s="106">
        <f t="shared" ca="1" si="96"/>
        <v>9</v>
      </c>
      <c r="M450" s="106">
        <f t="shared" ca="1" si="96"/>
        <v>0</v>
      </c>
      <c r="N450" s="106">
        <f t="shared" ca="1" si="96"/>
        <v>13060</v>
      </c>
      <c r="Q450" s="4"/>
    </row>
    <row r="451" spans="1:17" x14ac:dyDescent="0.2">
      <c r="A451" s="110">
        <f t="shared" ca="1" si="87"/>
        <v>31542</v>
      </c>
      <c r="B451" s="106">
        <f t="shared" ca="1" si="93"/>
        <v>35.778082191780825</v>
      </c>
      <c r="C451" s="106">
        <f t="shared" ca="1" si="93"/>
        <v>35.753593429158109</v>
      </c>
      <c r="D451" s="106">
        <f t="shared" ca="1" si="93"/>
        <v>35.754327604262919</v>
      </c>
      <c r="E451" s="106">
        <f t="shared" ca="1" si="93"/>
        <v>35.754357950816143</v>
      </c>
      <c r="F451" s="106">
        <f t="shared" ca="1" si="94"/>
        <v>35.74722222222222</v>
      </c>
      <c r="G451" s="106">
        <f t="shared" ca="1" si="94"/>
        <v>35.754254846825518</v>
      </c>
      <c r="H451" s="106">
        <f t="shared" ca="1" si="94"/>
        <v>35.778082191780825</v>
      </c>
      <c r="I451" s="106">
        <f t="shared" ca="1" si="96"/>
        <v>35</v>
      </c>
      <c r="J451" s="106">
        <f t="shared" ca="1" si="96"/>
        <v>428</v>
      </c>
      <c r="K451" s="106">
        <f t="shared" ca="1" si="96"/>
        <v>275</v>
      </c>
      <c r="L451" s="106">
        <f t="shared" ca="1" si="96"/>
        <v>8</v>
      </c>
      <c r="M451" s="106">
        <f t="shared" ca="1" si="96"/>
        <v>30</v>
      </c>
      <c r="N451" s="106">
        <f t="shared" ca="1" si="96"/>
        <v>13059</v>
      </c>
      <c r="Q451" s="4"/>
    </row>
    <row r="452" spans="1:17" x14ac:dyDescent="0.2">
      <c r="A452" s="110">
        <f t="shared" ca="1" si="87"/>
        <v>31632</v>
      </c>
      <c r="B452" s="106">
        <f t="shared" ca="1" si="93"/>
        <v>35.531506849315072</v>
      </c>
      <c r="C452" s="106">
        <f t="shared" ca="1" si="93"/>
        <v>35.507186858316224</v>
      </c>
      <c r="D452" s="106">
        <f t="shared" ca="1" si="93"/>
        <v>35.507915973633956</v>
      </c>
      <c r="E452" s="106">
        <f t="shared" ca="1" si="93"/>
        <v>35.507946111044838</v>
      </c>
      <c r="F452" s="106">
        <f t="shared" ca="1" si="94"/>
        <v>35.50277777777778</v>
      </c>
      <c r="G452" s="106">
        <f t="shared" ca="1" si="94"/>
        <v>35.507843717626166</v>
      </c>
      <c r="H452" s="106">
        <f t="shared" ca="1" si="94"/>
        <v>35.531506849315072</v>
      </c>
      <c r="I452" s="106">
        <f t="shared" ca="1" si="96"/>
        <v>35</v>
      </c>
      <c r="J452" s="106">
        <f t="shared" ca="1" si="96"/>
        <v>426</v>
      </c>
      <c r="K452" s="106">
        <f t="shared" ca="1" si="96"/>
        <v>185</v>
      </c>
      <c r="L452" s="106">
        <f t="shared" ca="1" si="96"/>
        <v>6</v>
      </c>
      <c r="M452" s="106">
        <f t="shared" ca="1" si="96"/>
        <v>1</v>
      </c>
      <c r="N452" s="106">
        <f t="shared" ca="1" si="96"/>
        <v>12969</v>
      </c>
      <c r="Q452" s="4"/>
    </row>
    <row r="453" spans="1:17" x14ac:dyDescent="0.2">
      <c r="A453" s="110">
        <f t="shared" ca="1" si="87"/>
        <v>31633</v>
      </c>
      <c r="B453" s="106">
        <f t="shared" ca="1" si="93"/>
        <v>35.528767123287672</v>
      </c>
      <c r="C453" s="106">
        <f t="shared" ca="1" si="93"/>
        <v>35.504449007529089</v>
      </c>
      <c r="D453" s="106">
        <f t="shared" ca="1" si="93"/>
        <v>35.505178066626968</v>
      </c>
      <c r="E453" s="106">
        <f t="shared" ca="1" si="93"/>
        <v>35.505208201714048</v>
      </c>
      <c r="F453" s="106">
        <f t="shared" ca="1" si="94"/>
        <v>35.5</v>
      </c>
      <c r="G453" s="106">
        <f t="shared" ca="1" si="94"/>
        <v>35.505105816190621</v>
      </c>
      <c r="H453" s="106">
        <f t="shared" ca="1" si="94"/>
        <v>35.528767123287672</v>
      </c>
      <c r="I453" s="106">
        <f t="shared" ca="1" si="96"/>
        <v>35</v>
      </c>
      <c r="J453" s="106">
        <f t="shared" ca="1" si="96"/>
        <v>426</v>
      </c>
      <c r="K453" s="106">
        <f t="shared" ca="1" si="96"/>
        <v>184</v>
      </c>
      <c r="L453" s="106">
        <f t="shared" ca="1" si="96"/>
        <v>6</v>
      </c>
      <c r="M453" s="106">
        <f t="shared" ca="1" si="96"/>
        <v>0</v>
      </c>
      <c r="N453" s="106">
        <f t="shared" ca="1" si="96"/>
        <v>12968</v>
      </c>
      <c r="Q453" s="4"/>
    </row>
    <row r="454" spans="1:17" x14ac:dyDescent="0.2">
      <c r="A454" s="110">
        <f t="shared" ca="1" si="87"/>
        <v>31634</v>
      </c>
      <c r="B454" s="106">
        <f t="shared" ref="B454:E473" ca="1" si="97">($B$7-$A454)/B$12</f>
        <v>35.526027397260272</v>
      </c>
      <c r="C454" s="106">
        <f t="shared" ca="1" si="97"/>
        <v>35.501711156741955</v>
      </c>
      <c r="D454" s="106">
        <f t="shared" ca="1" si="97"/>
        <v>35.502440159619979</v>
      </c>
      <c r="E454" s="106">
        <f t="shared" ca="1" si="97"/>
        <v>35.502470292383258</v>
      </c>
      <c r="F454" s="106">
        <f t="shared" ref="F454:H473" ca="1" si="98">YEARFRAC($A454,$B$7,F$12)</f>
        <v>35.49722222222222</v>
      </c>
      <c r="G454" s="106">
        <f t="shared" ca="1" si="98"/>
        <v>35.502367914755069</v>
      </c>
      <c r="H454" s="106">
        <f t="shared" ca="1" si="98"/>
        <v>35.526027397260272</v>
      </c>
      <c r="I454" s="106">
        <f t="shared" ref="I454:N463" ca="1" si="99">DATEDIF($A454,$B$7,I$12)</f>
        <v>35</v>
      </c>
      <c r="J454" s="106">
        <f t="shared" ca="1" si="99"/>
        <v>425</v>
      </c>
      <c r="K454" s="106">
        <f t="shared" ca="1" si="99"/>
        <v>183</v>
      </c>
      <c r="L454" s="106">
        <f t="shared" ca="1" si="99"/>
        <v>5</v>
      </c>
      <c r="M454" s="106">
        <f t="shared" ca="1" si="99"/>
        <v>30</v>
      </c>
      <c r="N454" s="106">
        <f t="shared" ca="1" si="99"/>
        <v>12967</v>
      </c>
      <c r="Q454" s="4"/>
    </row>
    <row r="455" spans="1:17" x14ac:dyDescent="0.2">
      <c r="A455" s="110">
        <f t="shared" ca="1" si="87"/>
        <v>31724</v>
      </c>
      <c r="B455" s="106">
        <f t="shared" ca="1" si="97"/>
        <v>35.279452054794518</v>
      </c>
      <c r="C455" s="106">
        <f t="shared" ca="1" si="97"/>
        <v>35.25530458590007</v>
      </c>
      <c r="D455" s="106">
        <f t="shared" ca="1" si="97"/>
        <v>35.25602852899101</v>
      </c>
      <c r="E455" s="106">
        <f t="shared" ca="1" si="97"/>
        <v>35.256058452611953</v>
      </c>
      <c r="F455" s="106">
        <f t="shared" ca="1" si="98"/>
        <v>35.25277777777778</v>
      </c>
      <c r="G455" s="106">
        <f t="shared" ca="1" si="98"/>
        <v>35.255956785555725</v>
      </c>
      <c r="H455" s="106">
        <f t="shared" ca="1" si="98"/>
        <v>35.279452054794518</v>
      </c>
      <c r="I455" s="106">
        <f t="shared" ca="1" si="99"/>
        <v>35</v>
      </c>
      <c r="J455" s="106">
        <f t="shared" ca="1" si="99"/>
        <v>423</v>
      </c>
      <c r="K455" s="106">
        <f t="shared" ca="1" si="99"/>
        <v>93</v>
      </c>
      <c r="L455" s="106">
        <f t="shared" ca="1" si="99"/>
        <v>3</v>
      </c>
      <c r="M455" s="106">
        <f t="shared" ca="1" si="99"/>
        <v>1</v>
      </c>
      <c r="N455" s="106">
        <f t="shared" ca="1" si="99"/>
        <v>12877</v>
      </c>
      <c r="Q455" s="4"/>
    </row>
    <row r="456" spans="1:17" x14ac:dyDescent="0.2">
      <c r="A456" s="110">
        <f t="shared" ca="1" si="87"/>
        <v>31725</v>
      </c>
      <c r="B456" s="106">
        <f t="shared" ca="1" si="97"/>
        <v>35.276712328767125</v>
      </c>
      <c r="C456" s="106">
        <f t="shared" ca="1" si="97"/>
        <v>35.252566735112936</v>
      </c>
      <c r="D456" s="106">
        <f t="shared" ca="1" si="97"/>
        <v>35.253290621984021</v>
      </c>
      <c r="E456" s="106">
        <f t="shared" ca="1" si="97"/>
        <v>35.253320543281156</v>
      </c>
      <c r="F456" s="106">
        <f t="shared" ca="1" si="98"/>
        <v>35.25</v>
      </c>
      <c r="G456" s="106">
        <f t="shared" ca="1" si="98"/>
        <v>35.253218884120173</v>
      </c>
      <c r="H456" s="106">
        <f t="shared" ca="1" si="98"/>
        <v>35.276712328767125</v>
      </c>
      <c r="I456" s="106">
        <f t="shared" ca="1" si="99"/>
        <v>35</v>
      </c>
      <c r="J456" s="106">
        <f t="shared" ca="1" si="99"/>
        <v>423</v>
      </c>
      <c r="K456" s="106">
        <f t="shared" ca="1" si="99"/>
        <v>92</v>
      </c>
      <c r="L456" s="106">
        <f t="shared" ca="1" si="99"/>
        <v>3</v>
      </c>
      <c r="M456" s="106">
        <f t="shared" ca="1" si="99"/>
        <v>0</v>
      </c>
      <c r="N456" s="106">
        <f t="shared" ca="1" si="99"/>
        <v>12876</v>
      </c>
      <c r="Q456" s="4"/>
    </row>
    <row r="457" spans="1:17" x14ac:dyDescent="0.2">
      <c r="A457" s="110">
        <f t="shared" ca="1" si="87"/>
        <v>31726</v>
      </c>
      <c r="B457" s="106">
        <f t="shared" ca="1" si="97"/>
        <v>35.273972602739725</v>
      </c>
      <c r="C457" s="106">
        <f t="shared" ca="1" si="97"/>
        <v>35.249828884325801</v>
      </c>
      <c r="D457" s="106">
        <f t="shared" ca="1" si="97"/>
        <v>35.250552714977033</v>
      </c>
      <c r="E457" s="106">
        <f t="shared" ca="1" si="97"/>
        <v>35.250582633950366</v>
      </c>
      <c r="F457" s="106">
        <f t="shared" ca="1" si="98"/>
        <v>35.24722222222222</v>
      </c>
      <c r="G457" s="106">
        <f t="shared" ca="1" si="98"/>
        <v>35.250480982684628</v>
      </c>
      <c r="H457" s="106">
        <f t="shared" ca="1" si="98"/>
        <v>35.273972602739725</v>
      </c>
      <c r="I457" s="106">
        <f t="shared" ca="1" si="99"/>
        <v>35</v>
      </c>
      <c r="J457" s="106">
        <f t="shared" ca="1" si="99"/>
        <v>422</v>
      </c>
      <c r="K457" s="106">
        <f t="shared" ca="1" si="99"/>
        <v>91</v>
      </c>
      <c r="L457" s="106">
        <f t="shared" ca="1" si="99"/>
        <v>2</v>
      </c>
      <c r="M457" s="106">
        <f t="shared" ca="1" si="99"/>
        <v>30</v>
      </c>
      <c r="N457" s="106">
        <f t="shared" ca="1" si="99"/>
        <v>12875</v>
      </c>
      <c r="Q457" s="4"/>
    </row>
    <row r="458" spans="1:17" x14ac:dyDescent="0.2">
      <c r="A458" s="110">
        <f t="shared" ca="1" si="87"/>
        <v>31816</v>
      </c>
      <c r="B458" s="106">
        <f t="shared" ca="1" si="97"/>
        <v>35.027397260273972</v>
      </c>
      <c r="C458" s="106">
        <f t="shared" ca="1" si="97"/>
        <v>35.003422313483917</v>
      </c>
      <c r="D458" s="106">
        <f t="shared" ca="1" si="97"/>
        <v>35.00414108434807</v>
      </c>
      <c r="E458" s="106">
        <f t="shared" ca="1" si="97"/>
        <v>35.004170794179061</v>
      </c>
      <c r="F458" s="106">
        <f t="shared" ca="1" si="98"/>
        <v>35.00277777777778</v>
      </c>
      <c r="G458" s="106">
        <f t="shared" ca="1" si="98"/>
        <v>35.003422313483917</v>
      </c>
      <c r="H458" s="106">
        <f t="shared" ca="1" si="98"/>
        <v>35.027397260273972</v>
      </c>
      <c r="I458" s="106">
        <f t="shared" ca="1" si="99"/>
        <v>35</v>
      </c>
      <c r="J458" s="106">
        <f t="shared" ca="1" si="99"/>
        <v>420</v>
      </c>
      <c r="K458" s="106">
        <f t="shared" ca="1" si="99"/>
        <v>1</v>
      </c>
      <c r="L458" s="106">
        <f t="shared" ca="1" si="99"/>
        <v>0</v>
      </c>
      <c r="M458" s="106">
        <f t="shared" ca="1" si="99"/>
        <v>1</v>
      </c>
      <c r="N458" s="106">
        <f t="shared" ca="1" si="99"/>
        <v>12785</v>
      </c>
      <c r="Q458" s="4"/>
    </row>
    <row r="459" spans="1:17" x14ac:dyDescent="0.2">
      <c r="A459" s="110">
        <f t="shared" ca="1" si="87"/>
        <v>31817</v>
      </c>
      <c r="B459" s="106">
        <f t="shared" ca="1" si="97"/>
        <v>35.024657534246572</v>
      </c>
      <c r="C459" s="106">
        <f t="shared" ca="1" si="97"/>
        <v>35.000684462696782</v>
      </c>
      <c r="D459" s="106">
        <f t="shared" ca="1" si="97"/>
        <v>35.001403177341082</v>
      </c>
      <c r="E459" s="106">
        <f t="shared" ca="1" si="97"/>
        <v>35.001432884848271</v>
      </c>
      <c r="F459" s="106">
        <f t="shared" ca="1" si="98"/>
        <v>35</v>
      </c>
      <c r="G459" s="106">
        <f t="shared" ca="1" si="98"/>
        <v>35.000684462696782</v>
      </c>
      <c r="H459" s="106">
        <f t="shared" ca="1" si="98"/>
        <v>35.024657534246572</v>
      </c>
      <c r="I459" s="106">
        <f t="shared" ca="1" si="99"/>
        <v>35</v>
      </c>
      <c r="J459" s="106">
        <f t="shared" ca="1" si="99"/>
        <v>420</v>
      </c>
      <c r="K459" s="106">
        <f t="shared" ca="1" si="99"/>
        <v>0</v>
      </c>
      <c r="L459" s="106">
        <f t="shared" ca="1" si="99"/>
        <v>0</v>
      </c>
      <c r="M459" s="106">
        <f t="shared" ca="1" si="99"/>
        <v>0</v>
      </c>
      <c r="N459" s="106">
        <f t="shared" ca="1" si="99"/>
        <v>12784</v>
      </c>
      <c r="Q459" s="4"/>
    </row>
    <row r="460" spans="1:17" x14ac:dyDescent="0.2">
      <c r="A460" s="110">
        <f t="shared" ca="1" si="87"/>
        <v>31818</v>
      </c>
      <c r="B460" s="106">
        <f t="shared" ca="1" si="97"/>
        <v>35.021917808219179</v>
      </c>
      <c r="C460" s="106">
        <f t="shared" ca="1" si="97"/>
        <v>34.997946611909654</v>
      </c>
      <c r="D460" s="106">
        <f t="shared" ca="1" si="97"/>
        <v>34.998665270334094</v>
      </c>
      <c r="E460" s="106">
        <f t="shared" ca="1" si="97"/>
        <v>34.998694975517481</v>
      </c>
      <c r="F460" s="106">
        <f t="shared" ca="1" si="98"/>
        <v>34.99722222222222</v>
      </c>
      <c r="G460" s="106">
        <f t="shared" ca="1" si="98"/>
        <v>34.997946611909654</v>
      </c>
      <c r="H460" s="106">
        <f t="shared" ca="1" si="98"/>
        <v>35.021917808219179</v>
      </c>
      <c r="I460" s="106">
        <f t="shared" ca="1" si="99"/>
        <v>34</v>
      </c>
      <c r="J460" s="106">
        <f t="shared" ca="1" si="99"/>
        <v>419</v>
      </c>
      <c r="K460" s="106">
        <f t="shared" ca="1" si="99"/>
        <v>364</v>
      </c>
      <c r="L460" s="106">
        <f t="shared" ca="1" si="99"/>
        <v>11</v>
      </c>
      <c r="M460" s="106">
        <f t="shared" ca="1" si="99"/>
        <v>30</v>
      </c>
      <c r="N460" s="106">
        <f t="shared" ca="1" si="99"/>
        <v>12783</v>
      </c>
      <c r="Q460" s="4"/>
    </row>
    <row r="461" spans="1:17" x14ac:dyDescent="0.2">
      <c r="A461" s="110">
        <f t="shared" ca="1" si="87"/>
        <v>31905</v>
      </c>
      <c r="B461" s="106">
        <f t="shared" ca="1" si="97"/>
        <v>34.783561643835618</v>
      </c>
      <c r="C461" s="106">
        <f t="shared" ca="1" si="97"/>
        <v>34.75975359342916</v>
      </c>
      <c r="D461" s="106">
        <f t="shared" ca="1" si="97"/>
        <v>34.760467360726089</v>
      </c>
      <c r="E461" s="106">
        <f t="shared" ca="1" si="97"/>
        <v>34.760496863738553</v>
      </c>
      <c r="F461" s="106">
        <f t="shared" ca="1" si="98"/>
        <v>34.75277777777778</v>
      </c>
      <c r="G461" s="106">
        <f t="shared" ca="1" si="98"/>
        <v>34.75975359342916</v>
      </c>
      <c r="H461" s="106">
        <f t="shared" ca="1" si="98"/>
        <v>34.783561643835618</v>
      </c>
      <c r="I461" s="106">
        <f t="shared" ca="1" si="99"/>
        <v>34</v>
      </c>
      <c r="J461" s="106">
        <f t="shared" ca="1" si="99"/>
        <v>417</v>
      </c>
      <c r="K461" s="106">
        <f t="shared" ca="1" si="99"/>
        <v>277</v>
      </c>
      <c r="L461" s="106">
        <f t="shared" ca="1" si="99"/>
        <v>9</v>
      </c>
      <c r="M461" s="106">
        <f t="shared" ca="1" si="99"/>
        <v>1</v>
      </c>
      <c r="N461" s="106">
        <f t="shared" ca="1" si="99"/>
        <v>12696</v>
      </c>
      <c r="Q461" s="4"/>
    </row>
    <row r="462" spans="1:17" x14ac:dyDescent="0.2">
      <c r="A462" s="110">
        <f t="shared" ca="1" si="87"/>
        <v>31906</v>
      </c>
      <c r="B462" s="106">
        <f t="shared" ca="1" si="97"/>
        <v>34.780821917808218</v>
      </c>
      <c r="C462" s="106">
        <f t="shared" ca="1" si="97"/>
        <v>34.757015742642025</v>
      </c>
      <c r="D462" s="106">
        <f t="shared" ca="1" si="97"/>
        <v>34.757729453719101</v>
      </c>
      <c r="E462" s="106">
        <f t="shared" ca="1" si="97"/>
        <v>34.757758954407763</v>
      </c>
      <c r="F462" s="106">
        <f t="shared" ca="1" si="98"/>
        <v>34.75</v>
      </c>
      <c r="G462" s="106">
        <f t="shared" ca="1" si="98"/>
        <v>34.757015742642025</v>
      </c>
      <c r="H462" s="106">
        <f t="shared" ca="1" si="98"/>
        <v>34.780821917808218</v>
      </c>
      <c r="I462" s="106">
        <f t="shared" ca="1" si="99"/>
        <v>34</v>
      </c>
      <c r="J462" s="106">
        <f t="shared" ca="1" si="99"/>
        <v>417</v>
      </c>
      <c r="K462" s="106">
        <f t="shared" ca="1" si="99"/>
        <v>276</v>
      </c>
      <c r="L462" s="106">
        <f t="shared" ca="1" si="99"/>
        <v>9</v>
      </c>
      <c r="M462" s="106">
        <f t="shared" ca="1" si="99"/>
        <v>0</v>
      </c>
      <c r="N462" s="106">
        <f t="shared" ca="1" si="99"/>
        <v>12695</v>
      </c>
      <c r="Q462" s="4"/>
    </row>
    <row r="463" spans="1:17" x14ac:dyDescent="0.2">
      <c r="A463" s="110">
        <f t="shared" ca="1" si="87"/>
        <v>31907</v>
      </c>
      <c r="B463" s="106">
        <f t="shared" ca="1" si="97"/>
        <v>34.778082191780825</v>
      </c>
      <c r="C463" s="106">
        <f t="shared" ca="1" si="97"/>
        <v>34.75427789185489</v>
      </c>
      <c r="D463" s="106">
        <f t="shared" ca="1" si="97"/>
        <v>34.754991546712112</v>
      </c>
      <c r="E463" s="106">
        <f t="shared" ca="1" si="97"/>
        <v>34.755021045076965</v>
      </c>
      <c r="F463" s="106">
        <f t="shared" ca="1" si="98"/>
        <v>34.74722222222222</v>
      </c>
      <c r="G463" s="106">
        <f t="shared" ca="1" si="98"/>
        <v>34.75427789185489</v>
      </c>
      <c r="H463" s="106">
        <f t="shared" ca="1" si="98"/>
        <v>34.778082191780825</v>
      </c>
      <c r="I463" s="106">
        <f t="shared" ca="1" si="99"/>
        <v>34</v>
      </c>
      <c r="J463" s="106">
        <f t="shared" ca="1" si="99"/>
        <v>416</v>
      </c>
      <c r="K463" s="106">
        <f t="shared" ca="1" si="99"/>
        <v>275</v>
      </c>
      <c r="L463" s="106">
        <f t="shared" ca="1" si="99"/>
        <v>8</v>
      </c>
      <c r="M463" s="106">
        <f t="shared" ca="1" si="99"/>
        <v>30</v>
      </c>
      <c r="N463" s="106">
        <f t="shared" ca="1" si="99"/>
        <v>12694</v>
      </c>
      <c r="Q463" s="4"/>
    </row>
    <row r="464" spans="1:17" x14ac:dyDescent="0.2">
      <c r="A464" s="110">
        <f t="shared" ca="1" si="87"/>
        <v>31997</v>
      </c>
      <c r="B464" s="106">
        <f t="shared" ca="1" si="97"/>
        <v>34.531506849315072</v>
      </c>
      <c r="C464" s="106">
        <f t="shared" ca="1" si="97"/>
        <v>34.507871321013006</v>
      </c>
      <c r="D464" s="106">
        <f t="shared" ca="1" si="97"/>
        <v>34.50857991608315</v>
      </c>
      <c r="E464" s="106">
        <f t="shared" ca="1" si="97"/>
        <v>34.50860920530566</v>
      </c>
      <c r="F464" s="106">
        <f t="shared" ca="1" si="98"/>
        <v>34.50277777777778</v>
      </c>
      <c r="G464" s="106">
        <f t="shared" ca="1" si="98"/>
        <v>34.507871321013006</v>
      </c>
      <c r="H464" s="106">
        <f t="shared" ca="1" si="98"/>
        <v>34.531506849315072</v>
      </c>
      <c r="I464" s="106">
        <f t="shared" ref="I464:N473" ca="1" si="100">DATEDIF($A464,$B$7,I$12)</f>
        <v>34</v>
      </c>
      <c r="J464" s="106">
        <f t="shared" ca="1" si="100"/>
        <v>414</v>
      </c>
      <c r="K464" s="106">
        <f t="shared" ca="1" si="100"/>
        <v>185</v>
      </c>
      <c r="L464" s="106">
        <f t="shared" ca="1" si="100"/>
        <v>6</v>
      </c>
      <c r="M464" s="106">
        <f t="shared" ca="1" si="100"/>
        <v>1</v>
      </c>
      <c r="N464" s="106">
        <f t="shared" ca="1" si="100"/>
        <v>12604</v>
      </c>
      <c r="Q464" s="4"/>
    </row>
    <row r="465" spans="1:17" x14ac:dyDescent="0.2">
      <c r="A465" s="110">
        <f t="shared" ca="1" si="87"/>
        <v>31998</v>
      </c>
      <c r="B465" s="106">
        <f t="shared" ca="1" si="97"/>
        <v>34.528767123287672</v>
      </c>
      <c r="C465" s="106">
        <f t="shared" ca="1" si="97"/>
        <v>34.505133470225871</v>
      </c>
      <c r="D465" s="106">
        <f t="shared" ca="1" si="97"/>
        <v>34.505842009076162</v>
      </c>
      <c r="E465" s="106">
        <f t="shared" ca="1" si="97"/>
        <v>34.50587129597487</v>
      </c>
      <c r="F465" s="106">
        <f t="shared" ca="1" si="98"/>
        <v>34.5</v>
      </c>
      <c r="G465" s="106">
        <f t="shared" ca="1" si="98"/>
        <v>34.505133470225871</v>
      </c>
      <c r="H465" s="106">
        <f t="shared" ca="1" si="98"/>
        <v>34.528767123287672</v>
      </c>
      <c r="I465" s="106">
        <f t="shared" ca="1" si="100"/>
        <v>34</v>
      </c>
      <c r="J465" s="106">
        <f t="shared" ca="1" si="100"/>
        <v>414</v>
      </c>
      <c r="K465" s="106">
        <f t="shared" ca="1" si="100"/>
        <v>184</v>
      </c>
      <c r="L465" s="106">
        <f t="shared" ca="1" si="100"/>
        <v>6</v>
      </c>
      <c r="M465" s="106">
        <f t="shared" ca="1" si="100"/>
        <v>0</v>
      </c>
      <c r="N465" s="106">
        <f t="shared" ca="1" si="100"/>
        <v>12603</v>
      </c>
      <c r="Q465" s="4"/>
    </row>
    <row r="466" spans="1:17" x14ac:dyDescent="0.2">
      <c r="A466" s="110">
        <f t="shared" ref="A466:A529" ca="1" si="101">EDATE(A463,3)</f>
        <v>31999</v>
      </c>
      <c r="B466" s="106">
        <f t="shared" ca="1" si="97"/>
        <v>34.526027397260272</v>
      </c>
      <c r="C466" s="106">
        <f t="shared" ca="1" si="97"/>
        <v>34.502395619438744</v>
      </c>
      <c r="D466" s="106">
        <f t="shared" ca="1" si="97"/>
        <v>34.503104102069173</v>
      </c>
      <c r="E466" s="106">
        <f t="shared" ca="1" si="97"/>
        <v>34.50313338664408</v>
      </c>
      <c r="F466" s="106">
        <f t="shared" ca="1" si="98"/>
        <v>34.49722222222222</v>
      </c>
      <c r="G466" s="106">
        <f t="shared" ca="1" si="98"/>
        <v>34.502395619438744</v>
      </c>
      <c r="H466" s="106">
        <f t="shared" ca="1" si="98"/>
        <v>34.526027397260272</v>
      </c>
      <c r="I466" s="106">
        <f t="shared" ca="1" si="100"/>
        <v>34</v>
      </c>
      <c r="J466" s="106">
        <f t="shared" ca="1" si="100"/>
        <v>413</v>
      </c>
      <c r="K466" s="106">
        <f t="shared" ca="1" si="100"/>
        <v>183</v>
      </c>
      <c r="L466" s="106">
        <f t="shared" ca="1" si="100"/>
        <v>5</v>
      </c>
      <c r="M466" s="106">
        <f t="shared" ca="1" si="100"/>
        <v>30</v>
      </c>
      <c r="N466" s="106">
        <f t="shared" ca="1" si="100"/>
        <v>12602</v>
      </c>
      <c r="Q466" s="4"/>
    </row>
    <row r="467" spans="1:17" x14ac:dyDescent="0.2">
      <c r="A467" s="110">
        <f t="shared" ca="1" si="101"/>
        <v>32089</v>
      </c>
      <c r="B467" s="106">
        <f t="shared" ca="1" si="97"/>
        <v>34.279452054794518</v>
      </c>
      <c r="C467" s="106">
        <f t="shared" ca="1" si="97"/>
        <v>34.255989048596852</v>
      </c>
      <c r="D467" s="106">
        <f t="shared" ca="1" si="97"/>
        <v>34.256692471440203</v>
      </c>
      <c r="E467" s="106">
        <f t="shared" ca="1" si="97"/>
        <v>34.256721546872775</v>
      </c>
      <c r="F467" s="106">
        <f t="shared" ca="1" si="98"/>
        <v>34.25277777777778</v>
      </c>
      <c r="G467" s="106">
        <f t="shared" ca="1" si="98"/>
        <v>34.255989048596852</v>
      </c>
      <c r="H467" s="106">
        <f t="shared" ca="1" si="98"/>
        <v>34.279452054794518</v>
      </c>
      <c r="I467" s="106">
        <f t="shared" ca="1" si="100"/>
        <v>34</v>
      </c>
      <c r="J467" s="106">
        <f t="shared" ca="1" si="100"/>
        <v>411</v>
      </c>
      <c r="K467" s="106">
        <f t="shared" ca="1" si="100"/>
        <v>93</v>
      </c>
      <c r="L467" s="106">
        <f t="shared" ca="1" si="100"/>
        <v>3</v>
      </c>
      <c r="M467" s="106">
        <f t="shared" ca="1" si="100"/>
        <v>1</v>
      </c>
      <c r="N467" s="106">
        <f t="shared" ca="1" si="100"/>
        <v>12512</v>
      </c>
      <c r="Q467" s="4"/>
    </row>
    <row r="468" spans="1:17" x14ac:dyDescent="0.2">
      <c r="A468" s="110">
        <f t="shared" ca="1" si="101"/>
        <v>32090</v>
      </c>
      <c r="B468" s="106">
        <f t="shared" ca="1" si="97"/>
        <v>34.276712328767125</v>
      </c>
      <c r="C468" s="106">
        <f t="shared" ca="1" si="97"/>
        <v>34.253251197809718</v>
      </c>
      <c r="D468" s="106">
        <f t="shared" ca="1" si="97"/>
        <v>34.253954564433215</v>
      </c>
      <c r="E468" s="106">
        <f t="shared" ca="1" si="97"/>
        <v>34.253983637541985</v>
      </c>
      <c r="F468" s="106">
        <f t="shared" ca="1" si="98"/>
        <v>34.25</v>
      </c>
      <c r="G468" s="106">
        <f t="shared" ca="1" si="98"/>
        <v>34.253251197809718</v>
      </c>
      <c r="H468" s="106">
        <f t="shared" ca="1" si="98"/>
        <v>34.276712328767125</v>
      </c>
      <c r="I468" s="106">
        <f t="shared" ca="1" si="100"/>
        <v>34</v>
      </c>
      <c r="J468" s="106">
        <f t="shared" ca="1" si="100"/>
        <v>411</v>
      </c>
      <c r="K468" s="106">
        <f t="shared" ca="1" si="100"/>
        <v>92</v>
      </c>
      <c r="L468" s="106">
        <f t="shared" ca="1" si="100"/>
        <v>3</v>
      </c>
      <c r="M468" s="106">
        <f t="shared" ca="1" si="100"/>
        <v>0</v>
      </c>
      <c r="N468" s="106">
        <f t="shared" ca="1" si="100"/>
        <v>12511</v>
      </c>
      <c r="Q468" s="4"/>
    </row>
    <row r="469" spans="1:17" x14ac:dyDescent="0.2">
      <c r="A469" s="110">
        <f t="shared" ca="1" si="101"/>
        <v>32091</v>
      </c>
      <c r="B469" s="106">
        <f t="shared" ca="1" si="97"/>
        <v>34.273972602739725</v>
      </c>
      <c r="C469" s="106">
        <f t="shared" ca="1" si="97"/>
        <v>34.25051334702259</v>
      </c>
      <c r="D469" s="106">
        <f t="shared" ca="1" si="97"/>
        <v>34.251216657426227</v>
      </c>
      <c r="E469" s="106">
        <f t="shared" ca="1" si="97"/>
        <v>34.251245728211188</v>
      </c>
      <c r="F469" s="106">
        <f t="shared" ca="1" si="98"/>
        <v>34.24722222222222</v>
      </c>
      <c r="G469" s="106">
        <f t="shared" ca="1" si="98"/>
        <v>34.25051334702259</v>
      </c>
      <c r="H469" s="106">
        <f t="shared" ca="1" si="98"/>
        <v>34.273972602739725</v>
      </c>
      <c r="I469" s="106">
        <f t="shared" ca="1" si="100"/>
        <v>34</v>
      </c>
      <c r="J469" s="106">
        <f t="shared" ca="1" si="100"/>
        <v>410</v>
      </c>
      <c r="K469" s="106">
        <f t="shared" ca="1" si="100"/>
        <v>91</v>
      </c>
      <c r="L469" s="106">
        <f t="shared" ca="1" si="100"/>
        <v>2</v>
      </c>
      <c r="M469" s="106">
        <f t="shared" ca="1" si="100"/>
        <v>30</v>
      </c>
      <c r="N469" s="106">
        <f t="shared" ca="1" si="100"/>
        <v>12510</v>
      </c>
      <c r="Q469" s="4"/>
    </row>
    <row r="470" spans="1:17" x14ac:dyDescent="0.2">
      <c r="A470" s="110">
        <f t="shared" ca="1" si="101"/>
        <v>32181</v>
      </c>
      <c r="B470" s="106">
        <f t="shared" ca="1" si="97"/>
        <v>34.027397260273972</v>
      </c>
      <c r="C470" s="106">
        <f t="shared" ca="1" si="97"/>
        <v>34.004106776180699</v>
      </c>
      <c r="D470" s="106">
        <f t="shared" ca="1" si="97"/>
        <v>34.004805026797264</v>
      </c>
      <c r="E470" s="106">
        <f t="shared" ca="1" si="97"/>
        <v>34.00483388843989</v>
      </c>
      <c r="F470" s="106">
        <f t="shared" ca="1" si="98"/>
        <v>34.00277777777778</v>
      </c>
      <c r="G470" s="106">
        <f t="shared" ca="1" si="98"/>
        <v>34.003441802252816</v>
      </c>
      <c r="H470" s="106">
        <f t="shared" ca="1" si="98"/>
        <v>34.027397260273972</v>
      </c>
      <c r="I470" s="106">
        <f t="shared" ca="1" si="100"/>
        <v>34</v>
      </c>
      <c r="J470" s="106">
        <f t="shared" ca="1" si="100"/>
        <v>408</v>
      </c>
      <c r="K470" s="106">
        <f t="shared" ca="1" si="100"/>
        <v>1</v>
      </c>
      <c r="L470" s="106">
        <f t="shared" ca="1" si="100"/>
        <v>0</v>
      </c>
      <c r="M470" s="106">
        <f t="shared" ca="1" si="100"/>
        <v>1</v>
      </c>
      <c r="N470" s="106">
        <f t="shared" ca="1" si="100"/>
        <v>12420</v>
      </c>
      <c r="Q470" s="4"/>
    </row>
    <row r="471" spans="1:17" x14ac:dyDescent="0.2">
      <c r="A471" s="110">
        <f t="shared" ca="1" si="101"/>
        <v>32182</v>
      </c>
      <c r="B471" s="106">
        <f t="shared" ca="1" si="97"/>
        <v>34.024657534246572</v>
      </c>
      <c r="C471" s="106">
        <f t="shared" ca="1" si="97"/>
        <v>34.001368925393564</v>
      </c>
      <c r="D471" s="106">
        <f t="shared" ca="1" si="97"/>
        <v>34.002067119790276</v>
      </c>
      <c r="E471" s="106">
        <f t="shared" ca="1" si="97"/>
        <v>34.002095979109093</v>
      </c>
      <c r="F471" s="106">
        <f t="shared" ca="1" si="98"/>
        <v>34</v>
      </c>
      <c r="G471" s="106">
        <f t="shared" ca="1" si="98"/>
        <v>34.000704005006256</v>
      </c>
      <c r="H471" s="106">
        <f t="shared" ca="1" si="98"/>
        <v>34.024657534246572</v>
      </c>
      <c r="I471" s="106">
        <f t="shared" ca="1" si="100"/>
        <v>34</v>
      </c>
      <c r="J471" s="106">
        <f t="shared" ca="1" si="100"/>
        <v>408</v>
      </c>
      <c r="K471" s="106">
        <f t="shared" ca="1" si="100"/>
        <v>0</v>
      </c>
      <c r="L471" s="106">
        <f t="shared" ca="1" si="100"/>
        <v>0</v>
      </c>
      <c r="M471" s="106">
        <f t="shared" ca="1" si="100"/>
        <v>0</v>
      </c>
      <c r="N471" s="106">
        <f t="shared" ca="1" si="100"/>
        <v>12419</v>
      </c>
      <c r="Q471" s="4"/>
    </row>
    <row r="472" spans="1:17" x14ac:dyDescent="0.2">
      <c r="A472" s="110">
        <f t="shared" ca="1" si="101"/>
        <v>32183</v>
      </c>
      <c r="B472" s="106">
        <f t="shared" ca="1" si="97"/>
        <v>34.021917808219179</v>
      </c>
      <c r="C472" s="106">
        <f t="shared" ca="1" si="97"/>
        <v>33.998631074606436</v>
      </c>
      <c r="D472" s="106">
        <f t="shared" ca="1" si="97"/>
        <v>33.999329212783287</v>
      </c>
      <c r="E472" s="106">
        <f t="shared" ca="1" si="97"/>
        <v>33.999358069778303</v>
      </c>
      <c r="F472" s="106">
        <f t="shared" ca="1" si="98"/>
        <v>33.99722222222222</v>
      </c>
      <c r="G472" s="106">
        <f t="shared" ca="1" si="98"/>
        <v>33.997966207759696</v>
      </c>
      <c r="H472" s="106">
        <f t="shared" ca="1" si="98"/>
        <v>34.021917808219179</v>
      </c>
      <c r="I472" s="106">
        <f t="shared" ca="1" si="100"/>
        <v>33</v>
      </c>
      <c r="J472" s="106">
        <f t="shared" ca="1" si="100"/>
        <v>407</v>
      </c>
      <c r="K472" s="106">
        <f t="shared" ca="1" si="100"/>
        <v>365</v>
      </c>
      <c r="L472" s="106">
        <f t="shared" ca="1" si="100"/>
        <v>11</v>
      </c>
      <c r="M472" s="106">
        <f t="shared" ca="1" si="100"/>
        <v>30</v>
      </c>
      <c r="N472" s="106">
        <f t="shared" ca="1" si="100"/>
        <v>12418</v>
      </c>
      <c r="Q472" s="4"/>
    </row>
    <row r="473" spans="1:17" x14ac:dyDescent="0.2">
      <c r="A473" s="110">
        <f t="shared" ca="1" si="101"/>
        <v>32271</v>
      </c>
      <c r="B473" s="106">
        <f t="shared" ca="1" si="97"/>
        <v>33.780821917808218</v>
      </c>
      <c r="C473" s="106">
        <f t="shared" ca="1" si="97"/>
        <v>33.757700205338807</v>
      </c>
      <c r="D473" s="106">
        <f t="shared" ca="1" si="97"/>
        <v>33.758393396168302</v>
      </c>
      <c r="E473" s="106">
        <f t="shared" ca="1" si="97"/>
        <v>33.758422048668585</v>
      </c>
      <c r="F473" s="106">
        <f t="shared" ca="1" si="98"/>
        <v>33.75277777777778</v>
      </c>
      <c r="G473" s="106">
        <f t="shared" ca="1" si="98"/>
        <v>33.757040050062578</v>
      </c>
      <c r="H473" s="106">
        <f t="shared" ca="1" si="98"/>
        <v>33.780821917808218</v>
      </c>
      <c r="I473" s="106">
        <f t="shared" ca="1" si="100"/>
        <v>33</v>
      </c>
      <c r="J473" s="106">
        <f t="shared" ca="1" si="100"/>
        <v>405</v>
      </c>
      <c r="K473" s="106">
        <f t="shared" ca="1" si="100"/>
        <v>277</v>
      </c>
      <c r="L473" s="106">
        <f t="shared" ca="1" si="100"/>
        <v>9</v>
      </c>
      <c r="M473" s="106">
        <f t="shared" ca="1" si="100"/>
        <v>1</v>
      </c>
      <c r="N473" s="106">
        <f t="shared" ca="1" si="100"/>
        <v>12330</v>
      </c>
      <c r="Q473" s="4"/>
    </row>
    <row r="474" spans="1:17" x14ac:dyDescent="0.2">
      <c r="A474" s="110">
        <f t="shared" ca="1" si="101"/>
        <v>32272</v>
      </c>
      <c r="B474" s="106">
        <f t="shared" ref="B474:E493" ca="1" si="102">($B$7-$A474)/B$12</f>
        <v>33.778082191780825</v>
      </c>
      <c r="C474" s="106">
        <f t="shared" ca="1" si="102"/>
        <v>33.754962354551679</v>
      </c>
      <c r="D474" s="106">
        <f t="shared" ca="1" si="102"/>
        <v>33.755655489161313</v>
      </c>
      <c r="E474" s="106">
        <f t="shared" ca="1" si="102"/>
        <v>33.755684139337795</v>
      </c>
      <c r="F474" s="106">
        <f t="shared" ref="F474:H493" ca="1" si="103">YEARFRAC($A474,$B$7,F$12)</f>
        <v>33.75</v>
      </c>
      <c r="G474" s="106">
        <f t="shared" ca="1" si="103"/>
        <v>33.754302252816018</v>
      </c>
      <c r="H474" s="106">
        <f t="shared" ca="1" si="103"/>
        <v>33.778082191780825</v>
      </c>
      <c r="I474" s="106">
        <f t="shared" ref="I474:N483" ca="1" si="104">DATEDIF($A474,$B$7,I$12)</f>
        <v>33</v>
      </c>
      <c r="J474" s="106">
        <f t="shared" ca="1" si="104"/>
        <v>405</v>
      </c>
      <c r="K474" s="106">
        <f t="shared" ca="1" si="104"/>
        <v>276</v>
      </c>
      <c r="L474" s="106">
        <f t="shared" ca="1" si="104"/>
        <v>9</v>
      </c>
      <c r="M474" s="106">
        <f t="shared" ca="1" si="104"/>
        <v>0</v>
      </c>
      <c r="N474" s="106">
        <f t="shared" ca="1" si="104"/>
        <v>12329</v>
      </c>
      <c r="Q474" s="4"/>
    </row>
    <row r="475" spans="1:17" x14ac:dyDescent="0.2">
      <c r="A475" s="110">
        <f t="shared" ca="1" si="101"/>
        <v>32273</v>
      </c>
      <c r="B475" s="106">
        <f t="shared" ca="1" si="102"/>
        <v>33.775342465753425</v>
      </c>
      <c r="C475" s="106">
        <f t="shared" ca="1" si="102"/>
        <v>33.752224503764545</v>
      </c>
      <c r="D475" s="106">
        <f t="shared" ca="1" si="102"/>
        <v>33.752917582154325</v>
      </c>
      <c r="E475" s="106">
        <f t="shared" ca="1" si="102"/>
        <v>33.752946230006998</v>
      </c>
      <c r="F475" s="106">
        <f t="shared" ca="1" si="103"/>
        <v>33.74722222222222</v>
      </c>
      <c r="G475" s="106">
        <f t="shared" ca="1" si="103"/>
        <v>33.751564455569458</v>
      </c>
      <c r="H475" s="106">
        <f t="shared" ca="1" si="103"/>
        <v>33.775342465753425</v>
      </c>
      <c r="I475" s="106">
        <f t="shared" ca="1" si="104"/>
        <v>33</v>
      </c>
      <c r="J475" s="106">
        <f t="shared" ca="1" si="104"/>
        <v>404</v>
      </c>
      <c r="K475" s="106">
        <f t="shared" ca="1" si="104"/>
        <v>275</v>
      </c>
      <c r="L475" s="106">
        <f t="shared" ca="1" si="104"/>
        <v>8</v>
      </c>
      <c r="M475" s="106">
        <f t="shared" ca="1" si="104"/>
        <v>30</v>
      </c>
      <c r="N475" s="106">
        <f t="shared" ca="1" si="104"/>
        <v>12328</v>
      </c>
      <c r="Q475" s="4"/>
    </row>
    <row r="476" spans="1:17" x14ac:dyDescent="0.2">
      <c r="A476" s="110">
        <f t="shared" ca="1" si="101"/>
        <v>32363</v>
      </c>
      <c r="B476" s="106">
        <f t="shared" ca="1" si="102"/>
        <v>33.528767123287672</v>
      </c>
      <c r="C476" s="106">
        <f t="shared" ca="1" si="102"/>
        <v>33.505817932922653</v>
      </c>
      <c r="D476" s="106">
        <f t="shared" ca="1" si="102"/>
        <v>33.506505951525355</v>
      </c>
      <c r="E476" s="106">
        <f t="shared" ca="1" si="102"/>
        <v>33.506534390235693</v>
      </c>
      <c r="F476" s="106">
        <f t="shared" ca="1" si="103"/>
        <v>33.50277777777778</v>
      </c>
      <c r="G476" s="106">
        <f t="shared" ca="1" si="103"/>
        <v>33.50516270337922</v>
      </c>
      <c r="H476" s="106">
        <f t="shared" ca="1" si="103"/>
        <v>33.528767123287672</v>
      </c>
      <c r="I476" s="106">
        <f t="shared" ca="1" si="104"/>
        <v>33</v>
      </c>
      <c r="J476" s="106">
        <f t="shared" ca="1" si="104"/>
        <v>402</v>
      </c>
      <c r="K476" s="106">
        <f t="shared" ca="1" si="104"/>
        <v>185</v>
      </c>
      <c r="L476" s="106">
        <f t="shared" ca="1" si="104"/>
        <v>6</v>
      </c>
      <c r="M476" s="106">
        <f t="shared" ca="1" si="104"/>
        <v>1</v>
      </c>
      <c r="N476" s="106">
        <f t="shared" ca="1" si="104"/>
        <v>12238</v>
      </c>
      <c r="Q476" s="4"/>
    </row>
    <row r="477" spans="1:17" x14ac:dyDescent="0.2">
      <c r="A477" s="110">
        <f t="shared" ca="1" si="101"/>
        <v>32364</v>
      </c>
      <c r="B477" s="106">
        <f t="shared" ca="1" si="102"/>
        <v>33.526027397260272</v>
      </c>
      <c r="C477" s="106">
        <f t="shared" ca="1" si="102"/>
        <v>33.503080082135526</v>
      </c>
      <c r="D477" s="106">
        <f t="shared" ca="1" si="102"/>
        <v>33.503768044518367</v>
      </c>
      <c r="E477" s="106">
        <f t="shared" ca="1" si="102"/>
        <v>33.503796480904903</v>
      </c>
      <c r="F477" s="106">
        <f t="shared" ca="1" si="103"/>
        <v>33.5</v>
      </c>
      <c r="G477" s="106">
        <f t="shared" ca="1" si="103"/>
        <v>33.502424906132667</v>
      </c>
      <c r="H477" s="106">
        <f t="shared" ca="1" si="103"/>
        <v>33.526027397260272</v>
      </c>
      <c r="I477" s="106">
        <f t="shared" ca="1" si="104"/>
        <v>33</v>
      </c>
      <c r="J477" s="106">
        <f t="shared" ca="1" si="104"/>
        <v>402</v>
      </c>
      <c r="K477" s="106">
        <f t="shared" ca="1" si="104"/>
        <v>184</v>
      </c>
      <c r="L477" s="106">
        <f t="shared" ca="1" si="104"/>
        <v>6</v>
      </c>
      <c r="M477" s="106">
        <f t="shared" ca="1" si="104"/>
        <v>0</v>
      </c>
      <c r="N477" s="106">
        <f t="shared" ca="1" si="104"/>
        <v>12237</v>
      </c>
      <c r="Q477" s="4"/>
    </row>
    <row r="478" spans="1:17" x14ac:dyDescent="0.2">
      <c r="A478" s="110">
        <f t="shared" ca="1" si="101"/>
        <v>32365</v>
      </c>
      <c r="B478" s="106">
        <f t="shared" ca="1" si="102"/>
        <v>33.523287671232879</v>
      </c>
      <c r="C478" s="106">
        <f t="shared" ca="1" si="102"/>
        <v>33.500342231348391</v>
      </c>
      <c r="D478" s="106">
        <f t="shared" ca="1" si="102"/>
        <v>33.501030137511378</v>
      </c>
      <c r="E478" s="106">
        <f t="shared" ca="1" si="102"/>
        <v>33.501058571574113</v>
      </c>
      <c r="F478" s="106">
        <f t="shared" ca="1" si="103"/>
        <v>33.49722222222222</v>
      </c>
      <c r="G478" s="106">
        <f t="shared" ca="1" si="103"/>
        <v>33.499687108886107</v>
      </c>
      <c r="H478" s="106">
        <f t="shared" ca="1" si="103"/>
        <v>33.523287671232879</v>
      </c>
      <c r="I478" s="106">
        <f t="shared" ca="1" si="104"/>
        <v>33</v>
      </c>
      <c r="J478" s="106">
        <f t="shared" ca="1" si="104"/>
        <v>401</v>
      </c>
      <c r="K478" s="106">
        <f t="shared" ca="1" si="104"/>
        <v>183</v>
      </c>
      <c r="L478" s="106">
        <f t="shared" ca="1" si="104"/>
        <v>5</v>
      </c>
      <c r="M478" s="106">
        <f t="shared" ca="1" si="104"/>
        <v>30</v>
      </c>
      <c r="N478" s="106">
        <f t="shared" ca="1" si="104"/>
        <v>12236</v>
      </c>
      <c r="Q478" s="4"/>
    </row>
    <row r="479" spans="1:17" x14ac:dyDescent="0.2">
      <c r="A479" s="110">
        <f t="shared" ca="1" si="101"/>
        <v>32455</v>
      </c>
      <c r="B479" s="106">
        <f t="shared" ca="1" si="102"/>
        <v>33.276712328767125</v>
      </c>
      <c r="C479" s="106">
        <f t="shared" ca="1" si="102"/>
        <v>33.2539356605065</v>
      </c>
      <c r="D479" s="106">
        <f t="shared" ca="1" si="102"/>
        <v>33.254618506882416</v>
      </c>
      <c r="E479" s="106">
        <f t="shared" ca="1" si="102"/>
        <v>33.254646731802808</v>
      </c>
      <c r="F479" s="106">
        <f t="shared" ca="1" si="103"/>
        <v>33.25277777777778</v>
      </c>
      <c r="G479" s="106">
        <f t="shared" ca="1" si="103"/>
        <v>33.253285356695869</v>
      </c>
      <c r="H479" s="106">
        <f t="shared" ca="1" si="103"/>
        <v>33.276712328767125</v>
      </c>
      <c r="I479" s="106">
        <f t="shared" ca="1" si="104"/>
        <v>33</v>
      </c>
      <c r="J479" s="106">
        <f t="shared" ca="1" si="104"/>
        <v>399</v>
      </c>
      <c r="K479" s="106">
        <f t="shared" ca="1" si="104"/>
        <v>93</v>
      </c>
      <c r="L479" s="106">
        <f t="shared" ca="1" si="104"/>
        <v>3</v>
      </c>
      <c r="M479" s="106">
        <f t="shared" ca="1" si="104"/>
        <v>1</v>
      </c>
      <c r="N479" s="106">
        <f t="shared" ca="1" si="104"/>
        <v>12146</v>
      </c>
      <c r="Q479" s="4"/>
    </row>
    <row r="480" spans="1:17" x14ac:dyDescent="0.2">
      <c r="A480" s="110">
        <f t="shared" ca="1" si="101"/>
        <v>32456</v>
      </c>
      <c r="B480" s="106">
        <f t="shared" ca="1" si="102"/>
        <v>33.273972602739725</v>
      </c>
      <c r="C480" s="106">
        <f t="shared" ca="1" si="102"/>
        <v>33.251197809719372</v>
      </c>
      <c r="D480" s="106">
        <f t="shared" ca="1" si="102"/>
        <v>33.251880599875427</v>
      </c>
      <c r="E480" s="106">
        <f t="shared" ca="1" si="102"/>
        <v>33.251908822472018</v>
      </c>
      <c r="F480" s="106">
        <f t="shared" ca="1" si="103"/>
        <v>33.25</v>
      </c>
      <c r="G480" s="106">
        <f t="shared" ca="1" si="103"/>
        <v>33.250547559449309</v>
      </c>
      <c r="H480" s="106">
        <f t="shared" ca="1" si="103"/>
        <v>33.273972602739725</v>
      </c>
      <c r="I480" s="106">
        <f t="shared" ca="1" si="104"/>
        <v>33</v>
      </c>
      <c r="J480" s="106">
        <f t="shared" ca="1" si="104"/>
        <v>399</v>
      </c>
      <c r="K480" s="106">
        <f t="shared" ca="1" si="104"/>
        <v>92</v>
      </c>
      <c r="L480" s="106">
        <f t="shared" ca="1" si="104"/>
        <v>3</v>
      </c>
      <c r="M480" s="106">
        <f t="shared" ca="1" si="104"/>
        <v>0</v>
      </c>
      <c r="N480" s="106">
        <f t="shared" ca="1" si="104"/>
        <v>12145</v>
      </c>
      <c r="Q480" s="4"/>
    </row>
    <row r="481" spans="1:17" x14ac:dyDescent="0.2">
      <c r="A481" s="110">
        <f t="shared" ca="1" si="101"/>
        <v>32457</v>
      </c>
      <c r="B481" s="106">
        <f t="shared" ca="1" si="102"/>
        <v>33.271232876712325</v>
      </c>
      <c r="C481" s="106">
        <f t="shared" ca="1" si="102"/>
        <v>33.248459958932237</v>
      </c>
      <c r="D481" s="106">
        <f t="shared" ca="1" si="102"/>
        <v>33.249142692868439</v>
      </c>
      <c r="E481" s="106">
        <f t="shared" ca="1" si="102"/>
        <v>33.249170913141221</v>
      </c>
      <c r="F481" s="106">
        <f t="shared" ca="1" si="103"/>
        <v>33.24722222222222</v>
      </c>
      <c r="G481" s="106">
        <f t="shared" ca="1" si="103"/>
        <v>33.247809762202749</v>
      </c>
      <c r="H481" s="106">
        <f t="shared" ca="1" si="103"/>
        <v>33.271232876712325</v>
      </c>
      <c r="I481" s="106">
        <f t="shared" ca="1" si="104"/>
        <v>33</v>
      </c>
      <c r="J481" s="106">
        <f t="shared" ca="1" si="104"/>
        <v>398</v>
      </c>
      <c r="K481" s="106">
        <f t="shared" ca="1" si="104"/>
        <v>91</v>
      </c>
      <c r="L481" s="106">
        <f t="shared" ca="1" si="104"/>
        <v>2</v>
      </c>
      <c r="M481" s="106">
        <f t="shared" ca="1" si="104"/>
        <v>30</v>
      </c>
      <c r="N481" s="106">
        <f t="shared" ca="1" si="104"/>
        <v>12144</v>
      </c>
      <c r="Q481" s="4"/>
    </row>
    <row r="482" spans="1:17" x14ac:dyDescent="0.2">
      <c r="A482" s="110">
        <f t="shared" ca="1" si="101"/>
        <v>32547</v>
      </c>
      <c r="B482" s="106">
        <f t="shared" ca="1" si="102"/>
        <v>33.024657534246572</v>
      </c>
      <c r="C482" s="106">
        <f t="shared" ca="1" si="102"/>
        <v>33.002053388090346</v>
      </c>
      <c r="D482" s="106">
        <f t="shared" ca="1" si="102"/>
        <v>33.002731062239469</v>
      </c>
      <c r="E482" s="106">
        <f t="shared" ca="1" si="102"/>
        <v>33.002759073369923</v>
      </c>
      <c r="F482" s="106">
        <f t="shared" ca="1" si="103"/>
        <v>33.00277777777778</v>
      </c>
      <c r="G482" s="106">
        <f t="shared" ca="1" si="103"/>
        <v>33.003382187147686</v>
      </c>
      <c r="H482" s="106">
        <f t="shared" ca="1" si="103"/>
        <v>33.024657534246572</v>
      </c>
      <c r="I482" s="106">
        <f t="shared" ca="1" si="104"/>
        <v>33</v>
      </c>
      <c r="J482" s="106">
        <f t="shared" ca="1" si="104"/>
        <v>396</v>
      </c>
      <c r="K482" s="106">
        <f t="shared" ca="1" si="104"/>
        <v>1</v>
      </c>
      <c r="L482" s="106">
        <f t="shared" ca="1" si="104"/>
        <v>0</v>
      </c>
      <c r="M482" s="106">
        <f t="shared" ca="1" si="104"/>
        <v>1</v>
      </c>
      <c r="N482" s="106">
        <f t="shared" ca="1" si="104"/>
        <v>12054</v>
      </c>
      <c r="Q482" s="4"/>
    </row>
    <row r="483" spans="1:17" x14ac:dyDescent="0.2">
      <c r="A483" s="110">
        <f t="shared" ca="1" si="101"/>
        <v>32548</v>
      </c>
      <c r="B483" s="106">
        <f t="shared" ca="1" si="102"/>
        <v>33.021917808219179</v>
      </c>
      <c r="C483" s="106">
        <f t="shared" ca="1" si="102"/>
        <v>32.999315537303218</v>
      </c>
      <c r="D483" s="106">
        <f t="shared" ca="1" si="102"/>
        <v>32.999993155232481</v>
      </c>
      <c r="E483" s="106">
        <f t="shared" ca="1" si="102"/>
        <v>33.000021164039126</v>
      </c>
      <c r="F483" s="106">
        <f t="shared" ca="1" si="103"/>
        <v>33</v>
      </c>
      <c r="G483" s="106">
        <f t="shared" ca="1" si="103"/>
        <v>33.00064422612337</v>
      </c>
      <c r="H483" s="106">
        <f t="shared" ca="1" si="103"/>
        <v>33.021917808219179</v>
      </c>
      <c r="I483" s="106">
        <f t="shared" ca="1" si="104"/>
        <v>33</v>
      </c>
      <c r="J483" s="106">
        <f t="shared" ca="1" si="104"/>
        <v>396</v>
      </c>
      <c r="K483" s="106">
        <f t="shared" ca="1" si="104"/>
        <v>0</v>
      </c>
      <c r="L483" s="106">
        <f t="shared" ca="1" si="104"/>
        <v>0</v>
      </c>
      <c r="M483" s="106">
        <f t="shared" ca="1" si="104"/>
        <v>0</v>
      </c>
      <c r="N483" s="106">
        <f t="shared" ca="1" si="104"/>
        <v>12053</v>
      </c>
      <c r="Q483" s="4"/>
    </row>
    <row r="484" spans="1:17" x14ac:dyDescent="0.2">
      <c r="A484" s="110">
        <f t="shared" ca="1" si="101"/>
        <v>32549</v>
      </c>
      <c r="B484" s="106">
        <f t="shared" ca="1" si="102"/>
        <v>33.019178082191779</v>
      </c>
      <c r="C484" s="106">
        <f t="shared" ca="1" si="102"/>
        <v>32.996577686516083</v>
      </c>
      <c r="D484" s="106">
        <f t="shared" ca="1" si="102"/>
        <v>32.997255248225493</v>
      </c>
      <c r="E484" s="106">
        <f t="shared" ca="1" si="102"/>
        <v>32.997283254708336</v>
      </c>
      <c r="F484" s="106">
        <f t="shared" ca="1" si="103"/>
        <v>32.99722222222222</v>
      </c>
      <c r="G484" s="106">
        <f t="shared" ca="1" si="103"/>
        <v>32.997906265099047</v>
      </c>
      <c r="H484" s="106">
        <f t="shared" ca="1" si="103"/>
        <v>33.019178082191779</v>
      </c>
      <c r="I484" s="106">
        <f t="shared" ref="I484:N493" ca="1" si="105">DATEDIF($A484,$B$7,I$12)</f>
        <v>32</v>
      </c>
      <c r="J484" s="106">
        <f t="shared" ca="1" si="105"/>
        <v>395</v>
      </c>
      <c r="K484" s="106">
        <f t="shared" ca="1" si="105"/>
        <v>364</v>
      </c>
      <c r="L484" s="106">
        <f t="shared" ca="1" si="105"/>
        <v>11</v>
      </c>
      <c r="M484" s="106">
        <f t="shared" ca="1" si="105"/>
        <v>30</v>
      </c>
      <c r="N484" s="106">
        <f t="shared" ca="1" si="105"/>
        <v>12052</v>
      </c>
      <c r="Q484" s="4"/>
    </row>
    <row r="485" spans="1:17" x14ac:dyDescent="0.2">
      <c r="A485" s="110">
        <f t="shared" ca="1" si="101"/>
        <v>32636</v>
      </c>
      <c r="B485" s="106">
        <f t="shared" ca="1" si="102"/>
        <v>32.780821917808218</v>
      </c>
      <c r="C485" s="106">
        <f t="shared" ca="1" si="102"/>
        <v>32.758384668035589</v>
      </c>
      <c r="D485" s="106">
        <f t="shared" ca="1" si="102"/>
        <v>32.759057338617495</v>
      </c>
      <c r="E485" s="106">
        <f t="shared" ca="1" si="102"/>
        <v>32.759085142929408</v>
      </c>
      <c r="F485" s="106">
        <f t="shared" ca="1" si="103"/>
        <v>32.75277777777778</v>
      </c>
      <c r="G485" s="106">
        <f t="shared" ca="1" si="103"/>
        <v>32.759703655983252</v>
      </c>
      <c r="H485" s="106">
        <f t="shared" ca="1" si="103"/>
        <v>32.780821917808218</v>
      </c>
      <c r="I485" s="106">
        <f t="shared" ca="1" si="105"/>
        <v>32</v>
      </c>
      <c r="J485" s="106">
        <f t="shared" ca="1" si="105"/>
        <v>393</v>
      </c>
      <c r="K485" s="106">
        <f t="shared" ca="1" si="105"/>
        <v>277</v>
      </c>
      <c r="L485" s="106">
        <f t="shared" ca="1" si="105"/>
        <v>9</v>
      </c>
      <c r="M485" s="106">
        <f t="shared" ca="1" si="105"/>
        <v>1</v>
      </c>
      <c r="N485" s="106">
        <f t="shared" ca="1" si="105"/>
        <v>11965</v>
      </c>
      <c r="Q485" s="4"/>
    </row>
    <row r="486" spans="1:17" x14ac:dyDescent="0.2">
      <c r="A486" s="110">
        <f t="shared" ca="1" si="101"/>
        <v>32637</v>
      </c>
      <c r="B486" s="106">
        <f t="shared" ca="1" si="102"/>
        <v>32.778082191780825</v>
      </c>
      <c r="C486" s="106">
        <f t="shared" ca="1" si="102"/>
        <v>32.755646817248461</v>
      </c>
      <c r="D486" s="106">
        <f t="shared" ca="1" si="102"/>
        <v>32.756319431610507</v>
      </c>
      <c r="E486" s="106">
        <f t="shared" ca="1" si="102"/>
        <v>32.756347233598618</v>
      </c>
      <c r="F486" s="106">
        <f t="shared" ca="1" si="103"/>
        <v>32.75</v>
      </c>
      <c r="G486" s="106">
        <f t="shared" ca="1" si="103"/>
        <v>32.756965694958929</v>
      </c>
      <c r="H486" s="106">
        <f t="shared" ca="1" si="103"/>
        <v>32.778082191780825</v>
      </c>
      <c r="I486" s="106">
        <f t="shared" ca="1" si="105"/>
        <v>32</v>
      </c>
      <c r="J486" s="106">
        <f t="shared" ca="1" si="105"/>
        <v>393</v>
      </c>
      <c r="K486" s="106">
        <f t="shared" ca="1" si="105"/>
        <v>276</v>
      </c>
      <c r="L486" s="106">
        <f t="shared" ca="1" si="105"/>
        <v>9</v>
      </c>
      <c r="M486" s="106">
        <f t="shared" ca="1" si="105"/>
        <v>0</v>
      </c>
      <c r="N486" s="106">
        <f t="shared" ca="1" si="105"/>
        <v>11964</v>
      </c>
      <c r="Q486" s="4"/>
    </row>
    <row r="487" spans="1:17" x14ac:dyDescent="0.2">
      <c r="A487" s="110">
        <f t="shared" ca="1" si="101"/>
        <v>32638</v>
      </c>
      <c r="B487" s="106">
        <f t="shared" ca="1" si="102"/>
        <v>32.775342465753425</v>
      </c>
      <c r="C487" s="106">
        <f t="shared" ca="1" si="102"/>
        <v>32.752908966461327</v>
      </c>
      <c r="D487" s="106">
        <f t="shared" ca="1" si="102"/>
        <v>32.753581524603518</v>
      </c>
      <c r="E487" s="106">
        <f t="shared" ca="1" si="102"/>
        <v>32.753609324267821</v>
      </c>
      <c r="F487" s="106">
        <f t="shared" ca="1" si="103"/>
        <v>32.74722222222222</v>
      </c>
      <c r="G487" s="106">
        <f t="shared" ca="1" si="103"/>
        <v>32.754227733934613</v>
      </c>
      <c r="H487" s="106">
        <f t="shared" ca="1" si="103"/>
        <v>32.775342465753425</v>
      </c>
      <c r="I487" s="106">
        <f t="shared" ca="1" si="105"/>
        <v>32</v>
      </c>
      <c r="J487" s="106">
        <f t="shared" ca="1" si="105"/>
        <v>392</v>
      </c>
      <c r="K487" s="106">
        <f t="shared" ca="1" si="105"/>
        <v>275</v>
      </c>
      <c r="L487" s="106">
        <f t="shared" ca="1" si="105"/>
        <v>8</v>
      </c>
      <c r="M487" s="106">
        <f t="shared" ca="1" si="105"/>
        <v>30</v>
      </c>
      <c r="N487" s="106">
        <f t="shared" ca="1" si="105"/>
        <v>11963</v>
      </c>
      <c r="Q487" s="4"/>
    </row>
    <row r="488" spans="1:17" x14ac:dyDescent="0.2">
      <c r="A488" s="110">
        <f t="shared" ca="1" si="101"/>
        <v>32728</v>
      </c>
      <c r="B488" s="106">
        <f t="shared" ca="1" si="102"/>
        <v>32.528767123287672</v>
      </c>
      <c r="C488" s="106">
        <f t="shared" ca="1" si="102"/>
        <v>32.506502395619435</v>
      </c>
      <c r="D488" s="106">
        <f t="shared" ca="1" si="102"/>
        <v>32.507169893974549</v>
      </c>
      <c r="E488" s="106">
        <f t="shared" ca="1" si="102"/>
        <v>32.507197484496523</v>
      </c>
      <c r="F488" s="106">
        <f t="shared" ca="1" si="103"/>
        <v>32.50277777777778</v>
      </c>
      <c r="G488" s="106">
        <f t="shared" ca="1" si="103"/>
        <v>32.507811241745848</v>
      </c>
      <c r="H488" s="106">
        <f t="shared" ca="1" si="103"/>
        <v>32.528767123287672</v>
      </c>
      <c r="I488" s="106">
        <f t="shared" ca="1" si="105"/>
        <v>32</v>
      </c>
      <c r="J488" s="106">
        <f t="shared" ca="1" si="105"/>
        <v>390</v>
      </c>
      <c r="K488" s="106">
        <f t="shared" ca="1" si="105"/>
        <v>185</v>
      </c>
      <c r="L488" s="106">
        <f t="shared" ca="1" si="105"/>
        <v>6</v>
      </c>
      <c r="M488" s="106">
        <f t="shared" ca="1" si="105"/>
        <v>1</v>
      </c>
      <c r="N488" s="106">
        <f t="shared" ca="1" si="105"/>
        <v>11873</v>
      </c>
      <c r="Q488" s="4"/>
    </row>
    <row r="489" spans="1:17" x14ac:dyDescent="0.2">
      <c r="A489" s="110">
        <f t="shared" ca="1" si="101"/>
        <v>32729</v>
      </c>
      <c r="B489" s="106">
        <f t="shared" ca="1" si="102"/>
        <v>32.526027397260272</v>
      </c>
      <c r="C489" s="106">
        <f t="shared" ca="1" si="102"/>
        <v>32.503764544832308</v>
      </c>
      <c r="D489" s="106">
        <f t="shared" ca="1" si="102"/>
        <v>32.50443198696756</v>
      </c>
      <c r="E489" s="106">
        <f t="shared" ca="1" si="102"/>
        <v>32.504459575165725</v>
      </c>
      <c r="F489" s="106">
        <f t="shared" ca="1" si="103"/>
        <v>32.5</v>
      </c>
      <c r="G489" s="106">
        <f t="shared" ca="1" si="103"/>
        <v>32.505073280721533</v>
      </c>
      <c r="H489" s="106">
        <f t="shared" ca="1" si="103"/>
        <v>32.526027397260272</v>
      </c>
      <c r="I489" s="106">
        <f t="shared" ca="1" si="105"/>
        <v>32</v>
      </c>
      <c r="J489" s="106">
        <f t="shared" ca="1" si="105"/>
        <v>390</v>
      </c>
      <c r="K489" s="106">
        <f t="shared" ca="1" si="105"/>
        <v>184</v>
      </c>
      <c r="L489" s="106">
        <f t="shared" ca="1" si="105"/>
        <v>6</v>
      </c>
      <c r="M489" s="106">
        <f t="shared" ca="1" si="105"/>
        <v>0</v>
      </c>
      <c r="N489" s="106">
        <f t="shared" ca="1" si="105"/>
        <v>11872</v>
      </c>
      <c r="Q489" s="4"/>
    </row>
    <row r="490" spans="1:17" x14ac:dyDescent="0.2">
      <c r="A490" s="110">
        <f t="shared" ca="1" si="101"/>
        <v>32730</v>
      </c>
      <c r="B490" s="106">
        <f t="shared" ca="1" si="102"/>
        <v>32.523287671232879</v>
      </c>
      <c r="C490" s="106">
        <f t="shared" ca="1" si="102"/>
        <v>32.501026694045173</v>
      </c>
      <c r="D490" s="106">
        <f t="shared" ca="1" si="102"/>
        <v>32.501694079960572</v>
      </c>
      <c r="E490" s="106">
        <f t="shared" ca="1" si="102"/>
        <v>32.501721665834935</v>
      </c>
      <c r="F490" s="106">
        <f t="shared" ca="1" si="103"/>
        <v>32.49722222222222</v>
      </c>
      <c r="G490" s="106">
        <f t="shared" ca="1" si="103"/>
        <v>32.50233531969721</v>
      </c>
      <c r="H490" s="106">
        <f t="shared" ca="1" si="103"/>
        <v>32.523287671232879</v>
      </c>
      <c r="I490" s="106">
        <f t="shared" ca="1" si="105"/>
        <v>32</v>
      </c>
      <c r="J490" s="106">
        <f t="shared" ca="1" si="105"/>
        <v>389</v>
      </c>
      <c r="K490" s="106">
        <f t="shared" ca="1" si="105"/>
        <v>183</v>
      </c>
      <c r="L490" s="106">
        <f t="shared" ca="1" si="105"/>
        <v>5</v>
      </c>
      <c r="M490" s="106">
        <f t="shared" ca="1" si="105"/>
        <v>30</v>
      </c>
      <c r="N490" s="106">
        <f t="shared" ca="1" si="105"/>
        <v>11871</v>
      </c>
      <c r="Q490" s="4"/>
    </row>
    <row r="491" spans="1:17" x14ac:dyDescent="0.2">
      <c r="A491" s="110">
        <f t="shared" ca="1" si="101"/>
        <v>32820</v>
      </c>
      <c r="B491" s="106">
        <f t="shared" ca="1" si="102"/>
        <v>32.276712328767125</v>
      </c>
      <c r="C491" s="106">
        <f t="shared" ca="1" si="102"/>
        <v>32.254620123203289</v>
      </c>
      <c r="D491" s="106">
        <f t="shared" ca="1" si="102"/>
        <v>32.255282449331609</v>
      </c>
      <c r="E491" s="106">
        <f t="shared" ca="1" si="102"/>
        <v>32.25530982606363</v>
      </c>
      <c r="F491" s="106">
        <f t="shared" ca="1" si="103"/>
        <v>32.25277777777778</v>
      </c>
      <c r="G491" s="106">
        <f t="shared" ca="1" si="103"/>
        <v>32.255918827508452</v>
      </c>
      <c r="H491" s="106">
        <f t="shared" ca="1" si="103"/>
        <v>32.276712328767125</v>
      </c>
      <c r="I491" s="106">
        <f t="shared" ca="1" si="105"/>
        <v>32</v>
      </c>
      <c r="J491" s="106">
        <f t="shared" ca="1" si="105"/>
        <v>387</v>
      </c>
      <c r="K491" s="106">
        <f t="shared" ca="1" si="105"/>
        <v>93</v>
      </c>
      <c r="L491" s="106">
        <f t="shared" ca="1" si="105"/>
        <v>3</v>
      </c>
      <c r="M491" s="106">
        <f t="shared" ca="1" si="105"/>
        <v>1</v>
      </c>
      <c r="N491" s="106">
        <f t="shared" ca="1" si="105"/>
        <v>11781</v>
      </c>
      <c r="Q491" s="4"/>
    </row>
    <row r="492" spans="1:17" x14ac:dyDescent="0.2">
      <c r="A492" s="110">
        <f t="shared" ca="1" si="101"/>
        <v>32821</v>
      </c>
      <c r="B492" s="106">
        <f t="shared" ca="1" si="102"/>
        <v>32.273972602739725</v>
      </c>
      <c r="C492" s="106">
        <f t="shared" ca="1" si="102"/>
        <v>32.251882272416154</v>
      </c>
      <c r="D492" s="106">
        <f t="shared" ca="1" si="102"/>
        <v>32.252544542324621</v>
      </c>
      <c r="E492" s="106">
        <f t="shared" ca="1" si="102"/>
        <v>32.25257191673284</v>
      </c>
      <c r="F492" s="106">
        <f t="shared" ca="1" si="103"/>
        <v>32.25</v>
      </c>
      <c r="G492" s="106">
        <f t="shared" ca="1" si="103"/>
        <v>32.253180866484136</v>
      </c>
      <c r="H492" s="106">
        <f t="shared" ca="1" si="103"/>
        <v>32.273972602739725</v>
      </c>
      <c r="I492" s="106">
        <f t="shared" ca="1" si="105"/>
        <v>32</v>
      </c>
      <c r="J492" s="106">
        <f t="shared" ca="1" si="105"/>
        <v>387</v>
      </c>
      <c r="K492" s="106">
        <f t="shared" ca="1" si="105"/>
        <v>92</v>
      </c>
      <c r="L492" s="106">
        <f t="shared" ca="1" si="105"/>
        <v>3</v>
      </c>
      <c r="M492" s="106">
        <f t="shared" ca="1" si="105"/>
        <v>0</v>
      </c>
      <c r="N492" s="106">
        <f t="shared" ca="1" si="105"/>
        <v>11780</v>
      </c>
      <c r="Q492" s="4"/>
    </row>
    <row r="493" spans="1:17" x14ac:dyDescent="0.2">
      <c r="A493" s="110">
        <f t="shared" ca="1" si="101"/>
        <v>32822</v>
      </c>
      <c r="B493" s="106">
        <f t="shared" ca="1" si="102"/>
        <v>32.271232876712325</v>
      </c>
      <c r="C493" s="106">
        <f t="shared" ca="1" si="102"/>
        <v>32.249144421629019</v>
      </c>
      <c r="D493" s="106">
        <f t="shared" ca="1" si="102"/>
        <v>32.249806635317633</v>
      </c>
      <c r="E493" s="106">
        <f t="shared" ca="1" si="102"/>
        <v>32.24983400740205</v>
      </c>
      <c r="F493" s="106">
        <f t="shared" ca="1" si="103"/>
        <v>32.24722222222222</v>
      </c>
      <c r="G493" s="106">
        <f t="shared" ca="1" si="103"/>
        <v>32.250442905459813</v>
      </c>
      <c r="H493" s="106">
        <f t="shared" ca="1" si="103"/>
        <v>32.271232876712325</v>
      </c>
      <c r="I493" s="106">
        <f t="shared" ca="1" si="105"/>
        <v>32</v>
      </c>
      <c r="J493" s="106">
        <f t="shared" ca="1" si="105"/>
        <v>386</v>
      </c>
      <c r="K493" s="106">
        <f t="shared" ca="1" si="105"/>
        <v>91</v>
      </c>
      <c r="L493" s="106">
        <f t="shared" ca="1" si="105"/>
        <v>2</v>
      </c>
      <c r="M493" s="106">
        <f t="shared" ca="1" si="105"/>
        <v>30</v>
      </c>
      <c r="N493" s="106">
        <f t="shared" ca="1" si="105"/>
        <v>11779</v>
      </c>
      <c r="Q493" s="4"/>
    </row>
    <row r="494" spans="1:17" x14ac:dyDescent="0.2">
      <c r="A494" s="110">
        <f t="shared" ca="1" si="101"/>
        <v>32912</v>
      </c>
      <c r="B494" s="106">
        <f t="shared" ref="B494:E513" ca="1" si="106">($B$7-$A494)/B$12</f>
        <v>32.024657534246572</v>
      </c>
      <c r="C494" s="106">
        <f t="shared" ca="1" si="106"/>
        <v>32.002737850787135</v>
      </c>
      <c r="D494" s="106">
        <f t="shared" ca="1" si="106"/>
        <v>32.003395004688663</v>
      </c>
      <c r="E494" s="106">
        <f t="shared" ca="1" si="106"/>
        <v>32.003422167630745</v>
      </c>
      <c r="F494" s="106">
        <f t="shared" ref="F494:H513" ca="1" si="107">YEARFRAC($A494,$B$7,F$12)</f>
        <v>32.00277777777778</v>
      </c>
      <c r="G494" s="106">
        <f t="shared" ca="1" si="107"/>
        <v>32.003401642744542</v>
      </c>
      <c r="H494" s="106">
        <f t="shared" ca="1" si="107"/>
        <v>32.024657534246572</v>
      </c>
      <c r="I494" s="106">
        <f t="shared" ref="I494:N503" ca="1" si="108">DATEDIF($A494,$B$7,I$12)</f>
        <v>32</v>
      </c>
      <c r="J494" s="106">
        <f t="shared" ca="1" si="108"/>
        <v>384</v>
      </c>
      <c r="K494" s="106">
        <f t="shared" ca="1" si="108"/>
        <v>1</v>
      </c>
      <c r="L494" s="106">
        <f t="shared" ca="1" si="108"/>
        <v>0</v>
      </c>
      <c r="M494" s="106">
        <f t="shared" ca="1" si="108"/>
        <v>1</v>
      </c>
      <c r="N494" s="106">
        <f t="shared" ca="1" si="108"/>
        <v>11689</v>
      </c>
      <c r="Q494" s="4"/>
    </row>
    <row r="495" spans="1:17" x14ac:dyDescent="0.2">
      <c r="A495" s="110">
        <f t="shared" ca="1" si="101"/>
        <v>32913</v>
      </c>
      <c r="B495" s="106">
        <f t="shared" ca="1" si="106"/>
        <v>32.021917808219179</v>
      </c>
      <c r="C495" s="106">
        <f t="shared" ca="1" si="106"/>
        <v>32</v>
      </c>
      <c r="D495" s="106">
        <f t="shared" ca="1" si="106"/>
        <v>32.000657097681675</v>
      </c>
      <c r="E495" s="106">
        <f t="shared" ca="1" si="106"/>
        <v>32.000684258299955</v>
      </c>
      <c r="F495" s="106">
        <f t="shared" ca="1" si="107"/>
        <v>32</v>
      </c>
      <c r="G495" s="106">
        <f t="shared" ca="1" si="107"/>
        <v>32.000663735169667</v>
      </c>
      <c r="H495" s="106">
        <f t="shared" ca="1" si="107"/>
        <v>32.021917808219179</v>
      </c>
      <c r="I495" s="106">
        <f t="shared" ca="1" si="108"/>
        <v>32</v>
      </c>
      <c r="J495" s="106">
        <f t="shared" ca="1" si="108"/>
        <v>384</v>
      </c>
      <c r="K495" s="106">
        <f t="shared" ca="1" si="108"/>
        <v>0</v>
      </c>
      <c r="L495" s="106">
        <f t="shared" ca="1" si="108"/>
        <v>0</v>
      </c>
      <c r="M495" s="106">
        <f t="shared" ca="1" si="108"/>
        <v>0</v>
      </c>
      <c r="N495" s="106">
        <f t="shared" ca="1" si="108"/>
        <v>11688</v>
      </c>
      <c r="Q495" s="4"/>
    </row>
    <row r="496" spans="1:17" x14ac:dyDescent="0.2">
      <c r="A496" s="110">
        <f t="shared" ca="1" si="101"/>
        <v>32914</v>
      </c>
      <c r="B496" s="106">
        <f t="shared" ca="1" si="106"/>
        <v>32.019178082191779</v>
      </c>
      <c r="C496" s="106">
        <f t="shared" ca="1" si="106"/>
        <v>31.997262149212869</v>
      </c>
      <c r="D496" s="106">
        <f t="shared" ca="1" si="106"/>
        <v>31.99791919067469</v>
      </c>
      <c r="E496" s="106">
        <f t="shared" ca="1" si="106"/>
        <v>31.997946348969158</v>
      </c>
      <c r="F496" s="106">
        <f t="shared" ca="1" si="107"/>
        <v>31.997222222222224</v>
      </c>
      <c r="G496" s="106">
        <f t="shared" ca="1" si="107"/>
        <v>31.997925827594788</v>
      </c>
      <c r="H496" s="106">
        <f t="shared" ca="1" si="107"/>
        <v>32.019178082191779</v>
      </c>
      <c r="I496" s="106">
        <f t="shared" ca="1" si="108"/>
        <v>31</v>
      </c>
      <c r="J496" s="106">
        <f t="shared" ca="1" si="108"/>
        <v>383</v>
      </c>
      <c r="K496" s="106">
        <f t="shared" ca="1" si="108"/>
        <v>364</v>
      </c>
      <c r="L496" s="106">
        <f t="shared" ca="1" si="108"/>
        <v>11</v>
      </c>
      <c r="M496" s="106">
        <f t="shared" ca="1" si="108"/>
        <v>30</v>
      </c>
      <c r="N496" s="106">
        <f t="shared" ca="1" si="108"/>
        <v>11687</v>
      </c>
      <c r="Q496" s="4"/>
    </row>
    <row r="497" spans="1:17" x14ac:dyDescent="0.2">
      <c r="A497" s="110">
        <f t="shared" ca="1" si="101"/>
        <v>33001</v>
      </c>
      <c r="B497" s="106">
        <f t="shared" ca="1" si="106"/>
        <v>31.780821917808218</v>
      </c>
      <c r="C497" s="106">
        <f t="shared" ca="1" si="106"/>
        <v>31.759069130732374</v>
      </c>
      <c r="D497" s="106">
        <f t="shared" ca="1" si="106"/>
        <v>31.759721281066689</v>
      </c>
      <c r="E497" s="106">
        <f t="shared" ca="1" si="106"/>
        <v>31.759748237190234</v>
      </c>
      <c r="F497" s="106">
        <f t="shared" ca="1" si="107"/>
        <v>31.752777777777776</v>
      </c>
      <c r="G497" s="106">
        <f t="shared" ca="1" si="107"/>
        <v>31.759727868580434</v>
      </c>
      <c r="H497" s="106">
        <f t="shared" ca="1" si="107"/>
        <v>31.780821917808218</v>
      </c>
      <c r="I497" s="106">
        <f t="shared" ca="1" si="108"/>
        <v>31</v>
      </c>
      <c r="J497" s="106">
        <f t="shared" ca="1" si="108"/>
        <v>381</v>
      </c>
      <c r="K497" s="106">
        <f t="shared" ca="1" si="108"/>
        <v>277</v>
      </c>
      <c r="L497" s="106">
        <f t="shared" ca="1" si="108"/>
        <v>9</v>
      </c>
      <c r="M497" s="106">
        <f t="shared" ca="1" si="108"/>
        <v>1</v>
      </c>
      <c r="N497" s="106">
        <f t="shared" ca="1" si="108"/>
        <v>11600</v>
      </c>
      <c r="Q497" s="4"/>
    </row>
    <row r="498" spans="1:17" x14ac:dyDescent="0.2">
      <c r="A498" s="110">
        <f t="shared" ca="1" si="101"/>
        <v>33002</v>
      </c>
      <c r="B498" s="106">
        <f t="shared" ca="1" si="106"/>
        <v>31.778082191780822</v>
      </c>
      <c r="C498" s="106">
        <f t="shared" ca="1" si="106"/>
        <v>31.756331279945243</v>
      </c>
      <c r="D498" s="106">
        <f t="shared" ca="1" si="106"/>
        <v>31.756983374059701</v>
      </c>
      <c r="E498" s="106">
        <f t="shared" ca="1" si="106"/>
        <v>31.75701032785944</v>
      </c>
      <c r="F498" s="106">
        <f t="shared" ca="1" si="107"/>
        <v>31.75</v>
      </c>
      <c r="G498" s="106">
        <f t="shared" ca="1" si="107"/>
        <v>31.756989961005559</v>
      </c>
      <c r="H498" s="106">
        <f t="shared" ca="1" si="107"/>
        <v>31.778082191780822</v>
      </c>
      <c r="I498" s="106">
        <f t="shared" ca="1" si="108"/>
        <v>31</v>
      </c>
      <c r="J498" s="106">
        <f t="shared" ca="1" si="108"/>
        <v>381</v>
      </c>
      <c r="K498" s="106">
        <f t="shared" ca="1" si="108"/>
        <v>276</v>
      </c>
      <c r="L498" s="106">
        <f t="shared" ca="1" si="108"/>
        <v>9</v>
      </c>
      <c r="M498" s="106">
        <f t="shared" ca="1" si="108"/>
        <v>0</v>
      </c>
      <c r="N498" s="106">
        <f t="shared" ca="1" si="108"/>
        <v>11599</v>
      </c>
      <c r="Q498" s="4"/>
    </row>
    <row r="499" spans="1:17" x14ac:dyDescent="0.2">
      <c r="A499" s="110">
        <f t="shared" ca="1" si="101"/>
        <v>33003</v>
      </c>
      <c r="B499" s="106">
        <f t="shared" ca="1" si="106"/>
        <v>31.775342465753425</v>
      </c>
      <c r="C499" s="106">
        <f t="shared" ca="1" si="106"/>
        <v>31.753593429158112</v>
      </c>
      <c r="D499" s="106">
        <f t="shared" ca="1" si="106"/>
        <v>31.754245467052712</v>
      </c>
      <c r="E499" s="106">
        <f t="shared" ca="1" si="106"/>
        <v>31.75427241852865</v>
      </c>
      <c r="F499" s="106">
        <f t="shared" ca="1" si="107"/>
        <v>31.747222222222224</v>
      </c>
      <c r="G499" s="106">
        <f t="shared" ca="1" si="107"/>
        <v>31.75425205343068</v>
      </c>
      <c r="H499" s="106">
        <f t="shared" ca="1" si="107"/>
        <v>31.775342465753425</v>
      </c>
      <c r="I499" s="106">
        <f t="shared" ca="1" si="108"/>
        <v>31</v>
      </c>
      <c r="J499" s="106">
        <f t="shared" ca="1" si="108"/>
        <v>380</v>
      </c>
      <c r="K499" s="106">
        <f t="shared" ca="1" si="108"/>
        <v>275</v>
      </c>
      <c r="L499" s="106">
        <f t="shared" ca="1" si="108"/>
        <v>8</v>
      </c>
      <c r="M499" s="106">
        <f t="shared" ca="1" si="108"/>
        <v>30</v>
      </c>
      <c r="N499" s="106">
        <f t="shared" ca="1" si="108"/>
        <v>11598</v>
      </c>
      <c r="Q499" s="4"/>
    </row>
    <row r="500" spans="1:17" x14ac:dyDescent="0.2">
      <c r="A500" s="110">
        <f t="shared" ca="1" si="101"/>
        <v>33093</v>
      </c>
      <c r="B500" s="106">
        <f t="shared" ca="1" si="106"/>
        <v>31.528767123287672</v>
      </c>
      <c r="C500" s="106">
        <f t="shared" ca="1" si="106"/>
        <v>31.507186858316221</v>
      </c>
      <c r="D500" s="106">
        <f t="shared" ca="1" si="106"/>
        <v>31.507833836423746</v>
      </c>
      <c r="E500" s="106">
        <f t="shared" ca="1" si="106"/>
        <v>31.507860578757345</v>
      </c>
      <c r="F500" s="106">
        <f t="shared" ca="1" si="107"/>
        <v>31.502777777777776</v>
      </c>
      <c r="G500" s="106">
        <f t="shared" ca="1" si="107"/>
        <v>31.507840371691696</v>
      </c>
      <c r="H500" s="106">
        <f t="shared" ca="1" si="107"/>
        <v>31.528767123287672</v>
      </c>
      <c r="I500" s="106">
        <f t="shared" ca="1" si="108"/>
        <v>31</v>
      </c>
      <c r="J500" s="106">
        <f t="shared" ca="1" si="108"/>
        <v>378</v>
      </c>
      <c r="K500" s="106">
        <f t="shared" ca="1" si="108"/>
        <v>185</v>
      </c>
      <c r="L500" s="106">
        <f t="shared" ca="1" si="108"/>
        <v>6</v>
      </c>
      <c r="M500" s="106">
        <f t="shared" ca="1" si="108"/>
        <v>1</v>
      </c>
      <c r="N500" s="106">
        <f t="shared" ca="1" si="108"/>
        <v>11508</v>
      </c>
      <c r="Q500" s="4"/>
    </row>
    <row r="501" spans="1:17" x14ac:dyDescent="0.2">
      <c r="A501" s="110">
        <f t="shared" ca="1" si="101"/>
        <v>33094</v>
      </c>
      <c r="B501" s="106">
        <f t="shared" ca="1" si="106"/>
        <v>31.526027397260275</v>
      </c>
      <c r="C501" s="106">
        <f t="shared" ca="1" si="106"/>
        <v>31.504449007529089</v>
      </c>
      <c r="D501" s="106">
        <f t="shared" ca="1" si="106"/>
        <v>31.505095929416758</v>
      </c>
      <c r="E501" s="106">
        <f t="shared" ca="1" si="106"/>
        <v>31.505122669426552</v>
      </c>
      <c r="F501" s="106">
        <f t="shared" ca="1" si="107"/>
        <v>31.5</v>
      </c>
      <c r="G501" s="106">
        <f t="shared" ca="1" si="107"/>
        <v>31.505102464116817</v>
      </c>
      <c r="H501" s="106">
        <f t="shared" ca="1" si="107"/>
        <v>31.526027397260275</v>
      </c>
      <c r="I501" s="106">
        <f t="shared" ca="1" si="108"/>
        <v>31</v>
      </c>
      <c r="J501" s="106">
        <f t="shared" ca="1" si="108"/>
        <v>378</v>
      </c>
      <c r="K501" s="106">
        <f t="shared" ca="1" si="108"/>
        <v>184</v>
      </c>
      <c r="L501" s="106">
        <f t="shared" ca="1" si="108"/>
        <v>6</v>
      </c>
      <c r="M501" s="106">
        <f t="shared" ca="1" si="108"/>
        <v>0</v>
      </c>
      <c r="N501" s="106">
        <f t="shared" ca="1" si="108"/>
        <v>11507</v>
      </c>
      <c r="Q501" s="4"/>
    </row>
    <row r="502" spans="1:17" x14ac:dyDescent="0.2">
      <c r="A502" s="110">
        <f t="shared" ca="1" si="101"/>
        <v>33095</v>
      </c>
      <c r="B502" s="106">
        <f t="shared" ca="1" si="106"/>
        <v>31.523287671232875</v>
      </c>
      <c r="C502" s="106">
        <f t="shared" ca="1" si="106"/>
        <v>31.501711156741958</v>
      </c>
      <c r="D502" s="106">
        <f t="shared" ca="1" si="106"/>
        <v>31.502358022409769</v>
      </c>
      <c r="E502" s="106">
        <f t="shared" ca="1" si="106"/>
        <v>31.502384760095762</v>
      </c>
      <c r="F502" s="106">
        <f t="shared" ca="1" si="107"/>
        <v>31.497222222222224</v>
      </c>
      <c r="G502" s="106">
        <f t="shared" ca="1" si="107"/>
        <v>31.502364556541938</v>
      </c>
      <c r="H502" s="106">
        <f t="shared" ca="1" si="107"/>
        <v>31.523287671232875</v>
      </c>
      <c r="I502" s="106">
        <f t="shared" ca="1" si="108"/>
        <v>31</v>
      </c>
      <c r="J502" s="106">
        <f t="shared" ca="1" si="108"/>
        <v>377</v>
      </c>
      <c r="K502" s="106">
        <f t="shared" ca="1" si="108"/>
        <v>183</v>
      </c>
      <c r="L502" s="106">
        <f t="shared" ca="1" si="108"/>
        <v>5</v>
      </c>
      <c r="M502" s="106">
        <f t="shared" ca="1" si="108"/>
        <v>30</v>
      </c>
      <c r="N502" s="106">
        <f t="shared" ca="1" si="108"/>
        <v>11506</v>
      </c>
      <c r="Q502" s="4"/>
    </row>
    <row r="503" spans="1:17" x14ac:dyDescent="0.2">
      <c r="A503" s="110">
        <f t="shared" ca="1" si="101"/>
        <v>33185</v>
      </c>
      <c r="B503" s="106">
        <f t="shared" ca="1" si="106"/>
        <v>31.276712328767122</v>
      </c>
      <c r="C503" s="106">
        <f t="shared" ca="1" si="106"/>
        <v>31.255304585900067</v>
      </c>
      <c r="D503" s="106">
        <f t="shared" ca="1" si="106"/>
        <v>31.255946391780803</v>
      </c>
      <c r="E503" s="106">
        <f t="shared" ca="1" si="106"/>
        <v>31.255972920324457</v>
      </c>
      <c r="F503" s="106">
        <f t="shared" ca="1" si="107"/>
        <v>31.252777777777776</v>
      </c>
      <c r="G503" s="106">
        <f t="shared" ca="1" si="107"/>
        <v>31.255952874802954</v>
      </c>
      <c r="H503" s="106">
        <f t="shared" ca="1" si="107"/>
        <v>31.276712328767122</v>
      </c>
      <c r="I503" s="106">
        <f t="shared" ca="1" si="108"/>
        <v>31</v>
      </c>
      <c r="J503" s="106">
        <f t="shared" ca="1" si="108"/>
        <v>375</v>
      </c>
      <c r="K503" s="106">
        <f t="shared" ca="1" si="108"/>
        <v>93</v>
      </c>
      <c r="L503" s="106">
        <f t="shared" ca="1" si="108"/>
        <v>3</v>
      </c>
      <c r="M503" s="106">
        <f t="shared" ca="1" si="108"/>
        <v>1</v>
      </c>
      <c r="N503" s="106">
        <f t="shared" ca="1" si="108"/>
        <v>11416</v>
      </c>
      <c r="Q503" s="4"/>
    </row>
    <row r="504" spans="1:17" x14ac:dyDescent="0.2">
      <c r="A504" s="110">
        <f t="shared" ca="1" si="101"/>
        <v>33186</v>
      </c>
      <c r="B504" s="106">
        <f t="shared" ca="1" si="106"/>
        <v>31.273972602739725</v>
      </c>
      <c r="C504" s="106">
        <f t="shared" ca="1" si="106"/>
        <v>31.252566735112936</v>
      </c>
      <c r="D504" s="106">
        <f t="shared" ca="1" si="106"/>
        <v>31.253208484773815</v>
      </c>
      <c r="E504" s="106">
        <f t="shared" ca="1" si="106"/>
        <v>31.253235010993667</v>
      </c>
      <c r="F504" s="106">
        <f t="shared" ca="1" si="107"/>
        <v>31.25</v>
      </c>
      <c r="G504" s="106">
        <f t="shared" ca="1" si="107"/>
        <v>31.253214967228075</v>
      </c>
      <c r="H504" s="106">
        <f t="shared" ca="1" si="107"/>
        <v>31.273972602739725</v>
      </c>
      <c r="I504" s="106">
        <f t="shared" ref="I504:N513" ca="1" si="109">DATEDIF($A504,$B$7,I$12)</f>
        <v>31</v>
      </c>
      <c r="J504" s="106">
        <f t="shared" ca="1" si="109"/>
        <v>375</v>
      </c>
      <c r="K504" s="106">
        <f t="shared" ca="1" si="109"/>
        <v>92</v>
      </c>
      <c r="L504" s="106">
        <f t="shared" ca="1" si="109"/>
        <v>3</v>
      </c>
      <c r="M504" s="106">
        <f t="shared" ca="1" si="109"/>
        <v>0</v>
      </c>
      <c r="N504" s="106">
        <f t="shared" ca="1" si="109"/>
        <v>11415</v>
      </c>
      <c r="Q504" s="4"/>
    </row>
    <row r="505" spans="1:17" x14ac:dyDescent="0.2">
      <c r="A505" s="110">
        <f t="shared" ca="1" si="101"/>
        <v>33187</v>
      </c>
      <c r="B505" s="106">
        <f t="shared" ca="1" si="106"/>
        <v>31.271232876712329</v>
      </c>
      <c r="C505" s="106">
        <f t="shared" ca="1" si="106"/>
        <v>31.249828884325805</v>
      </c>
      <c r="D505" s="106">
        <f t="shared" ca="1" si="106"/>
        <v>31.250470577766826</v>
      </c>
      <c r="E505" s="106">
        <f t="shared" ca="1" si="106"/>
        <v>31.250497101662873</v>
      </c>
      <c r="F505" s="106">
        <f t="shared" ca="1" si="107"/>
        <v>31.247222222222224</v>
      </c>
      <c r="G505" s="106">
        <f t="shared" ca="1" si="107"/>
        <v>31.250477059653196</v>
      </c>
      <c r="H505" s="106">
        <f t="shared" ca="1" si="107"/>
        <v>31.271232876712329</v>
      </c>
      <c r="I505" s="106">
        <f t="shared" ca="1" si="109"/>
        <v>31</v>
      </c>
      <c r="J505" s="106">
        <f t="shared" ca="1" si="109"/>
        <v>374</v>
      </c>
      <c r="K505" s="106">
        <f t="shared" ca="1" si="109"/>
        <v>91</v>
      </c>
      <c r="L505" s="106">
        <f t="shared" ca="1" si="109"/>
        <v>2</v>
      </c>
      <c r="M505" s="106">
        <f t="shared" ca="1" si="109"/>
        <v>30</v>
      </c>
      <c r="N505" s="106">
        <f t="shared" ca="1" si="109"/>
        <v>11414</v>
      </c>
      <c r="Q505" s="4"/>
    </row>
    <row r="506" spans="1:17" x14ac:dyDescent="0.2">
      <c r="A506" s="110">
        <f t="shared" ca="1" si="101"/>
        <v>33277</v>
      </c>
      <c r="B506" s="106">
        <f t="shared" ca="1" si="106"/>
        <v>31.024657534246575</v>
      </c>
      <c r="C506" s="106">
        <f t="shared" ca="1" si="106"/>
        <v>31.003422313483917</v>
      </c>
      <c r="D506" s="106">
        <f t="shared" ca="1" si="106"/>
        <v>31.00405894713786</v>
      </c>
      <c r="E506" s="106">
        <f t="shared" ca="1" si="106"/>
        <v>31.004085261891568</v>
      </c>
      <c r="F506" s="106">
        <f t="shared" ca="1" si="107"/>
        <v>31.002777777777776</v>
      </c>
      <c r="G506" s="106">
        <f t="shared" ca="1" si="107"/>
        <v>31.003422313483917</v>
      </c>
      <c r="H506" s="106">
        <f t="shared" ca="1" si="107"/>
        <v>31.024657534246575</v>
      </c>
      <c r="I506" s="106">
        <f t="shared" ca="1" si="109"/>
        <v>31</v>
      </c>
      <c r="J506" s="106">
        <f t="shared" ca="1" si="109"/>
        <v>372</v>
      </c>
      <c r="K506" s="106">
        <f t="shared" ca="1" si="109"/>
        <v>1</v>
      </c>
      <c r="L506" s="106">
        <f t="shared" ca="1" si="109"/>
        <v>0</v>
      </c>
      <c r="M506" s="106">
        <f t="shared" ca="1" si="109"/>
        <v>1</v>
      </c>
      <c r="N506" s="106">
        <f t="shared" ca="1" si="109"/>
        <v>11324</v>
      </c>
      <c r="Q506" s="4"/>
    </row>
    <row r="507" spans="1:17" x14ac:dyDescent="0.2">
      <c r="A507" s="110">
        <f t="shared" ca="1" si="101"/>
        <v>33278</v>
      </c>
      <c r="B507" s="106">
        <f t="shared" ca="1" si="106"/>
        <v>31.021917808219179</v>
      </c>
      <c r="C507" s="106">
        <f t="shared" ca="1" si="106"/>
        <v>31.000684462696782</v>
      </c>
      <c r="D507" s="106">
        <f t="shared" ca="1" si="106"/>
        <v>31.001321040130872</v>
      </c>
      <c r="E507" s="106">
        <f t="shared" ca="1" si="106"/>
        <v>31.001347352560778</v>
      </c>
      <c r="F507" s="106">
        <f t="shared" ca="1" si="107"/>
        <v>31</v>
      </c>
      <c r="G507" s="106">
        <f t="shared" ca="1" si="107"/>
        <v>31.000684462696782</v>
      </c>
      <c r="H507" s="106">
        <f t="shared" ca="1" si="107"/>
        <v>31.021917808219179</v>
      </c>
      <c r="I507" s="106">
        <f t="shared" ca="1" si="109"/>
        <v>31</v>
      </c>
      <c r="J507" s="106">
        <f t="shared" ca="1" si="109"/>
        <v>372</v>
      </c>
      <c r="K507" s="106">
        <f t="shared" ca="1" si="109"/>
        <v>0</v>
      </c>
      <c r="L507" s="106">
        <f t="shared" ca="1" si="109"/>
        <v>0</v>
      </c>
      <c r="M507" s="106">
        <f t="shared" ca="1" si="109"/>
        <v>0</v>
      </c>
      <c r="N507" s="106">
        <f t="shared" ca="1" si="109"/>
        <v>11323</v>
      </c>
      <c r="Q507" s="4"/>
    </row>
    <row r="508" spans="1:17" x14ac:dyDescent="0.2">
      <c r="A508" s="110">
        <f t="shared" ca="1" si="101"/>
        <v>33279</v>
      </c>
      <c r="B508" s="106">
        <f t="shared" ca="1" si="106"/>
        <v>31.019178082191782</v>
      </c>
      <c r="C508" s="106">
        <f t="shared" ca="1" si="106"/>
        <v>30.997946611909651</v>
      </c>
      <c r="D508" s="106">
        <f t="shared" ca="1" si="106"/>
        <v>30.998583133123883</v>
      </c>
      <c r="E508" s="106">
        <f t="shared" ca="1" si="106"/>
        <v>30.998609443229984</v>
      </c>
      <c r="F508" s="106">
        <f t="shared" ca="1" si="107"/>
        <v>30.997222222222224</v>
      </c>
      <c r="G508" s="106">
        <f t="shared" ca="1" si="107"/>
        <v>30.997946611909651</v>
      </c>
      <c r="H508" s="106">
        <f t="shared" ca="1" si="107"/>
        <v>31.019178082191782</v>
      </c>
      <c r="I508" s="106">
        <f t="shared" ca="1" si="109"/>
        <v>30</v>
      </c>
      <c r="J508" s="106">
        <f t="shared" ca="1" si="109"/>
        <v>371</v>
      </c>
      <c r="K508" s="106">
        <f t="shared" ca="1" si="109"/>
        <v>364</v>
      </c>
      <c r="L508" s="106">
        <f t="shared" ca="1" si="109"/>
        <v>11</v>
      </c>
      <c r="M508" s="106">
        <f t="shared" ca="1" si="109"/>
        <v>30</v>
      </c>
      <c r="N508" s="106">
        <f t="shared" ca="1" si="109"/>
        <v>11322</v>
      </c>
      <c r="Q508" s="4"/>
    </row>
    <row r="509" spans="1:17" x14ac:dyDescent="0.2">
      <c r="A509" s="110">
        <f t="shared" ca="1" si="101"/>
        <v>33366</v>
      </c>
      <c r="B509" s="106">
        <f t="shared" ca="1" si="106"/>
        <v>30.780821917808218</v>
      </c>
      <c r="C509" s="106">
        <f t="shared" ca="1" si="106"/>
        <v>30.759753593429156</v>
      </c>
      <c r="D509" s="106">
        <f t="shared" ca="1" si="106"/>
        <v>30.760385223515883</v>
      </c>
      <c r="E509" s="106">
        <f t="shared" ca="1" si="106"/>
        <v>30.760411331451056</v>
      </c>
      <c r="F509" s="106">
        <f t="shared" ca="1" si="107"/>
        <v>30.752777777777776</v>
      </c>
      <c r="G509" s="106">
        <f t="shared" ca="1" si="107"/>
        <v>30.759753593429156</v>
      </c>
      <c r="H509" s="106">
        <f t="shared" ca="1" si="107"/>
        <v>30.780821917808218</v>
      </c>
      <c r="I509" s="106">
        <f t="shared" ca="1" si="109"/>
        <v>30</v>
      </c>
      <c r="J509" s="106">
        <f t="shared" ca="1" si="109"/>
        <v>369</v>
      </c>
      <c r="K509" s="106">
        <f t="shared" ca="1" si="109"/>
        <v>277</v>
      </c>
      <c r="L509" s="106">
        <f t="shared" ca="1" si="109"/>
        <v>9</v>
      </c>
      <c r="M509" s="106">
        <f t="shared" ca="1" si="109"/>
        <v>1</v>
      </c>
      <c r="N509" s="106">
        <f t="shared" ca="1" si="109"/>
        <v>11235</v>
      </c>
      <c r="Q509" s="4"/>
    </row>
    <row r="510" spans="1:17" x14ac:dyDescent="0.2">
      <c r="A510" s="110">
        <f t="shared" ca="1" si="101"/>
        <v>33367</v>
      </c>
      <c r="B510" s="106">
        <f t="shared" ca="1" si="106"/>
        <v>30.778082191780822</v>
      </c>
      <c r="C510" s="106">
        <f t="shared" ca="1" si="106"/>
        <v>30.757015742642025</v>
      </c>
      <c r="D510" s="106">
        <f t="shared" ca="1" si="106"/>
        <v>30.757647316508894</v>
      </c>
      <c r="E510" s="106">
        <f t="shared" ca="1" si="106"/>
        <v>30.757673422120266</v>
      </c>
      <c r="F510" s="106">
        <f t="shared" ca="1" si="107"/>
        <v>30.75</v>
      </c>
      <c r="G510" s="106">
        <f t="shared" ca="1" si="107"/>
        <v>30.757015742642025</v>
      </c>
      <c r="H510" s="106">
        <f t="shared" ca="1" si="107"/>
        <v>30.778082191780822</v>
      </c>
      <c r="I510" s="106">
        <f t="shared" ca="1" si="109"/>
        <v>30</v>
      </c>
      <c r="J510" s="106">
        <f t="shared" ca="1" si="109"/>
        <v>369</v>
      </c>
      <c r="K510" s="106">
        <f t="shared" ca="1" si="109"/>
        <v>276</v>
      </c>
      <c r="L510" s="106">
        <f t="shared" ca="1" si="109"/>
        <v>9</v>
      </c>
      <c r="M510" s="106">
        <f t="shared" ca="1" si="109"/>
        <v>0</v>
      </c>
      <c r="N510" s="106">
        <f t="shared" ca="1" si="109"/>
        <v>11234</v>
      </c>
      <c r="Q510" s="4"/>
    </row>
    <row r="511" spans="1:17" x14ac:dyDescent="0.2">
      <c r="A511" s="110">
        <f t="shared" ca="1" si="101"/>
        <v>33368</v>
      </c>
      <c r="B511" s="106">
        <f t="shared" ca="1" si="106"/>
        <v>30.775342465753425</v>
      </c>
      <c r="C511" s="106">
        <f t="shared" ca="1" si="106"/>
        <v>30.754277891854894</v>
      </c>
      <c r="D511" s="106">
        <f t="shared" ca="1" si="106"/>
        <v>30.754909409501906</v>
      </c>
      <c r="E511" s="106">
        <f t="shared" ca="1" si="106"/>
        <v>30.754935512789473</v>
      </c>
      <c r="F511" s="106">
        <f t="shared" ca="1" si="107"/>
        <v>30.747222222222224</v>
      </c>
      <c r="G511" s="106">
        <f t="shared" ca="1" si="107"/>
        <v>30.754277891854894</v>
      </c>
      <c r="H511" s="106">
        <f t="shared" ca="1" si="107"/>
        <v>30.775342465753425</v>
      </c>
      <c r="I511" s="106">
        <f t="shared" ca="1" si="109"/>
        <v>30</v>
      </c>
      <c r="J511" s="106">
        <f t="shared" ca="1" si="109"/>
        <v>368</v>
      </c>
      <c r="K511" s="106">
        <f t="shared" ca="1" si="109"/>
        <v>275</v>
      </c>
      <c r="L511" s="106">
        <f t="shared" ca="1" si="109"/>
        <v>8</v>
      </c>
      <c r="M511" s="106">
        <f t="shared" ca="1" si="109"/>
        <v>30</v>
      </c>
      <c r="N511" s="106">
        <f t="shared" ca="1" si="109"/>
        <v>11233</v>
      </c>
      <c r="Q511" s="4"/>
    </row>
    <row r="512" spans="1:17" x14ac:dyDescent="0.2">
      <c r="A512" s="110">
        <f t="shared" ca="1" si="101"/>
        <v>33458</v>
      </c>
      <c r="B512" s="106">
        <f t="shared" ca="1" si="106"/>
        <v>30.528767123287672</v>
      </c>
      <c r="C512" s="106">
        <f t="shared" ca="1" si="106"/>
        <v>30.507871321013006</v>
      </c>
      <c r="D512" s="106">
        <f t="shared" ca="1" si="106"/>
        <v>30.50849777887294</v>
      </c>
      <c r="E512" s="106">
        <f t="shared" ca="1" si="106"/>
        <v>30.508523673018171</v>
      </c>
      <c r="F512" s="106">
        <f t="shared" ca="1" si="107"/>
        <v>30.502777777777776</v>
      </c>
      <c r="G512" s="106">
        <f t="shared" ca="1" si="107"/>
        <v>30.507871321013006</v>
      </c>
      <c r="H512" s="106">
        <f t="shared" ca="1" si="107"/>
        <v>30.528767123287672</v>
      </c>
      <c r="I512" s="106">
        <f t="shared" ca="1" si="109"/>
        <v>30</v>
      </c>
      <c r="J512" s="106">
        <f t="shared" ca="1" si="109"/>
        <v>366</v>
      </c>
      <c r="K512" s="106">
        <f t="shared" ca="1" si="109"/>
        <v>185</v>
      </c>
      <c r="L512" s="106">
        <f t="shared" ca="1" si="109"/>
        <v>6</v>
      </c>
      <c r="M512" s="106">
        <f t="shared" ca="1" si="109"/>
        <v>1</v>
      </c>
      <c r="N512" s="106">
        <f t="shared" ca="1" si="109"/>
        <v>11143</v>
      </c>
      <c r="Q512" s="4"/>
    </row>
    <row r="513" spans="1:17" x14ac:dyDescent="0.2">
      <c r="A513" s="110">
        <f t="shared" ca="1" si="101"/>
        <v>33459</v>
      </c>
      <c r="B513" s="106">
        <f t="shared" ca="1" si="106"/>
        <v>30.526027397260275</v>
      </c>
      <c r="C513" s="106">
        <f t="shared" ca="1" si="106"/>
        <v>30.505133470225871</v>
      </c>
      <c r="D513" s="106">
        <f t="shared" ca="1" si="106"/>
        <v>30.505759871865951</v>
      </c>
      <c r="E513" s="106">
        <f t="shared" ca="1" si="106"/>
        <v>30.505785763687378</v>
      </c>
      <c r="F513" s="106">
        <f t="shared" ca="1" si="107"/>
        <v>30.5</v>
      </c>
      <c r="G513" s="106">
        <f t="shared" ca="1" si="107"/>
        <v>30.505133470225871</v>
      </c>
      <c r="H513" s="106">
        <f t="shared" ca="1" si="107"/>
        <v>30.526027397260275</v>
      </c>
      <c r="I513" s="106">
        <f t="shared" ca="1" si="109"/>
        <v>30</v>
      </c>
      <c r="J513" s="106">
        <f t="shared" ca="1" si="109"/>
        <v>366</v>
      </c>
      <c r="K513" s="106">
        <f t="shared" ca="1" si="109"/>
        <v>184</v>
      </c>
      <c r="L513" s="106">
        <f t="shared" ca="1" si="109"/>
        <v>6</v>
      </c>
      <c r="M513" s="106">
        <f t="shared" ca="1" si="109"/>
        <v>0</v>
      </c>
      <c r="N513" s="106">
        <f t="shared" ca="1" si="109"/>
        <v>11142</v>
      </c>
      <c r="Q513" s="4"/>
    </row>
    <row r="514" spans="1:17" x14ac:dyDescent="0.2">
      <c r="A514" s="110">
        <f t="shared" ca="1" si="101"/>
        <v>33460</v>
      </c>
      <c r="B514" s="106">
        <f t="shared" ref="B514:E533" ca="1" si="110">($B$7-$A514)/B$12</f>
        <v>30.523287671232875</v>
      </c>
      <c r="C514" s="106">
        <f t="shared" ca="1" si="110"/>
        <v>30.50239561943874</v>
      </c>
      <c r="D514" s="106">
        <f t="shared" ca="1" si="110"/>
        <v>30.503021964858963</v>
      </c>
      <c r="E514" s="106">
        <f t="shared" ca="1" si="110"/>
        <v>30.503047854356584</v>
      </c>
      <c r="F514" s="106">
        <f t="shared" ref="F514:H533" ca="1" si="111">YEARFRAC($A514,$B$7,F$12)</f>
        <v>30.497222222222224</v>
      </c>
      <c r="G514" s="106">
        <f t="shared" ca="1" si="111"/>
        <v>30.50239561943874</v>
      </c>
      <c r="H514" s="106">
        <f t="shared" ca="1" si="111"/>
        <v>30.523287671232875</v>
      </c>
      <c r="I514" s="106">
        <f t="shared" ref="I514:N523" ca="1" si="112">DATEDIF($A514,$B$7,I$12)</f>
        <v>30</v>
      </c>
      <c r="J514" s="106">
        <f t="shared" ca="1" si="112"/>
        <v>365</v>
      </c>
      <c r="K514" s="106">
        <f t="shared" ca="1" si="112"/>
        <v>183</v>
      </c>
      <c r="L514" s="106">
        <f t="shared" ca="1" si="112"/>
        <v>5</v>
      </c>
      <c r="M514" s="106">
        <f t="shared" ca="1" si="112"/>
        <v>30</v>
      </c>
      <c r="N514" s="106">
        <f t="shared" ca="1" si="112"/>
        <v>11141</v>
      </c>
      <c r="Q514" s="4"/>
    </row>
    <row r="515" spans="1:17" x14ac:dyDescent="0.2">
      <c r="A515" s="110">
        <f t="shared" ca="1" si="101"/>
        <v>33550</v>
      </c>
      <c r="B515" s="106">
        <f t="shared" ca="1" si="110"/>
        <v>30.276712328767122</v>
      </c>
      <c r="C515" s="106">
        <f t="shared" ca="1" si="110"/>
        <v>30.255989048596852</v>
      </c>
      <c r="D515" s="106">
        <f t="shared" ca="1" si="110"/>
        <v>30.256610334229997</v>
      </c>
      <c r="E515" s="106">
        <f t="shared" ca="1" si="110"/>
        <v>30.256636014585283</v>
      </c>
      <c r="F515" s="106">
        <f t="shared" ca="1" si="111"/>
        <v>30.252777777777776</v>
      </c>
      <c r="G515" s="106">
        <f t="shared" ca="1" si="111"/>
        <v>30.255989048596852</v>
      </c>
      <c r="H515" s="106">
        <f t="shared" ca="1" si="111"/>
        <v>30.276712328767122</v>
      </c>
      <c r="I515" s="106">
        <f t="shared" ca="1" si="112"/>
        <v>30</v>
      </c>
      <c r="J515" s="106">
        <f t="shared" ca="1" si="112"/>
        <v>363</v>
      </c>
      <c r="K515" s="106">
        <f t="shared" ca="1" si="112"/>
        <v>93</v>
      </c>
      <c r="L515" s="106">
        <f t="shared" ca="1" si="112"/>
        <v>3</v>
      </c>
      <c r="M515" s="106">
        <f t="shared" ca="1" si="112"/>
        <v>1</v>
      </c>
      <c r="N515" s="106">
        <f t="shared" ca="1" si="112"/>
        <v>11051</v>
      </c>
      <c r="Q515" s="4"/>
    </row>
    <row r="516" spans="1:17" x14ac:dyDescent="0.2">
      <c r="A516" s="110">
        <f t="shared" ca="1" si="101"/>
        <v>33551</v>
      </c>
      <c r="B516" s="106">
        <f t="shared" ca="1" si="110"/>
        <v>30.273972602739725</v>
      </c>
      <c r="C516" s="106">
        <f t="shared" ca="1" si="110"/>
        <v>30.253251197809718</v>
      </c>
      <c r="D516" s="106">
        <f t="shared" ca="1" si="110"/>
        <v>30.253872427223008</v>
      </c>
      <c r="E516" s="106">
        <f t="shared" ca="1" si="110"/>
        <v>30.253898105254489</v>
      </c>
      <c r="F516" s="106">
        <f t="shared" ca="1" si="111"/>
        <v>30.25</v>
      </c>
      <c r="G516" s="106">
        <f t="shared" ca="1" si="111"/>
        <v>30.253251197809718</v>
      </c>
      <c r="H516" s="106">
        <f t="shared" ca="1" si="111"/>
        <v>30.273972602739725</v>
      </c>
      <c r="I516" s="106">
        <f t="shared" ca="1" si="112"/>
        <v>30</v>
      </c>
      <c r="J516" s="106">
        <f t="shared" ca="1" si="112"/>
        <v>363</v>
      </c>
      <c r="K516" s="106">
        <f t="shared" ca="1" si="112"/>
        <v>92</v>
      </c>
      <c r="L516" s="106">
        <f t="shared" ca="1" si="112"/>
        <v>3</v>
      </c>
      <c r="M516" s="106">
        <f t="shared" ca="1" si="112"/>
        <v>0</v>
      </c>
      <c r="N516" s="106">
        <f t="shared" ca="1" si="112"/>
        <v>11050</v>
      </c>
      <c r="Q516" s="4"/>
    </row>
    <row r="517" spans="1:17" x14ac:dyDescent="0.2">
      <c r="A517" s="110">
        <f t="shared" ca="1" si="101"/>
        <v>33552</v>
      </c>
      <c r="B517" s="106">
        <f t="shared" ca="1" si="110"/>
        <v>30.271232876712329</v>
      </c>
      <c r="C517" s="106">
        <f t="shared" ca="1" si="110"/>
        <v>30.250513347022586</v>
      </c>
      <c r="D517" s="106">
        <f t="shared" ca="1" si="110"/>
        <v>30.25113452021602</v>
      </c>
      <c r="E517" s="106">
        <f t="shared" ca="1" si="110"/>
        <v>30.251160195923696</v>
      </c>
      <c r="F517" s="106">
        <f t="shared" ca="1" si="111"/>
        <v>30.247222222222224</v>
      </c>
      <c r="G517" s="106">
        <f t="shared" ca="1" si="111"/>
        <v>30.250513347022586</v>
      </c>
      <c r="H517" s="106">
        <f t="shared" ca="1" si="111"/>
        <v>30.271232876712329</v>
      </c>
      <c r="I517" s="106">
        <f t="shared" ca="1" si="112"/>
        <v>30</v>
      </c>
      <c r="J517" s="106">
        <f t="shared" ca="1" si="112"/>
        <v>362</v>
      </c>
      <c r="K517" s="106">
        <f t="shared" ca="1" si="112"/>
        <v>91</v>
      </c>
      <c r="L517" s="106">
        <f t="shared" ca="1" si="112"/>
        <v>2</v>
      </c>
      <c r="M517" s="106">
        <f t="shared" ca="1" si="112"/>
        <v>30</v>
      </c>
      <c r="N517" s="106">
        <f t="shared" ca="1" si="112"/>
        <v>11049</v>
      </c>
      <c r="Q517" s="4"/>
    </row>
    <row r="518" spans="1:17" x14ac:dyDescent="0.2">
      <c r="A518" s="110">
        <f t="shared" ca="1" si="101"/>
        <v>33642</v>
      </c>
      <c r="B518" s="106">
        <f t="shared" ca="1" si="110"/>
        <v>30.024657534246575</v>
      </c>
      <c r="C518" s="106">
        <f t="shared" ca="1" si="110"/>
        <v>30.004106776180699</v>
      </c>
      <c r="D518" s="106">
        <f t="shared" ca="1" si="110"/>
        <v>30.004722889587054</v>
      </c>
      <c r="E518" s="106">
        <f t="shared" ca="1" si="110"/>
        <v>30.004748356152394</v>
      </c>
      <c r="F518" s="106">
        <f t="shared" ca="1" si="111"/>
        <v>30.002777777777776</v>
      </c>
      <c r="G518" s="106">
        <f t="shared" ca="1" si="111"/>
        <v>30.003444316877154</v>
      </c>
      <c r="H518" s="106">
        <f t="shared" ca="1" si="111"/>
        <v>30.024657534246575</v>
      </c>
      <c r="I518" s="106">
        <f t="shared" ca="1" si="112"/>
        <v>30</v>
      </c>
      <c r="J518" s="106">
        <f t="shared" ca="1" si="112"/>
        <v>360</v>
      </c>
      <c r="K518" s="106">
        <f t="shared" ca="1" si="112"/>
        <v>1</v>
      </c>
      <c r="L518" s="106">
        <f t="shared" ca="1" si="112"/>
        <v>0</v>
      </c>
      <c r="M518" s="106">
        <f t="shared" ca="1" si="112"/>
        <v>1</v>
      </c>
      <c r="N518" s="106">
        <f t="shared" ca="1" si="112"/>
        <v>10959</v>
      </c>
      <c r="Q518" s="4"/>
    </row>
    <row r="519" spans="1:17" x14ac:dyDescent="0.2">
      <c r="A519" s="110">
        <f t="shared" ca="1" si="101"/>
        <v>33643</v>
      </c>
      <c r="B519" s="106">
        <f t="shared" ca="1" si="110"/>
        <v>30.021917808219179</v>
      </c>
      <c r="C519" s="106">
        <f t="shared" ca="1" si="110"/>
        <v>30.001368925393567</v>
      </c>
      <c r="D519" s="106">
        <f t="shared" ca="1" si="110"/>
        <v>30.001984982580066</v>
      </c>
      <c r="E519" s="106">
        <f t="shared" ca="1" si="110"/>
        <v>30.0020104468216</v>
      </c>
      <c r="F519" s="106">
        <f t="shared" ca="1" si="111"/>
        <v>30</v>
      </c>
      <c r="G519" s="106">
        <f t="shared" ca="1" si="111"/>
        <v>30.000706526538902</v>
      </c>
      <c r="H519" s="106">
        <f t="shared" ca="1" si="111"/>
        <v>30.021917808219179</v>
      </c>
      <c r="I519" s="106">
        <f t="shared" ca="1" si="112"/>
        <v>30</v>
      </c>
      <c r="J519" s="106">
        <f t="shared" ca="1" si="112"/>
        <v>360</v>
      </c>
      <c r="K519" s="106">
        <f t="shared" ca="1" si="112"/>
        <v>0</v>
      </c>
      <c r="L519" s="106">
        <f t="shared" ca="1" si="112"/>
        <v>0</v>
      </c>
      <c r="M519" s="106">
        <f t="shared" ca="1" si="112"/>
        <v>0</v>
      </c>
      <c r="N519" s="106">
        <f t="shared" ca="1" si="112"/>
        <v>10958</v>
      </c>
      <c r="Q519" s="4"/>
    </row>
    <row r="520" spans="1:17" x14ac:dyDescent="0.2">
      <c r="A520" s="110">
        <f t="shared" ca="1" si="101"/>
        <v>33644</v>
      </c>
      <c r="B520" s="106">
        <f t="shared" ca="1" si="110"/>
        <v>30.019178082191782</v>
      </c>
      <c r="C520" s="106">
        <f t="shared" ca="1" si="110"/>
        <v>29.998631074606433</v>
      </c>
      <c r="D520" s="106">
        <f t="shared" ca="1" si="110"/>
        <v>29.999247075573077</v>
      </c>
      <c r="E520" s="106">
        <f t="shared" ca="1" si="110"/>
        <v>29.99927253749081</v>
      </c>
      <c r="F520" s="106">
        <f t="shared" ca="1" si="111"/>
        <v>29.997222222222224</v>
      </c>
      <c r="G520" s="106">
        <f t="shared" ca="1" si="111"/>
        <v>29.997968736200654</v>
      </c>
      <c r="H520" s="106">
        <f t="shared" ca="1" si="111"/>
        <v>30.019178082191782</v>
      </c>
      <c r="I520" s="106">
        <f t="shared" ca="1" si="112"/>
        <v>29</v>
      </c>
      <c r="J520" s="106">
        <f t="shared" ca="1" si="112"/>
        <v>359</v>
      </c>
      <c r="K520" s="106">
        <f t="shared" ca="1" si="112"/>
        <v>365</v>
      </c>
      <c r="L520" s="106">
        <f t="shared" ca="1" si="112"/>
        <v>11</v>
      </c>
      <c r="M520" s="106">
        <f t="shared" ca="1" si="112"/>
        <v>30</v>
      </c>
      <c r="N520" s="106">
        <f t="shared" ca="1" si="112"/>
        <v>10957</v>
      </c>
      <c r="Q520" s="4"/>
    </row>
    <row r="521" spans="1:17" x14ac:dyDescent="0.2">
      <c r="A521" s="110">
        <f t="shared" ca="1" si="101"/>
        <v>33732</v>
      </c>
      <c r="B521" s="106">
        <f t="shared" ca="1" si="110"/>
        <v>29.778082191780822</v>
      </c>
      <c r="C521" s="106">
        <f t="shared" ca="1" si="110"/>
        <v>29.757700205338811</v>
      </c>
      <c r="D521" s="106">
        <f t="shared" ca="1" si="110"/>
        <v>29.758311258958088</v>
      </c>
      <c r="E521" s="106">
        <f t="shared" ca="1" si="110"/>
        <v>29.758336516381089</v>
      </c>
      <c r="F521" s="106">
        <f t="shared" ca="1" si="111"/>
        <v>29.752777777777776</v>
      </c>
      <c r="G521" s="106">
        <f t="shared" ca="1" si="111"/>
        <v>29.757043186434689</v>
      </c>
      <c r="H521" s="106">
        <f t="shared" ca="1" si="111"/>
        <v>29.778082191780822</v>
      </c>
      <c r="I521" s="106">
        <f t="shared" ca="1" si="112"/>
        <v>29</v>
      </c>
      <c r="J521" s="106">
        <f t="shared" ca="1" si="112"/>
        <v>357</v>
      </c>
      <c r="K521" s="106">
        <f t="shared" ca="1" si="112"/>
        <v>277</v>
      </c>
      <c r="L521" s="106">
        <f t="shared" ca="1" si="112"/>
        <v>9</v>
      </c>
      <c r="M521" s="106">
        <f t="shared" ca="1" si="112"/>
        <v>1</v>
      </c>
      <c r="N521" s="106">
        <f t="shared" ca="1" si="112"/>
        <v>10869</v>
      </c>
      <c r="Q521" s="4"/>
    </row>
    <row r="522" spans="1:17" x14ac:dyDescent="0.2">
      <c r="A522" s="110">
        <f t="shared" ca="1" si="101"/>
        <v>33733</v>
      </c>
      <c r="B522" s="106">
        <f t="shared" ca="1" si="110"/>
        <v>29.775342465753425</v>
      </c>
      <c r="C522" s="106">
        <f t="shared" ca="1" si="110"/>
        <v>29.754962354551676</v>
      </c>
      <c r="D522" s="106">
        <f t="shared" ca="1" si="110"/>
        <v>29.755573351951099</v>
      </c>
      <c r="E522" s="106">
        <f t="shared" ca="1" si="110"/>
        <v>29.755598607050299</v>
      </c>
      <c r="F522" s="106">
        <f t="shared" ca="1" si="111"/>
        <v>29.75</v>
      </c>
      <c r="G522" s="106">
        <f t="shared" ca="1" si="111"/>
        <v>29.754305396096441</v>
      </c>
      <c r="H522" s="106">
        <f t="shared" ca="1" si="111"/>
        <v>29.775342465753425</v>
      </c>
      <c r="I522" s="106">
        <f t="shared" ca="1" si="112"/>
        <v>29</v>
      </c>
      <c r="J522" s="106">
        <f t="shared" ca="1" si="112"/>
        <v>357</v>
      </c>
      <c r="K522" s="106">
        <f t="shared" ca="1" si="112"/>
        <v>276</v>
      </c>
      <c r="L522" s="106">
        <f t="shared" ca="1" si="112"/>
        <v>9</v>
      </c>
      <c r="M522" s="106">
        <f t="shared" ca="1" si="112"/>
        <v>0</v>
      </c>
      <c r="N522" s="106">
        <f t="shared" ca="1" si="112"/>
        <v>10868</v>
      </c>
      <c r="Q522" s="4"/>
    </row>
    <row r="523" spans="1:17" x14ac:dyDescent="0.2">
      <c r="A523" s="110">
        <f t="shared" ca="1" si="101"/>
        <v>33734</v>
      </c>
      <c r="B523" s="106">
        <f t="shared" ca="1" si="110"/>
        <v>29.772602739726029</v>
      </c>
      <c r="C523" s="106">
        <f t="shared" ca="1" si="110"/>
        <v>29.752224503764545</v>
      </c>
      <c r="D523" s="106">
        <f t="shared" ca="1" si="110"/>
        <v>29.752835444944111</v>
      </c>
      <c r="E523" s="106">
        <f t="shared" ca="1" si="110"/>
        <v>29.752860697719505</v>
      </c>
      <c r="F523" s="106">
        <f t="shared" ca="1" si="111"/>
        <v>29.747222222222224</v>
      </c>
      <c r="G523" s="106">
        <f t="shared" ca="1" si="111"/>
        <v>29.751567605758193</v>
      </c>
      <c r="H523" s="106">
        <f t="shared" ca="1" si="111"/>
        <v>29.772602739726029</v>
      </c>
      <c r="I523" s="106">
        <f t="shared" ca="1" si="112"/>
        <v>29</v>
      </c>
      <c r="J523" s="106">
        <f t="shared" ca="1" si="112"/>
        <v>356</v>
      </c>
      <c r="K523" s="106">
        <f t="shared" ca="1" si="112"/>
        <v>275</v>
      </c>
      <c r="L523" s="106">
        <f t="shared" ca="1" si="112"/>
        <v>8</v>
      </c>
      <c r="M523" s="106">
        <f t="shared" ca="1" si="112"/>
        <v>30</v>
      </c>
      <c r="N523" s="106">
        <f t="shared" ca="1" si="112"/>
        <v>10867</v>
      </c>
      <c r="Q523" s="4"/>
    </row>
    <row r="524" spans="1:17" x14ac:dyDescent="0.2">
      <c r="A524" s="110">
        <f t="shared" ca="1" si="101"/>
        <v>33824</v>
      </c>
      <c r="B524" s="106">
        <f t="shared" ca="1" si="110"/>
        <v>29.526027397260275</v>
      </c>
      <c r="C524" s="106">
        <f t="shared" ca="1" si="110"/>
        <v>29.505817932922657</v>
      </c>
      <c r="D524" s="106">
        <f t="shared" ca="1" si="110"/>
        <v>29.506423814315145</v>
      </c>
      <c r="E524" s="106">
        <f t="shared" ca="1" si="110"/>
        <v>29.5064488579482</v>
      </c>
      <c r="F524" s="106">
        <f t="shared" ca="1" si="111"/>
        <v>29.502777777777776</v>
      </c>
      <c r="G524" s="106">
        <f t="shared" ca="1" si="111"/>
        <v>29.505166475315729</v>
      </c>
      <c r="H524" s="106">
        <f t="shared" ca="1" si="111"/>
        <v>29.526027397260275</v>
      </c>
      <c r="I524" s="106">
        <f t="shared" ref="I524:N533" ca="1" si="113">DATEDIF($A524,$B$7,I$12)</f>
        <v>29</v>
      </c>
      <c r="J524" s="106">
        <f t="shared" ca="1" si="113"/>
        <v>354</v>
      </c>
      <c r="K524" s="106">
        <f t="shared" ca="1" si="113"/>
        <v>185</v>
      </c>
      <c r="L524" s="106">
        <f t="shared" ca="1" si="113"/>
        <v>6</v>
      </c>
      <c r="M524" s="106">
        <f t="shared" ca="1" si="113"/>
        <v>1</v>
      </c>
      <c r="N524" s="106">
        <f t="shared" ca="1" si="113"/>
        <v>10777</v>
      </c>
      <c r="Q524" s="4"/>
    </row>
    <row r="525" spans="1:17" x14ac:dyDescent="0.2">
      <c r="A525" s="110">
        <f t="shared" ca="1" si="101"/>
        <v>33825</v>
      </c>
      <c r="B525" s="106">
        <f t="shared" ca="1" si="110"/>
        <v>29.523287671232875</v>
      </c>
      <c r="C525" s="106">
        <f t="shared" ca="1" si="110"/>
        <v>29.503080082135522</v>
      </c>
      <c r="D525" s="106">
        <f t="shared" ca="1" si="110"/>
        <v>29.503685907308157</v>
      </c>
      <c r="E525" s="106">
        <f t="shared" ca="1" si="110"/>
        <v>29.50371094861741</v>
      </c>
      <c r="F525" s="106">
        <f t="shared" ca="1" si="111"/>
        <v>29.5</v>
      </c>
      <c r="G525" s="106">
        <f t="shared" ca="1" si="111"/>
        <v>29.502428684977481</v>
      </c>
      <c r="H525" s="106">
        <f t="shared" ca="1" si="111"/>
        <v>29.523287671232875</v>
      </c>
      <c r="I525" s="106">
        <f t="shared" ca="1" si="113"/>
        <v>29</v>
      </c>
      <c r="J525" s="106">
        <f t="shared" ca="1" si="113"/>
        <v>354</v>
      </c>
      <c r="K525" s="106">
        <f t="shared" ca="1" si="113"/>
        <v>184</v>
      </c>
      <c r="L525" s="106">
        <f t="shared" ca="1" si="113"/>
        <v>6</v>
      </c>
      <c r="M525" s="106">
        <f t="shared" ca="1" si="113"/>
        <v>0</v>
      </c>
      <c r="N525" s="106">
        <f t="shared" ca="1" si="113"/>
        <v>10776</v>
      </c>
      <c r="Q525" s="4"/>
    </row>
    <row r="526" spans="1:17" x14ac:dyDescent="0.2">
      <c r="A526" s="110">
        <f t="shared" ca="1" si="101"/>
        <v>33826</v>
      </c>
      <c r="B526" s="106">
        <f t="shared" ca="1" si="110"/>
        <v>29.520547945205479</v>
      </c>
      <c r="C526" s="106">
        <f t="shared" ca="1" si="110"/>
        <v>29.500342231348391</v>
      </c>
      <c r="D526" s="106">
        <f t="shared" ca="1" si="110"/>
        <v>29.500948000301168</v>
      </c>
      <c r="E526" s="106">
        <f t="shared" ca="1" si="110"/>
        <v>29.500973039286617</v>
      </c>
      <c r="F526" s="106">
        <f t="shared" ca="1" si="111"/>
        <v>29.497222222222224</v>
      </c>
      <c r="G526" s="106">
        <f t="shared" ca="1" si="111"/>
        <v>29.49969089463923</v>
      </c>
      <c r="H526" s="106">
        <f t="shared" ca="1" si="111"/>
        <v>29.520547945205479</v>
      </c>
      <c r="I526" s="106">
        <f t="shared" ca="1" si="113"/>
        <v>29</v>
      </c>
      <c r="J526" s="106">
        <f t="shared" ca="1" si="113"/>
        <v>353</v>
      </c>
      <c r="K526" s="106">
        <f t="shared" ca="1" si="113"/>
        <v>183</v>
      </c>
      <c r="L526" s="106">
        <f t="shared" ca="1" si="113"/>
        <v>5</v>
      </c>
      <c r="M526" s="106">
        <f t="shared" ca="1" si="113"/>
        <v>30</v>
      </c>
      <c r="N526" s="106">
        <f t="shared" ca="1" si="113"/>
        <v>10775</v>
      </c>
      <c r="Q526" s="4"/>
    </row>
    <row r="527" spans="1:17" x14ac:dyDescent="0.2">
      <c r="A527" s="110">
        <f t="shared" ca="1" si="101"/>
        <v>33916</v>
      </c>
      <c r="B527" s="106">
        <f t="shared" ca="1" si="110"/>
        <v>29.273972602739725</v>
      </c>
      <c r="C527" s="106">
        <f t="shared" ca="1" si="110"/>
        <v>29.253935660506503</v>
      </c>
      <c r="D527" s="106">
        <f t="shared" ca="1" si="110"/>
        <v>29.254536369672202</v>
      </c>
      <c r="E527" s="106">
        <f t="shared" ca="1" si="110"/>
        <v>29.254561199515315</v>
      </c>
      <c r="F527" s="106">
        <f t="shared" ca="1" si="111"/>
        <v>29.252777777777776</v>
      </c>
      <c r="G527" s="106">
        <f t="shared" ca="1" si="111"/>
        <v>29.253289764196769</v>
      </c>
      <c r="H527" s="106">
        <f t="shared" ca="1" si="111"/>
        <v>29.273972602739725</v>
      </c>
      <c r="I527" s="106">
        <f t="shared" ca="1" si="113"/>
        <v>29</v>
      </c>
      <c r="J527" s="106">
        <f t="shared" ca="1" si="113"/>
        <v>351</v>
      </c>
      <c r="K527" s="106">
        <f t="shared" ca="1" si="113"/>
        <v>93</v>
      </c>
      <c r="L527" s="106">
        <f t="shared" ca="1" si="113"/>
        <v>3</v>
      </c>
      <c r="M527" s="106">
        <f t="shared" ca="1" si="113"/>
        <v>1</v>
      </c>
      <c r="N527" s="106">
        <f t="shared" ca="1" si="113"/>
        <v>10685</v>
      </c>
      <c r="Q527" s="4"/>
    </row>
    <row r="528" spans="1:17" x14ac:dyDescent="0.2">
      <c r="A528" s="110">
        <f t="shared" ca="1" si="101"/>
        <v>33917</v>
      </c>
      <c r="B528" s="106">
        <f t="shared" ca="1" si="110"/>
        <v>29.271232876712329</v>
      </c>
      <c r="C528" s="106">
        <f t="shared" ca="1" si="110"/>
        <v>29.251197809719372</v>
      </c>
      <c r="D528" s="106">
        <f t="shared" ca="1" si="110"/>
        <v>29.251798462665214</v>
      </c>
      <c r="E528" s="106">
        <f t="shared" ca="1" si="110"/>
        <v>29.251823290184522</v>
      </c>
      <c r="F528" s="106">
        <f t="shared" ca="1" si="111"/>
        <v>29.25</v>
      </c>
      <c r="G528" s="106">
        <f t="shared" ca="1" si="111"/>
        <v>29.250551973858517</v>
      </c>
      <c r="H528" s="106">
        <f t="shared" ca="1" si="111"/>
        <v>29.271232876712329</v>
      </c>
      <c r="I528" s="106">
        <f t="shared" ca="1" si="113"/>
        <v>29</v>
      </c>
      <c r="J528" s="106">
        <f t="shared" ca="1" si="113"/>
        <v>351</v>
      </c>
      <c r="K528" s="106">
        <f t="shared" ca="1" si="113"/>
        <v>92</v>
      </c>
      <c r="L528" s="106">
        <f t="shared" ca="1" si="113"/>
        <v>3</v>
      </c>
      <c r="M528" s="106">
        <f t="shared" ca="1" si="113"/>
        <v>0</v>
      </c>
      <c r="N528" s="106">
        <f t="shared" ca="1" si="113"/>
        <v>10684</v>
      </c>
      <c r="Q528" s="4"/>
    </row>
    <row r="529" spans="1:17" x14ac:dyDescent="0.2">
      <c r="A529" s="110">
        <f t="shared" ca="1" si="101"/>
        <v>33918</v>
      </c>
      <c r="B529" s="106">
        <f t="shared" ca="1" si="110"/>
        <v>29.268493150684932</v>
      </c>
      <c r="C529" s="106">
        <f t="shared" ca="1" si="110"/>
        <v>29.248459958932237</v>
      </c>
      <c r="D529" s="106">
        <f t="shared" ca="1" si="110"/>
        <v>29.249060555658225</v>
      </c>
      <c r="E529" s="106">
        <f t="shared" ca="1" si="110"/>
        <v>29.249085380853728</v>
      </c>
      <c r="F529" s="106">
        <f t="shared" ca="1" si="111"/>
        <v>29.247222222222224</v>
      </c>
      <c r="G529" s="106">
        <f t="shared" ca="1" si="111"/>
        <v>29.247814183520269</v>
      </c>
      <c r="H529" s="106">
        <f t="shared" ca="1" si="111"/>
        <v>29.268493150684932</v>
      </c>
      <c r="I529" s="106">
        <f t="shared" ca="1" si="113"/>
        <v>29</v>
      </c>
      <c r="J529" s="106">
        <f t="shared" ca="1" si="113"/>
        <v>350</v>
      </c>
      <c r="K529" s="106">
        <f t="shared" ca="1" si="113"/>
        <v>91</v>
      </c>
      <c r="L529" s="106">
        <f t="shared" ca="1" si="113"/>
        <v>2</v>
      </c>
      <c r="M529" s="106">
        <f t="shared" ca="1" si="113"/>
        <v>30</v>
      </c>
      <c r="N529" s="106">
        <f t="shared" ca="1" si="113"/>
        <v>10683</v>
      </c>
      <c r="Q529" s="4"/>
    </row>
    <row r="530" spans="1:17" x14ac:dyDescent="0.2">
      <c r="A530" s="110">
        <f t="shared" ref="A530:A593" ca="1" si="114">EDATE(A527,3)</f>
        <v>34008</v>
      </c>
      <c r="B530" s="106">
        <f t="shared" ca="1" si="110"/>
        <v>29.021917808219179</v>
      </c>
      <c r="C530" s="106">
        <f t="shared" ca="1" si="110"/>
        <v>29.002053388090349</v>
      </c>
      <c r="D530" s="106">
        <f t="shared" ca="1" si="110"/>
        <v>29.002648925029259</v>
      </c>
      <c r="E530" s="106">
        <f t="shared" ca="1" si="110"/>
        <v>29.002673541082427</v>
      </c>
      <c r="F530" s="106">
        <f t="shared" ca="1" si="111"/>
        <v>29.002777777777776</v>
      </c>
      <c r="G530" s="106">
        <f t="shared" ca="1" si="111"/>
        <v>29.00337683672538</v>
      </c>
      <c r="H530" s="106">
        <f t="shared" ca="1" si="111"/>
        <v>29.021917808219179</v>
      </c>
      <c r="I530" s="106">
        <f t="shared" ca="1" si="113"/>
        <v>29</v>
      </c>
      <c r="J530" s="106">
        <f t="shared" ca="1" si="113"/>
        <v>348</v>
      </c>
      <c r="K530" s="106">
        <f t="shared" ca="1" si="113"/>
        <v>1</v>
      </c>
      <c r="L530" s="106">
        <f t="shared" ca="1" si="113"/>
        <v>0</v>
      </c>
      <c r="M530" s="106">
        <f t="shared" ca="1" si="113"/>
        <v>1</v>
      </c>
      <c r="N530" s="106">
        <f t="shared" ca="1" si="113"/>
        <v>10593</v>
      </c>
      <c r="Q530" s="4"/>
    </row>
    <row r="531" spans="1:17" x14ac:dyDescent="0.2">
      <c r="A531" s="110">
        <f t="shared" ca="1" si="114"/>
        <v>34009</v>
      </c>
      <c r="B531" s="106">
        <f t="shared" ca="1" si="110"/>
        <v>29.019178082191782</v>
      </c>
      <c r="C531" s="106">
        <f t="shared" ca="1" si="110"/>
        <v>28.999315537303218</v>
      </c>
      <c r="D531" s="106">
        <f t="shared" ca="1" si="110"/>
        <v>28.999911018022271</v>
      </c>
      <c r="E531" s="106">
        <f t="shared" ca="1" si="110"/>
        <v>28.999935631751633</v>
      </c>
      <c r="F531" s="106">
        <f t="shared" ca="1" si="111"/>
        <v>29</v>
      </c>
      <c r="G531" s="106">
        <f t="shared" ca="1" si="111"/>
        <v>29.000638861002098</v>
      </c>
      <c r="H531" s="106">
        <f t="shared" ca="1" si="111"/>
        <v>29.019178082191782</v>
      </c>
      <c r="I531" s="106">
        <f t="shared" ca="1" si="113"/>
        <v>29</v>
      </c>
      <c r="J531" s="106">
        <f t="shared" ca="1" si="113"/>
        <v>348</v>
      </c>
      <c r="K531" s="106">
        <f t="shared" ca="1" si="113"/>
        <v>0</v>
      </c>
      <c r="L531" s="106">
        <f t="shared" ca="1" si="113"/>
        <v>0</v>
      </c>
      <c r="M531" s="106">
        <f t="shared" ca="1" si="113"/>
        <v>0</v>
      </c>
      <c r="N531" s="106">
        <f t="shared" ca="1" si="113"/>
        <v>10592</v>
      </c>
      <c r="Q531" s="4"/>
    </row>
    <row r="532" spans="1:17" x14ac:dyDescent="0.2">
      <c r="A532" s="110">
        <f t="shared" ca="1" si="114"/>
        <v>34010</v>
      </c>
      <c r="B532" s="106">
        <f t="shared" ca="1" si="110"/>
        <v>29.016438356164382</v>
      </c>
      <c r="C532" s="106">
        <f t="shared" ca="1" si="110"/>
        <v>28.996577686516083</v>
      </c>
      <c r="D532" s="106">
        <f t="shared" ca="1" si="110"/>
        <v>28.997173111015282</v>
      </c>
      <c r="E532" s="106">
        <f t="shared" ca="1" si="110"/>
        <v>28.997197722420843</v>
      </c>
      <c r="F532" s="106">
        <f t="shared" ca="1" si="111"/>
        <v>28.997222222222224</v>
      </c>
      <c r="G532" s="106">
        <f t="shared" ca="1" si="111"/>
        <v>28.997900885278817</v>
      </c>
      <c r="H532" s="106">
        <f t="shared" ca="1" si="111"/>
        <v>29.016438356164382</v>
      </c>
      <c r="I532" s="106">
        <f t="shared" ca="1" si="113"/>
        <v>28</v>
      </c>
      <c r="J532" s="106">
        <f t="shared" ca="1" si="113"/>
        <v>347</v>
      </c>
      <c r="K532" s="106">
        <f t="shared" ca="1" si="113"/>
        <v>364</v>
      </c>
      <c r="L532" s="106">
        <f t="shared" ca="1" si="113"/>
        <v>11</v>
      </c>
      <c r="M532" s="106">
        <f t="shared" ca="1" si="113"/>
        <v>30</v>
      </c>
      <c r="N532" s="106">
        <f t="shared" ca="1" si="113"/>
        <v>10591</v>
      </c>
      <c r="Q532" s="4"/>
    </row>
    <row r="533" spans="1:17" x14ac:dyDescent="0.2">
      <c r="A533" s="110">
        <f t="shared" ca="1" si="114"/>
        <v>34097</v>
      </c>
      <c r="B533" s="106">
        <f t="shared" ca="1" si="110"/>
        <v>28.778082191780822</v>
      </c>
      <c r="C533" s="106">
        <f t="shared" ca="1" si="110"/>
        <v>28.758384668035593</v>
      </c>
      <c r="D533" s="106">
        <f t="shared" ca="1" si="110"/>
        <v>28.758975201407285</v>
      </c>
      <c r="E533" s="106">
        <f t="shared" ca="1" si="110"/>
        <v>28.758999610641915</v>
      </c>
      <c r="F533" s="106">
        <f t="shared" ca="1" si="111"/>
        <v>28.752777777777776</v>
      </c>
      <c r="G533" s="106">
        <f t="shared" ca="1" si="111"/>
        <v>28.759696997353288</v>
      </c>
      <c r="H533" s="106">
        <f t="shared" ca="1" si="111"/>
        <v>28.778082191780822</v>
      </c>
      <c r="I533" s="106">
        <f t="shared" ca="1" si="113"/>
        <v>28</v>
      </c>
      <c r="J533" s="106">
        <f t="shared" ca="1" si="113"/>
        <v>345</v>
      </c>
      <c r="K533" s="106">
        <f t="shared" ca="1" si="113"/>
        <v>277</v>
      </c>
      <c r="L533" s="106">
        <f t="shared" ca="1" si="113"/>
        <v>9</v>
      </c>
      <c r="M533" s="106">
        <f t="shared" ca="1" si="113"/>
        <v>1</v>
      </c>
      <c r="N533" s="106">
        <f t="shared" ca="1" si="113"/>
        <v>10504</v>
      </c>
      <c r="Q533" s="4"/>
    </row>
    <row r="534" spans="1:17" x14ac:dyDescent="0.2">
      <c r="A534" s="110">
        <f t="shared" ca="1" si="114"/>
        <v>34098</v>
      </c>
      <c r="B534" s="106">
        <f t="shared" ref="B534:E553" ca="1" si="115">($B$7-$A534)/B$12</f>
        <v>28.775342465753425</v>
      </c>
      <c r="C534" s="106">
        <f t="shared" ca="1" si="115"/>
        <v>28.755646817248461</v>
      </c>
      <c r="D534" s="106">
        <f t="shared" ca="1" si="115"/>
        <v>28.756237294400297</v>
      </c>
      <c r="E534" s="106">
        <f t="shared" ca="1" si="115"/>
        <v>28.756261701311121</v>
      </c>
      <c r="F534" s="106">
        <f t="shared" ref="F534:H553" ca="1" si="116">YEARFRAC($A534,$B$7,F$12)</f>
        <v>28.75</v>
      </c>
      <c r="G534" s="106">
        <f t="shared" ca="1" si="116"/>
        <v>28.756959021630006</v>
      </c>
      <c r="H534" s="106">
        <f t="shared" ca="1" si="116"/>
        <v>28.775342465753425</v>
      </c>
      <c r="I534" s="106">
        <f t="shared" ref="I534:N543" ca="1" si="117">DATEDIF($A534,$B$7,I$12)</f>
        <v>28</v>
      </c>
      <c r="J534" s="106">
        <f t="shared" ca="1" si="117"/>
        <v>345</v>
      </c>
      <c r="K534" s="106">
        <f t="shared" ca="1" si="117"/>
        <v>276</v>
      </c>
      <c r="L534" s="106">
        <f t="shared" ca="1" si="117"/>
        <v>9</v>
      </c>
      <c r="M534" s="106">
        <f t="shared" ca="1" si="117"/>
        <v>0</v>
      </c>
      <c r="N534" s="106">
        <f t="shared" ca="1" si="117"/>
        <v>10503</v>
      </c>
      <c r="Q534" s="4"/>
    </row>
    <row r="535" spans="1:17" x14ac:dyDescent="0.2">
      <c r="A535" s="110">
        <f t="shared" ca="1" si="114"/>
        <v>34099</v>
      </c>
      <c r="B535" s="106">
        <f t="shared" ca="1" si="115"/>
        <v>28.772602739726029</v>
      </c>
      <c r="C535" s="106">
        <f t="shared" ca="1" si="115"/>
        <v>28.752908966461327</v>
      </c>
      <c r="D535" s="106">
        <f t="shared" ca="1" si="115"/>
        <v>28.753499387393308</v>
      </c>
      <c r="E535" s="106">
        <f t="shared" ca="1" si="115"/>
        <v>28.753523791980331</v>
      </c>
      <c r="F535" s="106">
        <f t="shared" ca="1" si="116"/>
        <v>28.747222222222224</v>
      </c>
      <c r="G535" s="106">
        <f t="shared" ca="1" si="116"/>
        <v>28.754221045906725</v>
      </c>
      <c r="H535" s="106">
        <f t="shared" ca="1" si="116"/>
        <v>28.772602739726029</v>
      </c>
      <c r="I535" s="106">
        <f t="shared" ca="1" si="117"/>
        <v>28</v>
      </c>
      <c r="J535" s="106">
        <f t="shared" ca="1" si="117"/>
        <v>344</v>
      </c>
      <c r="K535" s="106">
        <f t="shared" ca="1" si="117"/>
        <v>275</v>
      </c>
      <c r="L535" s="106">
        <f t="shared" ca="1" si="117"/>
        <v>8</v>
      </c>
      <c r="M535" s="106">
        <f t="shared" ca="1" si="117"/>
        <v>30</v>
      </c>
      <c r="N535" s="106">
        <f t="shared" ca="1" si="117"/>
        <v>10502</v>
      </c>
      <c r="Q535" s="4"/>
    </row>
    <row r="536" spans="1:17" x14ac:dyDescent="0.2">
      <c r="A536" s="110">
        <f t="shared" ca="1" si="114"/>
        <v>34189</v>
      </c>
      <c r="B536" s="106">
        <f t="shared" ca="1" si="115"/>
        <v>28.526027397260275</v>
      </c>
      <c r="C536" s="106">
        <f t="shared" ca="1" si="115"/>
        <v>28.506502395619439</v>
      </c>
      <c r="D536" s="106">
        <f t="shared" ca="1" si="115"/>
        <v>28.507087756764342</v>
      </c>
      <c r="E536" s="106">
        <f t="shared" ca="1" si="115"/>
        <v>28.507111952209026</v>
      </c>
      <c r="F536" s="106">
        <f t="shared" ca="1" si="116"/>
        <v>28.502777777777776</v>
      </c>
      <c r="G536" s="106">
        <f t="shared" ca="1" si="116"/>
        <v>28.507803230811351</v>
      </c>
      <c r="H536" s="106">
        <f t="shared" ca="1" si="116"/>
        <v>28.526027397260275</v>
      </c>
      <c r="I536" s="106">
        <f t="shared" ca="1" si="117"/>
        <v>28</v>
      </c>
      <c r="J536" s="106">
        <f t="shared" ca="1" si="117"/>
        <v>342</v>
      </c>
      <c r="K536" s="106">
        <f t="shared" ca="1" si="117"/>
        <v>185</v>
      </c>
      <c r="L536" s="106">
        <f t="shared" ca="1" si="117"/>
        <v>6</v>
      </c>
      <c r="M536" s="106">
        <f t="shared" ca="1" si="117"/>
        <v>1</v>
      </c>
      <c r="N536" s="106">
        <f t="shared" ca="1" si="117"/>
        <v>10412</v>
      </c>
      <c r="Q536" s="4"/>
    </row>
    <row r="537" spans="1:17" x14ac:dyDescent="0.2">
      <c r="A537" s="110">
        <f t="shared" ca="1" si="114"/>
        <v>34190</v>
      </c>
      <c r="B537" s="106">
        <f t="shared" ca="1" si="115"/>
        <v>28.523287671232875</v>
      </c>
      <c r="C537" s="106">
        <f t="shared" ca="1" si="115"/>
        <v>28.503764544832308</v>
      </c>
      <c r="D537" s="106">
        <f t="shared" ca="1" si="115"/>
        <v>28.504349849757354</v>
      </c>
      <c r="E537" s="106">
        <f t="shared" ca="1" si="115"/>
        <v>28.504374042878233</v>
      </c>
      <c r="F537" s="106">
        <f t="shared" ca="1" si="116"/>
        <v>28.5</v>
      </c>
      <c r="G537" s="106">
        <f t="shared" ca="1" si="116"/>
        <v>28.50506525508807</v>
      </c>
      <c r="H537" s="106">
        <f t="shared" ca="1" si="116"/>
        <v>28.523287671232875</v>
      </c>
      <c r="I537" s="106">
        <f t="shared" ca="1" si="117"/>
        <v>28</v>
      </c>
      <c r="J537" s="106">
        <f t="shared" ca="1" si="117"/>
        <v>342</v>
      </c>
      <c r="K537" s="106">
        <f t="shared" ca="1" si="117"/>
        <v>184</v>
      </c>
      <c r="L537" s="106">
        <f t="shared" ca="1" si="117"/>
        <v>6</v>
      </c>
      <c r="M537" s="106">
        <f t="shared" ca="1" si="117"/>
        <v>0</v>
      </c>
      <c r="N537" s="106">
        <f t="shared" ca="1" si="117"/>
        <v>10411</v>
      </c>
      <c r="Q537" s="4"/>
    </row>
    <row r="538" spans="1:17" x14ac:dyDescent="0.2">
      <c r="A538" s="110">
        <f t="shared" ca="1" si="114"/>
        <v>34191</v>
      </c>
      <c r="B538" s="106">
        <f t="shared" ca="1" si="115"/>
        <v>28.520547945205479</v>
      </c>
      <c r="C538" s="106">
        <f t="shared" ca="1" si="115"/>
        <v>28.501026694045173</v>
      </c>
      <c r="D538" s="106">
        <f t="shared" ca="1" si="115"/>
        <v>28.501611942750365</v>
      </c>
      <c r="E538" s="106">
        <f t="shared" ca="1" si="115"/>
        <v>28.501636133547443</v>
      </c>
      <c r="F538" s="106">
        <f t="shared" ca="1" si="116"/>
        <v>28.497222222222224</v>
      </c>
      <c r="G538" s="106">
        <f t="shared" ca="1" si="116"/>
        <v>28.502327279364788</v>
      </c>
      <c r="H538" s="106">
        <f t="shared" ca="1" si="116"/>
        <v>28.520547945205479</v>
      </c>
      <c r="I538" s="106">
        <f t="shared" ca="1" si="117"/>
        <v>28</v>
      </c>
      <c r="J538" s="106">
        <f t="shared" ca="1" si="117"/>
        <v>341</v>
      </c>
      <c r="K538" s="106">
        <f t="shared" ca="1" si="117"/>
        <v>183</v>
      </c>
      <c r="L538" s="106">
        <f t="shared" ca="1" si="117"/>
        <v>5</v>
      </c>
      <c r="M538" s="106">
        <f t="shared" ca="1" si="117"/>
        <v>30</v>
      </c>
      <c r="N538" s="106">
        <f t="shared" ca="1" si="117"/>
        <v>10410</v>
      </c>
      <c r="Q538" s="4"/>
    </row>
    <row r="539" spans="1:17" x14ac:dyDescent="0.2">
      <c r="A539" s="110">
        <f t="shared" ca="1" si="114"/>
        <v>34281</v>
      </c>
      <c r="B539" s="106">
        <f t="shared" ca="1" si="115"/>
        <v>28.273972602739725</v>
      </c>
      <c r="C539" s="106">
        <f t="shared" ca="1" si="115"/>
        <v>28.254620123203285</v>
      </c>
      <c r="D539" s="106">
        <f t="shared" ca="1" si="115"/>
        <v>28.255200312121399</v>
      </c>
      <c r="E539" s="106">
        <f t="shared" ca="1" si="115"/>
        <v>28.255224293776138</v>
      </c>
      <c r="F539" s="106">
        <f t="shared" ca="1" si="116"/>
        <v>28.252777777777776</v>
      </c>
      <c r="G539" s="106">
        <f t="shared" ca="1" si="116"/>
        <v>28.255909464269415</v>
      </c>
      <c r="H539" s="106">
        <f t="shared" ca="1" si="116"/>
        <v>28.273972602739725</v>
      </c>
      <c r="I539" s="106">
        <f t="shared" ca="1" si="117"/>
        <v>28</v>
      </c>
      <c r="J539" s="106">
        <f t="shared" ca="1" si="117"/>
        <v>339</v>
      </c>
      <c r="K539" s="106">
        <f t="shared" ca="1" si="117"/>
        <v>93</v>
      </c>
      <c r="L539" s="106">
        <f t="shared" ca="1" si="117"/>
        <v>3</v>
      </c>
      <c r="M539" s="106">
        <f t="shared" ca="1" si="117"/>
        <v>1</v>
      </c>
      <c r="N539" s="106">
        <f t="shared" ca="1" si="117"/>
        <v>10320</v>
      </c>
      <c r="Q539" s="4"/>
    </row>
    <row r="540" spans="1:17" x14ac:dyDescent="0.2">
      <c r="A540" s="110">
        <f t="shared" ca="1" si="114"/>
        <v>34282</v>
      </c>
      <c r="B540" s="106">
        <f t="shared" ca="1" si="115"/>
        <v>28.271232876712329</v>
      </c>
      <c r="C540" s="106">
        <f t="shared" ca="1" si="115"/>
        <v>28.251882272416154</v>
      </c>
      <c r="D540" s="106">
        <f t="shared" ca="1" si="115"/>
        <v>28.252462405114411</v>
      </c>
      <c r="E540" s="106">
        <f t="shared" ca="1" si="115"/>
        <v>28.252486384445348</v>
      </c>
      <c r="F540" s="106">
        <f t="shared" ca="1" si="116"/>
        <v>28.25</v>
      </c>
      <c r="G540" s="106">
        <f t="shared" ca="1" si="116"/>
        <v>28.253171488546133</v>
      </c>
      <c r="H540" s="106">
        <f t="shared" ca="1" si="116"/>
        <v>28.271232876712329</v>
      </c>
      <c r="I540" s="106">
        <f t="shared" ca="1" si="117"/>
        <v>28</v>
      </c>
      <c r="J540" s="106">
        <f t="shared" ca="1" si="117"/>
        <v>339</v>
      </c>
      <c r="K540" s="106">
        <f t="shared" ca="1" si="117"/>
        <v>92</v>
      </c>
      <c r="L540" s="106">
        <f t="shared" ca="1" si="117"/>
        <v>3</v>
      </c>
      <c r="M540" s="106">
        <f t="shared" ca="1" si="117"/>
        <v>0</v>
      </c>
      <c r="N540" s="106">
        <f t="shared" ca="1" si="117"/>
        <v>10319</v>
      </c>
      <c r="Q540" s="4"/>
    </row>
    <row r="541" spans="1:17" x14ac:dyDescent="0.2">
      <c r="A541" s="110">
        <f t="shared" ca="1" si="114"/>
        <v>34283</v>
      </c>
      <c r="B541" s="106">
        <f t="shared" ca="1" si="115"/>
        <v>28.268493150684932</v>
      </c>
      <c r="C541" s="106">
        <f t="shared" ca="1" si="115"/>
        <v>28.249144421629023</v>
      </c>
      <c r="D541" s="106">
        <f t="shared" ca="1" si="115"/>
        <v>28.249724498107422</v>
      </c>
      <c r="E541" s="106">
        <f t="shared" ca="1" si="115"/>
        <v>28.249748475114554</v>
      </c>
      <c r="F541" s="106">
        <f t="shared" ca="1" si="116"/>
        <v>28.247222222222224</v>
      </c>
      <c r="G541" s="106">
        <f t="shared" ca="1" si="116"/>
        <v>28.250433512822852</v>
      </c>
      <c r="H541" s="106">
        <f t="shared" ca="1" si="116"/>
        <v>28.268493150684932</v>
      </c>
      <c r="I541" s="106">
        <f t="shared" ca="1" si="117"/>
        <v>28</v>
      </c>
      <c r="J541" s="106">
        <f t="shared" ca="1" si="117"/>
        <v>338</v>
      </c>
      <c r="K541" s="106">
        <f t="shared" ca="1" si="117"/>
        <v>91</v>
      </c>
      <c r="L541" s="106">
        <f t="shared" ca="1" si="117"/>
        <v>2</v>
      </c>
      <c r="M541" s="106">
        <f t="shared" ca="1" si="117"/>
        <v>30</v>
      </c>
      <c r="N541" s="106">
        <f t="shared" ca="1" si="117"/>
        <v>10318</v>
      </c>
      <c r="Q541" s="4"/>
    </row>
    <row r="542" spans="1:17" x14ac:dyDescent="0.2">
      <c r="A542" s="110">
        <f t="shared" ca="1" si="114"/>
        <v>34373</v>
      </c>
      <c r="B542" s="106">
        <f t="shared" ca="1" si="115"/>
        <v>28.021917808219179</v>
      </c>
      <c r="C542" s="106">
        <f t="shared" ca="1" si="115"/>
        <v>28.002737850787131</v>
      </c>
      <c r="D542" s="106">
        <f t="shared" ca="1" si="115"/>
        <v>28.003312867478456</v>
      </c>
      <c r="E542" s="106">
        <f t="shared" ca="1" si="115"/>
        <v>28.003336635343249</v>
      </c>
      <c r="F542" s="106">
        <f t="shared" ca="1" si="116"/>
        <v>28.002777777777776</v>
      </c>
      <c r="G542" s="106">
        <f t="shared" ca="1" si="116"/>
        <v>28.003398791540786</v>
      </c>
      <c r="H542" s="106">
        <f t="shared" ca="1" si="116"/>
        <v>28.021917808219179</v>
      </c>
      <c r="I542" s="106">
        <f t="shared" ca="1" si="117"/>
        <v>28</v>
      </c>
      <c r="J542" s="106">
        <f t="shared" ca="1" si="117"/>
        <v>336</v>
      </c>
      <c r="K542" s="106">
        <f t="shared" ca="1" si="117"/>
        <v>1</v>
      </c>
      <c r="L542" s="106">
        <f t="shared" ca="1" si="117"/>
        <v>0</v>
      </c>
      <c r="M542" s="106">
        <f t="shared" ca="1" si="117"/>
        <v>1</v>
      </c>
      <c r="N542" s="106">
        <f t="shared" ca="1" si="117"/>
        <v>10228</v>
      </c>
      <c r="Q542" s="4"/>
    </row>
    <row r="543" spans="1:17" x14ac:dyDescent="0.2">
      <c r="A543" s="110">
        <f t="shared" ca="1" si="114"/>
        <v>34374</v>
      </c>
      <c r="B543" s="106">
        <f t="shared" ca="1" si="115"/>
        <v>28.019178082191782</v>
      </c>
      <c r="C543" s="106">
        <f t="shared" ca="1" si="115"/>
        <v>28</v>
      </c>
      <c r="D543" s="106">
        <f t="shared" ca="1" si="115"/>
        <v>28.000574960471468</v>
      </c>
      <c r="E543" s="106">
        <f t="shared" ca="1" si="115"/>
        <v>28.000598726012459</v>
      </c>
      <c r="F543" s="106">
        <f t="shared" ca="1" si="116"/>
        <v>28</v>
      </c>
      <c r="G543" s="106">
        <f t="shared" ca="1" si="116"/>
        <v>28.00066087613293</v>
      </c>
      <c r="H543" s="106">
        <f t="shared" ca="1" si="116"/>
        <v>28.019178082191782</v>
      </c>
      <c r="I543" s="106">
        <f t="shared" ca="1" si="117"/>
        <v>28</v>
      </c>
      <c r="J543" s="106">
        <f t="shared" ca="1" si="117"/>
        <v>336</v>
      </c>
      <c r="K543" s="106">
        <f t="shared" ca="1" si="117"/>
        <v>0</v>
      </c>
      <c r="L543" s="106">
        <f t="shared" ca="1" si="117"/>
        <v>0</v>
      </c>
      <c r="M543" s="106">
        <f t="shared" ca="1" si="117"/>
        <v>0</v>
      </c>
      <c r="N543" s="106">
        <f t="shared" ca="1" si="117"/>
        <v>10227</v>
      </c>
      <c r="Q543" s="4"/>
    </row>
    <row r="544" spans="1:17" x14ac:dyDescent="0.2">
      <c r="A544" s="110">
        <f t="shared" ca="1" si="114"/>
        <v>34375</v>
      </c>
      <c r="B544" s="106">
        <f t="shared" ca="1" si="115"/>
        <v>28.016438356164382</v>
      </c>
      <c r="C544" s="106">
        <f t="shared" ca="1" si="115"/>
        <v>27.997262149212869</v>
      </c>
      <c r="D544" s="106">
        <f t="shared" ca="1" si="115"/>
        <v>27.99783705346448</v>
      </c>
      <c r="E544" s="106">
        <f t="shared" ca="1" si="115"/>
        <v>27.997860816681666</v>
      </c>
      <c r="F544" s="106">
        <f t="shared" ca="1" si="116"/>
        <v>27.997222222222224</v>
      </c>
      <c r="G544" s="106">
        <f t="shared" ca="1" si="116"/>
        <v>27.997922960725077</v>
      </c>
      <c r="H544" s="106">
        <f t="shared" ca="1" si="116"/>
        <v>28.016438356164382</v>
      </c>
      <c r="I544" s="106">
        <f t="shared" ref="I544:N553" ca="1" si="118">DATEDIF($A544,$B$7,I$12)</f>
        <v>27</v>
      </c>
      <c r="J544" s="106">
        <f t="shared" ca="1" si="118"/>
        <v>335</v>
      </c>
      <c r="K544" s="106">
        <f t="shared" ca="1" si="118"/>
        <v>364</v>
      </c>
      <c r="L544" s="106">
        <f t="shared" ca="1" si="118"/>
        <v>11</v>
      </c>
      <c r="M544" s="106">
        <f t="shared" ca="1" si="118"/>
        <v>30</v>
      </c>
      <c r="N544" s="106">
        <f t="shared" ca="1" si="118"/>
        <v>10226</v>
      </c>
      <c r="Q544" s="4"/>
    </row>
    <row r="545" spans="1:17" x14ac:dyDescent="0.2">
      <c r="A545" s="110">
        <f t="shared" ca="1" si="114"/>
        <v>34462</v>
      </c>
      <c r="B545" s="106">
        <f t="shared" ca="1" si="115"/>
        <v>27.778082191780822</v>
      </c>
      <c r="C545" s="106">
        <f t="shared" ca="1" si="115"/>
        <v>27.759069130732374</v>
      </c>
      <c r="D545" s="106">
        <f t="shared" ca="1" si="115"/>
        <v>27.759639143856479</v>
      </c>
      <c r="E545" s="106">
        <f t="shared" ca="1" si="115"/>
        <v>27.759662704902738</v>
      </c>
      <c r="F545" s="106">
        <f t="shared" ca="1" si="116"/>
        <v>27.752777777777776</v>
      </c>
      <c r="G545" s="106">
        <f t="shared" ca="1" si="116"/>
        <v>27.759724320241691</v>
      </c>
      <c r="H545" s="106">
        <f t="shared" ca="1" si="116"/>
        <v>27.778082191780822</v>
      </c>
      <c r="I545" s="106">
        <f t="shared" ca="1" si="118"/>
        <v>27</v>
      </c>
      <c r="J545" s="106">
        <f t="shared" ca="1" si="118"/>
        <v>333</v>
      </c>
      <c r="K545" s="106">
        <f t="shared" ca="1" si="118"/>
        <v>277</v>
      </c>
      <c r="L545" s="106">
        <f t="shared" ca="1" si="118"/>
        <v>9</v>
      </c>
      <c r="M545" s="106">
        <f t="shared" ca="1" si="118"/>
        <v>1</v>
      </c>
      <c r="N545" s="106">
        <f t="shared" ca="1" si="118"/>
        <v>10139</v>
      </c>
      <c r="Q545" s="4"/>
    </row>
    <row r="546" spans="1:17" x14ac:dyDescent="0.2">
      <c r="A546" s="110">
        <f t="shared" ca="1" si="114"/>
        <v>34463</v>
      </c>
      <c r="B546" s="106">
        <f t="shared" ca="1" si="115"/>
        <v>27.775342465753425</v>
      </c>
      <c r="C546" s="106">
        <f t="shared" ca="1" si="115"/>
        <v>27.756331279945243</v>
      </c>
      <c r="D546" s="106">
        <f t="shared" ca="1" si="115"/>
        <v>27.75690123684949</v>
      </c>
      <c r="E546" s="106">
        <f t="shared" ca="1" si="115"/>
        <v>27.756924795571948</v>
      </c>
      <c r="F546" s="106">
        <f t="shared" ca="1" si="116"/>
        <v>27.75</v>
      </c>
      <c r="G546" s="106">
        <f t="shared" ca="1" si="116"/>
        <v>27.756986404833835</v>
      </c>
      <c r="H546" s="106">
        <f t="shared" ca="1" si="116"/>
        <v>27.775342465753425</v>
      </c>
      <c r="I546" s="106">
        <f t="shared" ca="1" si="118"/>
        <v>27</v>
      </c>
      <c r="J546" s="106">
        <f t="shared" ca="1" si="118"/>
        <v>333</v>
      </c>
      <c r="K546" s="106">
        <f t="shared" ca="1" si="118"/>
        <v>276</v>
      </c>
      <c r="L546" s="106">
        <f t="shared" ca="1" si="118"/>
        <v>9</v>
      </c>
      <c r="M546" s="106">
        <f t="shared" ca="1" si="118"/>
        <v>0</v>
      </c>
      <c r="N546" s="106">
        <f t="shared" ca="1" si="118"/>
        <v>10138</v>
      </c>
      <c r="Q546" s="4"/>
    </row>
    <row r="547" spans="1:17" x14ac:dyDescent="0.2">
      <c r="A547" s="110">
        <f t="shared" ca="1" si="114"/>
        <v>34464</v>
      </c>
      <c r="B547" s="106">
        <f t="shared" ca="1" si="115"/>
        <v>27.772602739726029</v>
      </c>
      <c r="C547" s="106">
        <f t="shared" ca="1" si="115"/>
        <v>27.753593429158112</v>
      </c>
      <c r="D547" s="106">
        <f t="shared" ca="1" si="115"/>
        <v>27.754163329842502</v>
      </c>
      <c r="E547" s="106">
        <f t="shared" ca="1" si="115"/>
        <v>27.754186886241154</v>
      </c>
      <c r="F547" s="106">
        <f t="shared" ca="1" si="116"/>
        <v>27.747222222222224</v>
      </c>
      <c r="G547" s="106">
        <f t="shared" ca="1" si="116"/>
        <v>27.754248489425983</v>
      </c>
      <c r="H547" s="106">
        <f t="shared" ca="1" si="116"/>
        <v>27.772602739726029</v>
      </c>
      <c r="I547" s="106">
        <f t="shared" ca="1" si="118"/>
        <v>27</v>
      </c>
      <c r="J547" s="106">
        <f t="shared" ca="1" si="118"/>
        <v>332</v>
      </c>
      <c r="K547" s="106">
        <f t="shared" ca="1" si="118"/>
        <v>275</v>
      </c>
      <c r="L547" s="106">
        <f t="shared" ca="1" si="118"/>
        <v>8</v>
      </c>
      <c r="M547" s="106">
        <f t="shared" ca="1" si="118"/>
        <v>30</v>
      </c>
      <c r="N547" s="106">
        <f t="shared" ca="1" si="118"/>
        <v>10137</v>
      </c>
      <c r="Q547" s="4"/>
    </row>
    <row r="548" spans="1:17" x14ac:dyDescent="0.2">
      <c r="A548" s="110">
        <f t="shared" ca="1" si="114"/>
        <v>34554</v>
      </c>
      <c r="B548" s="106">
        <f t="shared" ca="1" si="115"/>
        <v>27.526027397260275</v>
      </c>
      <c r="C548" s="106">
        <f t="shared" ca="1" si="115"/>
        <v>27.507186858316221</v>
      </c>
      <c r="D548" s="106">
        <f t="shared" ca="1" si="115"/>
        <v>27.507751699213536</v>
      </c>
      <c r="E548" s="106">
        <f t="shared" ca="1" si="115"/>
        <v>27.507775046469852</v>
      </c>
      <c r="F548" s="106">
        <f t="shared" ca="1" si="116"/>
        <v>27.502777777777776</v>
      </c>
      <c r="G548" s="106">
        <f t="shared" ca="1" si="116"/>
        <v>27.507836102719033</v>
      </c>
      <c r="H548" s="106">
        <f t="shared" ca="1" si="116"/>
        <v>27.526027397260275</v>
      </c>
      <c r="I548" s="106">
        <f t="shared" ca="1" si="118"/>
        <v>27</v>
      </c>
      <c r="J548" s="106">
        <f t="shared" ca="1" si="118"/>
        <v>330</v>
      </c>
      <c r="K548" s="106">
        <f t="shared" ca="1" si="118"/>
        <v>185</v>
      </c>
      <c r="L548" s="106">
        <f t="shared" ca="1" si="118"/>
        <v>6</v>
      </c>
      <c r="M548" s="106">
        <f t="shared" ca="1" si="118"/>
        <v>1</v>
      </c>
      <c r="N548" s="106">
        <f t="shared" ca="1" si="118"/>
        <v>10047</v>
      </c>
      <c r="Q548" s="4"/>
    </row>
    <row r="549" spans="1:17" x14ac:dyDescent="0.2">
      <c r="A549" s="110">
        <f t="shared" ca="1" si="114"/>
        <v>34555</v>
      </c>
      <c r="B549" s="106">
        <f t="shared" ca="1" si="115"/>
        <v>27.523287671232875</v>
      </c>
      <c r="C549" s="106">
        <f t="shared" ca="1" si="115"/>
        <v>27.504449007529089</v>
      </c>
      <c r="D549" s="106">
        <f t="shared" ca="1" si="115"/>
        <v>27.505013792206547</v>
      </c>
      <c r="E549" s="106">
        <f t="shared" ca="1" si="115"/>
        <v>27.505037137139059</v>
      </c>
      <c r="F549" s="106">
        <f t="shared" ca="1" si="116"/>
        <v>27.5</v>
      </c>
      <c r="G549" s="106">
        <f t="shared" ca="1" si="116"/>
        <v>27.50509818731118</v>
      </c>
      <c r="H549" s="106">
        <f t="shared" ca="1" si="116"/>
        <v>27.523287671232875</v>
      </c>
      <c r="I549" s="106">
        <f t="shared" ca="1" si="118"/>
        <v>27</v>
      </c>
      <c r="J549" s="106">
        <f t="shared" ca="1" si="118"/>
        <v>330</v>
      </c>
      <c r="K549" s="106">
        <f t="shared" ca="1" si="118"/>
        <v>184</v>
      </c>
      <c r="L549" s="106">
        <f t="shared" ca="1" si="118"/>
        <v>6</v>
      </c>
      <c r="M549" s="106">
        <f t="shared" ca="1" si="118"/>
        <v>0</v>
      </c>
      <c r="N549" s="106">
        <f t="shared" ca="1" si="118"/>
        <v>10046</v>
      </c>
      <c r="Q549" s="4"/>
    </row>
    <row r="550" spans="1:17" x14ac:dyDescent="0.2">
      <c r="A550" s="110">
        <f t="shared" ca="1" si="114"/>
        <v>34556</v>
      </c>
      <c r="B550" s="106">
        <f t="shared" ca="1" si="115"/>
        <v>27.520547945205479</v>
      </c>
      <c r="C550" s="106">
        <f t="shared" ca="1" si="115"/>
        <v>27.501711156741958</v>
      </c>
      <c r="D550" s="106">
        <f t="shared" ca="1" si="115"/>
        <v>27.502275885199559</v>
      </c>
      <c r="E550" s="106">
        <f t="shared" ca="1" si="115"/>
        <v>27.502299227808265</v>
      </c>
      <c r="F550" s="106">
        <f t="shared" ca="1" si="116"/>
        <v>27.497222222222224</v>
      </c>
      <c r="G550" s="106">
        <f t="shared" ca="1" si="116"/>
        <v>27.502360271903324</v>
      </c>
      <c r="H550" s="106">
        <f t="shared" ca="1" si="116"/>
        <v>27.520547945205479</v>
      </c>
      <c r="I550" s="106">
        <f t="shared" ca="1" si="118"/>
        <v>27</v>
      </c>
      <c r="J550" s="106">
        <f t="shared" ca="1" si="118"/>
        <v>329</v>
      </c>
      <c r="K550" s="106">
        <f t="shared" ca="1" si="118"/>
        <v>183</v>
      </c>
      <c r="L550" s="106">
        <f t="shared" ca="1" si="118"/>
        <v>5</v>
      </c>
      <c r="M550" s="106">
        <f t="shared" ca="1" si="118"/>
        <v>30</v>
      </c>
      <c r="N550" s="106">
        <f t="shared" ca="1" si="118"/>
        <v>10045</v>
      </c>
      <c r="Q550" s="4"/>
    </row>
    <row r="551" spans="1:17" x14ac:dyDescent="0.2">
      <c r="A551" s="110">
        <f t="shared" ca="1" si="114"/>
        <v>34646</v>
      </c>
      <c r="B551" s="106">
        <f t="shared" ca="1" si="115"/>
        <v>27.273972602739725</v>
      </c>
      <c r="C551" s="106">
        <f t="shared" ca="1" si="115"/>
        <v>27.255304585900067</v>
      </c>
      <c r="D551" s="106">
        <f t="shared" ca="1" si="115"/>
        <v>27.255864254570593</v>
      </c>
      <c r="E551" s="106">
        <f t="shared" ca="1" si="115"/>
        <v>27.255887388036964</v>
      </c>
      <c r="F551" s="106">
        <f t="shared" ca="1" si="116"/>
        <v>27.252777777777776</v>
      </c>
      <c r="G551" s="106">
        <f t="shared" ca="1" si="116"/>
        <v>27.255947885196374</v>
      </c>
      <c r="H551" s="106">
        <f t="shared" ca="1" si="116"/>
        <v>27.273972602739725</v>
      </c>
      <c r="I551" s="106">
        <f t="shared" ca="1" si="118"/>
        <v>27</v>
      </c>
      <c r="J551" s="106">
        <f t="shared" ca="1" si="118"/>
        <v>327</v>
      </c>
      <c r="K551" s="106">
        <f t="shared" ca="1" si="118"/>
        <v>93</v>
      </c>
      <c r="L551" s="106">
        <f t="shared" ca="1" si="118"/>
        <v>3</v>
      </c>
      <c r="M551" s="106">
        <f t="shared" ca="1" si="118"/>
        <v>1</v>
      </c>
      <c r="N551" s="106">
        <f t="shared" ca="1" si="118"/>
        <v>9955</v>
      </c>
      <c r="Q551" s="4"/>
    </row>
    <row r="552" spans="1:17" x14ac:dyDescent="0.2">
      <c r="A552" s="110">
        <f t="shared" ca="1" si="114"/>
        <v>34647</v>
      </c>
      <c r="B552" s="106">
        <f t="shared" ca="1" si="115"/>
        <v>27.271232876712329</v>
      </c>
      <c r="C552" s="106">
        <f t="shared" ca="1" si="115"/>
        <v>27.252566735112936</v>
      </c>
      <c r="D552" s="106">
        <f t="shared" ca="1" si="115"/>
        <v>27.253126347563605</v>
      </c>
      <c r="E552" s="106">
        <f t="shared" ca="1" si="115"/>
        <v>27.25314947870617</v>
      </c>
      <c r="F552" s="106">
        <f t="shared" ca="1" si="116"/>
        <v>27.25</v>
      </c>
      <c r="G552" s="106">
        <f t="shared" ca="1" si="116"/>
        <v>27.253209969788522</v>
      </c>
      <c r="H552" s="106">
        <f t="shared" ca="1" si="116"/>
        <v>27.271232876712329</v>
      </c>
      <c r="I552" s="106">
        <f t="shared" ca="1" si="118"/>
        <v>27</v>
      </c>
      <c r="J552" s="106">
        <f t="shared" ca="1" si="118"/>
        <v>327</v>
      </c>
      <c r="K552" s="106">
        <f t="shared" ca="1" si="118"/>
        <v>92</v>
      </c>
      <c r="L552" s="106">
        <f t="shared" ca="1" si="118"/>
        <v>3</v>
      </c>
      <c r="M552" s="106">
        <f t="shared" ca="1" si="118"/>
        <v>0</v>
      </c>
      <c r="N552" s="106">
        <f t="shared" ca="1" si="118"/>
        <v>9954</v>
      </c>
      <c r="Q552" s="4"/>
    </row>
    <row r="553" spans="1:17" x14ac:dyDescent="0.2">
      <c r="A553" s="110">
        <f t="shared" ca="1" si="114"/>
        <v>34648</v>
      </c>
      <c r="B553" s="106">
        <f t="shared" ca="1" si="115"/>
        <v>27.268493150684932</v>
      </c>
      <c r="C553" s="106">
        <f t="shared" ca="1" si="115"/>
        <v>27.249828884325805</v>
      </c>
      <c r="D553" s="106">
        <f t="shared" ca="1" si="115"/>
        <v>27.250388440556616</v>
      </c>
      <c r="E553" s="106">
        <f t="shared" ca="1" si="115"/>
        <v>27.250411569375377</v>
      </c>
      <c r="F553" s="106">
        <f t="shared" ca="1" si="116"/>
        <v>27.247222222222224</v>
      </c>
      <c r="G553" s="106">
        <f t="shared" ca="1" si="116"/>
        <v>27.250472054380666</v>
      </c>
      <c r="H553" s="106">
        <f t="shared" ca="1" si="116"/>
        <v>27.268493150684932</v>
      </c>
      <c r="I553" s="106">
        <f t="shared" ca="1" si="118"/>
        <v>27</v>
      </c>
      <c r="J553" s="106">
        <f t="shared" ca="1" si="118"/>
        <v>326</v>
      </c>
      <c r="K553" s="106">
        <f t="shared" ca="1" si="118"/>
        <v>91</v>
      </c>
      <c r="L553" s="106">
        <f t="shared" ca="1" si="118"/>
        <v>2</v>
      </c>
      <c r="M553" s="106">
        <f t="shared" ca="1" si="118"/>
        <v>30</v>
      </c>
      <c r="N553" s="106">
        <f t="shared" ca="1" si="118"/>
        <v>9953</v>
      </c>
      <c r="Q553" s="4"/>
    </row>
    <row r="554" spans="1:17" x14ac:dyDescent="0.2">
      <c r="A554" s="110">
        <f t="shared" ca="1" si="114"/>
        <v>34738</v>
      </c>
      <c r="B554" s="106">
        <f t="shared" ref="B554:E573" ca="1" si="119">($B$7-$A554)/B$12</f>
        <v>27.021917808219179</v>
      </c>
      <c r="C554" s="106">
        <f t="shared" ca="1" si="119"/>
        <v>27.003422313483917</v>
      </c>
      <c r="D554" s="106">
        <f t="shared" ca="1" si="119"/>
        <v>27.00397680992765</v>
      </c>
      <c r="E554" s="106">
        <f t="shared" ca="1" si="119"/>
        <v>27.003999729604075</v>
      </c>
      <c r="F554" s="106">
        <f t="shared" ref="F554:H573" ca="1" si="120">YEARFRAC($A554,$B$7,F$12)</f>
        <v>27.002777777777776</v>
      </c>
      <c r="G554" s="106">
        <f t="shared" ca="1" si="120"/>
        <v>27.003422313483917</v>
      </c>
      <c r="H554" s="106">
        <f t="shared" ca="1" si="120"/>
        <v>27.021917808219179</v>
      </c>
      <c r="I554" s="106">
        <f t="shared" ref="I554:N563" ca="1" si="121">DATEDIF($A554,$B$7,I$12)</f>
        <v>27</v>
      </c>
      <c r="J554" s="106">
        <f t="shared" ca="1" si="121"/>
        <v>324</v>
      </c>
      <c r="K554" s="106">
        <f t="shared" ca="1" si="121"/>
        <v>1</v>
      </c>
      <c r="L554" s="106">
        <f t="shared" ca="1" si="121"/>
        <v>0</v>
      </c>
      <c r="M554" s="106">
        <f t="shared" ca="1" si="121"/>
        <v>1</v>
      </c>
      <c r="N554" s="106">
        <f t="shared" ca="1" si="121"/>
        <v>9863</v>
      </c>
      <c r="Q554" s="4"/>
    </row>
    <row r="555" spans="1:17" x14ac:dyDescent="0.2">
      <c r="A555" s="110">
        <f t="shared" ca="1" si="114"/>
        <v>34739</v>
      </c>
      <c r="B555" s="106">
        <f t="shared" ca="1" si="119"/>
        <v>27.019178082191782</v>
      </c>
      <c r="C555" s="106">
        <f t="shared" ca="1" si="119"/>
        <v>27.000684462696782</v>
      </c>
      <c r="D555" s="106">
        <f t="shared" ca="1" si="119"/>
        <v>27.001238902920662</v>
      </c>
      <c r="E555" s="106">
        <f t="shared" ca="1" si="119"/>
        <v>27.001261820273282</v>
      </c>
      <c r="F555" s="106">
        <f t="shared" ca="1" si="120"/>
        <v>27</v>
      </c>
      <c r="G555" s="106">
        <f t="shared" ca="1" si="120"/>
        <v>27.000684462696782</v>
      </c>
      <c r="H555" s="106">
        <f t="shared" ca="1" si="120"/>
        <v>27.019178082191782</v>
      </c>
      <c r="I555" s="106">
        <f t="shared" ca="1" si="121"/>
        <v>27</v>
      </c>
      <c r="J555" s="106">
        <f t="shared" ca="1" si="121"/>
        <v>324</v>
      </c>
      <c r="K555" s="106">
        <f t="shared" ca="1" si="121"/>
        <v>0</v>
      </c>
      <c r="L555" s="106">
        <f t="shared" ca="1" si="121"/>
        <v>0</v>
      </c>
      <c r="M555" s="106">
        <f t="shared" ca="1" si="121"/>
        <v>0</v>
      </c>
      <c r="N555" s="106">
        <f t="shared" ca="1" si="121"/>
        <v>9862</v>
      </c>
      <c r="Q555" s="4"/>
    </row>
    <row r="556" spans="1:17" x14ac:dyDescent="0.2">
      <c r="A556" s="110">
        <f t="shared" ca="1" si="114"/>
        <v>34740</v>
      </c>
      <c r="B556" s="106">
        <f t="shared" ca="1" si="119"/>
        <v>27.016438356164382</v>
      </c>
      <c r="C556" s="106">
        <f t="shared" ca="1" si="119"/>
        <v>26.997946611909651</v>
      </c>
      <c r="D556" s="106">
        <f t="shared" ca="1" si="119"/>
        <v>26.998500995913673</v>
      </c>
      <c r="E556" s="106">
        <f t="shared" ca="1" si="119"/>
        <v>26.998523910942492</v>
      </c>
      <c r="F556" s="106">
        <f t="shared" ca="1" si="120"/>
        <v>26.997222222222224</v>
      </c>
      <c r="G556" s="106">
        <f t="shared" ca="1" si="120"/>
        <v>26.997946611909651</v>
      </c>
      <c r="H556" s="106">
        <f t="shared" ca="1" si="120"/>
        <v>27.016438356164382</v>
      </c>
      <c r="I556" s="106">
        <f t="shared" ca="1" si="121"/>
        <v>26</v>
      </c>
      <c r="J556" s="106">
        <f t="shared" ca="1" si="121"/>
        <v>323</v>
      </c>
      <c r="K556" s="106">
        <f t="shared" ca="1" si="121"/>
        <v>364</v>
      </c>
      <c r="L556" s="106">
        <f t="shared" ca="1" si="121"/>
        <v>11</v>
      </c>
      <c r="M556" s="106">
        <f t="shared" ca="1" si="121"/>
        <v>30</v>
      </c>
      <c r="N556" s="106">
        <f t="shared" ca="1" si="121"/>
        <v>9861</v>
      </c>
      <c r="Q556" s="4"/>
    </row>
    <row r="557" spans="1:17" x14ac:dyDescent="0.2">
      <c r="A557" s="110">
        <f t="shared" ca="1" si="114"/>
        <v>34827</v>
      </c>
      <c r="B557" s="106">
        <f t="shared" ca="1" si="119"/>
        <v>26.778082191780822</v>
      </c>
      <c r="C557" s="106">
        <f t="shared" ca="1" si="119"/>
        <v>26.759753593429156</v>
      </c>
      <c r="D557" s="106">
        <f t="shared" ca="1" si="119"/>
        <v>26.760303086305672</v>
      </c>
      <c r="E557" s="106">
        <f t="shared" ca="1" si="119"/>
        <v>26.760325799163564</v>
      </c>
      <c r="F557" s="106">
        <f t="shared" ca="1" si="120"/>
        <v>26.752777777777776</v>
      </c>
      <c r="G557" s="106">
        <f t="shared" ca="1" si="120"/>
        <v>26.759753593429156</v>
      </c>
      <c r="H557" s="106">
        <f t="shared" ca="1" si="120"/>
        <v>26.778082191780822</v>
      </c>
      <c r="I557" s="106">
        <f t="shared" ca="1" si="121"/>
        <v>26</v>
      </c>
      <c r="J557" s="106">
        <f t="shared" ca="1" si="121"/>
        <v>321</v>
      </c>
      <c r="K557" s="106">
        <f t="shared" ca="1" si="121"/>
        <v>277</v>
      </c>
      <c r="L557" s="106">
        <f t="shared" ca="1" si="121"/>
        <v>9</v>
      </c>
      <c r="M557" s="106">
        <f t="shared" ca="1" si="121"/>
        <v>1</v>
      </c>
      <c r="N557" s="106">
        <f t="shared" ca="1" si="121"/>
        <v>9774</v>
      </c>
      <c r="Q557" s="4"/>
    </row>
    <row r="558" spans="1:17" x14ac:dyDescent="0.2">
      <c r="A558" s="110">
        <f t="shared" ca="1" si="114"/>
        <v>34828</v>
      </c>
      <c r="B558" s="106">
        <f t="shared" ca="1" si="119"/>
        <v>26.775342465753425</v>
      </c>
      <c r="C558" s="106">
        <f t="shared" ca="1" si="119"/>
        <v>26.757015742642025</v>
      </c>
      <c r="D558" s="106">
        <f t="shared" ca="1" si="119"/>
        <v>26.757565179298684</v>
      </c>
      <c r="E558" s="106">
        <f t="shared" ca="1" si="119"/>
        <v>26.75758788983277</v>
      </c>
      <c r="F558" s="106">
        <f t="shared" ca="1" si="120"/>
        <v>26.75</v>
      </c>
      <c r="G558" s="106">
        <f t="shared" ca="1" si="120"/>
        <v>26.757015742642025</v>
      </c>
      <c r="H558" s="106">
        <f t="shared" ca="1" si="120"/>
        <v>26.775342465753425</v>
      </c>
      <c r="I558" s="106">
        <f t="shared" ca="1" si="121"/>
        <v>26</v>
      </c>
      <c r="J558" s="106">
        <f t="shared" ca="1" si="121"/>
        <v>321</v>
      </c>
      <c r="K558" s="106">
        <f t="shared" ca="1" si="121"/>
        <v>276</v>
      </c>
      <c r="L558" s="106">
        <f t="shared" ca="1" si="121"/>
        <v>9</v>
      </c>
      <c r="M558" s="106">
        <f t="shared" ca="1" si="121"/>
        <v>0</v>
      </c>
      <c r="N558" s="106">
        <f t="shared" ca="1" si="121"/>
        <v>9773</v>
      </c>
      <c r="Q558" s="4"/>
    </row>
    <row r="559" spans="1:17" x14ac:dyDescent="0.2">
      <c r="A559" s="110">
        <f t="shared" ca="1" si="114"/>
        <v>34829</v>
      </c>
      <c r="B559" s="106">
        <f t="shared" ca="1" si="119"/>
        <v>26.772602739726029</v>
      </c>
      <c r="C559" s="106">
        <f t="shared" ca="1" si="119"/>
        <v>26.754277891854894</v>
      </c>
      <c r="D559" s="106">
        <f t="shared" ca="1" si="119"/>
        <v>26.754827272291696</v>
      </c>
      <c r="E559" s="106">
        <f t="shared" ca="1" si="119"/>
        <v>26.75484998050198</v>
      </c>
      <c r="F559" s="106">
        <f t="shared" ca="1" si="120"/>
        <v>26.747222222222224</v>
      </c>
      <c r="G559" s="106">
        <f t="shared" ca="1" si="120"/>
        <v>26.754277891854894</v>
      </c>
      <c r="H559" s="106">
        <f t="shared" ca="1" si="120"/>
        <v>26.772602739726029</v>
      </c>
      <c r="I559" s="106">
        <f t="shared" ca="1" si="121"/>
        <v>26</v>
      </c>
      <c r="J559" s="106">
        <f t="shared" ca="1" si="121"/>
        <v>320</v>
      </c>
      <c r="K559" s="106">
        <f t="shared" ca="1" si="121"/>
        <v>275</v>
      </c>
      <c r="L559" s="106">
        <f t="shared" ca="1" si="121"/>
        <v>8</v>
      </c>
      <c r="M559" s="106">
        <f t="shared" ca="1" si="121"/>
        <v>30</v>
      </c>
      <c r="N559" s="106">
        <f t="shared" ca="1" si="121"/>
        <v>9772</v>
      </c>
      <c r="Q559" s="4"/>
    </row>
    <row r="560" spans="1:17" x14ac:dyDescent="0.2">
      <c r="A560" s="110">
        <f t="shared" ca="1" si="114"/>
        <v>34919</v>
      </c>
      <c r="B560" s="106">
        <f t="shared" ca="1" si="119"/>
        <v>26.526027397260275</v>
      </c>
      <c r="C560" s="106">
        <f t="shared" ca="1" si="119"/>
        <v>26.507871321013006</v>
      </c>
      <c r="D560" s="106">
        <f t="shared" ca="1" si="119"/>
        <v>26.508415641662729</v>
      </c>
      <c r="E560" s="106">
        <f t="shared" ca="1" si="119"/>
        <v>26.508438140730675</v>
      </c>
      <c r="F560" s="106">
        <f t="shared" ca="1" si="120"/>
        <v>26.502777777777776</v>
      </c>
      <c r="G560" s="106">
        <f t="shared" ca="1" si="120"/>
        <v>26.507871321013006</v>
      </c>
      <c r="H560" s="106">
        <f t="shared" ca="1" si="120"/>
        <v>26.526027397260275</v>
      </c>
      <c r="I560" s="106">
        <f t="shared" ca="1" si="121"/>
        <v>26</v>
      </c>
      <c r="J560" s="106">
        <f t="shared" ca="1" si="121"/>
        <v>318</v>
      </c>
      <c r="K560" s="106">
        <f t="shared" ca="1" si="121"/>
        <v>185</v>
      </c>
      <c r="L560" s="106">
        <f t="shared" ca="1" si="121"/>
        <v>6</v>
      </c>
      <c r="M560" s="106">
        <f t="shared" ca="1" si="121"/>
        <v>1</v>
      </c>
      <c r="N560" s="106">
        <f t="shared" ca="1" si="121"/>
        <v>9682</v>
      </c>
      <c r="Q560" s="4"/>
    </row>
    <row r="561" spans="1:17" x14ac:dyDescent="0.2">
      <c r="A561" s="110">
        <f t="shared" ca="1" si="114"/>
        <v>34920</v>
      </c>
      <c r="B561" s="106">
        <f t="shared" ca="1" si="119"/>
        <v>26.523287671232875</v>
      </c>
      <c r="C561" s="106">
        <f t="shared" ca="1" si="119"/>
        <v>26.505133470225871</v>
      </c>
      <c r="D561" s="106">
        <f t="shared" ca="1" si="119"/>
        <v>26.505677734655741</v>
      </c>
      <c r="E561" s="106">
        <f t="shared" ca="1" si="119"/>
        <v>26.505700231399885</v>
      </c>
      <c r="F561" s="106">
        <f t="shared" ca="1" si="120"/>
        <v>26.5</v>
      </c>
      <c r="G561" s="106">
        <f t="shared" ca="1" si="120"/>
        <v>26.505133470225871</v>
      </c>
      <c r="H561" s="106">
        <f t="shared" ca="1" si="120"/>
        <v>26.523287671232875</v>
      </c>
      <c r="I561" s="106">
        <f t="shared" ca="1" si="121"/>
        <v>26</v>
      </c>
      <c r="J561" s="106">
        <f t="shared" ca="1" si="121"/>
        <v>318</v>
      </c>
      <c r="K561" s="106">
        <f t="shared" ca="1" si="121"/>
        <v>184</v>
      </c>
      <c r="L561" s="106">
        <f t="shared" ca="1" si="121"/>
        <v>6</v>
      </c>
      <c r="M561" s="106">
        <f t="shared" ca="1" si="121"/>
        <v>0</v>
      </c>
      <c r="N561" s="106">
        <f t="shared" ca="1" si="121"/>
        <v>9681</v>
      </c>
      <c r="Q561" s="4"/>
    </row>
    <row r="562" spans="1:17" x14ac:dyDescent="0.2">
      <c r="A562" s="110">
        <f t="shared" ca="1" si="114"/>
        <v>34921</v>
      </c>
      <c r="B562" s="106">
        <f t="shared" ca="1" si="119"/>
        <v>26.520547945205479</v>
      </c>
      <c r="C562" s="106">
        <f t="shared" ca="1" si="119"/>
        <v>26.50239561943874</v>
      </c>
      <c r="D562" s="106">
        <f t="shared" ca="1" si="119"/>
        <v>26.502939827648753</v>
      </c>
      <c r="E562" s="106">
        <f t="shared" ca="1" si="119"/>
        <v>26.502962322069092</v>
      </c>
      <c r="F562" s="106">
        <f t="shared" ca="1" si="120"/>
        <v>26.497222222222224</v>
      </c>
      <c r="G562" s="106">
        <f t="shared" ca="1" si="120"/>
        <v>26.50239561943874</v>
      </c>
      <c r="H562" s="106">
        <f t="shared" ca="1" si="120"/>
        <v>26.520547945205479</v>
      </c>
      <c r="I562" s="106">
        <f t="shared" ca="1" si="121"/>
        <v>26</v>
      </c>
      <c r="J562" s="106">
        <f t="shared" ca="1" si="121"/>
        <v>317</v>
      </c>
      <c r="K562" s="106">
        <f t="shared" ca="1" si="121"/>
        <v>183</v>
      </c>
      <c r="L562" s="106">
        <f t="shared" ca="1" si="121"/>
        <v>5</v>
      </c>
      <c r="M562" s="106">
        <f t="shared" ca="1" si="121"/>
        <v>30</v>
      </c>
      <c r="N562" s="106">
        <f t="shared" ca="1" si="121"/>
        <v>9680</v>
      </c>
      <c r="Q562" s="4"/>
    </row>
    <row r="563" spans="1:17" x14ac:dyDescent="0.2">
      <c r="A563" s="110">
        <f t="shared" ca="1" si="114"/>
        <v>35011</v>
      </c>
      <c r="B563" s="106">
        <f t="shared" ca="1" si="119"/>
        <v>26.273972602739725</v>
      </c>
      <c r="C563" s="106">
        <f t="shared" ca="1" si="119"/>
        <v>26.255989048596852</v>
      </c>
      <c r="D563" s="106">
        <f t="shared" ca="1" si="119"/>
        <v>26.256528197019787</v>
      </c>
      <c r="E563" s="106">
        <f t="shared" ca="1" si="119"/>
        <v>26.256550482297786</v>
      </c>
      <c r="F563" s="106">
        <f t="shared" ca="1" si="120"/>
        <v>26.252777777777776</v>
      </c>
      <c r="G563" s="106">
        <f t="shared" ca="1" si="120"/>
        <v>26.255989048596852</v>
      </c>
      <c r="H563" s="106">
        <f t="shared" ca="1" si="120"/>
        <v>26.273972602739725</v>
      </c>
      <c r="I563" s="106">
        <f t="shared" ca="1" si="121"/>
        <v>26</v>
      </c>
      <c r="J563" s="106">
        <f t="shared" ca="1" si="121"/>
        <v>315</v>
      </c>
      <c r="K563" s="106">
        <f t="shared" ca="1" si="121"/>
        <v>93</v>
      </c>
      <c r="L563" s="106">
        <f t="shared" ca="1" si="121"/>
        <v>3</v>
      </c>
      <c r="M563" s="106">
        <f t="shared" ca="1" si="121"/>
        <v>1</v>
      </c>
      <c r="N563" s="106">
        <f t="shared" ca="1" si="121"/>
        <v>9590</v>
      </c>
      <c r="Q563" s="4"/>
    </row>
    <row r="564" spans="1:17" x14ac:dyDescent="0.2">
      <c r="A564" s="110">
        <f t="shared" ca="1" si="114"/>
        <v>35012</v>
      </c>
      <c r="B564" s="106">
        <f t="shared" ca="1" si="119"/>
        <v>26.271232876712329</v>
      </c>
      <c r="C564" s="106">
        <f t="shared" ca="1" si="119"/>
        <v>26.253251197809718</v>
      </c>
      <c r="D564" s="106">
        <f t="shared" ca="1" si="119"/>
        <v>26.253790290012798</v>
      </c>
      <c r="E564" s="106">
        <f t="shared" ca="1" si="119"/>
        <v>26.253812572966996</v>
      </c>
      <c r="F564" s="106">
        <f t="shared" ca="1" si="120"/>
        <v>26.25</v>
      </c>
      <c r="G564" s="106">
        <f t="shared" ca="1" si="120"/>
        <v>26.253251197809718</v>
      </c>
      <c r="H564" s="106">
        <f t="shared" ca="1" si="120"/>
        <v>26.271232876712329</v>
      </c>
      <c r="I564" s="106">
        <f t="shared" ref="I564:N573" ca="1" si="122">DATEDIF($A564,$B$7,I$12)</f>
        <v>26</v>
      </c>
      <c r="J564" s="106">
        <f t="shared" ca="1" si="122"/>
        <v>315</v>
      </c>
      <c r="K564" s="106">
        <f t="shared" ca="1" si="122"/>
        <v>92</v>
      </c>
      <c r="L564" s="106">
        <f t="shared" ca="1" si="122"/>
        <v>3</v>
      </c>
      <c r="M564" s="106">
        <f t="shared" ca="1" si="122"/>
        <v>0</v>
      </c>
      <c r="N564" s="106">
        <f t="shared" ca="1" si="122"/>
        <v>9589</v>
      </c>
      <c r="Q564" s="4"/>
    </row>
    <row r="565" spans="1:17" x14ac:dyDescent="0.2">
      <c r="A565" s="110">
        <f t="shared" ca="1" si="114"/>
        <v>35013</v>
      </c>
      <c r="B565" s="106">
        <f t="shared" ca="1" si="119"/>
        <v>26.268493150684932</v>
      </c>
      <c r="C565" s="106">
        <f t="shared" ca="1" si="119"/>
        <v>26.250513347022586</v>
      </c>
      <c r="D565" s="106">
        <f t="shared" ca="1" si="119"/>
        <v>26.25105238300581</v>
      </c>
      <c r="E565" s="106">
        <f t="shared" ca="1" si="119"/>
        <v>26.251074663636203</v>
      </c>
      <c r="F565" s="106">
        <f t="shared" ca="1" si="120"/>
        <v>26.247222222222224</v>
      </c>
      <c r="G565" s="106">
        <f t="shared" ca="1" si="120"/>
        <v>26.250513347022586</v>
      </c>
      <c r="H565" s="106">
        <f t="shared" ca="1" si="120"/>
        <v>26.268493150684932</v>
      </c>
      <c r="I565" s="106">
        <f t="shared" ca="1" si="122"/>
        <v>26</v>
      </c>
      <c r="J565" s="106">
        <f t="shared" ca="1" si="122"/>
        <v>314</v>
      </c>
      <c r="K565" s="106">
        <f t="shared" ca="1" si="122"/>
        <v>91</v>
      </c>
      <c r="L565" s="106">
        <f t="shared" ca="1" si="122"/>
        <v>2</v>
      </c>
      <c r="M565" s="106">
        <f t="shared" ca="1" si="122"/>
        <v>30</v>
      </c>
      <c r="N565" s="106">
        <f t="shared" ca="1" si="122"/>
        <v>9588</v>
      </c>
      <c r="Q565" s="4"/>
    </row>
    <row r="566" spans="1:17" x14ac:dyDescent="0.2">
      <c r="A566" s="110">
        <f t="shared" ca="1" si="114"/>
        <v>35103</v>
      </c>
      <c r="B566" s="106">
        <f t="shared" ca="1" si="119"/>
        <v>26.021917808219179</v>
      </c>
      <c r="C566" s="106">
        <f t="shared" ca="1" si="119"/>
        <v>26.004106776180699</v>
      </c>
      <c r="D566" s="106">
        <f t="shared" ca="1" si="119"/>
        <v>26.004640752376844</v>
      </c>
      <c r="E566" s="106">
        <f t="shared" ca="1" si="119"/>
        <v>26.004662823864898</v>
      </c>
      <c r="F566" s="106">
        <f t="shared" ca="1" si="120"/>
        <v>26.002777777777776</v>
      </c>
      <c r="G566" s="106">
        <f t="shared" ca="1" si="120"/>
        <v>26.003447576556482</v>
      </c>
      <c r="H566" s="106">
        <f t="shared" ca="1" si="120"/>
        <v>26.021917808219179</v>
      </c>
      <c r="I566" s="106">
        <f t="shared" ca="1" si="122"/>
        <v>26</v>
      </c>
      <c r="J566" s="106">
        <f t="shared" ca="1" si="122"/>
        <v>312</v>
      </c>
      <c r="K566" s="106">
        <f t="shared" ca="1" si="122"/>
        <v>1</v>
      </c>
      <c r="L566" s="106">
        <f t="shared" ca="1" si="122"/>
        <v>0</v>
      </c>
      <c r="M566" s="106">
        <f t="shared" ca="1" si="122"/>
        <v>1</v>
      </c>
      <c r="N566" s="106">
        <f t="shared" ca="1" si="122"/>
        <v>9498</v>
      </c>
      <c r="Q566" s="4"/>
    </row>
    <row r="567" spans="1:17" x14ac:dyDescent="0.2">
      <c r="A567" s="110">
        <f t="shared" ca="1" si="114"/>
        <v>35104</v>
      </c>
      <c r="B567" s="106">
        <f t="shared" ca="1" si="119"/>
        <v>26.019178082191782</v>
      </c>
      <c r="C567" s="106">
        <f t="shared" ca="1" si="119"/>
        <v>26.001368925393567</v>
      </c>
      <c r="D567" s="106">
        <f t="shared" ca="1" si="119"/>
        <v>26.001902845369855</v>
      </c>
      <c r="E567" s="106">
        <f t="shared" ca="1" si="119"/>
        <v>26.001924914534108</v>
      </c>
      <c r="F567" s="106">
        <f t="shared" ca="1" si="120"/>
        <v>26</v>
      </c>
      <c r="G567" s="106">
        <f t="shared" ca="1" si="120"/>
        <v>26.000709795173396</v>
      </c>
      <c r="H567" s="106">
        <f t="shared" ca="1" si="120"/>
        <v>26.019178082191782</v>
      </c>
      <c r="I567" s="106">
        <f t="shared" ca="1" si="122"/>
        <v>26</v>
      </c>
      <c r="J567" s="106">
        <f t="shared" ca="1" si="122"/>
        <v>312</v>
      </c>
      <c r="K567" s="106">
        <f t="shared" ca="1" si="122"/>
        <v>0</v>
      </c>
      <c r="L567" s="106">
        <f t="shared" ca="1" si="122"/>
        <v>0</v>
      </c>
      <c r="M567" s="106">
        <f t="shared" ca="1" si="122"/>
        <v>0</v>
      </c>
      <c r="N567" s="106">
        <f t="shared" ca="1" si="122"/>
        <v>9497</v>
      </c>
      <c r="Q567" s="4"/>
    </row>
    <row r="568" spans="1:17" x14ac:dyDescent="0.2">
      <c r="A568" s="110">
        <f t="shared" ca="1" si="114"/>
        <v>35105</v>
      </c>
      <c r="B568" s="106">
        <f t="shared" ca="1" si="119"/>
        <v>26.016438356164382</v>
      </c>
      <c r="C568" s="106">
        <f t="shared" ca="1" si="119"/>
        <v>25.998631074606433</v>
      </c>
      <c r="D568" s="106">
        <f t="shared" ca="1" si="119"/>
        <v>25.999164938362867</v>
      </c>
      <c r="E568" s="106">
        <f t="shared" ca="1" si="119"/>
        <v>25.999187005203314</v>
      </c>
      <c r="F568" s="106">
        <f t="shared" ca="1" si="120"/>
        <v>25.997222222222224</v>
      </c>
      <c r="G568" s="106">
        <f t="shared" ca="1" si="120"/>
        <v>25.997972013790307</v>
      </c>
      <c r="H568" s="106">
        <f t="shared" ca="1" si="120"/>
        <v>26.016438356164382</v>
      </c>
      <c r="I568" s="106">
        <f t="shared" ca="1" si="122"/>
        <v>25</v>
      </c>
      <c r="J568" s="106">
        <f t="shared" ca="1" si="122"/>
        <v>311</v>
      </c>
      <c r="K568" s="106">
        <f t="shared" ca="1" si="122"/>
        <v>365</v>
      </c>
      <c r="L568" s="106">
        <f t="shared" ca="1" si="122"/>
        <v>11</v>
      </c>
      <c r="M568" s="106">
        <f t="shared" ca="1" si="122"/>
        <v>30</v>
      </c>
      <c r="N568" s="106">
        <f t="shared" ca="1" si="122"/>
        <v>9496</v>
      </c>
      <c r="Q568" s="4"/>
    </row>
    <row r="569" spans="1:17" x14ac:dyDescent="0.2">
      <c r="A569" s="110">
        <f t="shared" ca="1" si="114"/>
        <v>35193</v>
      </c>
      <c r="B569" s="106">
        <f t="shared" ca="1" si="119"/>
        <v>25.775342465753425</v>
      </c>
      <c r="C569" s="106">
        <f t="shared" ca="1" si="119"/>
        <v>25.757700205338811</v>
      </c>
      <c r="D569" s="106">
        <f t="shared" ca="1" si="119"/>
        <v>25.758229121747878</v>
      </c>
      <c r="E569" s="106">
        <f t="shared" ca="1" si="119"/>
        <v>25.758250984093596</v>
      </c>
      <c r="F569" s="106">
        <f t="shared" ca="1" si="120"/>
        <v>25.752777777777776</v>
      </c>
      <c r="G569" s="106">
        <f t="shared" ca="1" si="120"/>
        <v>25.757047252078689</v>
      </c>
      <c r="H569" s="106">
        <f t="shared" ca="1" si="120"/>
        <v>25.775342465753425</v>
      </c>
      <c r="I569" s="106">
        <f t="shared" ca="1" si="122"/>
        <v>25</v>
      </c>
      <c r="J569" s="106">
        <f t="shared" ca="1" si="122"/>
        <v>309</v>
      </c>
      <c r="K569" s="106">
        <f t="shared" ca="1" si="122"/>
        <v>277</v>
      </c>
      <c r="L569" s="106">
        <f t="shared" ca="1" si="122"/>
        <v>9</v>
      </c>
      <c r="M569" s="106">
        <f t="shared" ca="1" si="122"/>
        <v>1</v>
      </c>
      <c r="N569" s="106">
        <f t="shared" ca="1" si="122"/>
        <v>9408</v>
      </c>
      <c r="Q569" s="4"/>
    </row>
    <row r="570" spans="1:17" x14ac:dyDescent="0.2">
      <c r="A570" s="110">
        <f t="shared" ca="1" si="114"/>
        <v>35194</v>
      </c>
      <c r="B570" s="106">
        <f t="shared" ca="1" si="119"/>
        <v>25.772602739726029</v>
      </c>
      <c r="C570" s="106">
        <f t="shared" ca="1" si="119"/>
        <v>25.754962354551676</v>
      </c>
      <c r="D570" s="106">
        <f t="shared" ca="1" si="119"/>
        <v>25.755491214740889</v>
      </c>
      <c r="E570" s="106">
        <f t="shared" ca="1" si="119"/>
        <v>25.755513074762803</v>
      </c>
      <c r="F570" s="106">
        <f t="shared" ca="1" si="120"/>
        <v>25.75</v>
      </c>
      <c r="G570" s="106">
        <f t="shared" ca="1" si="120"/>
        <v>25.754309470695599</v>
      </c>
      <c r="H570" s="106">
        <f t="shared" ca="1" si="120"/>
        <v>25.772602739726029</v>
      </c>
      <c r="I570" s="106">
        <f t="shared" ca="1" si="122"/>
        <v>25</v>
      </c>
      <c r="J570" s="106">
        <f t="shared" ca="1" si="122"/>
        <v>309</v>
      </c>
      <c r="K570" s="106">
        <f t="shared" ca="1" si="122"/>
        <v>276</v>
      </c>
      <c r="L570" s="106">
        <f t="shared" ca="1" si="122"/>
        <v>9</v>
      </c>
      <c r="M570" s="106">
        <f t="shared" ca="1" si="122"/>
        <v>0</v>
      </c>
      <c r="N570" s="106">
        <f t="shared" ca="1" si="122"/>
        <v>9407</v>
      </c>
      <c r="Q570" s="4"/>
    </row>
    <row r="571" spans="1:17" x14ac:dyDescent="0.2">
      <c r="A571" s="110">
        <f t="shared" ca="1" si="114"/>
        <v>35195</v>
      </c>
      <c r="B571" s="106">
        <f t="shared" ca="1" si="119"/>
        <v>25.769863013698629</v>
      </c>
      <c r="C571" s="106">
        <f t="shared" ca="1" si="119"/>
        <v>25.752224503764545</v>
      </c>
      <c r="D571" s="106">
        <f t="shared" ca="1" si="119"/>
        <v>25.752753307733901</v>
      </c>
      <c r="E571" s="106">
        <f t="shared" ca="1" si="119"/>
        <v>25.752775165432013</v>
      </c>
      <c r="F571" s="106">
        <f t="shared" ca="1" si="120"/>
        <v>25.747222222222224</v>
      </c>
      <c r="G571" s="106">
        <f t="shared" ca="1" si="120"/>
        <v>25.751571689312513</v>
      </c>
      <c r="H571" s="106">
        <f t="shared" ca="1" si="120"/>
        <v>25.769863013698629</v>
      </c>
      <c r="I571" s="106">
        <f t="shared" ca="1" si="122"/>
        <v>25</v>
      </c>
      <c r="J571" s="106">
        <f t="shared" ca="1" si="122"/>
        <v>308</v>
      </c>
      <c r="K571" s="106">
        <f t="shared" ca="1" si="122"/>
        <v>275</v>
      </c>
      <c r="L571" s="106">
        <f t="shared" ca="1" si="122"/>
        <v>8</v>
      </c>
      <c r="M571" s="106">
        <f t="shared" ca="1" si="122"/>
        <v>30</v>
      </c>
      <c r="N571" s="106">
        <f t="shared" ca="1" si="122"/>
        <v>9406</v>
      </c>
      <c r="Q571" s="4"/>
    </row>
    <row r="572" spans="1:17" x14ac:dyDescent="0.2">
      <c r="A572" s="110">
        <f t="shared" ca="1" si="114"/>
        <v>35285</v>
      </c>
      <c r="B572" s="106">
        <f t="shared" ca="1" si="119"/>
        <v>25.523287671232875</v>
      </c>
      <c r="C572" s="106">
        <f t="shared" ca="1" si="119"/>
        <v>25.505817932922657</v>
      </c>
      <c r="D572" s="106">
        <f t="shared" ca="1" si="119"/>
        <v>25.506341677104938</v>
      </c>
      <c r="E572" s="106">
        <f t="shared" ca="1" si="119"/>
        <v>25.506363325660708</v>
      </c>
      <c r="F572" s="106">
        <f t="shared" ca="1" si="120"/>
        <v>25.502777777777776</v>
      </c>
      <c r="G572" s="106">
        <f t="shared" ca="1" si="120"/>
        <v>25.50517136483472</v>
      </c>
      <c r="H572" s="106">
        <f t="shared" ca="1" si="120"/>
        <v>25.523287671232875</v>
      </c>
      <c r="I572" s="106">
        <f t="shared" ca="1" si="122"/>
        <v>25</v>
      </c>
      <c r="J572" s="106">
        <f t="shared" ca="1" si="122"/>
        <v>306</v>
      </c>
      <c r="K572" s="106">
        <f t="shared" ca="1" si="122"/>
        <v>185</v>
      </c>
      <c r="L572" s="106">
        <f t="shared" ca="1" si="122"/>
        <v>6</v>
      </c>
      <c r="M572" s="106">
        <f t="shared" ca="1" si="122"/>
        <v>1</v>
      </c>
      <c r="N572" s="106">
        <f t="shared" ca="1" si="122"/>
        <v>9316</v>
      </c>
      <c r="Q572" s="4"/>
    </row>
    <row r="573" spans="1:17" x14ac:dyDescent="0.2">
      <c r="A573" s="110">
        <f t="shared" ca="1" si="114"/>
        <v>35286</v>
      </c>
      <c r="B573" s="106">
        <f t="shared" ca="1" si="119"/>
        <v>25.520547945205479</v>
      </c>
      <c r="C573" s="106">
        <f t="shared" ca="1" si="119"/>
        <v>25.503080082135522</v>
      </c>
      <c r="D573" s="106">
        <f t="shared" ca="1" si="119"/>
        <v>25.50360377009795</v>
      </c>
      <c r="E573" s="106">
        <f t="shared" ca="1" si="119"/>
        <v>25.503625416329914</v>
      </c>
      <c r="F573" s="106">
        <f t="shared" ca="1" si="120"/>
        <v>25.5</v>
      </c>
      <c r="G573" s="106">
        <f t="shared" ca="1" si="120"/>
        <v>25.502433583451634</v>
      </c>
      <c r="H573" s="106">
        <f t="shared" ca="1" si="120"/>
        <v>25.520547945205479</v>
      </c>
      <c r="I573" s="106">
        <f t="shared" ca="1" si="122"/>
        <v>25</v>
      </c>
      <c r="J573" s="106">
        <f t="shared" ca="1" si="122"/>
        <v>306</v>
      </c>
      <c r="K573" s="106">
        <f t="shared" ca="1" si="122"/>
        <v>184</v>
      </c>
      <c r="L573" s="106">
        <f t="shared" ca="1" si="122"/>
        <v>6</v>
      </c>
      <c r="M573" s="106">
        <f t="shared" ca="1" si="122"/>
        <v>0</v>
      </c>
      <c r="N573" s="106">
        <f t="shared" ca="1" si="122"/>
        <v>9315</v>
      </c>
      <c r="Q573" s="4"/>
    </row>
    <row r="574" spans="1:17" x14ac:dyDescent="0.2">
      <c r="A574" s="110">
        <f t="shared" ca="1" si="114"/>
        <v>35287</v>
      </c>
      <c r="B574" s="106">
        <f t="shared" ref="B574:E593" ca="1" si="123">($B$7-$A574)/B$12</f>
        <v>25.517808219178082</v>
      </c>
      <c r="C574" s="106">
        <f t="shared" ca="1" si="123"/>
        <v>25.500342231348391</v>
      </c>
      <c r="D574" s="106">
        <f t="shared" ca="1" si="123"/>
        <v>25.500865863090958</v>
      </c>
      <c r="E574" s="106">
        <f t="shared" ca="1" si="123"/>
        <v>25.500887506999124</v>
      </c>
      <c r="F574" s="106">
        <f t="shared" ref="F574:H593" ca="1" si="124">YEARFRAC($A574,$B$7,F$12)</f>
        <v>25.497222222222224</v>
      </c>
      <c r="G574" s="106">
        <f t="shared" ca="1" si="124"/>
        <v>25.499695802068548</v>
      </c>
      <c r="H574" s="106">
        <f t="shared" ca="1" si="124"/>
        <v>25.517808219178082</v>
      </c>
      <c r="I574" s="106">
        <f t="shared" ref="I574:N583" ca="1" si="125">DATEDIF($A574,$B$7,I$12)</f>
        <v>25</v>
      </c>
      <c r="J574" s="106">
        <f t="shared" ca="1" si="125"/>
        <v>305</v>
      </c>
      <c r="K574" s="106">
        <f t="shared" ca="1" si="125"/>
        <v>183</v>
      </c>
      <c r="L574" s="106">
        <f t="shared" ca="1" si="125"/>
        <v>5</v>
      </c>
      <c r="M574" s="106">
        <f t="shared" ca="1" si="125"/>
        <v>30</v>
      </c>
      <c r="N574" s="106">
        <f t="shared" ca="1" si="125"/>
        <v>9314</v>
      </c>
      <c r="Q574" s="4"/>
    </row>
    <row r="575" spans="1:17" x14ac:dyDescent="0.2">
      <c r="A575" s="110">
        <f t="shared" ca="1" si="114"/>
        <v>35377</v>
      </c>
      <c r="B575" s="106">
        <f t="shared" ca="1" si="123"/>
        <v>25.271232876712329</v>
      </c>
      <c r="C575" s="106">
        <f t="shared" ca="1" si="123"/>
        <v>25.253935660506503</v>
      </c>
      <c r="D575" s="106">
        <f t="shared" ca="1" si="123"/>
        <v>25.254454232461995</v>
      </c>
      <c r="E575" s="106">
        <f t="shared" ca="1" si="123"/>
        <v>25.254475667227819</v>
      </c>
      <c r="F575" s="106">
        <f t="shared" ca="1" si="124"/>
        <v>25.252777777777776</v>
      </c>
      <c r="G575" s="106">
        <f t="shared" ca="1" si="124"/>
        <v>25.253295477590754</v>
      </c>
      <c r="H575" s="106">
        <f t="shared" ca="1" si="124"/>
        <v>25.271232876712329</v>
      </c>
      <c r="I575" s="106">
        <f t="shared" ca="1" si="125"/>
        <v>25</v>
      </c>
      <c r="J575" s="106">
        <f t="shared" ca="1" si="125"/>
        <v>303</v>
      </c>
      <c r="K575" s="106">
        <f t="shared" ca="1" si="125"/>
        <v>93</v>
      </c>
      <c r="L575" s="106">
        <f t="shared" ca="1" si="125"/>
        <v>3</v>
      </c>
      <c r="M575" s="106">
        <f t="shared" ca="1" si="125"/>
        <v>1</v>
      </c>
      <c r="N575" s="106">
        <f t="shared" ca="1" si="125"/>
        <v>9224</v>
      </c>
      <c r="Q575" s="4"/>
    </row>
    <row r="576" spans="1:17" x14ac:dyDescent="0.2">
      <c r="A576" s="110">
        <f t="shared" ca="1" si="114"/>
        <v>35378</v>
      </c>
      <c r="B576" s="106">
        <f t="shared" ca="1" si="123"/>
        <v>25.268493150684932</v>
      </c>
      <c r="C576" s="106">
        <f t="shared" ca="1" si="123"/>
        <v>25.251197809719372</v>
      </c>
      <c r="D576" s="106">
        <f t="shared" ca="1" si="123"/>
        <v>25.251716325455007</v>
      </c>
      <c r="E576" s="106">
        <f t="shared" ca="1" si="123"/>
        <v>25.251737757897029</v>
      </c>
      <c r="F576" s="106">
        <f t="shared" ca="1" si="124"/>
        <v>25.25</v>
      </c>
      <c r="G576" s="106">
        <f t="shared" ca="1" si="124"/>
        <v>25.250557696207668</v>
      </c>
      <c r="H576" s="106">
        <f t="shared" ca="1" si="124"/>
        <v>25.268493150684932</v>
      </c>
      <c r="I576" s="106">
        <f t="shared" ca="1" si="125"/>
        <v>25</v>
      </c>
      <c r="J576" s="106">
        <f t="shared" ca="1" si="125"/>
        <v>303</v>
      </c>
      <c r="K576" s="106">
        <f t="shared" ca="1" si="125"/>
        <v>92</v>
      </c>
      <c r="L576" s="106">
        <f t="shared" ca="1" si="125"/>
        <v>3</v>
      </c>
      <c r="M576" s="106">
        <f t="shared" ca="1" si="125"/>
        <v>0</v>
      </c>
      <c r="N576" s="106">
        <f t="shared" ca="1" si="125"/>
        <v>9223</v>
      </c>
      <c r="Q576" s="4"/>
    </row>
    <row r="577" spans="1:17" x14ac:dyDescent="0.2">
      <c r="A577" s="110">
        <f t="shared" ca="1" si="114"/>
        <v>35379</v>
      </c>
      <c r="B577" s="106">
        <f t="shared" ca="1" si="123"/>
        <v>25.265753424657536</v>
      </c>
      <c r="C577" s="106">
        <f t="shared" ca="1" si="123"/>
        <v>25.248459958932237</v>
      </c>
      <c r="D577" s="106">
        <f t="shared" ca="1" si="123"/>
        <v>25.248978418448019</v>
      </c>
      <c r="E577" s="106">
        <f t="shared" ca="1" si="123"/>
        <v>25.248999848566235</v>
      </c>
      <c r="F577" s="106">
        <f t="shared" ca="1" si="124"/>
        <v>25.247222222222224</v>
      </c>
      <c r="G577" s="106">
        <f t="shared" ca="1" si="124"/>
        <v>25.247819914824582</v>
      </c>
      <c r="H577" s="106">
        <f t="shared" ca="1" si="124"/>
        <v>25.265753424657536</v>
      </c>
      <c r="I577" s="106">
        <f t="shared" ca="1" si="125"/>
        <v>25</v>
      </c>
      <c r="J577" s="106">
        <f t="shared" ca="1" si="125"/>
        <v>302</v>
      </c>
      <c r="K577" s="106">
        <f t="shared" ca="1" si="125"/>
        <v>91</v>
      </c>
      <c r="L577" s="106">
        <f t="shared" ca="1" si="125"/>
        <v>2</v>
      </c>
      <c r="M577" s="106">
        <f t="shared" ca="1" si="125"/>
        <v>30</v>
      </c>
      <c r="N577" s="106">
        <f t="shared" ca="1" si="125"/>
        <v>9222</v>
      </c>
      <c r="Q577" s="4"/>
    </row>
    <row r="578" spans="1:17" x14ac:dyDescent="0.2">
      <c r="A578" s="110">
        <f t="shared" ca="1" si="114"/>
        <v>35469</v>
      </c>
      <c r="B578" s="106">
        <f t="shared" ca="1" si="123"/>
        <v>25.019178082191782</v>
      </c>
      <c r="C578" s="106">
        <f t="shared" ca="1" si="123"/>
        <v>25.002053388090349</v>
      </c>
      <c r="D578" s="106">
        <f t="shared" ca="1" si="123"/>
        <v>25.002566787819053</v>
      </c>
      <c r="E578" s="106">
        <f t="shared" ca="1" si="123"/>
        <v>25.00258800879493</v>
      </c>
      <c r="F578" s="106">
        <f t="shared" ca="1" si="124"/>
        <v>25.002777777777776</v>
      </c>
      <c r="G578" s="106">
        <f t="shared" ca="1" si="124"/>
        <v>25.003369839932603</v>
      </c>
      <c r="H578" s="106">
        <f t="shared" ca="1" si="124"/>
        <v>25.019178082191782</v>
      </c>
      <c r="I578" s="106">
        <f t="shared" ca="1" si="125"/>
        <v>25</v>
      </c>
      <c r="J578" s="106">
        <f t="shared" ca="1" si="125"/>
        <v>300</v>
      </c>
      <c r="K578" s="106">
        <f t="shared" ca="1" si="125"/>
        <v>1</v>
      </c>
      <c r="L578" s="106">
        <f t="shared" ca="1" si="125"/>
        <v>0</v>
      </c>
      <c r="M578" s="106">
        <f t="shared" ca="1" si="125"/>
        <v>1</v>
      </c>
      <c r="N578" s="106">
        <f t="shared" ca="1" si="125"/>
        <v>9132</v>
      </c>
      <c r="Q578" s="4"/>
    </row>
    <row r="579" spans="1:17" x14ac:dyDescent="0.2">
      <c r="A579" s="110">
        <f t="shared" ca="1" si="114"/>
        <v>35470</v>
      </c>
      <c r="B579" s="106">
        <f t="shared" ca="1" si="123"/>
        <v>25.016438356164382</v>
      </c>
      <c r="C579" s="106">
        <f t="shared" ca="1" si="123"/>
        <v>24.999315537303218</v>
      </c>
      <c r="D579" s="106">
        <f t="shared" ca="1" si="123"/>
        <v>24.999828880812064</v>
      </c>
      <c r="E579" s="106">
        <f t="shared" ca="1" si="123"/>
        <v>24.99985009946414</v>
      </c>
      <c r="F579" s="106">
        <f t="shared" ca="1" si="124"/>
        <v>25</v>
      </c>
      <c r="G579" s="106">
        <f t="shared" ca="1" si="124"/>
        <v>25.000631844987364</v>
      </c>
      <c r="H579" s="106">
        <f t="shared" ca="1" si="124"/>
        <v>25.016438356164382</v>
      </c>
      <c r="I579" s="106">
        <f t="shared" ca="1" si="125"/>
        <v>25</v>
      </c>
      <c r="J579" s="106">
        <f t="shared" ca="1" si="125"/>
        <v>300</v>
      </c>
      <c r="K579" s="106">
        <f t="shared" ca="1" si="125"/>
        <v>0</v>
      </c>
      <c r="L579" s="106">
        <f t="shared" ca="1" si="125"/>
        <v>0</v>
      </c>
      <c r="M579" s="106">
        <f t="shared" ca="1" si="125"/>
        <v>0</v>
      </c>
      <c r="N579" s="106">
        <f t="shared" ca="1" si="125"/>
        <v>9131</v>
      </c>
      <c r="Q579" s="4"/>
    </row>
    <row r="580" spans="1:17" x14ac:dyDescent="0.2">
      <c r="A580" s="110">
        <f t="shared" ca="1" si="114"/>
        <v>35471</v>
      </c>
      <c r="B580" s="106">
        <f t="shared" ca="1" si="123"/>
        <v>25.013698630136986</v>
      </c>
      <c r="C580" s="106">
        <f t="shared" ca="1" si="123"/>
        <v>24.996577686516083</v>
      </c>
      <c r="D580" s="106">
        <f t="shared" ca="1" si="123"/>
        <v>24.997090973805076</v>
      </c>
      <c r="E580" s="106">
        <f t="shared" ca="1" si="123"/>
        <v>24.997112190133347</v>
      </c>
      <c r="F580" s="106">
        <f t="shared" ca="1" si="124"/>
        <v>24.997222222222224</v>
      </c>
      <c r="G580" s="106">
        <f t="shared" ca="1" si="124"/>
        <v>24.997893850042125</v>
      </c>
      <c r="H580" s="106">
        <f t="shared" ca="1" si="124"/>
        <v>25.013698630136986</v>
      </c>
      <c r="I580" s="106">
        <f t="shared" ca="1" si="125"/>
        <v>24</v>
      </c>
      <c r="J580" s="106">
        <f t="shared" ca="1" si="125"/>
        <v>299</v>
      </c>
      <c r="K580" s="106">
        <f t="shared" ca="1" si="125"/>
        <v>364</v>
      </c>
      <c r="L580" s="106">
        <f t="shared" ca="1" si="125"/>
        <v>11</v>
      </c>
      <c r="M580" s="106">
        <f t="shared" ca="1" si="125"/>
        <v>30</v>
      </c>
      <c r="N580" s="106">
        <f t="shared" ca="1" si="125"/>
        <v>9130</v>
      </c>
      <c r="Q580" s="4"/>
    </row>
    <row r="581" spans="1:17" x14ac:dyDescent="0.2">
      <c r="A581" s="110">
        <f t="shared" ca="1" si="114"/>
        <v>35558</v>
      </c>
      <c r="B581" s="106">
        <f t="shared" ca="1" si="123"/>
        <v>24.775342465753425</v>
      </c>
      <c r="C581" s="106">
        <f t="shared" ca="1" si="123"/>
        <v>24.758384668035593</v>
      </c>
      <c r="D581" s="106">
        <f t="shared" ca="1" si="123"/>
        <v>24.758893064197075</v>
      </c>
      <c r="E581" s="106">
        <f t="shared" ca="1" si="123"/>
        <v>24.758914078354419</v>
      </c>
      <c r="F581" s="106">
        <f t="shared" ca="1" si="124"/>
        <v>24.752777777777776</v>
      </c>
      <c r="G581" s="106">
        <f t="shared" ca="1" si="124"/>
        <v>24.759688289806235</v>
      </c>
      <c r="H581" s="106">
        <f t="shared" ca="1" si="124"/>
        <v>24.775342465753425</v>
      </c>
      <c r="I581" s="106">
        <f t="shared" ca="1" si="125"/>
        <v>24</v>
      </c>
      <c r="J581" s="106">
        <f t="shared" ca="1" si="125"/>
        <v>297</v>
      </c>
      <c r="K581" s="106">
        <f t="shared" ca="1" si="125"/>
        <v>277</v>
      </c>
      <c r="L581" s="106">
        <f t="shared" ca="1" si="125"/>
        <v>9</v>
      </c>
      <c r="M581" s="106">
        <f t="shared" ca="1" si="125"/>
        <v>1</v>
      </c>
      <c r="N581" s="106">
        <f t="shared" ca="1" si="125"/>
        <v>9043</v>
      </c>
      <c r="Q581" s="4"/>
    </row>
    <row r="582" spans="1:17" x14ac:dyDescent="0.2">
      <c r="A582" s="110">
        <f t="shared" ca="1" si="114"/>
        <v>35559</v>
      </c>
      <c r="B582" s="106">
        <f t="shared" ca="1" si="123"/>
        <v>24.772602739726029</v>
      </c>
      <c r="C582" s="106">
        <f t="shared" ca="1" si="123"/>
        <v>24.755646817248461</v>
      </c>
      <c r="D582" s="106">
        <f t="shared" ca="1" si="123"/>
        <v>24.756155157190086</v>
      </c>
      <c r="E582" s="106">
        <f t="shared" ca="1" si="123"/>
        <v>24.756176169023629</v>
      </c>
      <c r="F582" s="106">
        <f t="shared" ca="1" si="124"/>
        <v>24.75</v>
      </c>
      <c r="G582" s="106">
        <f t="shared" ca="1" si="124"/>
        <v>24.756950294860996</v>
      </c>
      <c r="H582" s="106">
        <f t="shared" ca="1" si="124"/>
        <v>24.772602739726029</v>
      </c>
      <c r="I582" s="106">
        <f t="shared" ca="1" si="125"/>
        <v>24</v>
      </c>
      <c r="J582" s="106">
        <f t="shared" ca="1" si="125"/>
        <v>297</v>
      </c>
      <c r="K582" s="106">
        <f t="shared" ca="1" si="125"/>
        <v>276</v>
      </c>
      <c r="L582" s="106">
        <f t="shared" ca="1" si="125"/>
        <v>9</v>
      </c>
      <c r="M582" s="106">
        <f t="shared" ca="1" si="125"/>
        <v>0</v>
      </c>
      <c r="N582" s="106">
        <f t="shared" ca="1" si="125"/>
        <v>9042</v>
      </c>
      <c r="Q582" s="4"/>
    </row>
    <row r="583" spans="1:17" x14ac:dyDescent="0.2">
      <c r="A583" s="110">
        <f t="shared" ca="1" si="114"/>
        <v>35560</v>
      </c>
      <c r="B583" s="106">
        <f t="shared" ca="1" si="123"/>
        <v>24.769863013698629</v>
      </c>
      <c r="C583" s="106">
        <f t="shared" ca="1" si="123"/>
        <v>24.752908966461327</v>
      </c>
      <c r="D583" s="106">
        <f t="shared" ca="1" si="123"/>
        <v>24.753417250183098</v>
      </c>
      <c r="E583" s="106">
        <f t="shared" ca="1" si="123"/>
        <v>24.753438259692835</v>
      </c>
      <c r="F583" s="106">
        <f t="shared" ca="1" si="124"/>
        <v>24.747222222222224</v>
      </c>
      <c r="G583" s="106">
        <f t="shared" ca="1" si="124"/>
        <v>24.754212299915753</v>
      </c>
      <c r="H583" s="106">
        <f t="shared" ca="1" si="124"/>
        <v>24.769863013698629</v>
      </c>
      <c r="I583" s="106">
        <f t="shared" ca="1" si="125"/>
        <v>24</v>
      </c>
      <c r="J583" s="106">
        <f t="shared" ca="1" si="125"/>
        <v>296</v>
      </c>
      <c r="K583" s="106">
        <f t="shared" ca="1" si="125"/>
        <v>275</v>
      </c>
      <c r="L583" s="106">
        <f t="shared" ca="1" si="125"/>
        <v>8</v>
      </c>
      <c r="M583" s="106">
        <f t="shared" ca="1" si="125"/>
        <v>30</v>
      </c>
      <c r="N583" s="106">
        <f t="shared" ca="1" si="125"/>
        <v>9041</v>
      </c>
      <c r="Q583" s="4"/>
    </row>
    <row r="584" spans="1:17" x14ac:dyDescent="0.2">
      <c r="A584" s="110">
        <f t="shared" ca="1" si="114"/>
        <v>35650</v>
      </c>
      <c r="B584" s="106">
        <f t="shared" ca="1" si="123"/>
        <v>24.523287671232875</v>
      </c>
      <c r="C584" s="106">
        <f t="shared" ca="1" si="123"/>
        <v>24.506502395619439</v>
      </c>
      <c r="D584" s="106">
        <f t="shared" ca="1" si="123"/>
        <v>24.507005619554132</v>
      </c>
      <c r="E584" s="106">
        <f t="shared" ca="1" si="123"/>
        <v>24.507026419921534</v>
      </c>
      <c r="F584" s="106">
        <f t="shared" ca="1" si="124"/>
        <v>24.502777777777776</v>
      </c>
      <c r="G584" s="106">
        <f t="shared" ca="1" si="124"/>
        <v>24.507792754844147</v>
      </c>
      <c r="H584" s="106">
        <f t="shared" ca="1" si="124"/>
        <v>24.523287671232875</v>
      </c>
      <c r="I584" s="106">
        <f t="shared" ref="I584:N593" ca="1" si="126">DATEDIF($A584,$B$7,I$12)</f>
        <v>24</v>
      </c>
      <c r="J584" s="106">
        <f t="shared" ca="1" si="126"/>
        <v>294</v>
      </c>
      <c r="K584" s="106">
        <f t="shared" ca="1" si="126"/>
        <v>185</v>
      </c>
      <c r="L584" s="106">
        <f t="shared" ca="1" si="126"/>
        <v>6</v>
      </c>
      <c r="M584" s="106">
        <f t="shared" ca="1" si="126"/>
        <v>1</v>
      </c>
      <c r="N584" s="106">
        <f t="shared" ca="1" si="126"/>
        <v>8951</v>
      </c>
      <c r="Q584" s="4"/>
    </row>
    <row r="585" spans="1:17" x14ac:dyDescent="0.2">
      <c r="A585" s="110">
        <f t="shared" ca="1" si="114"/>
        <v>35651</v>
      </c>
      <c r="B585" s="106">
        <f t="shared" ca="1" si="123"/>
        <v>24.520547945205479</v>
      </c>
      <c r="C585" s="106">
        <f t="shared" ca="1" si="123"/>
        <v>24.503764544832308</v>
      </c>
      <c r="D585" s="106">
        <f t="shared" ca="1" si="123"/>
        <v>24.504267712547144</v>
      </c>
      <c r="E585" s="106">
        <f t="shared" ca="1" si="123"/>
        <v>24.50428851059074</v>
      </c>
      <c r="F585" s="106">
        <f t="shared" ca="1" si="124"/>
        <v>24.5</v>
      </c>
      <c r="G585" s="106">
        <f t="shared" ca="1" si="124"/>
        <v>24.505054759898904</v>
      </c>
      <c r="H585" s="106">
        <f t="shared" ca="1" si="124"/>
        <v>24.520547945205479</v>
      </c>
      <c r="I585" s="106">
        <f t="shared" ca="1" si="126"/>
        <v>24</v>
      </c>
      <c r="J585" s="106">
        <f t="shared" ca="1" si="126"/>
        <v>294</v>
      </c>
      <c r="K585" s="106">
        <f t="shared" ca="1" si="126"/>
        <v>184</v>
      </c>
      <c r="L585" s="106">
        <f t="shared" ca="1" si="126"/>
        <v>6</v>
      </c>
      <c r="M585" s="106">
        <f t="shared" ca="1" si="126"/>
        <v>0</v>
      </c>
      <c r="N585" s="106">
        <f t="shared" ca="1" si="126"/>
        <v>8950</v>
      </c>
      <c r="Q585" s="4"/>
    </row>
    <row r="586" spans="1:17" x14ac:dyDescent="0.2">
      <c r="A586" s="110">
        <f t="shared" ca="1" si="114"/>
        <v>35652</v>
      </c>
      <c r="B586" s="106">
        <f t="shared" ca="1" si="123"/>
        <v>24.517808219178082</v>
      </c>
      <c r="C586" s="106">
        <f t="shared" ca="1" si="123"/>
        <v>24.501026694045173</v>
      </c>
      <c r="D586" s="106">
        <f t="shared" ca="1" si="123"/>
        <v>24.501529805540155</v>
      </c>
      <c r="E586" s="106">
        <f t="shared" ca="1" si="123"/>
        <v>24.501550601259947</v>
      </c>
      <c r="F586" s="106">
        <f t="shared" ca="1" si="124"/>
        <v>24.497222222222224</v>
      </c>
      <c r="G586" s="106">
        <f t="shared" ca="1" si="124"/>
        <v>24.502316764953665</v>
      </c>
      <c r="H586" s="106">
        <f t="shared" ca="1" si="124"/>
        <v>24.517808219178082</v>
      </c>
      <c r="I586" s="106">
        <f t="shared" ca="1" si="126"/>
        <v>24</v>
      </c>
      <c r="J586" s="106">
        <f t="shared" ca="1" si="126"/>
        <v>293</v>
      </c>
      <c r="K586" s="106">
        <f t="shared" ca="1" si="126"/>
        <v>183</v>
      </c>
      <c r="L586" s="106">
        <f t="shared" ca="1" si="126"/>
        <v>5</v>
      </c>
      <c r="M586" s="106">
        <f t="shared" ca="1" si="126"/>
        <v>30</v>
      </c>
      <c r="N586" s="106">
        <f t="shared" ca="1" si="126"/>
        <v>8949</v>
      </c>
      <c r="Q586" s="4"/>
    </row>
    <row r="587" spans="1:17" x14ac:dyDescent="0.2">
      <c r="A587" s="110">
        <f t="shared" ca="1" si="114"/>
        <v>35742</v>
      </c>
      <c r="B587" s="106">
        <f t="shared" ca="1" si="123"/>
        <v>24.271232876712329</v>
      </c>
      <c r="C587" s="106">
        <f t="shared" ca="1" si="123"/>
        <v>24.254620123203285</v>
      </c>
      <c r="D587" s="106">
        <f t="shared" ca="1" si="123"/>
        <v>24.255118174911189</v>
      </c>
      <c r="E587" s="106">
        <f t="shared" ca="1" si="123"/>
        <v>24.255138761488645</v>
      </c>
      <c r="F587" s="106">
        <f t="shared" ca="1" si="124"/>
        <v>24.252777777777776</v>
      </c>
      <c r="G587" s="106">
        <f t="shared" ca="1" si="124"/>
        <v>24.255897219882055</v>
      </c>
      <c r="H587" s="106">
        <f t="shared" ca="1" si="124"/>
        <v>24.271232876712329</v>
      </c>
      <c r="I587" s="106">
        <f t="shared" ca="1" si="126"/>
        <v>24</v>
      </c>
      <c r="J587" s="106">
        <f t="shared" ca="1" si="126"/>
        <v>291</v>
      </c>
      <c r="K587" s="106">
        <f t="shared" ca="1" si="126"/>
        <v>93</v>
      </c>
      <c r="L587" s="106">
        <f t="shared" ca="1" si="126"/>
        <v>3</v>
      </c>
      <c r="M587" s="106">
        <f t="shared" ca="1" si="126"/>
        <v>1</v>
      </c>
      <c r="N587" s="106">
        <f t="shared" ca="1" si="126"/>
        <v>8859</v>
      </c>
      <c r="Q587" s="4"/>
    </row>
    <row r="588" spans="1:17" x14ac:dyDescent="0.2">
      <c r="A588" s="110">
        <f t="shared" ca="1" si="114"/>
        <v>35743</v>
      </c>
      <c r="B588" s="106">
        <f t="shared" ca="1" si="123"/>
        <v>24.268493150684932</v>
      </c>
      <c r="C588" s="106">
        <f t="shared" ca="1" si="123"/>
        <v>24.251882272416154</v>
      </c>
      <c r="D588" s="106">
        <f t="shared" ca="1" si="123"/>
        <v>24.252380267904201</v>
      </c>
      <c r="E588" s="106">
        <f t="shared" ca="1" si="123"/>
        <v>24.252400852157852</v>
      </c>
      <c r="F588" s="106">
        <f t="shared" ca="1" si="124"/>
        <v>24.25</v>
      </c>
      <c r="G588" s="106">
        <f t="shared" ca="1" si="124"/>
        <v>24.253159224936816</v>
      </c>
      <c r="H588" s="106">
        <f t="shared" ca="1" si="124"/>
        <v>24.268493150684932</v>
      </c>
      <c r="I588" s="106">
        <f t="shared" ca="1" si="126"/>
        <v>24</v>
      </c>
      <c r="J588" s="106">
        <f t="shared" ca="1" si="126"/>
        <v>291</v>
      </c>
      <c r="K588" s="106">
        <f t="shared" ca="1" si="126"/>
        <v>92</v>
      </c>
      <c r="L588" s="106">
        <f t="shared" ca="1" si="126"/>
        <v>3</v>
      </c>
      <c r="M588" s="106">
        <f t="shared" ca="1" si="126"/>
        <v>0</v>
      </c>
      <c r="N588" s="106">
        <f t="shared" ca="1" si="126"/>
        <v>8858</v>
      </c>
      <c r="Q588" s="4"/>
    </row>
    <row r="589" spans="1:17" x14ac:dyDescent="0.2">
      <c r="A589" s="110">
        <f t="shared" ca="1" si="114"/>
        <v>35744</v>
      </c>
      <c r="B589" s="106">
        <f t="shared" ca="1" si="123"/>
        <v>24.265753424657536</v>
      </c>
      <c r="C589" s="106">
        <f t="shared" ca="1" si="123"/>
        <v>24.249144421629023</v>
      </c>
      <c r="D589" s="106">
        <f t="shared" ca="1" si="123"/>
        <v>24.249642360897212</v>
      </c>
      <c r="E589" s="106">
        <f t="shared" ca="1" si="123"/>
        <v>24.249662942827062</v>
      </c>
      <c r="F589" s="106">
        <f t="shared" ca="1" si="124"/>
        <v>24.247222222222224</v>
      </c>
      <c r="G589" s="106">
        <f t="shared" ca="1" si="124"/>
        <v>24.250421229991577</v>
      </c>
      <c r="H589" s="106">
        <f t="shared" ca="1" si="124"/>
        <v>24.265753424657536</v>
      </c>
      <c r="I589" s="106">
        <f t="shared" ca="1" si="126"/>
        <v>24</v>
      </c>
      <c r="J589" s="106">
        <f t="shared" ca="1" si="126"/>
        <v>290</v>
      </c>
      <c r="K589" s="106">
        <f t="shared" ca="1" si="126"/>
        <v>91</v>
      </c>
      <c r="L589" s="106">
        <f t="shared" ca="1" si="126"/>
        <v>2</v>
      </c>
      <c r="M589" s="106">
        <f t="shared" ca="1" si="126"/>
        <v>30</v>
      </c>
      <c r="N589" s="106">
        <f t="shared" ca="1" si="126"/>
        <v>8857</v>
      </c>
      <c r="Q589" s="4"/>
    </row>
    <row r="590" spans="1:17" x14ac:dyDescent="0.2">
      <c r="A590" s="110">
        <f t="shared" ca="1" si="114"/>
        <v>35834</v>
      </c>
      <c r="B590" s="106">
        <f t="shared" ca="1" si="123"/>
        <v>24.019178082191782</v>
      </c>
      <c r="C590" s="106">
        <f t="shared" ca="1" si="123"/>
        <v>24.002737850787131</v>
      </c>
      <c r="D590" s="106">
        <f t="shared" ca="1" si="123"/>
        <v>24.003230730268246</v>
      </c>
      <c r="E590" s="106">
        <f t="shared" ca="1" si="123"/>
        <v>24.003251103055756</v>
      </c>
      <c r="F590" s="106">
        <f t="shared" ca="1" si="124"/>
        <v>24.002777777777776</v>
      </c>
      <c r="G590" s="106">
        <f t="shared" ca="1" si="124"/>
        <v>24.003395027926842</v>
      </c>
      <c r="H590" s="106">
        <f t="shared" ca="1" si="124"/>
        <v>24.019178082191782</v>
      </c>
      <c r="I590" s="106">
        <f t="shared" ca="1" si="126"/>
        <v>24</v>
      </c>
      <c r="J590" s="106">
        <f t="shared" ca="1" si="126"/>
        <v>288</v>
      </c>
      <c r="K590" s="106">
        <f t="shared" ca="1" si="126"/>
        <v>1</v>
      </c>
      <c r="L590" s="106">
        <f t="shared" ca="1" si="126"/>
        <v>0</v>
      </c>
      <c r="M590" s="106">
        <f t="shared" ca="1" si="126"/>
        <v>1</v>
      </c>
      <c r="N590" s="106">
        <f t="shared" ca="1" si="126"/>
        <v>8767</v>
      </c>
      <c r="Q590" s="4"/>
    </row>
    <row r="591" spans="1:17" x14ac:dyDescent="0.2">
      <c r="A591" s="110">
        <f t="shared" ca="1" si="114"/>
        <v>35835</v>
      </c>
      <c r="B591" s="106">
        <f t="shared" ca="1" si="123"/>
        <v>24.016438356164382</v>
      </c>
      <c r="C591" s="106">
        <f t="shared" ca="1" si="123"/>
        <v>24</v>
      </c>
      <c r="D591" s="106">
        <f t="shared" ca="1" si="123"/>
        <v>24.000492823261258</v>
      </c>
      <c r="E591" s="106">
        <f t="shared" ca="1" si="123"/>
        <v>24.000513193724963</v>
      </c>
      <c r="F591" s="106">
        <f t="shared" ca="1" si="124"/>
        <v>24</v>
      </c>
      <c r="G591" s="106">
        <f t="shared" ca="1" si="124"/>
        <v>24.000657102179389</v>
      </c>
      <c r="H591" s="106">
        <f t="shared" ca="1" si="124"/>
        <v>24.016438356164382</v>
      </c>
      <c r="I591" s="106">
        <f t="shared" ca="1" si="126"/>
        <v>24</v>
      </c>
      <c r="J591" s="106">
        <f t="shared" ca="1" si="126"/>
        <v>288</v>
      </c>
      <c r="K591" s="106">
        <f t="shared" ca="1" si="126"/>
        <v>0</v>
      </c>
      <c r="L591" s="106">
        <f t="shared" ca="1" si="126"/>
        <v>0</v>
      </c>
      <c r="M591" s="106">
        <f t="shared" ca="1" si="126"/>
        <v>0</v>
      </c>
      <c r="N591" s="106">
        <f t="shared" ca="1" si="126"/>
        <v>8766</v>
      </c>
      <c r="Q591" s="4"/>
    </row>
    <row r="592" spans="1:17" x14ac:dyDescent="0.2">
      <c r="A592" s="110">
        <f t="shared" ca="1" si="114"/>
        <v>35836</v>
      </c>
      <c r="B592" s="106">
        <f t="shared" ca="1" si="123"/>
        <v>24.013698630136986</v>
      </c>
      <c r="C592" s="106">
        <f t="shared" ca="1" si="123"/>
        <v>23.997262149212869</v>
      </c>
      <c r="D592" s="106">
        <f t="shared" ca="1" si="123"/>
        <v>23.997754916254269</v>
      </c>
      <c r="E592" s="106">
        <f t="shared" ca="1" si="123"/>
        <v>23.997775284394173</v>
      </c>
      <c r="F592" s="106">
        <f t="shared" ca="1" si="124"/>
        <v>23.997222222222224</v>
      </c>
      <c r="G592" s="106">
        <f t="shared" ca="1" si="124"/>
        <v>23.997919176431935</v>
      </c>
      <c r="H592" s="106">
        <f t="shared" ca="1" si="124"/>
        <v>24.013698630136986</v>
      </c>
      <c r="I592" s="106">
        <f t="shared" ca="1" si="126"/>
        <v>23</v>
      </c>
      <c r="J592" s="106">
        <f t="shared" ca="1" si="126"/>
        <v>287</v>
      </c>
      <c r="K592" s="106">
        <f t="shared" ca="1" si="126"/>
        <v>364</v>
      </c>
      <c r="L592" s="106">
        <f t="shared" ca="1" si="126"/>
        <v>11</v>
      </c>
      <c r="M592" s="106">
        <f t="shared" ca="1" si="126"/>
        <v>30</v>
      </c>
      <c r="N592" s="106">
        <f t="shared" ca="1" si="126"/>
        <v>8765</v>
      </c>
      <c r="Q592" s="4"/>
    </row>
    <row r="593" spans="1:17" x14ac:dyDescent="0.2">
      <c r="A593" s="110">
        <f t="shared" ca="1" si="114"/>
        <v>35923</v>
      </c>
      <c r="B593" s="106">
        <f t="shared" ca="1" si="123"/>
        <v>23.775342465753425</v>
      </c>
      <c r="C593" s="106">
        <f t="shared" ca="1" si="123"/>
        <v>23.759069130732374</v>
      </c>
      <c r="D593" s="106">
        <f t="shared" ca="1" si="123"/>
        <v>23.759557006646268</v>
      </c>
      <c r="E593" s="106">
        <f t="shared" ca="1" si="123"/>
        <v>23.759577172615245</v>
      </c>
      <c r="F593" s="106">
        <f t="shared" ca="1" si="124"/>
        <v>23.752777777777776</v>
      </c>
      <c r="G593" s="106">
        <f t="shared" ca="1" si="124"/>
        <v>23.75971963640346</v>
      </c>
      <c r="H593" s="106">
        <f t="shared" ca="1" si="124"/>
        <v>23.775342465753425</v>
      </c>
      <c r="I593" s="106">
        <f t="shared" ca="1" si="126"/>
        <v>23</v>
      </c>
      <c r="J593" s="106">
        <f t="shared" ca="1" si="126"/>
        <v>285</v>
      </c>
      <c r="K593" s="106">
        <f t="shared" ca="1" si="126"/>
        <v>277</v>
      </c>
      <c r="L593" s="106">
        <f t="shared" ca="1" si="126"/>
        <v>9</v>
      </c>
      <c r="M593" s="106">
        <f t="shared" ca="1" si="126"/>
        <v>1</v>
      </c>
      <c r="N593" s="106">
        <f t="shared" ca="1" si="126"/>
        <v>8678</v>
      </c>
      <c r="Q593" s="4"/>
    </row>
    <row r="594" spans="1:17" x14ac:dyDescent="0.2">
      <c r="A594" s="110">
        <f t="shared" ref="A594:A657" ca="1" si="127">EDATE(A591,3)</f>
        <v>35924</v>
      </c>
      <c r="B594" s="106">
        <f t="shared" ref="B594:E613" ca="1" si="128">($B$7-$A594)/B$12</f>
        <v>23.772602739726029</v>
      </c>
      <c r="C594" s="106">
        <f t="shared" ca="1" si="128"/>
        <v>23.756331279945243</v>
      </c>
      <c r="D594" s="106">
        <f t="shared" ca="1" si="128"/>
        <v>23.75681909963928</v>
      </c>
      <c r="E594" s="106">
        <f t="shared" ca="1" si="128"/>
        <v>23.756839263284451</v>
      </c>
      <c r="F594" s="106">
        <f t="shared" ref="F594:H613" ca="1" si="129">YEARFRAC($A594,$B$7,F$12)</f>
        <v>23.75</v>
      </c>
      <c r="G594" s="106">
        <f t="shared" ca="1" si="129"/>
        <v>23.756981710656007</v>
      </c>
      <c r="H594" s="106">
        <f t="shared" ca="1" si="129"/>
        <v>23.772602739726029</v>
      </c>
      <c r="I594" s="106">
        <f t="shared" ref="I594:N603" ca="1" si="130">DATEDIF($A594,$B$7,I$12)</f>
        <v>23</v>
      </c>
      <c r="J594" s="106">
        <f t="shared" ca="1" si="130"/>
        <v>285</v>
      </c>
      <c r="K594" s="106">
        <f t="shared" ca="1" si="130"/>
        <v>276</v>
      </c>
      <c r="L594" s="106">
        <f t="shared" ca="1" si="130"/>
        <v>9</v>
      </c>
      <c r="M594" s="106">
        <f t="shared" ca="1" si="130"/>
        <v>0</v>
      </c>
      <c r="N594" s="106">
        <f t="shared" ca="1" si="130"/>
        <v>8677</v>
      </c>
      <c r="Q594" s="4"/>
    </row>
    <row r="595" spans="1:17" x14ac:dyDescent="0.2">
      <c r="A595" s="110">
        <f t="shared" ca="1" si="127"/>
        <v>35925</v>
      </c>
      <c r="B595" s="106">
        <f t="shared" ca="1" si="128"/>
        <v>23.769863013698629</v>
      </c>
      <c r="C595" s="106">
        <f t="shared" ca="1" si="128"/>
        <v>23.753593429158112</v>
      </c>
      <c r="D595" s="106">
        <f t="shared" ca="1" si="128"/>
        <v>23.754081192632292</v>
      </c>
      <c r="E595" s="106">
        <f t="shared" ca="1" si="128"/>
        <v>23.754101353953661</v>
      </c>
      <c r="F595" s="106">
        <f t="shared" ca="1" si="129"/>
        <v>23.747222222222224</v>
      </c>
      <c r="G595" s="106">
        <f t="shared" ca="1" si="129"/>
        <v>23.754243784908553</v>
      </c>
      <c r="H595" s="106">
        <f t="shared" ca="1" si="129"/>
        <v>23.769863013698629</v>
      </c>
      <c r="I595" s="106">
        <f t="shared" ca="1" si="130"/>
        <v>23</v>
      </c>
      <c r="J595" s="106">
        <f t="shared" ca="1" si="130"/>
        <v>284</v>
      </c>
      <c r="K595" s="106">
        <f t="shared" ca="1" si="130"/>
        <v>275</v>
      </c>
      <c r="L595" s="106">
        <f t="shared" ca="1" si="130"/>
        <v>8</v>
      </c>
      <c r="M595" s="106">
        <f t="shared" ca="1" si="130"/>
        <v>30</v>
      </c>
      <c r="N595" s="106">
        <f t="shared" ca="1" si="130"/>
        <v>8676</v>
      </c>
      <c r="Q595" s="4"/>
    </row>
    <row r="596" spans="1:17" x14ac:dyDescent="0.2">
      <c r="A596" s="110">
        <f t="shared" ca="1" si="127"/>
        <v>36015</v>
      </c>
      <c r="B596" s="106">
        <f t="shared" ca="1" si="128"/>
        <v>23.523287671232875</v>
      </c>
      <c r="C596" s="106">
        <f t="shared" ca="1" si="128"/>
        <v>23.507186858316221</v>
      </c>
      <c r="D596" s="106">
        <f t="shared" ca="1" si="128"/>
        <v>23.507669562003326</v>
      </c>
      <c r="E596" s="106">
        <f t="shared" ca="1" si="128"/>
        <v>23.507689514182356</v>
      </c>
      <c r="F596" s="106">
        <f t="shared" ca="1" si="129"/>
        <v>23.502777777777776</v>
      </c>
      <c r="G596" s="106">
        <f t="shared" ca="1" si="129"/>
        <v>23.507830467637717</v>
      </c>
      <c r="H596" s="106">
        <f t="shared" ca="1" si="129"/>
        <v>23.523287671232875</v>
      </c>
      <c r="I596" s="106">
        <f t="shared" ca="1" si="130"/>
        <v>23</v>
      </c>
      <c r="J596" s="106">
        <f t="shared" ca="1" si="130"/>
        <v>282</v>
      </c>
      <c r="K596" s="106">
        <f t="shared" ca="1" si="130"/>
        <v>185</v>
      </c>
      <c r="L596" s="106">
        <f t="shared" ca="1" si="130"/>
        <v>6</v>
      </c>
      <c r="M596" s="106">
        <f t="shared" ca="1" si="130"/>
        <v>1</v>
      </c>
      <c r="N596" s="106">
        <f t="shared" ca="1" si="130"/>
        <v>8586</v>
      </c>
      <c r="Q596" s="4"/>
    </row>
    <row r="597" spans="1:17" x14ac:dyDescent="0.2">
      <c r="A597" s="110">
        <f t="shared" ca="1" si="127"/>
        <v>36016</v>
      </c>
      <c r="B597" s="106">
        <f t="shared" ca="1" si="128"/>
        <v>23.520547945205479</v>
      </c>
      <c r="C597" s="106">
        <f t="shared" ca="1" si="128"/>
        <v>23.504449007529089</v>
      </c>
      <c r="D597" s="106">
        <f t="shared" ca="1" si="128"/>
        <v>23.504931654996337</v>
      </c>
      <c r="E597" s="106">
        <f t="shared" ca="1" si="128"/>
        <v>23.504951604851566</v>
      </c>
      <c r="F597" s="106">
        <f t="shared" ca="1" si="129"/>
        <v>23.5</v>
      </c>
      <c r="G597" s="106">
        <f t="shared" ca="1" si="129"/>
        <v>23.505092541890264</v>
      </c>
      <c r="H597" s="106">
        <f t="shared" ca="1" si="129"/>
        <v>23.520547945205479</v>
      </c>
      <c r="I597" s="106">
        <f t="shared" ca="1" si="130"/>
        <v>23</v>
      </c>
      <c r="J597" s="106">
        <f t="shared" ca="1" si="130"/>
        <v>282</v>
      </c>
      <c r="K597" s="106">
        <f t="shared" ca="1" si="130"/>
        <v>184</v>
      </c>
      <c r="L597" s="106">
        <f t="shared" ca="1" si="130"/>
        <v>6</v>
      </c>
      <c r="M597" s="106">
        <f t="shared" ca="1" si="130"/>
        <v>0</v>
      </c>
      <c r="N597" s="106">
        <f t="shared" ca="1" si="130"/>
        <v>8585</v>
      </c>
      <c r="Q597" s="4"/>
    </row>
    <row r="598" spans="1:17" x14ac:dyDescent="0.2">
      <c r="A598" s="110">
        <f t="shared" ca="1" si="127"/>
        <v>36017</v>
      </c>
      <c r="B598" s="106">
        <f t="shared" ca="1" si="128"/>
        <v>23.517808219178082</v>
      </c>
      <c r="C598" s="106">
        <f t="shared" ca="1" si="128"/>
        <v>23.501711156741958</v>
      </c>
      <c r="D598" s="106">
        <f t="shared" ca="1" si="128"/>
        <v>23.502193747989349</v>
      </c>
      <c r="E598" s="106">
        <f t="shared" ca="1" si="128"/>
        <v>23.502213695520773</v>
      </c>
      <c r="F598" s="106">
        <f t="shared" ca="1" si="129"/>
        <v>23.497222222222224</v>
      </c>
      <c r="G598" s="106">
        <f t="shared" ca="1" si="129"/>
        <v>23.50235461614281</v>
      </c>
      <c r="H598" s="106">
        <f t="shared" ca="1" si="129"/>
        <v>23.517808219178082</v>
      </c>
      <c r="I598" s="106">
        <f t="shared" ca="1" si="130"/>
        <v>23</v>
      </c>
      <c r="J598" s="106">
        <f t="shared" ca="1" si="130"/>
        <v>281</v>
      </c>
      <c r="K598" s="106">
        <f t="shared" ca="1" si="130"/>
        <v>183</v>
      </c>
      <c r="L598" s="106">
        <f t="shared" ca="1" si="130"/>
        <v>5</v>
      </c>
      <c r="M598" s="106">
        <f t="shared" ca="1" si="130"/>
        <v>30</v>
      </c>
      <c r="N598" s="106">
        <f t="shared" ca="1" si="130"/>
        <v>8584</v>
      </c>
      <c r="Q598" s="4"/>
    </row>
    <row r="599" spans="1:17" x14ac:dyDescent="0.2">
      <c r="A599" s="110">
        <f t="shared" ca="1" si="127"/>
        <v>36107</v>
      </c>
      <c r="B599" s="106">
        <f t="shared" ca="1" si="128"/>
        <v>23.271232876712329</v>
      </c>
      <c r="C599" s="106">
        <f t="shared" ca="1" si="128"/>
        <v>23.255304585900067</v>
      </c>
      <c r="D599" s="106">
        <f t="shared" ca="1" si="128"/>
        <v>23.255782117360383</v>
      </c>
      <c r="E599" s="106">
        <f t="shared" ca="1" si="128"/>
        <v>23.255801855749468</v>
      </c>
      <c r="F599" s="106">
        <f t="shared" ca="1" si="129"/>
        <v>23.252777777777776</v>
      </c>
      <c r="G599" s="106">
        <f t="shared" ca="1" si="129"/>
        <v>23.255941298871974</v>
      </c>
      <c r="H599" s="106">
        <f t="shared" ca="1" si="129"/>
        <v>23.271232876712329</v>
      </c>
      <c r="I599" s="106">
        <f t="shared" ca="1" si="130"/>
        <v>23</v>
      </c>
      <c r="J599" s="106">
        <f t="shared" ca="1" si="130"/>
        <v>279</v>
      </c>
      <c r="K599" s="106">
        <f t="shared" ca="1" si="130"/>
        <v>93</v>
      </c>
      <c r="L599" s="106">
        <f t="shared" ca="1" si="130"/>
        <v>3</v>
      </c>
      <c r="M599" s="106">
        <f t="shared" ca="1" si="130"/>
        <v>1</v>
      </c>
      <c r="N599" s="106">
        <f t="shared" ca="1" si="130"/>
        <v>8494</v>
      </c>
      <c r="Q599" s="4"/>
    </row>
    <row r="600" spans="1:17" x14ac:dyDescent="0.2">
      <c r="A600" s="110">
        <f t="shared" ca="1" si="127"/>
        <v>36108</v>
      </c>
      <c r="B600" s="106">
        <f t="shared" ca="1" si="128"/>
        <v>23.268493150684932</v>
      </c>
      <c r="C600" s="106">
        <f t="shared" ca="1" si="128"/>
        <v>23.252566735112936</v>
      </c>
      <c r="D600" s="106">
        <f t="shared" ca="1" si="128"/>
        <v>23.253044210353394</v>
      </c>
      <c r="E600" s="106">
        <f t="shared" ca="1" si="128"/>
        <v>23.253063946418678</v>
      </c>
      <c r="F600" s="106">
        <f t="shared" ca="1" si="129"/>
        <v>23.25</v>
      </c>
      <c r="G600" s="106">
        <f t="shared" ca="1" si="129"/>
        <v>23.253203373124521</v>
      </c>
      <c r="H600" s="106">
        <f t="shared" ca="1" si="129"/>
        <v>23.268493150684932</v>
      </c>
      <c r="I600" s="106">
        <f t="shared" ca="1" si="130"/>
        <v>23</v>
      </c>
      <c r="J600" s="106">
        <f t="shared" ca="1" si="130"/>
        <v>279</v>
      </c>
      <c r="K600" s="106">
        <f t="shared" ca="1" si="130"/>
        <v>92</v>
      </c>
      <c r="L600" s="106">
        <f t="shared" ca="1" si="130"/>
        <v>3</v>
      </c>
      <c r="M600" s="106">
        <f t="shared" ca="1" si="130"/>
        <v>0</v>
      </c>
      <c r="N600" s="106">
        <f t="shared" ca="1" si="130"/>
        <v>8493</v>
      </c>
      <c r="Q600" s="4"/>
    </row>
    <row r="601" spans="1:17" x14ac:dyDescent="0.2">
      <c r="A601" s="110">
        <f t="shared" ca="1" si="127"/>
        <v>36109</v>
      </c>
      <c r="B601" s="106">
        <f t="shared" ca="1" si="128"/>
        <v>23.265753424657536</v>
      </c>
      <c r="C601" s="106">
        <f t="shared" ca="1" si="128"/>
        <v>23.249828884325805</v>
      </c>
      <c r="D601" s="106">
        <f t="shared" ca="1" si="128"/>
        <v>23.250306303346406</v>
      </c>
      <c r="E601" s="106">
        <f t="shared" ca="1" si="128"/>
        <v>23.250326037087884</v>
      </c>
      <c r="F601" s="106">
        <f t="shared" ca="1" si="129"/>
        <v>23.247222222222224</v>
      </c>
      <c r="G601" s="106">
        <f t="shared" ca="1" si="129"/>
        <v>23.250465447377067</v>
      </c>
      <c r="H601" s="106">
        <f t="shared" ca="1" si="129"/>
        <v>23.265753424657536</v>
      </c>
      <c r="I601" s="106">
        <f t="shared" ca="1" si="130"/>
        <v>23</v>
      </c>
      <c r="J601" s="106">
        <f t="shared" ca="1" si="130"/>
        <v>278</v>
      </c>
      <c r="K601" s="106">
        <f t="shared" ca="1" si="130"/>
        <v>91</v>
      </c>
      <c r="L601" s="106">
        <f t="shared" ca="1" si="130"/>
        <v>2</v>
      </c>
      <c r="M601" s="106">
        <f t="shared" ca="1" si="130"/>
        <v>30</v>
      </c>
      <c r="N601" s="106">
        <f t="shared" ca="1" si="130"/>
        <v>8492</v>
      </c>
      <c r="Q601" s="4"/>
    </row>
    <row r="602" spans="1:17" x14ac:dyDescent="0.2">
      <c r="A602" s="110">
        <f t="shared" ca="1" si="127"/>
        <v>36199</v>
      </c>
      <c r="B602" s="106">
        <f t="shared" ca="1" si="128"/>
        <v>23.019178082191782</v>
      </c>
      <c r="C602" s="106">
        <f t="shared" ca="1" si="128"/>
        <v>23.003422313483917</v>
      </c>
      <c r="D602" s="106">
        <f t="shared" ca="1" si="128"/>
        <v>23.00389467271744</v>
      </c>
      <c r="E602" s="106">
        <f t="shared" ca="1" si="128"/>
        <v>23.003914197316583</v>
      </c>
      <c r="F602" s="106">
        <f t="shared" ca="1" si="129"/>
        <v>23.002777777777776</v>
      </c>
      <c r="G602" s="106">
        <f t="shared" ca="1" si="129"/>
        <v>23.003422313483917</v>
      </c>
      <c r="H602" s="106">
        <f t="shared" ca="1" si="129"/>
        <v>23.019178082191782</v>
      </c>
      <c r="I602" s="106">
        <f t="shared" ca="1" si="130"/>
        <v>23</v>
      </c>
      <c r="J602" s="106">
        <f t="shared" ca="1" si="130"/>
        <v>276</v>
      </c>
      <c r="K602" s="106">
        <f t="shared" ca="1" si="130"/>
        <v>1</v>
      </c>
      <c r="L602" s="106">
        <f t="shared" ca="1" si="130"/>
        <v>0</v>
      </c>
      <c r="M602" s="106">
        <f t="shared" ca="1" si="130"/>
        <v>1</v>
      </c>
      <c r="N602" s="106">
        <f t="shared" ca="1" si="130"/>
        <v>8402</v>
      </c>
      <c r="Q602" s="4"/>
    </row>
    <row r="603" spans="1:17" x14ac:dyDescent="0.2">
      <c r="A603" s="110">
        <f t="shared" ca="1" si="127"/>
        <v>36200</v>
      </c>
      <c r="B603" s="106">
        <f t="shared" ca="1" si="128"/>
        <v>23.016438356164382</v>
      </c>
      <c r="C603" s="106">
        <f t="shared" ca="1" si="128"/>
        <v>23.000684462696782</v>
      </c>
      <c r="D603" s="106">
        <f t="shared" ca="1" si="128"/>
        <v>23.001156765710451</v>
      </c>
      <c r="E603" s="106">
        <f t="shared" ca="1" si="128"/>
        <v>23.001176287985789</v>
      </c>
      <c r="F603" s="106">
        <f t="shared" ca="1" si="129"/>
        <v>23</v>
      </c>
      <c r="G603" s="106">
        <f t="shared" ca="1" si="129"/>
        <v>23.000684462696782</v>
      </c>
      <c r="H603" s="106">
        <f t="shared" ca="1" si="129"/>
        <v>23.016438356164382</v>
      </c>
      <c r="I603" s="106">
        <f t="shared" ca="1" si="130"/>
        <v>23</v>
      </c>
      <c r="J603" s="106">
        <f t="shared" ca="1" si="130"/>
        <v>276</v>
      </c>
      <c r="K603" s="106">
        <f t="shared" ca="1" si="130"/>
        <v>0</v>
      </c>
      <c r="L603" s="106">
        <f t="shared" ca="1" si="130"/>
        <v>0</v>
      </c>
      <c r="M603" s="106">
        <f t="shared" ca="1" si="130"/>
        <v>0</v>
      </c>
      <c r="N603" s="106">
        <f t="shared" ca="1" si="130"/>
        <v>8401</v>
      </c>
      <c r="Q603" s="4"/>
    </row>
    <row r="604" spans="1:17" x14ac:dyDescent="0.2">
      <c r="A604" s="110">
        <f t="shared" ca="1" si="127"/>
        <v>36201</v>
      </c>
      <c r="B604" s="106">
        <f t="shared" ca="1" si="128"/>
        <v>23.013698630136986</v>
      </c>
      <c r="C604" s="106">
        <f t="shared" ca="1" si="128"/>
        <v>22.997946611909651</v>
      </c>
      <c r="D604" s="106">
        <f t="shared" ca="1" si="128"/>
        <v>22.998418858703463</v>
      </c>
      <c r="E604" s="106">
        <f t="shared" ca="1" si="128"/>
        <v>22.998438378654996</v>
      </c>
      <c r="F604" s="106">
        <f t="shared" ca="1" si="129"/>
        <v>22.997222222222224</v>
      </c>
      <c r="G604" s="106">
        <f t="shared" ca="1" si="129"/>
        <v>22.997946611909651</v>
      </c>
      <c r="H604" s="106">
        <f t="shared" ca="1" si="129"/>
        <v>23.013698630136986</v>
      </c>
      <c r="I604" s="106">
        <f t="shared" ref="I604:N613" ca="1" si="131">DATEDIF($A604,$B$7,I$12)</f>
        <v>22</v>
      </c>
      <c r="J604" s="106">
        <f t="shared" ca="1" si="131"/>
        <v>275</v>
      </c>
      <c r="K604" s="106">
        <f t="shared" ca="1" si="131"/>
        <v>364</v>
      </c>
      <c r="L604" s="106">
        <f t="shared" ca="1" si="131"/>
        <v>11</v>
      </c>
      <c r="M604" s="106">
        <f t="shared" ca="1" si="131"/>
        <v>30</v>
      </c>
      <c r="N604" s="106">
        <f t="shared" ca="1" si="131"/>
        <v>8400</v>
      </c>
      <c r="Q604" s="4"/>
    </row>
    <row r="605" spans="1:17" x14ac:dyDescent="0.2">
      <c r="A605" s="110">
        <f t="shared" ca="1" si="127"/>
        <v>36288</v>
      </c>
      <c r="B605" s="106">
        <f t="shared" ca="1" si="128"/>
        <v>22.775342465753425</v>
      </c>
      <c r="C605" s="106">
        <f t="shared" ca="1" si="128"/>
        <v>22.759753593429156</v>
      </c>
      <c r="D605" s="106">
        <f t="shared" ca="1" si="128"/>
        <v>22.760220949095462</v>
      </c>
      <c r="E605" s="106">
        <f t="shared" ca="1" si="128"/>
        <v>22.760240266876071</v>
      </c>
      <c r="F605" s="106">
        <f t="shared" ca="1" si="129"/>
        <v>22.752777777777776</v>
      </c>
      <c r="G605" s="106">
        <f t="shared" ca="1" si="129"/>
        <v>22.759753593429156</v>
      </c>
      <c r="H605" s="106">
        <f t="shared" ca="1" si="129"/>
        <v>22.775342465753425</v>
      </c>
      <c r="I605" s="106">
        <f t="shared" ca="1" si="131"/>
        <v>22</v>
      </c>
      <c r="J605" s="106">
        <f t="shared" ca="1" si="131"/>
        <v>273</v>
      </c>
      <c r="K605" s="106">
        <f t="shared" ca="1" si="131"/>
        <v>277</v>
      </c>
      <c r="L605" s="106">
        <f t="shared" ca="1" si="131"/>
        <v>9</v>
      </c>
      <c r="M605" s="106">
        <f t="shared" ca="1" si="131"/>
        <v>1</v>
      </c>
      <c r="N605" s="106">
        <f t="shared" ca="1" si="131"/>
        <v>8313</v>
      </c>
      <c r="Q605" s="4"/>
    </row>
    <row r="606" spans="1:17" x14ac:dyDescent="0.2">
      <c r="A606" s="110">
        <f t="shared" ca="1" si="127"/>
        <v>36289</v>
      </c>
      <c r="B606" s="106">
        <f t="shared" ca="1" si="128"/>
        <v>22.772602739726029</v>
      </c>
      <c r="C606" s="106">
        <f t="shared" ca="1" si="128"/>
        <v>22.757015742642025</v>
      </c>
      <c r="D606" s="106">
        <f t="shared" ca="1" si="128"/>
        <v>22.757483042088474</v>
      </c>
      <c r="E606" s="106">
        <f t="shared" ca="1" si="128"/>
        <v>22.757502357545278</v>
      </c>
      <c r="F606" s="106">
        <f t="shared" ca="1" si="129"/>
        <v>22.75</v>
      </c>
      <c r="G606" s="106">
        <f t="shared" ca="1" si="129"/>
        <v>22.757015742642025</v>
      </c>
      <c r="H606" s="106">
        <f t="shared" ca="1" si="129"/>
        <v>22.772602739726029</v>
      </c>
      <c r="I606" s="106">
        <f t="shared" ca="1" si="131"/>
        <v>22</v>
      </c>
      <c r="J606" s="106">
        <f t="shared" ca="1" si="131"/>
        <v>273</v>
      </c>
      <c r="K606" s="106">
        <f t="shared" ca="1" si="131"/>
        <v>276</v>
      </c>
      <c r="L606" s="106">
        <f t="shared" ca="1" si="131"/>
        <v>9</v>
      </c>
      <c r="M606" s="106">
        <f t="shared" ca="1" si="131"/>
        <v>0</v>
      </c>
      <c r="N606" s="106">
        <f t="shared" ca="1" si="131"/>
        <v>8312</v>
      </c>
      <c r="Q606" s="4"/>
    </row>
    <row r="607" spans="1:17" x14ac:dyDescent="0.2">
      <c r="A607" s="110">
        <f t="shared" ca="1" si="127"/>
        <v>36290</v>
      </c>
      <c r="B607" s="106">
        <f t="shared" ca="1" si="128"/>
        <v>22.769863013698629</v>
      </c>
      <c r="C607" s="106">
        <f t="shared" ca="1" si="128"/>
        <v>22.754277891854894</v>
      </c>
      <c r="D607" s="106">
        <f t="shared" ca="1" si="128"/>
        <v>22.754745135081485</v>
      </c>
      <c r="E607" s="106">
        <f t="shared" ca="1" si="128"/>
        <v>22.754764448214484</v>
      </c>
      <c r="F607" s="106">
        <f t="shared" ca="1" si="129"/>
        <v>22.747222222222224</v>
      </c>
      <c r="G607" s="106">
        <f t="shared" ca="1" si="129"/>
        <v>22.754277891854894</v>
      </c>
      <c r="H607" s="106">
        <f t="shared" ca="1" si="129"/>
        <v>22.769863013698629</v>
      </c>
      <c r="I607" s="106">
        <f t="shared" ca="1" si="131"/>
        <v>22</v>
      </c>
      <c r="J607" s="106">
        <f t="shared" ca="1" si="131"/>
        <v>272</v>
      </c>
      <c r="K607" s="106">
        <f t="shared" ca="1" si="131"/>
        <v>275</v>
      </c>
      <c r="L607" s="106">
        <f t="shared" ca="1" si="131"/>
        <v>8</v>
      </c>
      <c r="M607" s="106">
        <f t="shared" ca="1" si="131"/>
        <v>30</v>
      </c>
      <c r="N607" s="106">
        <f t="shared" ca="1" si="131"/>
        <v>8311</v>
      </c>
      <c r="Q607" s="4"/>
    </row>
    <row r="608" spans="1:17" x14ac:dyDescent="0.2">
      <c r="A608" s="110">
        <f t="shared" ca="1" si="127"/>
        <v>36380</v>
      </c>
      <c r="B608" s="106">
        <f t="shared" ca="1" si="128"/>
        <v>22.523287671232875</v>
      </c>
      <c r="C608" s="106">
        <f t="shared" ca="1" si="128"/>
        <v>22.507871321013006</v>
      </c>
      <c r="D608" s="106">
        <f t="shared" ca="1" si="128"/>
        <v>22.508333504452519</v>
      </c>
      <c r="E608" s="106">
        <f t="shared" ca="1" si="128"/>
        <v>22.508352608443182</v>
      </c>
      <c r="F608" s="106">
        <f t="shared" ca="1" si="129"/>
        <v>22.502777777777776</v>
      </c>
      <c r="G608" s="106">
        <f t="shared" ca="1" si="129"/>
        <v>22.507871321013006</v>
      </c>
      <c r="H608" s="106">
        <f t="shared" ca="1" si="129"/>
        <v>22.523287671232875</v>
      </c>
      <c r="I608" s="106">
        <f t="shared" ca="1" si="131"/>
        <v>22</v>
      </c>
      <c r="J608" s="106">
        <f t="shared" ca="1" si="131"/>
        <v>270</v>
      </c>
      <c r="K608" s="106">
        <f t="shared" ca="1" si="131"/>
        <v>185</v>
      </c>
      <c r="L608" s="106">
        <f t="shared" ca="1" si="131"/>
        <v>6</v>
      </c>
      <c r="M608" s="106">
        <f t="shared" ca="1" si="131"/>
        <v>1</v>
      </c>
      <c r="N608" s="106">
        <f t="shared" ca="1" si="131"/>
        <v>8221</v>
      </c>
      <c r="Q608" s="4"/>
    </row>
    <row r="609" spans="1:17" x14ac:dyDescent="0.2">
      <c r="A609" s="110">
        <f t="shared" ca="1" si="127"/>
        <v>36381</v>
      </c>
      <c r="B609" s="106">
        <f t="shared" ca="1" si="128"/>
        <v>22.520547945205479</v>
      </c>
      <c r="C609" s="106">
        <f t="shared" ca="1" si="128"/>
        <v>22.505133470225871</v>
      </c>
      <c r="D609" s="106">
        <f t="shared" ca="1" si="128"/>
        <v>22.505595597445531</v>
      </c>
      <c r="E609" s="106">
        <f t="shared" ca="1" si="128"/>
        <v>22.505614699112389</v>
      </c>
      <c r="F609" s="106">
        <f t="shared" ca="1" si="129"/>
        <v>22.5</v>
      </c>
      <c r="G609" s="106">
        <f t="shared" ca="1" si="129"/>
        <v>22.505133470225871</v>
      </c>
      <c r="H609" s="106">
        <f t="shared" ca="1" si="129"/>
        <v>22.520547945205479</v>
      </c>
      <c r="I609" s="106">
        <f t="shared" ca="1" si="131"/>
        <v>22</v>
      </c>
      <c r="J609" s="106">
        <f t="shared" ca="1" si="131"/>
        <v>270</v>
      </c>
      <c r="K609" s="106">
        <f t="shared" ca="1" si="131"/>
        <v>184</v>
      </c>
      <c r="L609" s="106">
        <f t="shared" ca="1" si="131"/>
        <v>6</v>
      </c>
      <c r="M609" s="106">
        <f t="shared" ca="1" si="131"/>
        <v>0</v>
      </c>
      <c r="N609" s="106">
        <f t="shared" ca="1" si="131"/>
        <v>8220</v>
      </c>
      <c r="Q609" s="4"/>
    </row>
    <row r="610" spans="1:17" x14ac:dyDescent="0.2">
      <c r="A610" s="110">
        <f t="shared" ca="1" si="127"/>
        <v>36382</v>
      </c>
      <c r="B610" s="106">
        <f t="shared" ca="1" si="128"/>
        <v>22.517808219178082</v>
      </c>
      <c r="C610" s="106">
        <f t="shared" ca="1" si="128"/>
        <v>22.50239561943874</v>
      </c>
      <c r="D610" s="106">
        <f t="shared" ca="1" si="128"/>
        <v>22.502857690438542</v>
      </c>
      <c r="E610" s="106">
        <f t="shared" ca="1" si="128"/>
        <v>22.502876789781595</v>
      </c>
      <c r="F610" s="106">
        <f t="shared" ca="1" si="129"/>
        <v>22.497222222222224</v>
      </c>
      <c r="G610" s="106">
        <f t="shared" ca="1" si="129"/>
        <v>22.50239561943874</v>
      </c>
      <c r="H610" s="106">
        <f t="shared" ca="1" si="129"/>
        <v>22.517808219178082</v>
      </c>
      <c r="I610" s="106">
        <f t="shared" ca="1" si="131"/>
        <v>22</v>
      </c>
      <c r="J610" s="106">
        <f t="shared" ca="1" si="131"/>
        <v>269</v>
      </c>
      <c r="K610" s="106">
        <f t="shared" ca="1" si="131"/>
        <v>183</v>
      </c>
      <c r="L610" s="106">
        <f t="shared" ca="1" si="131"/>
        <v>5</v>
      </c>
      <c r="M610" s="106">
        <f t="shared" ca="1" si="131"/>
        <v>30</v>
      </c>
      <c r="N610" s="106">
        <f t="shared" ca="1" si="131"/>
        <v>8219</v>
      </c>
      <c r="Q610" s="4"/>
    </row>
    <row r="611" spans="1:17" x14ac:dyDescent="0.2">
      <c r="A611" s="110">
        <f t="shared" ca="1" si="127"/>
        <v>36472</v>
      </c>
      <c r="B611" s="106">
        <f t="shared" ca="1" si="128"/>
        <v>22.271232876712329</v>
      </c>
      <c r="C611" s="106">
        <f t="shared" ca="1" si="128"/>
        <v>22.255989048596852</v>
      </c>
      <c r="D611" s="106">
        <f t="shared" ca="1" si="128"/>
        <v>22.25644605980958</v>
      </c>
      <c r="E611" s="106">
        <f t="shared" ca="1" si="128"/>
        <v>22.256464950010294</v>
      </c>
      <c r="F611" s="106">
        <f t="shared" ca="1" si="129"/>
        <v>22.252777777777776</v>
      </c>
      <c r="G611" s="106">
        <f t="shared" ca="1" si="129"/>
        <v>22.255989048596852</v>
      </c>
      <c r="H611" s="106">
        <f t="shared" ca="1" si="129"/>
        <v>22.271232876712329</v>
      </c>
      <c r="I611" s="106">
        <f t="shared" ca="1" si="131"/>
        <v>22</v>
      </c>
      <c r="J611" s="106">
        <f t="shared" ca="1" si="131"/>
        <v>267</v>
      </c>
      <c r="K611" s="106">
        <f t="shared" ca="1" si="131"/>
        <v>93</v>
      </c>
      <c r="L611" s="106">
        <f t="shared" ca="1" si="131"/>
        <v>3</v>
      </c>
      <c r="M611" s="106">
        <f t="shared" ca="1" si="131"/>
        <v>1</v>
      </c>
      <c r="N611" s="106">
        <f t="shared" ca="1" si="131"/>
        <v>8129</v>
      </c>
      <c r="Q611" s="4"/>
    </row>
    <row r="612" spans="1:17" x14ac:dyDescent="0.2">
      <c r="A612" s="110">
        <f t="shared" ca="1" si="127"/>
        <v>36473</v>
      </c>
      <c r="B612" s="106">
        <f t="shared" ca="1" si="128"/>
        <v>22.268493150684932</v>
      </c>
      <c r="C612" s="106">
        <f t="shared" ca="1" si="128"/>
        <v>22.253251197809718</v>
      </c>
      <c r="D612" s="106">
        <f t="shared" ca="1" si="128"/>
        <v>22.253708152802588</v>
      </c>
      <c r="E612" s="106">
        <f t="shared" ca="1" si="128"/>
        <v>22.2537270406795</v>
      </c>
      <c r="F612" s="106">
        <f t="shared" ca="1" si="129"/>
        <v>22.25</v>
      </c>
      <c r="G612" s="106">
        <f t="shared" ca="1" si="129"/>
        <v>22.253251197809718</v>
      </c>
      <c r="H612" s="106">
        <f t="shared" ca="1" si="129"/>
        <v>22.268493150684932</v>
      </c>
      <c r="I612" s="106">
        <f t="shared" ca="1" si="131"/>
        <v>22</v>
      </c>
      <c r="J612" s="106">
        <f t="shared" ca="1" si="131"/>
        <v>267</v>
      </c>
      <c r="K612" s="106">
        <f t="shared" ca="1" si="131"/>
        <v>92</v>
      </c>
      <c r="L612" s="106">
        <f t="shared" ca="1" si="131"/>
        <v>3</v>
      </c>
      <c r="M612" s="106">
        <f t="shared" ca="1" si="131"/>
        <v>0</v>
      </c>
      <c r="N612" s="106">
        <f t="shared" ca="1" si="131"/>
        <v>8128</v>
      </c>
      <c r="Q612" s="4"/>
    </row>
    <row r="613" spans="1:17" x14ac:dyDescent="0.2">
      <c r="A613" s="110">
        <f t="shared" ca="1" si="127"/>
        <v>36474</v>
      </c>
      <c r="B613" s="106">
        <f t="shared" ca="1" si="128"/>
        <v>22.265753424657536</v>
      </c>
      <c r="C613" s="106">
        <f t="shared" ca="1" si="128"/>
        <v>22.250513347022586</v>
      </c>
      <c r="D613" s="106">
        <f t="shared" ca="1" si="128"/>
        <v>22.2509702457956</v>
      </c>
      <c r="E613" s="106">
        <f t="shared" ca="1" si="128"/>
        <v>22.25098913134871</v>
      </c>
      <c r="F613" s="106">
        <f t="shared" ca="1" si="129"/>
        <v>22.247222222222224</v>
      </c>
      <c r="G613" s="106">
        <f t="shared" ca="1" si="129"/>
        <v>22.250513347022586</v>
      </c>
      <c r="H613" s="106">
        <f t="shared" ca="1" si="129"/>
        <v>22.265753424657536</v>
      </c>
      <c r="I613" s="106">
        <f t="shared" ca="1" si="131"/>
        <v>22</v>
      </c>
      <c r="J613" s="106">
        <f t="shared" ca="1" si="131"/>
        <v>266</v>
      </c>
      <c r="K613" s="106">
        <f t="shared" ca="1" si="131"/>
        <v>91</v>
      </c>
      <c r="L613" s="106">
        <f t="shared" ca="1" si="131"/>
        <v>2</v>
      </c>
      <c r="M613" s="106">
        <f t="shared" ca="1" si="131"/>
        <v>30</v>
      </c>
      <c r="N613" s="106">
        <f t="shared" ca="1" si="131"/>
        <v>8127</v>
      </c>
      <c r="Q613" s="4"/>
    </row>
    <row r="614" spans="1:17" x14ac:dyDescent="0.2">
      <c r="A614" s="110">
        <f t="shared" ca="1" si="127"/>
        <v>36564</v>
      </c>
      <c r="B614" s="106">
        <f t="shared" ref="B614:E633" ca="1" si="132">($B$7-$A614)/B$12</f>
        <v>22.019178082191782</v>
      </c>
      <c r="C614" s="106">
        <f t="shared" ca="1" si="132"/>
        <v>22.004106776180699</v>
      </c>
      <c r="D614" s="106">
        <f t="shared" ca="1" si="132"/>
        <v>22.004558615166637</v>
      </c>
      <c r="E614" s="106">
        <f t="shared" ca="1" si="132"/>
        <v>22.004577291577405</v>
      </c>
      <c r="F614" s="106">
        <f t="shared" ref="F614:H633" ca="1" si="133">YEARFRAC($A614,$B$7,F$12)</f>
        <v>22.002777777777776</v>
      </c>
      <c r="G614" s="106">
        <f t="shared" ca="1" si="133"/>
        <v>22.003451970003571</v>
      </c>
      <c r="H614" s="106">
        <f t="shared" ca="1" si="133"/>
        <v>22.019178082191782</v>
      </c>
      <c r="I614" s="106">
        <f t="shared" ref="I614:N623" ca="1" si="134">DATEDIF($A614,$B$7,I$12)</f>
        <v>22</v>
      </c>
      <c r="J614" s="106">
        <f t="shared" ca="1" si="134"/>
        <v>264</v>
      </c>
      <c r="K614" s="106">
        <f t="shared" ca="1" si="134"/>
        <v>1</v>
      </c>
      <c r="L614" s="106">
        <f t="shared" ca="1" si="134"/>
        <v>0</v>
      </c>
      <c r="M614" s="106">
        <f t="shared" ca="1" si="134"/>
        <v>1</v>
      </c>
      <c r="N614" s="106">
        <f t="shared" ca="1" si="134"/>
        <v>8037</v>
      </c>
      <c r="Q614" s="4"/>
    </row>
    <row r="615" spans="1:17" x14ac:dyDescent="0.2">
      <c r="A615" s="110">
        <f t="shared" ca="1" si="127"/>
        <v>36565</v>
      </c>
      <c r="B615" s="106">
        <f t="shared" ca="1" si="132"/>
        <v>22.016438356164382</v>
      </c>
      <c r="C615" s="106">
        <f t="shared" ca="1" si="132"/>
        <v>22.001368925393567</v>
      </c>
      <c r="D615" s="106">
        <f t="shared" ca="1" si="132"/>
        <v>22.001820708159649</v>
      </c>
      <c r="E615" s="106">
        <f t="shared" ca="1" si="132"/>
        <v>22.001839382246612</v>
      </c>
      <c r="F615" s="106">
        <f t="shared" ca="1" si="133"/>
        <v>22</v>
      </c>
      <c r="G615" s="106">
        <f t="shared" ca="1" si="133"/>
        <v>22.000714200690396</v>
      </c>
      <c r="H615" s="106">
        <f t="shared" ca="1" si="133"/>
        <v>22.016438356164382</v>
      </c>
      <c r="I615" s="106">
        <f t="shared" ca="1" si="134"/>
        <v>22</v>
      </c>
      <c r="J615" s="106">
        <f t="shared" ca="1" si="134"/>
        <v>264</v>
      </c>
      <c r="K615" s="106">
        <f t="shared" ca="1" si="134"/>
        <v>0</v>
      </c>
      <c r="L615" s="106">
        <f t="shared" ca="1" si="134"/>
        <v>0</v>
      </c>
      <c r="M615" s="106">
        <f t="shared" ca="1" si="134"/>
        <v>0</v>
      </c>
      <c r="N615" s="106">
        <f t="shared" ca="1" si="134"/>
        <v>8036</v>
      </c>
      <c r="Q615" s="4"/>
    </row>
    <row r="616" spans="1:17" x14ac:dyDescent="0.2">
      <c r="A616" s="110">
        <f t="shared" ca="1" si="127"/>
        <v>36566</v>
      </c>
      <c r="B616" s="106">
        <f t="shared" ca="1" si="132"/>
        <v>22.013698630136986</v>
      </c>
      <c r="C616" s="106">
        <f t="shared" ca="1" si="132"/>
        <v>21.998631074606433</v>
      </c>
      <c r="D616" s="106">
        <f t="shared" ca="1" si="132"/>
        <v>21.999082801152657</v>
      </c>
      <c r="E616" s="106">
        <f t="shared" ca="1" si="132"/>
        <v>21.999101472915822</v>
      </c>
      <c r="F616" s="106">
        <f t="shared" ca="1" si="133"/>
        <v>21.997222222222224</v>
      </c>
      <c r="G616" s="106">
        <f t="shared" ca="1" si="133"/>
        <v>21.997976431377218</v>
      </c>
      <c r="H616" s="106">
        <f t="shared" ca="1" si="133"/>
        <v>22.013698630136986</v>
      </c>
      <c r="I616" s="106">
        <f t="shared" ca="1" si="134"/>
        <v>21</v>
      </c>
      <c r="J616" s="106">
        <f t="shared" ca="1" si="134"/>
        <v>263</v>
      </c>
      <c r="K616" s="106">
        <f t="shared" ca="1" si="134"/>
        <v>365</v>
      </c>
      <c r="L616" s="106">
        <f t="shared" ca="1" si="134"/>
        <v>11</v>
      </c>
      <c r="M616" s="106">
        <f t="shared" ca="1" si="134"/>
        <v>30</v>
      </c>
      <c r="N616" s="106">
        <f t="shared" ca="1" si="134"/>
        <v>8035</v>
      </c>
      <c r="Q616" s="4"/>
    </row>
    <row r="617" spans="1:17" x14ac:dyDescent="0.2">
      <c r="A617" s="110">
        <f t="shared" ca="1" si="127"/>
        <v>36654</v>
      </c>
      <c r="B617" s="106">
        <f t="shared" ca="1" si="132"/>
        <v>21.772602739726029</v>
      </c>
      <c r="C617" s="106">
        <f t="shared" ca="1" si="132"/>
        <v>21.757700205338811</v>
      </c>
      <c r="D617" s="106">
        <f t="shared" ca="1" si="132"/>
        <v>21.758146984537671</v>
      </c>
      <c r="E617" s="106">
        <f t="shared" ca="1" si="132"/>
        <v>21.758165451806104</v>
      </c>
      <c r="F617" s="106">
        <f t="shared" ca="1" si="133"/>
        <v>21.752777777777776</v>
      </c>
      <c r="G617" s="106">
        <f t="shared" ca="1" si="133"/>
        <v>21.757052731817641</v>
      </c>
      <c r="H617" s="106">
        <f t="shared" ca="1" si="133"/>
        <v>21.772602739726029</v>
      </c>
      <c r="I617" s="106">
        <f t="shared" ca="1" si="134"/>
        <v>21</v>
      </c>
      <c r="J617" s="106">
        <f t="shared" ca="1" si="134"/>
        <v>261</v>
      </c>
      <c r="K617" s="106">
        <f t="shared" ca="1" si="134"/>
        <v>277</v>
      </c>
      <c r="L617" s="106">
        <f t="shared" ca="1" si="134"/>
        <v>9</v>
      </c>
      <c r="M617" s="106">
        <f t="shared" ca="1" si="134"/>
        <v>1</v>
      </c>
      <c r="N617" s="106">
        <f t="shared" ca="1" si="134"/>
        <v>7947</v>
      </c>
      <c r="Q617" s="4"/>
    </row>
    <row r="618" spans="1:17" x14ac:dyDescent="0.2">
      <c r="A618" s="110">
        <f t="shared" ca="1" si="127"/>
        <v>36655</v>
      </c>
      <c r="B618" s="106">
        <f t="shared" ca="1" si="132"/>
        <v>21.769863013698629</v>
      </c>
      <c r="C618" s="106">
        <f t="shared" ca="1" si="132"/>
        <v>21.754962354551676</v>
      </c>
      <c r="D618" s="106">
        <f t="shared" ca="1" si="132"/>
        <v>21.755409077530683</v>
      </c>
      <c r="E618" s="106">
        <f t="shared" ca="1" si="132"/>
        <v>21.75542754247531</v>
      </c>
      <c r="F618" s="106">
        <f t="shared" ca="1" si="133"/>
        <v>21.75</v>
      </c>
      <c r="G618" s="106">
        <f t="shared" ca="1" si="133"/>
        <v>21.754314962504466</v>
      </c>
      <c r="H618" s="106">
        <f t="shared" ca="1" si="133"/>
        <v>21.769863013698629</v>
      </c>
      <c r="I618" s="106">
        <f t="shared" ca="1" si="134"/>
        <v>21</v>
      </c>
      <c r="J618" s="106">
        <f t="shared" ca="1" si="134"/>
        <v>261</v>
      </c>
      <c r="K618" s="106">
        <f t="shared" ca="1" si="134"/>
        <v>276</v>
      </c>
      <c r="L618" s="106">
        <f t="shared" ca="1" si="134"/>
        <v>9</v>
      </c>
      <c r="M618" s="106">
        <f t="shared" ca="1" si="134"/>
        <v>0</v>
      </c>
      <c r="N618" s="106">
        <f t="shared" ca="1" si="134"/>
        <v>7946</v>
      </c>
      <c r="Q618" s="4"/>
    </row>
    <row r="619" spans="1:17" x14ac:dyDescent="0.2">
      <c r="A619" s="110">
        <f t="shared" ca="1" si="127"/>
        <v>36656</v>
      </c>
      <c r="B619" s="106">
        <f t="shared" ca="1" si="132"/>
        <v>21.767123287671232</v>
      </c>
      <c r="C619" s="106">
        <f t="shared" ca="1" si="132"/>
        <v>21.752224503764545</v>
      </c>
      <c r="D619" s="106">
        <f t="shared" ca="1" si="132"/>
        <v>21.752671170523694</v>
      </c>
      <c r="E619" s="106">
        <f t="shared" ca="1" si="132"/>
        <v>21.752689633144517</v>
      </c>
      <c r="F619" s="106">
        <f t="shared" ca="1" si="133"/>
        <v>21.747222222222224</v>
      </c>
      <c r="G619" s="106">
        <f t="shared" ca="1" si="133"/>
        <v>21.751577193191288</v>
      </c>
      <c r="H619" s="106">
        <f t="shared" ca="1" si="133"/>
        <v>21.767123287671232</v>
      </c>
      <c r="I619" s="106">
        <f t="shared" ca="1" si="134"/>
        <v>21</v>
      </c>
      <c r="J619" s="106">
        <f t="shared" ca="1" si="134"/>
        <v>260</v>
      </c>
      <c r="K619" s="106">
        <f t="shared" ca="1" si="134"/>
        <v>275</v>
      </c>
      <c r="L619" s="106">
        <f t="shared" ca="1" si="134"/>
        <v>8</v>
      </c>
      <c r="M619" s="106">
        <f t="shared" ca="1" si="134"/>
        <v>30</v>
      </c>
      <c r="N619" s="106">
        <f t="shared" ca="1" si="134"/>
        <v>7945</v>
      </c>
      <c r="Q619" s="4"/>
    </row>
    <row r="620" spans="1:17" x14ac:dyDescent="0.2">
      <c r="A620" s="110">
        <f t="shared" ca="1" si="127"/>
        <v>36746</v>
      </c>
      <c r="B620" s="106">
        <f t="shared" ca="1" si="132"/>
        <v>21.520547945205479</v>
      </c>
      <c r="C620" s="106">
        <f t="shared" ca="1" si="132"/>
        <v>21.505817932922657</v>
      </c>
      <c r="D620" s="106">
        <f t="shared" ca="1" si="132"/>
        <v>21.506259539894728</v>
      </c>
      <c r="E620" s="106">
        <f t="shared" ca="1" si="132"/>
        <v>21.506277793373215</v>
      </c>
      <c r="F620" s="106">
        <f t="shared" ca="1" si="133"/>
        <v>21.502777777777776</v>
      </c>
      <c r="G620" s="106">
        <f t="shared" ca="1" si="133"/>
        <v>21.505177955005358</v>
      </c>
      <c r="H620" s="106">
        <f t="shared" ca="1" si="133"/>
        <v>21.520547945205479</v>
      </c>
      <c r="I620" s="106">
        <f t="shared" ca="1" si="134"/>
        <v>21</v>
      </c>
      <c r="J620" s="106">
        <f t="shared" ca="1" si="134"/>
        <v>258</v>
      </c>
      <c r="K620" s="106">
        <f t="shared" ca="1" si="134"/>
        <v>185</v>
      </c>
      <c r="L620" s="106">
        <f t="shared" ca="1" si="134"/>
        <v>6</v>
      </c>
      <c r="M620" s="106">
        <f t="shared" ca="1" si="134"/>
        <v>1</v>
      </c>
      <c r="N620" s="106">
        <f t="shared" ca="1" si="134"/>
        <v>7855</v>
      </c>
      <c r="Q620" s="4"/>
    </row>
    <row r="621" spans="1:17" x14ac:dyDescent="0.2">
      <c r="A621" s="110">
        <f t="shared" ca="1" si="127"/>
        <v>36747</v>
      </c>
      <c r="B621" s="106">
        <f t="shared" ca="1" si="132"/>
        <v>21.517808219178082</v>
      </c>
      <c r="C621" s="106">
        <f t="shared" ca="1" si="132"/>
        <v>21.503080082135522</v>
      </c>
      <c r="D621" s="106">
        <f t="shared" ca="1" si="132"/>
        <v>21.50352163288774</v>
      </c>
      <c r="E621" s="106">
        <f t="shared" ca="1" si="132"/>
        <v>21.503539884042421</v>
      </c>
      <c r="F621" s="106">
        <f t="shared" ca="1" si="133"/>
        <v>21.5</v>
      </c>
      <c r="G621" s="106">
        <f t="shared" ca="1" si="133"/>
        <v>21.50244018569218</v>
      </c>
      <c r="H621" s="106">
        <f t="shared" ca="1" si="133"/>
        <v>21.517808219178082</v>
      </c>
      <c r="I621" s="106">
        <f t="shared" ca="1" si="134"/>
        <v>21</v>
      </c>
      <c r="J621" s="106">
        <f t="shared" ca="1" si="134"/>
        <v>258</v>
      </c>
      <c r="K621" s="106">
        <f t="shared" ca="1" si="134"/>
        <v>184</v>
      </c>
      <c r="L621" s="106">
        <f t="shared" ca="1" si="134"/>
        <v>6</v>
      </c>
      <c r="M621" s="106">
        <f t="shared" ca="1" si="134"/>
        <v>0</v>
      </c>
      <c r="N621" s="106">
        <f t="shared" ca="1" si="134"/>
        <v>7854</v>
      </c>
      <c r="Q621" s="4"/>
    </row>
    <row r="622" spans="1:17" x14ac:dyDescent="0.2">
      <c r="A622" s="110">
        <f t="shared" ca="1" si="127"/>
        <v>36748</v>
      </c>
      <c r="B622" s="106">
        <f t="shared" ca="1" si="132"/>
        <v>21.515068493150686</v>
      </c>
      <c r="C622" s="106">
        <f t="shared" ca="1" si="132"/>
        <v>21.500342231348391</v>
      </c>
      <c r="D622" s="106">
        <f t="shared" ca="1" si="132"/>
        <v>21.500783725880751</v>
      </c>
      <c r="E622" s="106">
        <f t="shared" ca="1" si="132"/>
        <v>21.500801974711628</v>
      </c>
      <c r="F622" s="106">
        <f t="shared" ca="1" si="133"/>
        <v>21.497222222222224</v>
      </c>
      <c r="G622" s="106">
        <f t="shared" ca="1" si="133"/>
        <v>21.499702416379005</v>
      </c>
      <c r="H622" s="106">
        <f t="shared" ca="1" si="133"/>
        <v>21.515068493150686</v>
      </c>
      <c r="I622" s="106">
        <f t="shared" ca="1" si="134"/>
        <v>21</v>
      </c>
      <c r="J622" s="106">
        <f t="shared" ca="1" si="134"/>
        <v>257</v>
      </c>
      <c r="K622" s="106">
        <f t="shared" ca="1" si="134"/>
        <v>183</v>
      </c>
      <c r="L622" s="106">
        <f t="shared" ca="1" si="134"/>
        <v>5</v>
      </c>
      <c r="M622" s="106">
        <f t="shared" ca="1" si="134"/>
        <v>30</v>
      </c>
      <c r="N622" s="106">
        <f t="shared" ca="1" si="134"/>
        <v>7853</v>
      </c>
      <c r="Q622" s="4"/>
    </row>
    <row r="623" spans="1:17" x14ac:dyDescent="0.2">
      <c r="A623" s="110">
        <f t="shared" ca="1" si="127"/>
        <v>36838</v>
      </c>
      <c r="B623" s="106">
        <f t="shared" ca="1" si="132"/>
        <v>21.268493150684932</v>
      </c>
      <c r="C623" s="106">
        <f t="shared" ca="1" si="132"/>
        <v>21.253935660506503</v>
      </c>
      <c r="D623" s="106">
        <f t="shared" ca="1" si="132"/>
        <v>21.254372095251785</v>
      </c>
      <c r="E623" s="106">
        <f t="shared" ca="1" si="132"/>
        <v>21.254390134940326</v>
      </c>
      <c r="F623" s="106">
        <f t="shared" ca="1" si="133"/>
        <v>21.252777777777776</v>
      </c>
      <c r="G623" s="106">
        <f t="shared" ca="1" si="133"/>
        <v>21.253303178193072</v>
      </c>
      <c r="H623" s="106">
        <f t="shared" ca="1" si="133"/>
        <v>21.268493150684932</v>
      </c>
      <c r="I623" s="106">
        <f t="shared" ca="1" si="134"/>
        <v>21</v>
      </c>
      <c r="J623" s="106">
        <f t="shared" ca="1" si="134"/>
        <v>255</v>
      </c>
      <c r="K623" s="106">
        <f t="shared" ca="1" si="134"/>
        <v>93</v>
      </c>
      <c r="L623" s="106">
        <f t="shared" ca="1" si="134"/>
        <v>3</v>
      </c>
      <c r="M623" s="106">
        <f t="shared" ca="1" si="134"/>
        <v>1</v>
      </c>
      <c r="N623" s="106">
        <f t="shared" ca="1" si="134"/>
        <v>7763</v>
      </c>
      <c r="Q623" s="4"/>
    </row>
    <row r="624" spans="1:17" x14ac:dyDescent="0.2">
      <c r="A624" s="110">
        <f t="shared" ca="1" si="127"/>
        <v>36839</v>
      </c>
      <c r="B624" s="106">
        <f t="shared" ca="1" si="132"/>
        <v>21.265753424657536</v>
      </c>
      <c r="C624" s="106">
        <f t="shared" ca="1" si="132"/>
        <v>21.251197809719372</v>
      </c>
      <c r="D624" s="106">
        <f t="shared" ca="1" si="132"/>
        <v>21.251634188244797</v>
      </c>
      <c r="E624" s="106">
        <f t="shared" ca="1" si="132"/>
        <v>21.251652225609533</v>
      </c>
      <c r="F624" s="106">
        <f t="shared" ca="1" si="133"/>
        <v>21.25</v>
      </c>
      <c r="G624" s="106">
        <f t="shared" ca="1" si="133"/>
        <v>21.250565408879897</v>
      </c>
      <c r="H624" s="106">
        <f t="shared" ca="1" si="133"/>
        <v>21.265753424657536</v>
      </c>
      <c r="I624" s="106">
        <f t="shared" ref="I624:N633" ca="1" si="135">DATEDIF($A624,$B$7,I$12)</f>
        <v>21</v>
      </c>
      <c r="J624" s="106">
        <f t="shared" ca="1" si="135"/>
        <v>255</v>
      </c>
      <c r="K624" s="106">
        <f t="shared" ca="1" si="135"/>
        <v>92</v>
      </c>
      <c r="L624" s="106">
        <f t="shared" ca="1" si="135"/>
        <v>3</v>
      </c>
      <c r="M624" s="106">
        <f t="shared" ca="1" si="135"/>
        <v>0</v>
      </c>
      <c r="N624" s="106">
        <f t="shared" ca="1" si="135"/>
        <v>7762</v>
      </c>
      <c r="Q624" s="4"/>
    </row>
    <row r="625" spans="1:17" x14ac:dyDescent="0.2">
      <c r="A625" s="110">
        <f t="shared" ca="1" si="127"/>
        <v>36840</v>
      </c>
      <c r="B625" s="106">
        <f t="shared" ca="1" si="132"/>
        <v>21.263013698630136</v>
      </c>
      <c r="C625" s="106">
        <f t="shared" ca="1" si="132"/>
        <v>21.248459958932237</v>
      </c>
      <c r="D625" s="106">
        <f t="shared" ca="1" si="132"/>
        <v>21.248896281237808</v>
      </c>
      <c r="E625" s="106">
        <f t="shared" ca="1" si="132"/>
        <v>21.248914316278743</v>
      </c>
      <c r="F625" s="106">
        <f t="shared" ca="1" si="133"/>
        <v>21.247222222222224</v>
      </c>
      <c r="G625" s="106">
        <f t="shared" ca="1" si="133"/>
        <v>21.247827639566719</v>
      </c>
      <c r="H625" s="106">
        <f t="shared" ca="1" si="133"/>
        <v>21.263013698630136</v>
      </c>
      <c r="I625" s="106">
        <f t="shared" ca="1" si="135"/>
        <v>21</v>
      </c>
      <c r="J625" s="106">
        <f t="shared" ca="1" si="135"/>
        <v>254</v>
      </c>
      <c r="K625" s="106">
        <f t="shared" ca="1" si="135"/>
        <v>91</v>
      </c>
      <c r="L625" s="106">
        <f t="shared" ca="1" si="135"/>
        <v>2</v>
      </c>
      <c r="M625" s="106">
        <f t="shared" ca="1" si="135"/>
        <v>30</v>
      </c>
      <c r="N625" s="106">
        <f t="shared" ca="1" si="135"/>
        <v>7761</v>
      </c>
      <c r="Q625" s="4"/>
    </row>
    <row r="626" spans="1:17" x14ac:dyDescent="0.2">
      <c r="A626" s="110">
        <f t="shared" ca="1" si="127"/>
        <v>36930</v>
      </c>
      <c r="B626" s="106">
        <f t="shared" ca="1" si="132"/>
        <v>21.016438356164382</v>
      </c>
      <c r="C626" s="106">
        <f t="shared" ca="1" si="132"/>
        <v>21.002053388090349</v>
      </c>
      <c r="D626" s="106">
        <f t="shared" ca="1" si="132"/>
        <v>21.002484650608842</v>
      </c>
      <c r="E626" s="106">
        <f t="shared" ca="1" si="132"/>
        <v>21.002502476507438</v>
      </c>
      <c r="F626" s="106">
        <f t="shared" ca="1" si="133"/>
        <v>21.002777777777776</v>
      </c>
      <c r="G626" s="106">
        <f t="shared" ca="1" si="133"/>
        <v>21.003360298693217</v>
      </c>
      <c r="H626" s="106">
        <f t="shared" ca="1" si="133"/>
        <v>21.016438356164382</v>
      </c>
      <c r="I626" s="106">
        <f t="shared" ca="1" si="135"/>
        <v>21</v>
      </c>
      <c r="J626" s="106">
        <f t="shared" ca="1" si="135"/>
        <v>252</v>
      </c>
      <c r="K626" s="106">
        <f t="shared" ca="1" si="135"/>
        <v>1</v>
      </c>
      <c r="L626" s="106">
        <f t="shared" ca="1" si="135"/>
        <v>0</v>
      </c>
      <c r="M626" s="106">
        <f t="shared" ca="1" si="135"/>
        <v>1</v>
      </c>
      <c r="N626" s="106">
        <f t="shared" ca="1" si="135"/>
        <v>7671</v>
      </c>
      <c r="Q626" s="4"/>
    </row>
    <row r="627" spans="1:17" x14ac:dyDescent="0.2">
      <c r="A627" s="110">
        <f t="shared" ca="1" si="127"/>
        <v>36931</v>
      </c>
      <c r="B627" s="106">
        <f t="shared" ca="1" si="132"/>
        <v>21.013698630136986</v>
      </c>
      <c r="C627" s="106">
        <f t="shared" ca="1" si="132"/>
        <v>20.999315537303218</v>
      </c>
      <c r="D627" s="106">
        <f t="shared" ca="1" si="132"/>
        <v>20.999746743601854</v>
      </c>
      <c r="E627" s="106">
        <f t="shared" ca="1" si="132"/>
        <v>20.999764567176644</v>
      </c>
      <c r="F627" s="106">
        <f t="shared" ca="1" si="133"/>
        <v>21</v>
      </c>
      <c r="G627" s="106">
        <f t="shared" ca="1" si="133"/>
        <v>21.000622277535779</v>
      </c>
      <c r="H627" s="106">
        <f t="shared" ca="1" si="133"/>
        <v>21.013698630136986</v>
      </c>
      <c r="I627" s="106">
        <f t="shared" ca="1" si="135"/>
        <v>21</v>
      </c>
      <c r="J627" s="106">
        <f t="shared" ca="1" si="135"/>
        <v>252</v>
      </c>
      <c r="K627" s="106">
        <f t="shared" ca="1" si="135"/>
        <v>0</v>
      </c>
      <c r="L627" s="106">
        <f t="shared" ca="1" si="135"/>
        <v>0</v>
      </c>
      <c r="M627" s="106">
        <f t="shared" ca="1" si="135"/>
        <v>0</v>
      </c>
      <c r="N627" s="106">
        <f t="shared" ca="1" si="135"/>
        <v>7670</v>
      </c>
      <c r="Q627" s="4"/>
    </row>
    <row r="628" spans="1:17" x14ac:dyDescent="0.2">
      <c r="A628" s="110">
        <f t="shared" ca="1" si="127"/>
        <v>36932</v>
      </c>
      <c r="B628" s="106">
        <f t="shared" ca="1" si="132"/>
        <v>21.010958904109589</v>
      </c>
      <c r="C628" s="106">
        <f t="shared" ca="1" si="132"/>
        <v>20.996577686516083</v>
      </c>
      <c r="D628" s="106">
        <f t="shared" ca="1" si="132"/>
        <v>20.997008836594865</v>
      </c>
      <c r="E628" s="106">
        <f t="shared" ca="1" si="132"/>
        <v>20.997026657845854</v>
      </c>
      <c r="F628" s="106">
        <f t="shared" ca="1" si="133"/>
        <v>20.997222222222224</v>
      </c>
      <c r="G628" s="106">
        <f t="shared" ca="1" si="133"/>
        <v>20.997884256378345</v>
      </c>
      <c r="H628" s="106">
        <f t="shared" ca="1" si="133"/>
        <v>21.010958904109589</v>
      </c>
      <c r="I628" s="106">
        <f t="shared" ca="1" si="135"/>
        <v>20</v>
      </c>
      <c r="J628" s="106">
        <f t="shared" ca="1" si="135"/>
        <v>251</v>
      </c>
      <c r="K628" s="106">
        <f t="shared" ca="1" si="135"/>
        <v>364</v>
      </c>
      <c r="L628" s="106">
        <f t="shared" ca="1" si="135"/>
        <v>11</v>
      </c>
      <c r="M628" s="106">
        <f t="shared" ca="1" si="135"/>
        <v>30</v>
      </c>
      <c r="N628" s="106">
        <f t="shared" ca="1" si="135"/>
        <v>7669</v>
      </c>
      <c r="Q628" s="4"/>
    </row>
    <row r="629" spans="1:17" x14ac:dyDescent="0.2">
      <c r="A629" s="110">
        <f t="shared" ca="1" si="127"/>
        <v>37019</v>
      </c>
      <c r="B629" s="106">
        <f t="shared" ca="1" si="132"/>
        <v>20.772602739726029</v>
      </c>
      <c r="C629" s="106">
        <f t="shared" ca="1" si="132"/>
        <v>20.758384668035593</v>
      </c>
      <c r="D629" s="106">
        <f t="shared" ca="1" si="132"/>
        <v>20.758810926986865</v>
      </c>
      <c r="E629" s="106">
        <f t="shared" ca="1" si="132"/>
        <v>20.758828546066926</v>
      </c>
      <c r="F629" s="106">
        <f t="shared" ca="1" si="133"/>
        <v>20.752777777777776</v>
      </c>
      <c r="G629" s="106">
        <f t="shared" ca="1" si="133"/>
        <v>20.759676415681394</v>
      </c>
      <c r="H629" s="106">
        <f t="shared" ca="1" si="133"/>
        <v>20.772602739726029</v>
      </c>
      <c r="I629" s="106">
        <f t="shared" ca="1" si="135"/>
        <v>20</v>
      </c>
      <c r="J629" s="106">
        <f t="shared" ca="1" si="135"/>
        <v>249</v>
      </c>
      <c r="K629" s="106">
        <f t="shared" ca="1" si="135"/>
        <v>277</v>
      </c>
      <c r="L629" s="106">
        <f t="shared" ca="1" si="135"/>
        <v>9</v>
      </c>
      <c r="M629" s="106">
        <f t="shared" ca="1" si="135"/>
        <v>1</v>
      </c>
      <c r="N629" s="106">
        <f t="shared" ca="1" si="135"/>
        <v>7582</v>
      </c>
      <c r="Q629" s="4"/>
    </row>
    <row r="630" spans="1:17" x14ac:dyDescent="0.2">
      <c r="A630" s="110">
        <f t="shared" ca="1" si="127"/>
        <v>37020</v>
      </c>
      <c r="B630" s="106">
        <f t="shared" ca="1" si="132"/>
        <v>20.769863013698629</v>
      </c>
      <c r="C630" s="106">
        <f t="shared" ca="1" si="132"/>
        <v>20.755646817248461</v>
      </c>
      <c r="D630" s="106">
        <f t="shared" ca="1" si="132"/>
        <v>20.756073019979876</v>
      </c>
      <c r="E630" s="106">
        <f t="shared" ca="1" si="132"/>
        <v>20.756090636736133</v>
      </c>
      <c r="F630" s="106">
        <f t="shared" ca="1" si="133"/>
        <v>20.75</v>
      </c>
      <c r="G630" s="106">
        <f t="shared" ca="1" si="133"/>
        <v>20.756938394523957</v>
      </c>
      <c r="H630" s="106">
        <f t="shared" ca="1" si="133"/>
        <v>20.769863013698629</v>
      </c>
      <c r="I630" s="106">
        <f t="shared" ca="1" si="135"/>
        <v>20</v>
      </c>
      <c r="J630" s="106">
        <f t="shared" ca="1" si="135"/>
        <v>249</v>
      </c>
      <c r="K630" s="106">
        <f t="shared" ca="1" si="135"/>
        <v>276</v>
      </c>
      <c r="L630" s="106">
        <f t="shared" ca="1" si="135"/>
        <v>9</v>
      </c>
      <c r="M630" s="106">
        <f t="shared" ca="1" si="135"/>
        <v>0</v>
      </c>
      <c r="N630" s="106">
        <f t="shared" ca="1" si="135"/>
        <v>7581</v>
      </c>
      <c r="Q630" s="4"/>
    </row>
    <row r="631" spans="1:17" x14ac:dyDescent="0.2">
      <c r="A631" s="110">
        <f t="shared" ca="1" si="127"/>
        <v>37021</v>
      </c>
      <c r="B631" s="106">
        <f t="shared" ca="1" si="132"/>
        <v>20.767123287671232</v>
      </c>
      <c r="C631" s="106">
        <f t="shared" ca="1" si="132"/>
        <v>20.752908966461327</v>
      </c>
      <c r="D631" s="106">
        <f t="shared" ca="1" si="132"/>
        <v>20.753335112972888</v>
      </c>
      <c r="E631" s="106">
        <f t="shared" ca="1" si="132"/>
        <v>20.753352727405343</v>
      </c>
      <c r="F631" s="106">
        <f t="shared" ca="1" si="133"/>
        <v>20.747222222222224</v>
      </c>
      <c r="G631" s="106">
        <f t="shared" ca="1" si="133"/>
        <v>20.754200373366519</v>
      </c>
      <c r="H631" s="106">
        <f t="shared" ca="1" si="133"/>
        <v>20.767123287671232</v>
      </c>
      <c r="I631" s="106">
        <f t="shared" ca="1" si="135"/>
        <v>20</v>
      </c>
      <c r="J631" s="106">
        <f t="shared" ca="1" si="135"/>
        <v>248</v>
      </c>
      <c r="K631" s="106">
        <f t="shared" ca="1" si="135"/>
        <v>275</v>
      </c>
      <c r="L631" s="106">
        <f t="shared" ca="1" si="135"/>
        <v>8</v>
      </c>
      <c r="M631" s="106">
        <f t="shared" ca="1" si="135"/>
        <v>30</v>
      </c>
      <c r="N631" s="106">
        <f t="shared" ca="1" si="135"/>
        <v>7580</v>
      </c>
      <c r="Q631" s="4"/>
    </row>
    <row r="632" spans="1:17" x14ac:dyDescent="0.2">
      <c r="A632" s="110">
        <f t="shared" ca="1" si="127"/>
        <v>37111</v>
      </c>
      <c r="B632" s="106">
        <f t="shared" ca="1" si="132"/>
        <v>20.520547945205479</v>
      </c>
      <c r="C632" s="106">
        <f t="shared" ca="1" si="132"/>
        <v>20.506502395619439</v>
      </c>
      <c r="D632" s="106">
        <f t="shared" ca="1" si="132"/>
        <v>20.506923482343922</v>
      </c>
      <c r="E632" s="106">
        <f t="shared" ca="1" si="132"/>
        <v>20.506940887634038</v>
      </c>
      <c r="F632" s="106">
        <f t="shared" ca="1" si="133"/>
        <v>20.502777777777776</v>
      </c>
      <c r="G632" s="106">
        <f t="shared" ca="1" si="133"/>
        <v>20.507778469197262</v>
      </c>
      <c r="H632" s="106">
        <f t="shared" ca="1" si="133"/>
        <v>20.520547945205479</v>
      </c>
      <c r="I632" s="106">
        <f t="shared" ca="1" si="135"/>
        <v>20</v>
      </c>
      <c r="J632" s="106">
        <f t="shared" ca="1" si="135"/>
        <v>246</v>
      </c>
      <c r="K632" s="106">
        <f t="shared" ca="1" si="135"/>
        <v>185</v>
      </c>
      <c r="L632" s="106">
        <f t="shared" ca="1" si="135"/>
        <v>6</v>
      </c>
      <c r="M632" s="106">
        <f t="shared" ca="1" si="135"/>
        <v>1</v>
      </c>
      <c r="N632" s="106">
        <f t="shared" ca="1" si="135"/>
        <v>7490</v>
      </c>
      <c r="Q632" s="4"/>
    </row>
    <row r="633" spans="1:17" x14ac:dyDescent="0.2">
      <c r="A633" s="110">
        <f t="shared" ca="1" si="127"/>
        <v>37112</v>
      </c>
      <c r="B633" s="106">
        <f t="shared" ca="1" si="132"/>
        <v>20.517808219178082</v>
      </c>
      <c r="C633" s="106">
        <f t="shared" ca="1" si="132"/>
        <v>20.503764544832308</v>
      </c>
      <c r="D633" s="106">
        <f t="shared" ca="1" si="132"/>
        <v>20.504185575336933</v>
      </c>
      <c r="E633" s="106">
        <f t="shared" ca="1" si="132"/>
        <v>20.504202978303248</v>
      </c>
      <c r="F633" s="106">
        <f t="shared" ca="1" si="133"/>
        <v>20.5</v>
      </c>
      <c r="G633" s="106">
        <f t="shared" ca="1" si="133"/>
        <v>20.505040448039825</v>
      </c>
      <c r="H633" s="106">
        <f t="shared" ca="1" si="133"/>
        <v>20.517808219178082</v>
      </c>
      <c r="I633" s="106">
        <f t="shared" ca="1" si="135"/>
        <v>20</v>
      </c>
      <c r="J633" s="106">
        <f t="shared" ca="1" si="135"/>
        <v>246</v>
      </c>
      <c r="K633" s="106">
        <f t="shared" ca="1" si="135"/>
        <v>184</v>
      </c>
      <c r="L633" s="106">
        <f t="shared" ca="1" si="135"/>
        <v>6</v>
      </c>
      <c r="M633" s="106">
        <f t="shared" ca="1" si="135"/>
        <v>0</v>
      </c>
      <c r="N633" s="106">
        <f t="shared" ca="1" si="135"/>
        <v>7489</v>
      </c>
      <c r="Q633" s="4"/>
    </row>
    <row r="634" spans="1:17" x14ac:dyDescent="0.2">
      <c r="A634" s="110">
        <f t="shared" ca="1" si="127"/>
        <v>37113</v>
      </c>
      <c r="B634" s="106">
        <f t="shared" ref="B634:E653" ca="1" si="136">($B$7-$A634)/B$12</f>
        <v>20.515068493150686</v>
      </c>
      <c r="C634" s="106">
        <f t="shared" ca="1" si="136"/>
        <v>20.501026694045173</v>
      </c>
      <c r="D634" s="106">
        <f t="shared" ca="1" si="136"/>
        <v>20.501447668329945</v>
      </c>
      <c r="E634" s="106">
        <f t="shared" ca="1" si="136"/>
        <v>20.501465068972454</v>
      </c>
      <c r="F634" s="106">
        <f t="shared" ref="F634:H653" ca="1" si="137">YEARFRAC($A634,$B$7,F$12)</f>
        <v>20.497222222222224</v>
      </c>
      <c r="G634" s="106">
        <f t="shared" ca="1" si="137"/>
        <v>20.502302426882387</v>
      </c>
      <c r="H634" s="106">
        <f t="shared" ca="1" si="137"/>
        <v>20.515068493150686</v>
      </c>
      <c r="I634" s="106">
        <f t="shared" ref="I634:N643" ca="1" si="138">DATEDIF($A634,$B$7,I$12)</f>
        <v>20</v>
      </c>
      <c r="J634" s="106">
        <f t="shared" ca="1" si="138"/>
        <v>245</v>
      </c>
      <c r="K634" s="106">
        <f t="shared" ca="1" si="138"/>
        <v>183</v>
      </c>
      <c r="L634" s="106">
        <f t="shared" ca="1" si="138"/>
        <v>5</v>
      </c>
      <c r="M634" s="106">
        <f t="shared" ca="1" si="138"/>
        <v>30</v>
      </c>
      <c r="N634" s="106">
        <f t="shared" ca="1" si="138"/>
        <v>7488</v>
      </c>
      <c r="Q634" s="4"/>
    </row>
    <row r="635" spans="1:17" x14ac:dyDescent="0.2">
      <c r="A635" s="110">
        <f t="shared" ca="1" si="127"/>
        <v>37203</v>
      </c>
      <c r="B635" s="106">
        <f t="shared" ca="1" si="136"/>
        <v>20.268493150684932</v>
      </c>
      <c r="C635" s="106">
        <f t="shared" ca="1" si="136"/>
        <v>20.254620123203285</v>
      </c>
      <c r="D635" s="106">
        <f t="shared" ca="1" si="136"/>
        <v>20.255036037700979</v>
      </c>
      <c r="E635" s="106">
        <f t="shared" ca="1" si="136"/>
        <v>20.255053229201149</v>
      </c>
      <c r="F635" s="106">
        <f t="shared" ca="1" si="137"/>
        <v>20.252777777777776</v>
      </c>
      <c r="G635" s="106">
        <f t="shared" ca="1" si="137"/>
        <v>20.255880522713127</v>
      </c>
      <c r="H635" s="106">
        <f t="shared" ca="1" si="137"/>
        <v>20.268493150684932</v>
      </c>
      <c r="I635" s="106">
        <f t="shared" ca="1" si="138"/>
        <v>20</v>
      </c>
      <c r="J635" s="106">
        <f t="shared" ca="1" si="138"/>
        <v>243</v>
      </c>
      <c r="K635" s="106">
        <f t="shared" ca="1" si="138"/>
        <v>93</v>
      </c>
      <c r="L635" s="106">
        <f t="shared" ca="1" si="138"/>
        <v>3</v>
      </c>
      <c r="M635" s="106">
        <f t="shared" ca="1" si="138"/>
        <v>1</v>
      </c>
      <c r="N635" s="106">
        <f t="shared" ca="1" si="138"/>
        <v>7398</v>
      </c>
      <c r="Q635" s="4"/>
    </row>
    <row r="636" spans="1:17" x14ac:dyDescent="0.2">
      <c r="A636" s="110">
        <f t="shared" ca="1" si="127"/>
        <v>37204</v>
      </c>
      <c r="B636" s="106">
        <f t="shared" ca="1" si="136"/>
        <v>20.265753424657536</v>
      </c>
      <c r="C636" s="106">
        <f t="shared" ca="1" si="136"/>
        <v>20.251882272416154</v>
      </c>
      <c r="D636" s="106">
        <f t="shared" ca="1" si="136"/>
        <v>20.25229813069399</v>
      </c>
      <c r="E636" s="106">
        <f t="shared" ca="1" si="136"/>
        <v>20.252315319870359</v>
      </c>
      <c r="F636" s="106">
        <f t="shared" ca="1" si="137"/>
        <v>20.25</v>
      </c>
      <c r="G636" s="106">
        <f t="shared" ca="1" si="137"/>
        <v>20.253142501555693</v>
      </c>
      <c r="H636" s="106">
        <f t="shared" ca="1" si="137"/>
        <v>20.265753424657536</v>
      </c>
      <c r="I636" s="106">
        <f t="shared" ca="1" si="138"/>
        <v>20</v>
      </c>
      <c r="J636" s="106">
        <f t="shared" ca="1" si="138"/>
        <v>243</v>
      </c>
      <c r="K636" s="106">
        <f t="shared" ca="1" si="138"/>
        <v>92</v>
      </c>
      <c r="L636" s="106">
        <f t="shared" ca="1" si="138"/>
        <v>3</v>
      </c>
      <c r="M636" s="106">
        <f t="shared" ca="1" si="138"/>
        <v>0</v>
      </c>
      <c r="N636" s="106">
        <f t="shared" ca="1" si="138"/>
        <v>7397</v>
      </c>
      <c r="Q636" s="4"/>
    </row>
    <row r="637" spans="1:17" x14ac:dyDescent="0.2">
      <c r="A637" s="110">
        <f t="shared" ca="1" si="127"/>
        <v>37205</v>
      </c>
      <c r="B637" s="106">
        <f t="shared" ca="1" si="136"/>
        <v>20.263013698630136</v>
      </c>
      <c r="C637" s="106">
        <f t="shared" ca="1" si="136"/>
        <v>20.249144421629023</v>
      </c>
      <c r="D637" s="106">
        <f t="shared" ca="1" si="136"/>
        <v>20.249560223687002</v>
      </c>
      <c r="E637" s="106">
        <f t="shared" ca="1" si="136"/>
        <v>20.249577410539565</v>
      </c>
      <c r="F637" s="106">
        <f t="shared" ca="1" si="137"/>
        <v>20.247222222222224</v>
      </c>
      <c r="G637" s="106">
        <f t="shared" ca="1" si="137"/>
        <v>20.250404480398256</v>
      </c>
      <c r="H637" s="106">
        <f t="shared" ca="1" si="137"/>
        <v>20.263013698630136</v>
      </c>
      <c r="I637" s="106">
        <f t="shared" ca="1" si="138"/>
        <v>20</v>
      </c>
      <c r="J637" s="106">
        <f t="shared" ca="1" si="138"/>
        <v>242</v>
      </c>
      <c r="K637" s="106">
        <f t="shared" ca="1" si="138"/>
        <v>91</v>
      </c>
      <c r="L637" s="106">
        <f t="shared" ca="1" si="138"/>
        <v>2</v>
      </c>
      <c r="M637" s="106">
        <f t="shared" ca="1" si="138"/>
        <v>30</v>
      </c>
      <c r="N637" s="106">
        <f t="shared" ca="1" si="138"/>
        <v>7396</v>
      </c>
      <c r="Q637" s="4"/>
    </row>
    <row r="638" spans="1:17" x14ac:dyDescent="0.2">
      <c r="A638" s="110">
        <f t="shared" ca="1" si="127"/>
        <v>37295</v>
      </c>
      <c r="B638" s="106">
        <f t="shared" ca="1" si="136"/>
        <v>20.016438356164382</v>
      </c>
      <c r="C638" s="106">
        <f t="shared" ca="1" si="136"/>
        <v>20.002737850787131</v>
      </c>
      <c r="D638" s="106">
        <f t="shared" ca="1" si="136"/>
        <v>20.003148593058036</v>
      </c>
      <c r="E638" s="106">
        <f t="shared" ca="1" si="136"/>
        <v>20.003165570768264</v>
      </c>
      <c r="F638" s="106">
        <f t="shared" ca="1" si="137"/>
        <v>20.002777777777776</v>
      </c>
      <c r="G638" s="106">
        <f t="shared" ca="1" si="137"/>
        <v>20.003389830508475</v>
      </c>
      <c r="H638" s="106">
        <f t="shared" ca="1" si="137"/>
        <v>20.016438356164382</v>
      </c>
      <c r="I638" s="106">
        <f t="shared" ca="1" si="138"/>
        <v>20</v>
      </c>
      <c r="J638" s="106">
        <f t="shared" ca="1" si="138"/>
        <v>240</v>
      </c>
      <c r="K638" s="106">
        <f t="shared" ca="1" si="138"/>
        <v>1</v>
      </c>
      <c r="L638" s="106">
        <f t="shared" ca="1" si="138"/>
        <v>0</v>
      </c>
      <c r="M638" s="106">
        <f t="shared" ca="1" si="138"/>
        <v>1</v>
      </c>
      <c r="N638" s="106">
        <f t="shared" ca="1" si="138"/>
        <v>7306</v>
      </c>
      <c r="Q638" s="4"/>
    </row>
    <row r="639" spans="1:17" x14ac:dyDescent="0.2">
      <c r="A639" s="110">
        <f t="shared" ca="1" si="127"/>
        <v>37296</v>
      </c>
      <c r="B639" s="106">
        <f t="shared" ca="1" si="136"/>
        <v>20.013698630136986</v>
      </c>
      <c r="C639" s="106">
        <f t="shared" ca="1" si="136"/>
        <v>20</v>
      </c>
      <c r="D639" s="106">
        <f t="shared" ca="1" si="136"/>
        <v>20.000410686051048</v>
      </c>
      <c r="E639" s="106">
        <f t="shared" ca="1" si="136"/>
        <v>20.00042766143747</v>
      </c>
      <c r="F639" s="106">
        <f t="shared" ca="1" si="137"/>
        <v>20</v>
      </c>
      <c r="G639" s="106">
        <f t="shared" ca="1" si="137"/>
        <v>20.000651890482398</v>
      </c>
      <c r="H639" s="106">
        <f t="shared" ca="1" si="137"/>
        <v>20.013698630136986</v>
      </c>
      <c r="I639" s="106">
        <f t="shared" ca="1" si="138"/>
        <v>20</v>
      </c>
      <c r="J639" s="106">
        <f t="shared" ca="1" si="138"/>
        <v>240</v>
      </c>
      <c r="K639" s="106">
        <f t="shared" ca="1" si="138"/>
        <v>0</v>
      </c>
      <c r="L639" s="106">
        <f t="shared" ca="1" si="138"/>
        <v>0</v>
      </c>
      <c r="M639" s="106">
        <f t="shared" ca="1" si="138"/>
        <v>0</v>
      </c>
      <c r="N639" s="106">
        <f t="shared" ca="1" si="138"/>
        <v>7305</v>
      </c>
      <c r="Q639" s="4"/>
    </row>
    <row r="640" spans="1:17" x14ac:dyDescent="0.2">
      <c r="A640" s="110">
        <f t="shared" ca="1" si="127"/>
        <v>37297</v>
      </c>
      <c r="B640" s="106">
        <f t="shared" ca="1" si="136"/>
        <v>20.010958904109589</v>
      </c>
      <c r="C640" s="106">
        <f t="shared" ca="1" si="136"/>
        <v>19.997262149212869</v>
      </c>
      <c r="D640" s="106">
        <f t="shared" ca="1" si="136"/>
        <v>19.997672779044059</v>
      </c>
      <c r="E640" s="106">
        <f t="shared" ca="1" si="136"/>
        <v>19.997689752106677</v>
      </c>
      <c r="F640" s="106">
        <f t="shared" ca="1" si="137"/>
        <v>19.997222222222224</v>
      </c>
      <c r="G640" s="106">
        <f t="shared" ca="1" si="137"/>
        <v>19.997913950456322</v>
      </c>
      <c r="H640" s="106">
        <f t="shared" ca="1" si="137"/>
        <v>20.010958904109589</v>
      </c>
      <c r="I640" s="106">
        <f t="shared" ca="1" si="138"/>
        <v>19</v>
      </c>
      <c r="J640" s="106">
        <f t="shared" ca="1" si="138"/>
        <v>239</v>
      </c>
      <c r="K640" s="106">
        <f t="shared" ca="1" si="138"/>
        <v>364</v>
      </c>
      <c r="L640" s="106">
        <f t="shared" ca="1" si="138"/>
        <v>11</v>
      </c>
      <c r="M640" s="106">
        <f t="shared" ca="1" si="138"/>
        <v>30</v>
      </c>
      <c r="N640" s="106">
        <f t="shared" ca="1" si="138"/>
        <v>7304</v>
      </c>
      <c r="Q640" s="4"/>
    </row>
    <row r="641" spans="1:17" x14ac:dyDescent="0.2">
      <c r="A641" s="110">
        <f t="shared" ca="1" si="127"/>
        <v>37384</v>
      </c>
      <c r="B641" s="106">
        <f t="shared" ca="1" si="136"/>
        <v>19.772602739726029</v>
      </c>
      <c r="C641" s="106">
        <f t="shared" ca="1" si="136"/>
        <v>19.759069130732374</v>
      </c>
      <c r="D641" s="106">
        <f t="shared" ca="1" si="136"/>
        <v>19.759474869436058</v>
      </c>
      <c r="E641" s="106">
        <f t="shared" ca="1" si="136"/>
        <v>19.759491640327752</v>
      </c>
      <c r="F641" s="106">
        <f t="shared" ca="1" si="137"/>
        <v>19.752777777777776</v>
      </c>
      <c r="G641" s="106">
        <f t="shared" ca="1" si="137"/>
        <v>19.759713168187744</v>
      </c>
      <c r="H641" s="106">
        <f t="shared" ca="1" si="137"/>
        <v>19.772602739726029</v>
      </c>
      <c r="I641" s="106">
        <f t="shared" ca="1" si="138"/>
        <v>19</v>
      </c>
      <c r="J641" s="106">
        <f t="shared" ca="1" si="138"/>
        <v>237</v>
      </c>
      <c r="K641" s="106">
        <f t="shared" ca="1" si="138"/>
        <v>277</v>
      </c>
      <c r="L641" s="106">
        <f t="shared" ca="1" si="138"/>
        <v>9</v>
      </c>
      <c r="M641" s="106">
        <f t="shared" ca="1" si="138"/>
        <v>1</v>
      </c>
      <c r="N641" s="106">
        <f t="shared" ca="1" si="138"/>
        <v>7217</v>
      </c>
      <c r="Q641" s="4"/>
    </row>
    <row r="642" spans="1:17" x14ac:dyDescent="0.2">
      <c r="A642" s="110">
        <f t="shared" ca="1" si="127"/>
        <v>37385</v>
      </c>
      <c r="B642" s="106">
        <f t="shared" ca="1" si="136"/>
        <v>19.769863013698629</v>
      </c>
      <c r="C642" s="106">
        <f t="shared" ca="1" si="136"/>
        <v>19.756331279945243</v>
      </c>
      <c r="D642" s="106">
        <f t="shared" ca="1" si="136"/>
        <v>19.75673696242907</v>
      </c>
      <c r="E642" s="106">
        <f t="shared" ca="1" si="136"/>
        <v>19.756753730996959</v>
      </c>
      <c r="F642" s="106">
        <f t="shared" ca="1" si="137"/>
        <v>19.75</v>
      </c>
      <c r="G642" s="106">
        <f t="shared" ca="1" si="137"/>
        <v>19.756975228161668</v>
      </c>
      <c r="H642" s="106">
        <f t="shared" ca="1" si="137"/>
        <v>19.769863013698629</v>
      </c>
      <c r="I642" s="106">
        <f t="shared" ca="1" si="138"/>
        <v>19</v>
      </c>
      <c r="J642" s="106">
        <f t="shared" ca="1" si="138"/>
        <v>237</v>
      </c>
      <c r="K642" s="106">
        <f t="shared" ca="1" si="138"/>
        <v>276</v>
      </c>
      <c r="L642" s="106">
        <f t="shared" ca="1" si="138"/>
        <v>9</v>
      </c>
      <c r="M642" s="106">
        <f t="shared" ca="1" si="138"/>
        <v>0</v>
      </c>
      <c r="N642" s="106">
        <f t="shared" ca="1" si="138"/>
        <v>7216</v>
      </c>
      <c r="Q642" s="4"/>
    </row>
    <row r="643" spans="1:17" x14ac:dyDescent="0.2">
      <c r="A643" s="110">
        <f t="shared" ca="1" si="127"/>
        <v>37386</v>
      </c>
      <c r="B643" s="106">
        <f t="shared" ca="1" si="136"/>
        <v>19.767123287671232</v>
      </c>
      <c r="C643" s="106">
        <f t="shared" ca="1" si="136"/>
        <v>19.753593429158112</v>
      </c>
      <c r="D643" s="106">
        <f t="shared" ca="1" si="136"/>
        <v>19.753999055422081</v>
      </c>
      <c r="E643" s="106">
        <f t="shared" ca="1" si="136"/>
        <v>19.754015821666165</v>
      </c>
      <c r="F643" s="106">
        <f t="shared" ca="1" si="137"/>
        <v>19.747222222222224</v>
      </c>
      <c r="G643" s="106">
        <f t="shared" ca="1" si="137"/>
        <v>19.754237288135592</v>
      </c>
      <c r="H643" s="106">
        <f t="shared" ca="1" si="137"/>
        <v>19.767123287671232</v>
      </c>
      <c r="I643" s="106">
        <f t="shared" ca="1" si="138"/>
        <v>19</v>
      </c>
      <c r="J643" s="106">
        <f t="shared" ca="1" si="138"/>
        <v>236</v>
      </c>
      <c r="K643" s="106">
        <f t="shared" ca="1" si="138"/>
        <v>275</v>
      </c>
      <c r="L643" s="106">
        <f t="shared" ca="1" si="138"/>
        <v>8</v>
      </c>
      <c r="M643" s="106">
        <f t="shared" ca="1" si="138"/>
        <v>30</v>
      </c>
      <c r="N643" s="106">
        <f t="shared" ca="1" si="138"/>
        <v>7215</v>
      </c>
      <c r="Q643" s="4"/>
    </row>
    <row r="644" spans="1:17" x14ac:dyDescent="0.2">
      <c r="A644" s="110">
        <f t="shared" ca="1" si="127"/>
        <v>37476</v>
      </c>
      <c r="B644" s="106">
        <f t="shared" ca="1" si="136"/>
        <v>19.520547945205479</v>
      </c>
      <c r="C644" s="106">
        <f t="shared" ca="1" si="136"/>
        <v>19.507186858316221</v>
      </c>
      <c r="D644" s="106">
        <f t="shared" ca="1" si="136"/>
        <v>19.507587424793115</v>
      </c>
      <c r="E644" s="106">
        <f t="shared" ca="1" si="136"/>
        <v>19.507603981894864</v>
      </c>
      <c r="F644" s="106">
        <f t="shared" ca="1" si="137"/>
        <v>19.502777777777776</v>
      </c>
      <c r="G644" s="106">
        <f t="shared" ca="1" si="137"/>
        <v>19.507822685788788</v>
      </c>
      <c r="H644" s="106">
        <f t="shared" ca="1" si="137"/>
        <v>19.520547945205479</v>
      </c>
      <c r="I644" s="106">
        <f t="shared" ref="I644:N653" ca="1" si="139">DATEDIF($A644,$B$7,I$12)</f>
        <v>19</v>
      </c>
      <c r="J644" s="106">
        <f t="shared" ca="1" si="139"/>
        <v>234</v>
      </c>
      <c r="K644" s="106">
        <f t="shared" ca="1" si="139"/>
        <v>185</v>
      </c>
      <c r="L644" s="106">
        <f t="shared" ca="1" si="139"/>
        <v>6</v>
      </c>
      <c r="M644" s="106">
        <f t="shared" ca="1" si="139"/>
        <v>1</v>
      </c>
      <c r="N644" s="106">
        <f t="shared" ca="1" si="139"/>
        <v>7125</v>
      </c>
      <c r="Q644" s="4"/>
    </row>
    <row r="645" spans="1:17" x14ac:dyDescent="0.2">
      <c r="A645" s="110">
        <f t="shared" ca="1" si="127"/>
        <v>37477</v>
      </c>
      <c r="B645" s="106">
        <f t="shared" ca="1" si="136"/>
        <v>19.517808219178082</v>
      </c>
      <c r="C645" s="106">
        <f t="shared" ca="1" si="136"/>
        <v>19.504449007529089</v>
      </c>
      <c r="D645" s="106">
        <f t="shared" ca="1" si="136"/>
        <v>19.504849517786127</v>
      </c>
      <c r="E645" s="106">
        <f t="shared" ca="1" si="136"/>
        <v>19.50486607256407</v>
      </c>
      <c r="F645" s="106">
        <f t="shared" ca="1" si="137"/>
        <v>19.5</v>
      </c>
      <c r="G645" s="106">
        <f t="shared" ca="1" si="137"/>
        <v>19.505084745762712</v>
      </c>
      <c r="H645" s="106">
        <f t="shared" ca="1" si="137"/>
        <v>19.517808219178082</v>
      </c>
      <c r="I645" s="106">
        <f t="shared" ca="1" si="139"/>
        <v>19</v>
      </c>
      <c r="J645" s="106">
        <f t="shared" ca="1" si="139"/>
        <v>234</v>
      </c>
      <c r="K645" s="106">
        <f t="shared" ca="1" si="139"/>
        <v>184</v>
      </c>
      <c r="L645" s="106">
        <f t="shared" ca="1" si="139"/>
        <v>6</v>
      </c>
      <c r="M645" s="106">
        <f t="shared" ca="1" si="139"/>
        <v>0</v>
      </c>
      <c r="N645" s="106">
        <f t="shared" ca="1" si="139"/>
        <v>7124</v>
      </c>
      <c r="Q645" s="4"/>
    </row>
    <row r="646" spans="1:17" x14ac:dyDescent="0.2">
      <c r="A646" s="110">
        <f t="shared" ca="1" si="127"/>
        <v>37478</v>
      </c>
      <c r="B646" s="106">
        <f t="shared" ca="1" si="136"/>
        <v>19.515068493150686</v>
      </c>
      <c r="C646" s="106">
        <f t="shared" ca="1" si="136"/>
        <v>19.501711156741958</v>
      </c>
      <c r="D646" s="106">
        <f t="shared" ca="1" si="136"/>
        <v>19.502111610779139</v>
      </c>
      <c r="E646" s="106">
        <f t="shared" ca="1" si="136"/>
        <v>19.50212816323328</v>
      </c>
      <c r="F646" s="106">
        <f t="shared" ca="1" si="137"/>
        <v>19.497222222222224</v>
      </c>
      <c r="G646" s="106">
        <f t="shared" ca="1" si="137"/>
        <v>19.502346805736636</v>
      </c>
      <c r="H646" s="106">
        <f t="shared" ca="1" si="137"/>
        <v>19.515068493150686</v>
      </c>
      <c r="I646" s="106">
        <f t="shared" ca="1" si="139"/>
        <v>19</v>
      </c>
      <c r="J646" s="106">
        <f t="shared" ca="1" si="139"/>
        <v>233</v>
      </c>
      <c r="K646" s="106">
        <f t="shared" ca="1" si="139"/>
        <v>183</v>
      </c>
      <c r="L646" s="106">
        <f t="shared" ca="1" si="139"/>
        <v>5</v>
      </c>
      <c r="M646" s="106">
        <f t="shared" ca="1" si="139"/>
        <v>30</v>
      </c>
      <c r="N646" s="106">
        <f t="shared" ca="1" si="139"/>
        <v>7123</v>
      </c>
      <c r="Q646" s="4"/>
    </row>
    <row r="647" spans="1:17" x14ac:dyDescent="0.2">
      <c r="A647" s="110">
        <f t="shared" ca="1" si="127"/>
        <v>37568</v>
      </c>
      <c r="B647" s="106">
        <f t="shared" ca="1" si="136"/>
        <v>19.268493150684932</v>
      </c>
      <c r="C647" s="106">
        <f t="shared" ca="1" si="136"/>
        <v>19.255304585900067</v>
      </c>
      <c r="D647" s="106">
        <f t="shared" ca="1" si="136"/>
        <v>19.255699980150172</v>
      </c>
      <c r="E647" s="106">
        <f t="shared" ca="1" si="136"/>
        <v>19.255716323461975</v>
      </c>
      <c r="F647" s="106">
        <f t="shared" ca="1" si="137"/>
        <v>19.252777777777776</v>
      </c>
      <c r="G647" s="106">
        <f t="shared" ca="1" si="137"/>
        <v>19.255932203389829</v>
      </c>
      <c r="H647" s="106">
        <f t="shared" ca="1" si="137"/>
        <v>19.268493150684932</v>
      </c>
      <c r="I647" s="106">
        <f t="shared" ca="1" si="139"/>
        <v>19</v>
      </c>
      <c r="J647" s="106">
        <f t="shared" ca="1" si="139"/>
        <v>231</v>
      </c>
      <c r="K647" s="106">
        <f t="shared" ca="1" si="139"/>
        <v>93</v>
      </c>
      <c r="L647" s="106">
        <f t="shared" ca="1" si="139"/>
        <v>3</v>
      </c>
      <c r="M647" s="106">
        <f t="shared" ca="1" si="139"/>
        <v>1</v>
      </c>
      <c r="N647" s="106">
        <f t="shared" ca="1" si="139"/>
        <v>7033</v>
      </c>
      <c r="Q647" s="4"/>
    </row>
    <row r="648" spans="1:17" x14ac:dyDescent="0.2">
      <c r="A648" s="110">
        <f t="shared" ca="1" si="127"/>
        <v>37569</v>
      </c>
      <c r="B648" s="106">
        <f t="shared" ca="1" si="136"/>
        <v>19.265753424657536</v>
      </c>
      <c r="C648" s="106">
        <f t="shared" ca="1" si="136"/>
        <v>19.252566735112936</v>
      </c>
      <c r="D648" s="106">
        <f t="shared" ca="1" si="136"/>
        <v>19.252962073143184</v>
      </c>
      <c r="E648" s="106">
        <f t="shared" ca="1" si="136"/>
        <v>19.252978414131181</v>
      </c>
      <c r="F648" s="106">
        <f t="shared" ca="1" si="137"/>
        <v>19.25</v>
      </c>
      <c r="G648" s="106">
        <f t="shared" ca="1" si="137"/>
        <v>19.253194263363756</v>
      </c>
      <c r="H648" s="106">
        <f t="shared" ca="1" si="137"/>
        <v>19.265753424657536</v>
      </c>
      <c r="I648" s="106">
        <f t="shared" ca="1" si="139"/>
        <v>19</v>
      </c>
      <c r="J648" s="106">
        <f t="shared" ca="1" si="139"/>
        <v>231</v>
      </c>
      <c r="K648" s="106">
        <f t="shared" ca="1" si="139"/>
        <v>92</v>
      </c>
      <c r="L648" s="106">
        <f t="shared" ca="1" si="139"/>
        <v>3</v>
      </c>
      <c r="M648" s="106">
        <f t="shared" ca="1" si="139"/>
        <v>0</v>
      </c>
      <c r="N648" s="106">
        <f t="shared" ca="1" si="139"/>
        <v>7032</v>
      </c>
      <c r="Q648" s="4"/>
    </row>
    <row r="649" spans="1:17" x14ac:dyDescent="0.2">
      <c r="A649" s="110">
        <f t="shared" ca="1" si="127"/>
        <v>37570</v>
      </c>
      <c r="B649" s="106">
        <f t="shared" ca="1" si="136"/>
        <v>19.263013698630136</v>
      </c>
      <c r="C649" s="106">
        <f t="shared" ca="1" si="136"/>
        <v>19.249828884325805</v>
      </c>
      <c r="D649" s="106">
        <f t="shared" ca="1" si="136"/>
        <v>19.250224166136196</v>
      </c>
      <c r="E649" s="106">
        <f t="shared" ca="1" si="136"/>
        <v>19.250240504800392</v>
      </c>
      <c r="F649" s="106">
        <f t="shared" ca="1" si="137"/>
        <v>19.247222222222224</v>
      </c>
      <c r="G649" s="106">
        <f t="shared" ca="1" si="137"/>
        <v>19.25045632333768</v>
      </c>
      <c r="H649" s="106">
        <f t="shared" ca="1" si="137"/>
        <v>19.263013698630136</v>
      </c>
      <c r="I649" s="106">
        <f t="shared" ca="1" si="139"/>
        <v>19</v>
      </c>
      <c r="J649" s="106">
        <f t="shared" ca="1" si="139"/>
        <v>230</v>
      </c>
      <c r="K649" s="106">
        <f t="shared" ca="1" si="139"/>
        <v>91</v>
      </c>
      <c r="L649" s="106">
        <f t="shared" ca="1" si="139"/>
        <v>2</v>
      </c>
      <c r="M649" s="106">
        <f t="shared" ca="1" si="139"/>
        <v>30</v>
      </c>
      <c r="N649" s="106">
        <f t="shared" ca="1" si="139"/>
        <v>7031</v>
      </c>
      <c r="Q649" s="4"/>
    </row>
    <row r="650" spans="1:17" x14ac:dyDescent="0.2">
      <c r="A650" s="110">
        <f t="shared" ca="1" si="127"/>
        <v>37660</v>
      </c>
      <c r="B650" s="106">
        <f t="shared" ca="1" si="136"/>
        <v>19.016438356164382</v>
      </c>
      <c r="C650" s="106">
        <f t="shared" ca="1" si="136"/>
        <v>19.003422313483917</v>
      </c>
      <c r="D650" s="106">
        <f t="shared" ca="1" si="136"/>
        <v>19.00381253550723</v>
      </c>
      <c r="E650" s="106">
        <f t="shared" ca="1" si="136"/>
        <v>19.003828665029086</v>
      </c>
      <c r="F650" s="106">
        <f t="shared" ca="1" si="137"/>
        <v>19.002777777777776</v>
      </c>
      <c r="G650" s="106">
        <f t="shared" ca="1" si="137"/>
        <v>19.003422313483917</v>
      </c>
      <c r="H650" s="106">
        <f t="shared" ca="1" si="137"/>
        <v>19.016438356164382</v>
      </c>
      <c r="I650" s="106">
        <f t="shared" ca="1" si="139"/>
        <v>19</v>
      </c>
      <c r="J650" s="106">
        <f t="shared" ca="1" si="139"/>
        <v>228</v>
      </c>
      <c r="K650" s="106">
        <f t="shared" ca="1" si="139"/>
        <v>1</v>
      </c>
      <c r="L650" s="106">
        <f t="shared" ca="1" si="139"/>
        <v>0</v>
      </c>
      <c r="M650" s="106">
        <f t="shared" ca="1" si="139"/>
        <v>1</v>
      </c>
      <c r="N650" s="106">
        <f t="shared" ca="1" si="139"/>
        <v>6941</v>
      </c>
      <c r="Q650" s="4"/>
    </row>
    <row r="651" spans="1:17" x14ac:dyDescent="0.2">
      <c r="A651" s="110">
        <f t="shared" ca="1" si="127"/>
        <v>37661</v>
      </c>
      <c r="B651" s="106">
        <f t="shared" ca="1" si="136"/>
        <v>19.013698630136986</v>
      </c>
      <c r="C651" s="106">
        <f t="shared" ca="1" si="136"/>
        <v>19.000684462696782</v>
      </c>
      <c r="D651" s="106">
        <f t="shared" ca="1" si="136"/>
        <v>19.001074628500241</v>
      </c>
      <c r="E651" s="106">
        <f t="shared" ca="1" si="136"/>
        <v>19.001090755698296</v>
      </c>
      <c r="F651" s="106">
        <f t="shared" ca="1" si="137"/>
        <v>19</v>
      </c>
      <c r="G651" s="106">
        <f t="shared" ca="1" si="137"/>
        <v>19.000684462696782</v>
      </c>
      <c r="H651" s="106">
        <f t="shared" ca="1" si="137"/>
        <v>19.013698630136986</v>
      </c>
      <c r="I651" s="106">
        <f t="shared" ca="1" si="139"/>
        <v>19</v>
      </c>
      <c r="J651" s="106">
        <f t="shared" ca="1" si="139"/>
        <v>228</v>
      </c>
      <c r="K651" s="106">
        <f t="shared" ca="1" si="139"/>
        <v>0</v>
      </c>
      <c r="L651" s="106">
        <f t="shared" ca="1" si="139"/>
        <v>0</v>
      </c>
      <c r="M651" s="106">
        <f t="shared" ca="1" si="139"/>
        <v>0</v>
      </c>
      <c r="N651" s="106">
        <f t="shared" ca="1" si="139"/>
        <v>6940</v>
      </c>
      <c r="Q651" s="4"/>
    </row>
    <row r="652" spans="1:17" x14ac:dyDescent="0.2">
      <c r="A652" s="110">
        <f t="shared" ca="1" si="127"/>
        <v>37662</v>
      </c>
      <c r="B652" s="106">
        <f t="shared" ca="1" si="136"/>
        <v>19.010958904109589</v>
      </c>
      <c r="C652" s="106">
        <f t="shared" ca="1" si="136"/>
        <v>18.997946611909651</v>
      </c>
      <c r="D652" s="106">
        <f t="shared" ca="1" si="136"/>
        <v>18.998336721493253</v>
      </c>
      <c r="E652" s="106">
        <f t="shared" ca="1" si="136"/>
        <v>18.998352846367503</v>
      </c>
      <c r="F652" s="106">
        <f t="shared" ca="1" si="137"/>
        <v>18.997222222222224</v>
      </c>
      <c r="G652" s="106">
        <f t="shared" ca="1" si="137"/>
        <v>18.997946611909651</v>
      </c>
      <c r="H652" s="106">
        <f t="shared" ca="1" si="137"/>
        <v>19.010958904109589</v>
      </c>
      <c r="I652" s="106">
        <f t="shared" ca="1" si="139"/>
        <v>18</v>
      </c>
      <c r="J652" s="106">
        <f t="shared" ca="1" si="139"/>
        <v>227</v>
      </c>
      <c r="K652" s="106">
        <f t="shared" ca="1" si="139"/>
        <v>364</v>
      </c>
      <c r="L652" s="106">
        <f t="shared" ca="1" si="139"/>
        <v>11</v>
      </c>
      <c r="M652" s="106">
        <f t="shared" ca="1" si="139"/>
        <v>30</v>
      </c>
      <c r="N652" s="106">
        <f t="shared" ca="1" si="139"/>
        <v>6939</v>
      </c>
      <c r="Q652" s="4"/>
    </row>
    <row r="653" spans="1:17" x14ac:dyDescent="0.2">
      <c r="A653" s="110">
        <f t="shared" ca="1" si="127"/>
        <v>37749</v>
      </c>
      <c r="B653" s="106">
        <f t="shared" ca="1" si="136"/>
        <v>18.772602739726029</v>
      </c>
      <c r="C653" s="106">
        <f t="shared" ca="1" si="136"/>
        <v>18.759753593429156</v>
      </c>
      <c r="D653" s="106">
        <f t="shared" ca="1" si="136"/>
        <v>18.760138811885255</v>
      </c>
      <c r="E653" s="106">
        <f t="shared" ca="1" si="136"/>
        <v>18.760154734588575</v>
      </c>
      <c r="F653" s="106">
        <f t="shared" ca="1" si="137"/>
        <v>18.752777777777776</v>
      </c>
      <c r="G653" s="106">
        <f t="shared" ca="1" si="137"/>
        <v>18.759753593429156</v>
      </c>
      <c r="H653" s="106">
        <f t="shared" ca="1" si="137"/>
        <v>18.772602739726029</v>
      </c>
      <c r="I653" s="106">
        <f t="shared" ca="1" si="139"/>
        <v>18</v>
      </c>
      <c r="J653" s="106">
        <f t="shared" ca="1" si="139"/>
        <v>225</v>
      </c>
      <c r="K653" s="106">
        <f t="shared" ca="1" si="139"/>
        <v>277</v>
      </c>
      <c r="L653" s="106">
        <f t="shared" ca="1" si="139"/>
        <v>9</v>
      </c>
      <c r="M653" s="106">
        <f t="shared" ca="1" si="139"/>
        <v>1</v>
      </c>
      <c r="N653" s="106">
        <f t="shared" ca="1" si="139"/>
        <v>6852</v>
      </c>
      <c r="Q653" s="4"/>
    </row>
    <row r="654" spans="1:17" x14ac:dyDescent="0.2">
      <c r="A654" s="110">
        <f t="shared" ca="1" si="127"/>
        <v>37750</v>
      </c>
      <c r="B654" s="106">
        <f t="shared" ref="B654:E673" ca="1" si="140">($B$7-$A654)/B$12</f>
        <v>18.769863013698629</v>
      </c>
      <c r="C654" s="106">
        <f t="shared" ca="1" si="140"/>
        <v>18.757015742642025</v>
      </c>
      <c r="D654" s="106">
        <f t="shared" ca="1" si="140"/>
        <v>18.757400904878267</v>
      </c>
      <c r="E654" s="106">
        <f t="shared" ca="1" si="140"/>
        <v>18.757416825257785</v>
      </c>
      <c r="F654" s="106">
        <f t="shared" ref="F654:H673" ca="1" si="141">YEARFRAC($A654,$B$7,F$12)</f>
        <v>18.75</v>
      </c>
      <c r="G654" s="106">
        <f t="shared" ca="1" si="141"/>
        <v>18.757015742642025</v>
      </c>
      <c r="H654" s="106">
        <f t="shared" ca="1" si="141"/>
        <v>18.769863013698629</v>
      </c>
      <c r="I654" s="106">
        <f t="shared" ref="I654:N663" ca="1" si="142">DATEDIF($A654,$B$7,I$12)</f>
        <v>18</v>
      </c>
      <c r="J654" s="106">
        <f t="shared" ca="1" si="142"/>
        <v>225</v>
      </c>
      <c r="K654" s="106">
        <f t="shared" ca="1" si="142"/>
        <v>276</v>
      </c>
      <c r="L654" s="106">
        <f t="shared" ca="1" si="142"/>
        <v>9</v>
      </c>
      <c r="M654" s="106">
        <f t="shared" ca="1" si="142"/>
        <v>0</v>
      </c>
      <c r="N654" s="106">
        <f t="shared" ca="1" si="142"/>
        <v>6851</v>
      </c>
      <c r="Q654" s="4"/>
    </row>
    <row r="655" spans="1:17" x14ac:dyDescent="0.2">
      <c r="A655" s="110">
        <f t="shared" ca="1" si="127"/>
        <v>37751</v>
      </c>
      <c r="B655" s="106">
        <f t="shared" ca="1" si="140"/>
        <v>18.767123287671232</v>
      </c>
      <c r="C655" s="106">
        <f t="shared" ca="1" si="140"/>
        <v>18.754277891854894</v>
      </c>
      <c r="D655" s="106">
        <f t="shared" ca="1" si="140"/>
        <v>18.754662997871279</v>
      </c>
      <c r="E655" s="106">
        <f t="shared" ca="1" si="140"/>
        <v>18.754678915926991</v>
      </c>
      <c r="F655" s="106">
        <f t="shared" ca="1" si="141"/>
        <v>18.747222222222224</v>
      </c>
      <c r="G655" s="106">
        <f t="shared" ca="1" si="141"/>
        <v>18.754277891854894</v>
      </c>
      <c r="H655" s="106">
        <f t="shared" ca="1" si="141"/>
        <v>18.767123287671232</v>
      </c>
      <c r="I655" s="106">
        <f t="shared" ca="1" si="142"/>
        <v>18</v>
      </c>
      <c r="J655" s="106">
        <f t="shared" ca="1" si="142"/>
        <v>224</v>
      </c>
      <c r="K655" s="106">
        <f t="shared" ca="1" si="142"/>
        <v>275</v>
      </c>
      <c r="L655" s="106">
        <f t="shared" ca="1" si="142"/>
        <v>8</v>
      </c>
      <c r="M655" s="106">
        <f t="shared" ca="1" si="142"/>
        <v>30</v>
      </c>
      <c r="N655" s="106">
        <f t="shared" ca="1" si="142"/>
        <v>6850</v>
      </c>
      <c r="Q655" s="4"/>
    </row>
    <row r="656" spans="1:17" x14ac:dyDescent="0.2">
      <c r="A656" s="110">
        <f t="shared" ca="1" si="127"/>
        <v>37841</v>
      </c>
      <c r="B656" s="106">
        <f t="shared" ca="1" si="140"/>
        <v>18.520547945205479</v>
      </c>
      <c r="C656" s="106">
        <f t="shared" ca="1" si="140"/>
        <v>18.507871321013006</v>
      </c>
      <c r="D656" s="106">
        <f t="shared" ca="1" si="140"/>
        <v>18.508251367242313</v>
      </c>
      <c r="E656" s="106">
        <f t="shared" ca="1" si="140"/>
        <v>18.508267076155686</v>
      </c>
      <c r="F656" s="106">
        <f t="shared" ca="1" si="141"/>
        <v>18.502777777777776</v>
      </c>
      <c r="G656" s="106">
        <f t="shared" ca="1" si="141"/>
        <v>18.507871321013006</v>
      </c>
      <c r="H656" s="106">
        <f t="shared" ca="1" si="141"/>
        <v>18.520547945205479</v>
      </c>
      <c r="I656" s="106">
        <f t="shared" ca="1" si="142"/>
        <v>18</v>
      </c>
      <c r="J656" s="106">
        <f t="shared" ca="1" si="142"/>
        <v>222</v>
      </c>
      <c r="K656" s="106">
        <f t="shared" ca="1" si="142"/>
        <v>185</v>
      </c>
      <c r="L656" s="106">
        <f t="shared" ca="1" si="142"/>
        <v>6</v>
      </c>
      <c r="M656" s="106">
        <f t="shared" ca="1" si="142"/>
        <v>1</v>
      </c>
      <c r="N656" s="106">
        <f t="shared" ca="1" si="142"/>
        <v>6760</v>
      </c>
      <c r="Q656" s="4"/>
    </row>
    <row r="657" spans="1:17" x14ac:dyDescent="0.2">
      <c r="A657" s="110">
        <f t="shared" ca="1" si="127"/>
        <v>37842</v>
      </c>
      <c r="B657" s="106">
        <f t="shared" ca="1" si="140"/>
        <v>18.517808219178082</v>
      </c>
      <c r="C657" s="106">
        <f t="shared" ca="1" si="140"/>
        <v>18.505133470225871</v>
      </c>
      <c r="D657" s="106">
        <f t="shared" ca="1" si="140"/>
        <v>18.505513460235324</v>
      </c>
      <c r="E657" s="106">
        <f t="shared" ca="1" si="140"/>
        <v>18.505529166824896</v>
      </c>
      <c r="F657" s="106">
        <f t="shared" ca="1" si="141"/>
        <v>18.5</v>
      </c>
      <c r="G657" s="106">
        <f t="shared" ca="1" si="141"/>
        <v>18.505133470225871</v>
      </c>
      <c r="H657" s="106">
        <f t="shared" ca="1" si="141"/>
        <v>18.517808219178082</v>
      </c>
      <c r="I657" s="106">
        <f t="shared" ca="1" si="142"/>
        <v>18</v>
      </c>
      <c r="J657" s="106">
        <f t="shared" ca="1" si="142"/>
        <v>222</v>
      </c>
      <c r="K657" s="106">
        <f t="shared" ca="1" si="142"/>
        <v>184</v>
      </c>
      <c r="L657" s="106">
        <f t="shared" ca="1" si="142"/>
        <v>6</v>
      </c>
      <c r="M657" s="106">
        <f t="shared" ca="1" si="142"/>
        <v>0</v>
      </c>
      <c r="N657" s="106">
        <f t="shared" ca="1" si="142"/>
        <v>6759</v>
      </c>
      <c r="Q657" s="4"/>
    </row>
    <row r="658" spans="1:17" x14ac:dyDescent="0.2">
      <c r="A658" s="110">
        <f t="shared" ref="A658:A721" ca="1" si="143">EDATE(A655,3)</f>
        <v>37843</v>
      </c>
      <c r="B658" s="106">
        <f t="shared" ca="1" si="140"/>
        <v>18.515068493150686</v>
      </c>
      <c r="C658" s="106">
        <f t="shared" ca="1" si="140"/>
        <v>18.50239561943874</v>
      </c>
      <c r="D658" s="106">
        <f t="shared" ca="1" si="140"/>
        <v>18.502775553228336</v>
      </c>
      <c r="E658" s="106">
        <f t="shared" ca="1" si="140"/>
        <v>18.502791257494103</v>
      </c>
      <c r="F658" s="106">
        <f t="shared" ca="1" si="141"/>
        <v>18.497222222222224</v>
      </c>
      <c r="G658" s="106">
        <f t="shared" ca="1" si="141"/>
        <v>18.50239561943874</v>
      </c>
      <c r="H658" s="106">
        <f t="shared" ca="1" si="141"/>
        <v>18.515068493150686</v>
      </c>
      <c r="I658" s="106">
        <f t="shared" ca="1" si="142"/>
        <v>18</v>
      </c>
      <c r="J658" s="106">
        <f t="shared" ca="1" si="142"/>
        <v>221</v>
      </c>
      <c r="K658" s="106">
        <f t="shared" ca="1" si="142"/>
        <v>183</v>
      </c>
      <c r="L658" s="106">
        <f t="shared" ca="1" si="142"/>
        <v>5</v>
      </c>
      <c r="M658" s="106">
        <f t="shared" ca="1" si="142"/>
        <v>30</v>
      </c>
      <c r="N658" s="106">
        <f t="shared" ca="1" si="142"/>
        <v>6758</v>
      </c>
      <c r="Q658" s="4"/>
    </row>
    <row r="659" spans="1:17" x14ac:dyDescent="0.2">
      <c r="A659" s="110">
        <f t="shared" ca="1" si="143"/>
        <v>37933</v>
      </c>
      <c r="B659" s="106">
        <f t="shared" ca="1" si="140"/>
        <v>18.268493150684932</v>
      </c>
      <c r="C659" s="106">
        <f t="shared" ca="1" si="140"/>
        <v>18.255989048596852</v>
      </c>
      <c r="D659" s="106">
        <f t="shared" ca="1" si="140"/>
        <v>18.25636392259937</v>
      </c>
      <c r="E659" s="106">
        <f t="shared" ca="1" si="140"/>
        <v>18.256379417722801</v>
      </c>
      <c r="F659" s="106">
        <f t="shared" ca="1" si="141"/>
        <v>18.252777777777776</v>
      </c>
      <c r="G659" s="106">
        <f t="shared" ca="1" si="141"/>
        <v>18.255989048596852</v>
      </c>
      <c r="H659" s="106">
        <f t="shared" ca="1" si="141"/>
        <v>18.268493150684932</v>
      </c>
      <c r="I659" s="106">
        <f t="shared" ca="1" si="142"/>
        <v>18</v>
      </c>
      <c r="J659" s="106">
        <f t="shared" ca="1" si="142"/>
        <v>219</v>
      </c>
      <c r="K659" s="106">
        <f t="shared" ca="1" si="142"/>
        <v>93</v>
      </c>
      <c r="L659" s="106">
        <f t="shared" ca="1" si="142"/>
        <v>3</v>
      </c>
      <c r="M659" s="106">
        <f t="shared" ca="1" si="142"/>
        <v>1</v>
      </c>
      <c r="N659" s="106">
        <f t="shared" ca="1" si="142"/>
        <v>6668</v>
      </c>
      <c r="Q659" s="4"/>
    </row>
    <row r="660" spans="1:17" x14ac:dyDescent="0.2">
      <c r="A660" s="110">
        <f t="shared" ca="1" si="143"/>
        <v>37934</v>
      </c>
      <c r="B660" s="106">
        <f t="shared" ca="1" si="140"/>
        <v>18.265753424657536</v>
      </c>
      <c r="C660" s="106">
        <f t="shared" ca="1" si="140"/>
        <v>18.253251197809718</v>
      </c>
      <c r="D660" s="106">
        <f t="shared" ca="1" si="140"/>
        <v>18.253626015592381</v>
      </c>
      <c r="E660" s="106">
        <f t="shared" ca="1" si="140"/>
        <v>18.253641508392008</v>
      </c>
      <c r="F660" s="106">
        <f t="shared" ca="1" si="141"/>
        <v>18.25</v>
      </c>
      <c r="G660" s="106">
        <f t="shared" ca="1" si="141"/>
        <v>18.253251197809718</v>
      </c>
      <c r="H660" s="106">
        <f t="shared" ca="1" si="141"/>
        <v>18.265753424657536</v>
      </c>
      <c r="I660" s="106">
        <f t="shared" ca="1" si="142"/>
        <v>18</v>
      </c>
      <c r="J660" s="106">
        <f t="shared" ca="1" si="142"/>
        <v>219</v>
      </c>
      <c r="K660" s="106">
        <f t="shared" ca="1" si="142"/>
        <v>92</v>
      </c>
      <c r="L660" s="106">
        <f t="shared" ca="1" si="142"/>
        <v>3</v>
      </c>
      <c r="M660" s="106">
        <f t="shared" ca="1" si="142"/>
        <v>0</v>
      </c>
      <c r="N660" s="106">
        <f t="shared" ca="1" si="142"/>
        <v>6667</v>
      </c>
      <c r="Q660" s="4"/>
    </row>
    <row r="661" spans="1:17" x14ac:dyDescent="0.2">
      <c r="A661" s="110">
        <f t="shared" ca="1" si="143"/>
        <v>37935</v>
      </c>
      <c r="B661" s="106">
        <f t="shared" ca="1" si="140"/>
        <v>18.263013698630136</v>
      </c>
      <c r="C661" s="106">
        <f t="shared" ca="1" si="140"/>
        <v>18.250513347022586</v>
      </c>
      <c r="D661" s="106">
        <f t="shared" ca="1" si="140"/>
        <v>18.250888108585393</v>
      </c>
      <c r="E661" s="106">
        <f t="shared" ca="1" si="140"/>
        <v>18.250903599061214</v>
      </c>
      <c r="F661" s="106">
        <f t="shared" ca="1" si="141"/>
        <v>18.247222222222224</v>
      </c>
      <c r="G661" s="106">
        <f t="shared" ca="1" si="141"/>
        <v>18.250513347022586</v>
      </c>
      <c r="H661" s="106">
        <f t="shared" ca="1" si="141"/>
        <v>18.263013698630136</v>
      </c>
      <c r="I661" s="106">
        <f t="shared" ca="1" si="142"/>
        <v>18</v>
      </c>
      <c r="J661" s="106">
        <f t="shared" ca="1" si="142"/>
        <v>218</v>
      </c>
      <c r="K661" s="106">
        <f t="shared" ca="1" si="142"/>
        <v>91</v>
      </c>
      <c r="L661" s="106">
        <f t="shared" ca="1" si="142"/>
        <v>2</v>
      </c>
      <c r="M661" s="106">
        <f t="shared" ca="1" si="142"/>
        <v>30</v>
      </c>
      <c r="N661" s="106">
        <f t="shared" ca="1" si="142"/>
        <v>6666</v>
      </c>
      <c r="Q661" s="4"/>
    </row>
    <row r="662" spans="1:17" x14ac:dyDescent="0.2">
      <c r="A662" s="110">
        <f t="shared" ca="1" si="143"/>
        <v>38025</v>
      </c>
      <c r="B662" s="106">
        <f t="shared" ca="1" si="140"/>
        <v>18.016438356164382</v>
      </c>
      <c r="C662" s="106">
        <f t="shared" ca="1" si="140"/>
        <v>18.004106776180699</v>
      </c>
      <c r="D662" s="106">
        <f t="shared" ca="1" si="140"/>
        <v>18.004476477956427</v>
      </c>
      <c r="E662" s="106">
        <f t="shared" ca="1" si="140"/>
        <v>18.004491759289913</v>
      </c>
      <c r="F662" s="106">
        <f t="shared" ca="1" si="141"/>
        <v>18.002777777777776</v>
      </c>
      <c r="G662" s="106">
        <f t="shared" ca="1" si="141"/>
        <v>18.003458213256486</v>
      </c>
      <c r="H662" s="106">
        <f t="shared" ca="1" si="141"/>
        <v>18.016438356164382</v>
      </c>
      <c r="I662" s="106">
        <f t="shared" ca="1" si="142"/>
        <v>18</v>
      </c>
      <c r="J662" s="106">
        <f t="shared" ca="1" si="142"/>
        <v>216</v>
      </c>
      <c r="K662" s="106">
        <f t="shared" ca="1" si="142"/>
        <v>1</v>
      </c>
      <c r="L662" s="106">
        <f t="shared" ca="1" si="142"/>
        <v>0</v>
      </c>
      <c r="M662" s="106">
        <f t="shared" ca="1" si="142"/>
        <v>1</v>
      </c>
      <c r="N662" s="106">
        <f t="shared" ca="1" si="142"/>
        <v>6576</v>
      </c>
      <c r="Q662" s="4"/>
    </row>
    <row r="663" spans="1:17" x14ac:dyDescent="0.2">
      <c r="A663" s="110">
        <f t="shared" ca="1" si="143"/>
        <v>38026</v>
      </c>
      <c r="B663" s="106">
        <f t="shared" ca="1" si="140"/>
        <v>18.013698630136986</v>
      </c>
      <c r="C663" s="106">
        <f t="shared" ca="1" si="140"/>
        <v>18.001368925393567</v>
      </c>
      <c r="D663" s="106">
        <f t="shared" ca="1" si="140"/>
        <v>18.001738570949438</v>
      </c>
      <c r="E663" s="106">
        <f t="shared" ca="1" si="140"/>
        <v>18.001753849959119</v>
      </c>
      <c r="F663" s="106">
        <f t="shared" ca="1" si="141"/>
        <v>18</v>
      </c>
      <c r="G663" s="106">
        <f t="shared" ca="1" si="141"/>
        <v>18.000720461095103</v>
      </c>
      <c r="H663" s="106">
        <f t="shared" ca="1" si="141"/>
        <v>18.013698630136986</v>
      </c>
      <c r="I663" s="106">
        <f t="shared" ca="1" si="142"/>
        <v>18</v>
      </c>
      <c r="J663" s="106">
        <f t="shared" ca="1" si="142"/>
        <v>216</v>
      </c>
      <c r="K663" s="106">
        <f t="shared" ca="1" si="142"/>
        <v>0</v>
      </c>
      <c r="L663" s="106">
        <f t="shared" ca="1" si="142"/>
        <v>0</v>
      </c>
      <c r="M663" s="106">
        <f t="shared" ca="1" si="142"/>
        <v>0</v>
      </c>
      <c r="N663" s="106">
        <f t="shared" ca="1" si="142"/>
        <v>6575</v>
      </c>
      <c r="Q663" s="4"/>
    </row>
    <row r="664" spans="1:17" x14ac:dyDescent="0.2">
      <c r="A664" s="110">
        <f t="shared" ca="1" si="143"/>
        <v>38027</v>
      </c>
      <c r="B664" s="106">
        <f t="shared" ca="1" si="140"/>
        <v>18.010958904109589</v>
      </c>
      <c r="C664" s="106">
        <f t="shared" ca="1" si="140"/>
        <v>17.998631074606433</v>
      </c>
      <c r="D664" s="106">
        <f t="shared" ca="1" si="140"/>
        <v>17.99900066394245</v>
      </c>
      <c r="E664" s="106">
        <f t="shared" ca="1" si="140"/>
        <v>17.999015940628325</v>
      </c>
      <c r="F664" s="106">
        <f t="shared" ca="1" si="141"/>
        <v>17.997222222222224</v>
      </c>
      <c r="G664" s="106">
        <f t="shared" ca="1" si="141"/>
        <v>17.997982708933719</v>
      </c>
      <c r="H664" s="106">
        <f t="shared" ca="1" si="141"/>
        <v>18.010958904109589</v>
      </c>
      <c r="I664" s="106">
        <f t="shared" ref="I664:N673" ca="1" si="144">DATEDIF($A664,$B$7,I$12)</f>
        <v>17</v>
      </c>
      <c r="J664" s="106">
        <f t="shared" ca="1" si="144"/>
        <v>215</v>
      </c>
      <c r="K664" s="106">
        <f t="shared" ca="1" si="144"/>
        <v>365</v>
      </c>
      <c r="L664" s="106">
        <f t="shared" ca="1" si="144"/>
        <v>11</v>
      </c>
      <c r="M664" s="106">
        <f t="shared" ca="1" si="144"/>
        <v>30</v>
      </c>
      <c r="N664" s="106">
        <f t="shared" ca="1" si="144"/>
        <v>6574</v>
      </c>
      <c r="Q664" s="4"/>
    </row>
    <row r="665" spans="1:17" x14ac:dyDescent="0.2">
      <c r="A665" s="110">
        <f t="shared" ca="1" si="143"/>
        <v>38115</v>
      </c>
      <c r="B665" s="106">
        <f t="shared" ca="1" si="140"/>
        <v>17.769863013698629</v>
      </c>
      <c r="C665" s="106">
        <f t="shared" ca="1" si="140"/>
        <v>17.757700205338811</v>
      </c>
      <c r="D665" s="106">
        <f t="shared" ca="1" si="140"/>
        <v>17.758064847327461</v>
      </c>
      <c r="E665" s="106">
        <f t="shared" ca="1" si="140"/>
        <v>17.758079919518607</v>
      </c>
      <c r="F665" s="106">
        <f t="shared" ca="1" si="141"/>
        <v>17.752777777777776</v>
      </c>
      <c r="G665" s="106">
        <f t="shared" ca="1" si="141"/>
        <v>17.75706051873199</v>
      </c>
      <c r="H665" s="106">
        <f t="shared" ca="1" si="141"/>
        <v>17.769863013698629</v>
      </c>
      <c r="I665" s="106">
        <f t="shared" ca="1" si="144"/>
        <v>17</v>
      </c>
      <c r="J665" s="106">
        <f t="shared" ca="1" si="144"/>
        <v>213</v>
      </c>
      <c r="K665" s="106">
        <f t="shared" ca="1" si="144"/>
        <v>277</v>
      </c>
      <c r="L665" s="106">
        <f t="shared" ca="1" si="144"/>
        <v>9</v>
      </c>
      <c r="M665" s="106">
        <f t="shared" ca="1" si="144"/>
        <v>1</v>
      </c>
      <c r="N665" s="106">
        <f t="shared" ca="1" si="144"/>
        <v>6486</v>
      </c>
      <c r="Q665" s="4"/>
    </row>
    <row r="666" spans="1:17" x14ac:dyDescent="0.2">
      <c r="A666" s="110">
        <f t="shared" ca="1" si="143"/>
        <v>38116</v>
      </c>
      <c r="B666" s="106">
        <f t="shared" ca="1" si="140"/>
        <v>17.767123287671232</v>
      </c>
      <c r="C666" s="106">
        <f t="shared" ca="1" si="140"/>
        <v>17.754962354551676</v>
      </c>
      <c r="D666" s="106">
        <f t="shared" ca="1" si="140"/>
        <v>17.755326940320472</v>
      </c>
      <c r="E666" s="106">
        <f t="shared" ca="1" si="140"/>
        <v>17.755342010187817</v>
      </c>
      <c r="F666" s="106">
        <f t="shared" ca="1" si="141"/>
        <v>17.75</v>
      </c>
      <c r="G666" s="106">
        <f t="shared" ca="1" si="141"/>
        <v>17.754322766570606</v>
      </c>
      <c r="H666" s="106">
        <f t="shared" ca="1" si="141"/>
        <v>17.767123287671232</v>
      </c>
      <c r="I666" s="106">
        <f t="shared" ca="1" si="144"/>
        <v>17</v>
      </c>
      <c r="J666" s="106">
        <f t="shared" ca="1" si="144"/>
        <v>213</v>
      </c>
      <c r="K666" s="106">
        <f t="shared" ca="1" si="144"/>
        <v>276</v>
      </c>
      <c r="L666" s="106">
        <f t="shared" ca="1" si="144"/>
        <v>9</v>
      </c>
      <c r="M666" s="106">
        <f t="shared" ca="1" si="144"/>
        <v>0</v>
      </c>
      <c r="N666" s="106">
        <f t="shared" ca="1" si="144"/>
        <v>6485</v>
      </c>
      <c r="Q666" s="4"/>
    </row>
    <row r="667" spans="1:17" x14ac:dyDescent="0.2">
      <c r="A667" s="110">
        <f t="shared" ca="1" si="143"/>
        <v>38117</v>
      </c>
      <c r="B667" s="106">
        <f t="shared" ca="1" si="140"/>
        <v>17.764383561643836</v>
      </c>
      <c r="C667" s="106">
        <f t="shared" ca="1" si="140"/>
        <v>17.752224503764545</v>
      </c>
      <c r="D667" s="106">
        <f t="shared" ca="1" si="140"/>
        <v>17.752589033313484</v>
      </c>
      <c r="E667" s="106">
        <f t="shared" ca="1" si="140"/>
        <v>17.752604100857024</v>
      </c>
      <c r="F667" s="106">
        <f t="shared" ca="1" si="141"/>
        <v>17.747222222222224</v>
      </c>
      <c r="G667" s="106">
        <f t="shared" ca="1" si="141"/>
        <v>17.751585014409223</v>
      </c>
      <c r="H667" s="106">
        <f t="shared" ca="1" si="141"/>
        <v>17.764383561643836</v>
      </c>
      <c r="I667" s="106">
        <f t="shared" ca="1" si="144"/>
        <v>17</v>
      </c>
      <c r="J667" s="106">
        <f t="shared" ca="1" si="144"/>
        <v>212</v>
      </c>
      <c r="K667" s="106">
        <f t="shared" ca="1" si="144"/>
        <v>275</v>
      </c>
      <c r="L667" s="106">
        <f t="shared" ca="1" si="144"/>
        <v>8</v>
      </c>
      <c r="M667" s="106">
        <f t="shared" ca="1" si="144"/>
        <v>30</v>
      </c>
      <c r="N667" s="106">
        <f t="shared" ca="1" si="144"/>
        <v>6484</v>
      </c>
      <c r="Q667" s="4"/>
    </row>
    <row r="668" spans="1:17" x14ac:dyDescent="0.2">
      <c r="A668" s="110">
        <f t="shared" ca="1" si="143"/>
        <v>38207</v>
      </c>
      <c r="B668" s="106">
        <f t="shared" ca="1" si="140"/>
        <v>17.517808219178082</v>
      </c>
      <c r="C668" s="106">
        <f t="shared" ca="1" si="140"/>
        <v>17.505817932922657</v>
      </c>
      <c r="D668" s="106">
        <f t="shared" ca="1" si="140"/>
        <v>17.506177402684518</v>
      </c>
      <c r="E668" s="106">
        <f t="shared" ca="1" si="140"/>
        <v>17.506192261085719</v>
      </c>
      <c r="F668" s="106">
        <f t="shared" ca="1" si="141"/>
        <v>17.502777777777776</v>
      </c>
      <c r="G668" s="106">
        <f t="shared" ca="1" si="141"/>
        <v>17.505187319884726</v>
      </c>
      <c r="H668" s="106">
        <f t="shared" ca="1" si="141"/>
        <v>17.517808219178082</v>
      </c>
      <c r="I668" s="106">
        <f t="shared" ca="1" si="144"/>
        <v>17</v>
      </c>
      <c r="J668" s="106">
        <f t="shared" ca="1" si="144"/>
        <v>210</v>
      </c>
      <c r="K668" s="106">
        <f t="shared" ca="1" si="144"/>
        <v>185</v>
      </c>
      <c r="L668" s="106">
        <f t="shared" ca="1" si="144"/>
        <v>6</v>
      </c>
      <c r="M668" s="106">
        <f t="shared" ca="1" si="144"/>
        <v>1</v>
      </c>
      <c r="N668" s="106">
        <f t="shared" ca="1" si="144"/>
        <v>6394</v>
      </c>
      <c r="Q668" s="4"/>
    </row>
    <row r="669" spans="1:17" x14ac:dyDescent="0.2">
      <c r="A669" s="110">
        <f t="shared" ca="1" si="143"/>
        <v>38208</v>
      </c>
      <c r="B669" s="106">
        <f t="shared" ca="1" si="140"/>
        <v>17.515068493150686</v>
      </c>
      <c r="C669" s="106">
        <f t="shared" ca="1" si="140"/>
        <v>17.503080082135522</v>
      </c>
      <c r="D669" s="106">
        <f t="shared" ca="1" si="140"/>
        <v>17.503439495677529</v>
      </c>
      <c r="E669" s="106">
        <f t="shared" ca="1" si="140"/>
        <v>17.503454351754929</v>
      </c>
      <c r="F669" s="106">
        <f t="shared" ca="1" si="141"/>
        <v>17.5</v>
      </c>
      <c r="G669" s="106">
        <f t="shared" ca="1" si="141"/>
        <v>17.502449567723342</v>
      </c>
      <c r="H669" s="106">
        <f t="shared" ca="1" si="141"/>
        <v>17.515068493150686</v>
      </c>
      <c r="I669" s="106">
        <f t="shared" ca="1" si="144"/>
        <v>17</v>
      </c>
      <c r="J669" s="106">
        <f t="shared" ca="1" si="144"/>
        <v>210</v>
      </c>
      <c r="K669" s="106">
        <f t="shared" ca="1" si="144"/>
        <v>184</v>
      </c>
      <c r="L669" s="106">
        <f t="shared" ca="1" si="144"/>
        <v>6</v>
      </c>
      <c r="M669" s="106">
        <f t="shared" ca="1" si="144"/>
        <v>0</v>
      </c>
      <c r="N669" s="106">
        <f t="shared" ca="1" si="144"/>
        <v>6393</v>
      </c>
      <c r="Q669" s="4"/>
    </row>
    <row r="670" spans="1:17" x14ac:dyDescent="0.2">
      <c r="A670" s="110">
        <f t="shared" ca="1" si="143"/>
        <v>38209</v>
      </c>
      <c r="B670" s="106">
        <f t="shared" ca="1" si="140"/>
        <v>17.512328767123286</v>
      </c>
      <c r="C670" s="106">
        <f t="shared" ca="1" si="140"/>
        <v>17.500342231348391</v>
      </c>
      <c r="D670" s="106">
        <f t="shared" ca="1" si="140"/>
        <v>17.500701588670541</v>
      </c>
      <c r="E670" s="106">
        <f t="shared" ca="1" si="140"/>
        <v>17.500716442424135</v>
      </c>
      <c r="F670" s="106">
        <f t="shared" ca="1" si="141"/>
        <v>17.497222222222224</v>
      </c>
      <c r="G670" s="106">
        <f t="shared" ca="1" si="141"/>
        <v>17.499711815561962</v>
      </c>
      <c r="H670" s="106">
        <f t="shared" ca="1" si="141"/>
        <v>17.512328767123286</v>
      </c>
      <c r="I670" s="106">
        <f t="shared" ca="1" si="144"/>
        <v>17</v>
      </c>
      <c r="J670" s="106">
        <f t="shared" ca="1" si="144"/>
        <v>209</v>
      </c>
      <c r="K670" s="106">
        <f t="shared" ca="1" si="144"/>
        <v>183</v>
      </c>
      <c r="L670" s="106">
        <f t="shared" ca="1" si="144"/>
        <v>5</v>
      </c>
      <c r="M670" s="106">
        <f t="shared" ca="1" si="144"/>
        <v>30</v>
      </c>
      <c r="N670" s="106">
        <f t="shared" ca="1" si="144"/>
        <v>6392</v>
      </c>
      <c r="Q670" s="4"/>
    </row>
    <row r="671" spans="1:17" x14ac:dyDescent="0.2">
      <c r="A671" s="110">
        <f t="shared" ca="1" si="143"/>
        <v>38299</v>
      </c>
      <c r="B671" s="106">
        <f t="shared" ca="1" si="140"/>
        <v>17.265753424657536</v>
      </c>
      <c r="C671" s="106">
        <f t="shared" ca="1" si="140"/>
        <v>17.253935660506503</v>
      </c>
      <c r="D671" s="106">
        <f t="shared" ca="1" si="140"/>
        <v>17.254289958041575</v>
      </c>
      <c r="E671" s="106">
        <f t="shared" ca="1" si="140"/>
        <v>17.25430460265283</v>
      </c>
      <c r="F671" s="106">
        <f t="shared" ca="1" si="141"/>
        <v>17.252777777777776</v>
      </c>
      <c r="G671" s="106">
        <f t="shared" ca="1" si="141"/>
        <v>17.253314121037466</v>
      </c>
      <c r="H671" s="106">
        <f t="shared" ca="1" si="141"/>
        <v>17.265753424657536</v>
      </c>
      <c r="I671" s="106">
        <f t="shared" ca="1" si="144"/>
        <v>17</v>
      </c>
      <c r="J671" s="106">
        <f t="shared" ca="1" si="144"/>
        <v>207</v>
      </c>
      <c r="K671" s="106">
        <f t="shared" ca="1" si="144"/>
        <v>93</v>
      </c>
      <c r="L671" s="106">
        <f t="shared" ca="1" si="144"/>
        <v>3</v>
      </c>
      <c r="M671" s="106">
        <f t="shared" ca="1" si="144"/>
        <v>1</v>
      </c>
      <c r="N671" s="106">
        <f t="shared" ca="1" si="144"/>
        <v>6302</v>
      </c>
      <c r="Q671" s="4"/>
    </row>
    <row r="672" spans="1:17" x14ac:dyDescent="0.2">
      <c r="A672" s="110">
        <f t="shared" ca="1" si="143"/>
        <v>38300</v>
      </c>
      <c r="B672" s="106">
        <f t="shared" ca="1" si="140"/>
        <v>17.263013698630136</v>
      </c>
      <c r="C672" s="106">
        <f t="shared" ca="1" si="140"/>
        <v>17.251197809719372</v>
      </c>
      <c r="D672" s="106">
        <f t="shared" ca="1" si="140"/>
        <v>17.251552051034587</v>
      </c>
      <c r="E672" s="106">
        <f t="shared" ca="1" si="140"/>
        <v>17.25156669332204</v>
      </c>
      <c r="F672" s="106">
        <f t="shared" ca="1" si="141"/>
        <v>17.25</v>
      </c>
      <c r="G672" s="106">
        <f t="shared" ca="1" si="141"/>
        <v>17.250576368876082</v>
      </c>
      <c r="H672" s="106">
        <f t="shared" ca="1" si="141"/>
        <v>17.263013698630136</v>
      </c>
      <c r="I672" s="106">
        <f t="shared" ca="1" si="144"/>
        <v>17</v>
      </c>
      <c r="J672" s="106">
        <f t="shared" ca="1" si="144"/>
        <v>207</v>
      </c>
      <c r="K672" s="106">
        <f t="shared" ca="1" si="144"/>
        <v>92</v>
      </c>
      <c r="L672" s="106">
        <f t="shared" ca="1" si="144"/>
        <v>3</v>
      </c>
      <c r="M672" s="106">
        <f t="shared" ca="1" si="144"/>
        <v>0</v>
      </c>
      <c r="N672" s="106">
        <f t="shared" ca="1" si="144"/>
        <v>6301</v>
      </c>
      <c r="Q672" s="4"/>
    </row>
    <row r="673" spans="1:17" x14ac:dyDescent="0.2">
      <c r="A673" s="110">
        <f t="shared" ca="1" si="143"/>
        <v>38301</v>
      </c>
      <c r="B673" s="106">
        <f t="shared" ca="1" si="140"/>
        <v>17.260273972602739</v>
      </c>
      <c r="C673" s="106">
        <f t="shared" ca="1" si="140"/>
        <v>17.248459958932237</v>
      </c>
      <c r="D673" s="106">
        <f t="shared" ca="1" si="140"/>
        <v>17.248814144027598</v>
      </c>
      <c r="E673" s="106">
        <f t="shared" ca="1" si="140"/>
        <v>17.248828783991247</v>
      </c>
      <c r="F673" s="106">
        <f t="shared" ca="1" si="141"/>
        <v>17.247222222222224</v>
      </c>
      <c r="G673" s="106">
        <f t="shared" ca="1" si="141"/>
        <v>17.247838616714699</v>
      </c>
      <c r="H673" s="106">
        <f t="shared" ca="1" si="141"/>
        <v>17.260273972602739</v>
      </c>
      <c r="I673" s="106">
        <f t="shared" ca="1" si="144"/>
        <v>17</v>
      </c>
      <c r="J673" s="106">
        <f t="shared" ca="1" si="144"/>
        <v>206</v>
      </c>
      <c r="K673" s="106">
        <f t="shared" ca="1" si="144"/>
        <v>91</v>
      </c>
      <c r="L673" s="106">
        <f t="shared" ca="1" si="144"/>
        <v>2</v>
      </c>
      <c r="M673" s="106">
        <f t="shared" ca="1" si="144"/>
        <v>30</v>
      </c>
      <c r="N673" s="106">
        <f t="shared" ca="1" si="144"/>
        <v>6300</v>
      </c>
      <c r="Q673" s="4"/>
    </row>
    <row r="674" spans="1:17" x14ac:dyDescent="0.2">
      <c r="A674" s="110">
        <f t="shared" ca="1" si="143"/>
        <v>38391</v>
      </c>
      <c r="B674" s="106">
        <f t="shared" ref="B674:E693" ca="1" si="145">($B$7-$A674)/B$12</f>
        <v>17.013698630136986</v>
      </c>
      <c r="C674" s="106">
        <f t="shared" ca="1" si="145"/>
        <v>17.002053388090349</v>
      </c>
      <c r="D674" s="106">
        <f t="shared" ca="1" si="145"/>
        <v>17.002402513398632</v>
      </c>
      <c r="E674" s="106">
        <f t="shared" ca="1" si="145"/>
        <v>17.002416944219945</v>
      </c>
      <c r="F674" s="106">
        <f t="shared" ref="F674:H693" ca="1" si="146">YEARFRAC($A674,$B$7,F$12)</f>
        <v>17.002777777777776</v>
      </c>
      <c r="G674" s="106">
        <f t="shared" ca="1" si="146"/>
        <v>17.003346516580468</v>
      </c>
      <c r="H674" s="106">
        <f t="shared" ca="1" si="146"/>
        <v>17.013698630136986</v>
      </c>
      <c r="I674" s="106">
        <f t="shared" ref="I674:N683" ca="1" si="147">DATEDIF($A674,$B$7,I$12)</f>
        <v>17</v>
      </c>
      <c r="J674" s="106">
        <f t="shared" ca="1" si="147"/>
        <v>204</v>
      </c>
      <c r="K674" s="106">
        <f t="shared" ca="1" si="147"/>
        <v>1</v>
      </c>
      <c r="L674" s="106">
        <f t="shared" ca="1" si="147"/>
        <v>0</v>
      </c>
      <c r="M674" s="106">
        <f t="shared" ca="1" si="147"/>
        <v>1</v>
      </c>
      <c r="N674" s="106">
        <f t="shared" ca="1" si="147"/>
        <v>6210</v>
      </c>
      <c r="Q674" s="4"/>
    </row>
    <row r="675" spans="1:17" x14ac:dyDescent="0.2">
      <c r="A675" s="110">
        <f t="shared" ca="1" si="143"/>
        <v>38392</v>
      </c>
      <c r="B675" s="106">
        <f t="shared" ca="1" si="145"/>
        <v>17.010958904109589</v>
      </c>
      <c r="C675" s="106">
        <f t="shared" ca="1" si="145"/>
        <v>16.999315537303218</v>
      </c>
      <c r="D675" s="106">
        <f t="shared" ca="1" si="145"/>
        <v>16.999664606391644</v>
      </c>
      <c r="E675" s="106">
        <f t="shared" ca="1" si="145"/>
        <v>16.999679034889152</v>
      </c>
      <c r="F675" s="106">
        <f t="shared" ca="1" si="146"/>
        <v>17</v>
      </c>
      <c r="G675" s="106">
        <f t="shared" ca="1" si="146"/>
        <v>17.000608457560084</v>
      </c>
      <c r="H675" s="106">
        <f t="shared" ca="1" si="146"/>
        <v>17.010958904109589</v>
      </c>
      <c r="I675" s="106">
        <f t="shared" ca="1" si="147"/>
        <v>17</v>
      </c>
      <c r="J675" s="106">
        <f t="shared" ca="1" si="147"/>
        <v>204</v>
      </c>
      <c r="K675" s="106">
        <f t="shared" ca="1" si="147"/>
        <v>0</v>
      </c>
      <c r="L675" s="106">
        <f t="shared" ca="1" si="147"/>
        <v>0</v>
      </c>
      <c r="M675" s="106">
        <f t="shared" ca="1" si="147"/>
        <v>0</v>
      </c>
      <c r="N675" s="106">
        <f t="shared" ca="1" si="147"/>
        <v>6209</v>
      </c>
      <c r="Q675" s="4"/>
    </row>
    <row r="676" spans="1:17" x14ac:dyDescent="0.2">
      <c r="A676" s="110">
        <f t="shared" ca="1" si="143"/>
        <v>38393</v>
      </c>
      <c r="B676" s="106">
        <f t="shared" ca="1" si="145"/>
        <v>17.008219178082193</v>
      </c>
      <c r="C676" s="106">
        <f t="shared" ca="1" si="145"/>
        <v>16.996577686516083</v>
      </c>
      <c r="D676" s="106">
        <f t="shared" ca="1" si="145"/>
        <v>16.996926699384655</v>
      </c>
      <c r="E676" s="106">
        <f t="shared" ca="1" si="145"/>
        <v>16.996941125558358</v>
      </c>
      <c r="F676" s="106">
        <f t="shared" ca="1" si="146"/>
        <v>16.997222222222224</v>
      </c>
      <c r="G676" s="106">
        <f t="shared" ca="1" si="146"/>
        <v>16.997870398539703</v>
      </c>
      <c r="H676" s="106">
        <f t="shared" ca="1" si="146"/>
        <v>17.008219178082193</v>
      </c>
      <c r="I676" s="106">
        <f t="shared" ca="1" si="147"/>
        <v>16</v>
      </c>
      <c r="J676" s="106">
        <f t="shared" ca="1" si="147"/>
        <v>203</v>
      </c>
      <c r="K676" s="106">
        <f t="shared" ca="1" si="147"/>
        <v>364</v>
      </c>
      <c r="L676" s="106">
        <f t="shared" ca="1" si="147"/>
        <v>11</v>
      </c>
      <c r="M676" s="106">
        <f t="shared" ca="1" si="147"/>
        <v>30</v>
      </c>
      <c r="N676" s="106">
        <f t="shared" ca="1" si="147"/>
        <v>6208</v>
      </c>
      <c r="Q676" s="4"/>
    </row>
    <row r="677" spans="1:17" x14ac:dyDescent="0.2">
      <c r="A677" s="110">
        <f t="shared" ca="1" si="143"/>
        <v>38480</v>
      </c>
      <c r="B677" s="106">
        <f t="shared" ca="1" si="145"/>
        <v>16.769863013698629</v>
      </c>
      <c r="C677" s="106">
        <f t="shared" ca="1" si="145"/>
        <v>16.758384668035593</v>
      </c>
      <c r="D677" s="106">
        <f t="shared" ca="1" si="145"/>
        <v>16.758728789776654</v>
      </c>
      <c r="E677" s="106">
        <f t="shared" ca="1" si="145"/>
        <v>16.758743013779434</v>
      </c>
      <c r="F677" s="106">
        <f t="shared" ca="1" si="146"/>
        <v>16.752777777777776</v>
      </c>
      <c r="G677" s="106">
        <f t="shared" ca="1" si="146"/>
        <v>16.759659263766352</v>
      </c>
      <c r="H677" s="106">
        <f t="shared" ca="1" si="146"/>
        <v>16.769863013698629</v>
      </c>
      <c r="I677" s="106">
        <f t="shared" ca="1" si="147"/>
        <v>16</v>
      </c>
      <c r="J677" s="106">
        <f t="shared" ca="1" si="147"/>
        <v>201</v>
      </c>
      <c r="K677" s="106">
        <f t="shared" ca="1" si="147"/>
        <v>277</v>
      </c>
      <c r="L677" s="106">
        <f t="shared" ca="1" si="147"/>
        <v>9</v>
      </c>
      <c r="M677" s="106">
        <f t="shared" ca="1" si="147"/>
        <v>1</v>
      </c>
      <c r="N677" s="106">
        <f t="shared" ca="1" si="147"/>
        <v>6121</v>
      </c>
      <c r="Q677" s="4"/>
    </row>
    <row r="678" spans="1:17" x14ac:dyDescent="0.2">
      <c r="A678" s="110">
        <f t="shared" ca="1" si="143"/>
        <v>38481</v>
      </c>
      <c r="B678" s="106">
        <f t="shared" ca="1" si="145"/>
        <v>16.767123287671232</v>
      </c>
      <c r="C678" s="106">
        <f t="shared" ca="1" si="145"/>
        <v>16.755646817248461</v>
      </c>
      <c r="D678" s="106">
        <f t="shared" ca="1" si="145"/>
        <v>16.755990882769666</v>
      </c>
      <c r="E678" s="106">
        <f t="shared" ca="1" si="145"/>
        <v>16.75600510444864</v>
      </c>
      <c r="F678" s="106">
        <f t="shared" ca="1" si="146"/>
        <v>16.75</v>
      </c>
      <c r="G678" s="106">
        <f t="shared" ca="1" si="146"/>
        <v>16.756921204745968</v>
      </c>
      <c r="H678" s="106">
        <f t="shared" ca="1" si="146"/>
        <v>16.767123287671232</v>
      </c>
      <c r="I678" s="106">
        <f t="shared" ca="1" si="147"/>
        <v>16</v>
      </c>
      <c r="J678" s="106">
        <f t="shared" ca="1" si="147"/>
        <v>201</v>
      </c>
      <c r="K678" s="106">
        <f t="shared" ca="1" si="147"/>
        <v>276</v>
      </c>
      <c r="L678" s="106">
        <f t="shared" ca="1" si="147"/>
        <v>9</v>
      </c>
      <c r="M678" s="106">
        <f t="shared" ca="1" si="147"/>
        <v>0</v>
      </c>
      <c r="N678" s="106">
        <f t="shared" ca="1" si="147"/>
        <v>6120</v>
      </c>
      <c r="Q678" s="4"/>
    </row>
    <row r="679" spans="1:17" x14ac:dyDescent="0.2">
      <c r="A679" s="110">
        <f t="shared" ca="1" si="143"/>
        <v>38482</v>
      </c>
      <c r="B679" s="106">
        <f t="shared" ca="1" si="145"/>
        <v>16.764383561643836</v>
      </c>
      <c r="C679" s="106">
        <f t="shared" ca="1" si="145"/>
        <v>16.752908966461327</v>
      </c>
      <c r="D679" s="106">
        <f t="shared" ca="1" si="145"/>
        <v>16.753252975762678</v>
      </c>
      <c r="E679" s="106">
        <f t="shared" ca="1" si="145"/>
        <v>16.753267195117846</v>
      </c>
      <c r="F679" s="106">
        <f t="shared" ca="1" si="146"/>
        <v>16.747222222222224</v>
      </c>
      <c r="G679" s="106">
        <f t="shared" ca="1" si="146"/>
        <v>16.754183145725584</v>
      </c>
      <c r="H679" s="106">
        <f t="shared" ca="1" si="146"/>
        <v>16.764383561643836</v>
      </c>
      <c r="I679" s="106">
        <f t="shared" ca="1" si="147"/>
        <v>16</v>
      </c>
      <c r="J679" s="106">
        <f t="shared" ca="1" si="147"/>
        <v>200</v>
      </c>
      <c r="K679" s="106">
        <f t="shared" ca="1" si="147"/>
        <v>275</v>
      </c>
      <c r="L679" s="106">
        <f t="shared" ca="1" si="147"/>
        <v>8</v>
      </c>
      <c r="M679" s="106">
        <f t="shared" ca="1" si="147"/>
        <v>30</v>
      </c>
      <c r="N679" s="106">
        <f t="shared" ca="1" si="147"/>
        <v>6119</v>
      </c>
      <c r="Q679" s="4"/>
    </row>
    <row r="680" spans="1:17" x14ac:dyDescent="0.2">
      <c r="A680" s="110">
        <f t="shared" ca="1" si="143"/>
        <v>38572</v>
      </c>
      <c r="B680" s="106">
        <f t="shared" ca="1" si="145"/>
        <v>16.517808219178082</v>
      </c>
      <c r="C680" s="106">
        <f t="shared" ca="1" si="145"/>
        <v>16.506502395619439</v>
      </c>
      <c r="D680" s="106">
        <f t="shared" ca="1" si="145"/>
        <v>16.506841345133711</v>
      </c>
      <c r="E680" s="106">
        <f t="shared" ca="1" si="145"/>
        <v>16.506855355346545</v>
      </c>
      <c r="F680" s="106">
        <f t="shared" ca="1" si="146"/>
        <v>16.502777777777776</v>
      </c>
      <c r="G680" s="106">
        <f t="shared" ca="1" si="146"/>
        <v>16.507757833891088</v>
      </c>
      <c r="H680" s="106">
        <f t="shared" ca="1" si="146"/>
        <v>16.517808219178082</v>
      </c>
      <c r="I680" s="106">
        <f t="shared" ca="1" si="147"/>
        <v>16</v>
      </c>
      <c r="J680" s="106">
        <f t="shared" ca="1" si="147"/>
        <v>198</v>
      </c>
      <c r="K680" s="106">
        <f t="shared" ca="1" si="147"/>
        <v>185</v>
      </c>
      <c r="L680" s="106">
        <f t="shared" ca="1" si="147"/>
        <v>6</v>
      </c>
      <c r="M680" s="106">
        <f t="shared" ca="1" si="147"/>
        <v>1</v>
      </c>
      <c r="N680" s="106">
        <f t="shared" ca="1" si="147"/>
        <v>6029</v>
      </c>
      <c r="Q680" s="4"/>
    </row>
    <row r="681" spans="1:17" x14ac:dyDescent="0.2">
      <c r="A681" s="110">
        <f t="shared" ca="1" si="143"/>
        <v>38573</v>
      </c>
      <c r="B681" s="106">
        <f t="shared" ca="1" si="145"/>
        <v>16.515068493150686</v>
      </c>
      <c r="C681" s="106">
        <f t="shared" ca="1" si="145"/>
        <v>16.503764544832308</v>
      </c>
      <c r="D681" s="106">
        <f t="shared" ca="1" si="145"/>
        <v>16.504103438126723</v>
      </c>
      <c r="E681" s="106">
        <f t="shared" ca="1" si="145"/>
        <v>16.504117446015751</v>
      </c>
      <c r="F681" s="106">
        <f t="shared" ca="1" si="146"/>
        <v>16.5</v>
      </c>
      <c r="G681" s="106">
        <f t="shared" ca="1" si="146"/>
        <v>16.505019774870703</v>
      </c>
      <c r="H681" s="106">
        <f t="shared" ca="1" si="146"/>
        <v>16.515068493150686</v>
      </c>
      <c r="I681" s="106">
        <f t="shared" ca="1" si="147"/>
        <v>16</v>
      </c>
      <c r="J681" s="106">
        <f t="shared" ca="1" si="147"/>
        <v>198</v>
      </c>
      <c r="K681" s="106">
        <f t="shared" ca="1" si="147"/>
        <v>184</v>
      </c>
      <c r="L681" s="106">
        <f t="shared" ca="1" si="147"/>
        <v>6</v>
      </c>
      <c r="M681" s="106">
        <f t="shared" ca="1" si="147"/>
        <v>0</v>
      </c>
      <c r="N681" s="106">
        <f t="shared" ca="1" si="147"/>
        <v>6028</v>
      </c>
      <c r="Q681" s="4"/>
    </row>
    <row r="682" spans="1:17" x14ac:dyDescent="0.2">
      <c r="A682" s="110">
        <f t="shared" ca="1" si="143"/>
        <v>38574</v>
      </c>
      <c r="B682" s="106">
        <f t="shared" ca="1" si="145"/>
        <v>16.512328767123286</v>
      </c>
      <c r="C682" s="106">
        <f t="shared" ca="1" si="145"/>
        <v>16.501026694045173</v>
      </c>
      <c r="D682" s="106">
        <f t="shared" ca="1" si="145"/>
        <v>16.501365531119735</v>
      </c>
      <c r="E682" s="106">
        <f t="shared" ca="1" si="145"/>
        <v>16.501379536684961</v>
      </c>
      <c r="F682" s="106">
        <f t="shared" ca="1" si="146"/>
        <v>16.497222222222224</v>
      </c>
      <c r="G682" s="106">
        <f t="shared" ca="1" si="146"/>
        <v>16.502281715850319</v>
      </c>
      <c r="H682" s="106">
        <f t="shared" ca="1" si="146"/>
        <v>16.512328767123286</v>
      </c>
      <c r="I682" s="106">
        <f t="shared" ca="1" si="147"/>
        <v>16</v>
      </c>
      <c r="J682" s="106">
        <f t="shared" ca="1" si="147"/>
        <v>197</v>
      </c>
      <c r="K682" s="106">
        <f t="shared" ca="1" si="147"/>
        <v>183</v>
      </c>
      <c r="L682" s="106">
        <f t="shared" ca="1" si="147"/>
        <v>5</v>
      </c>
      <c r="M682" s="106">
        <f t="shared" ca="1" si="147"/>
        <v>30</v>
      </c>
      <c r="N682" s="106">
        <f t="shared" ca="1" si="147"/>
        <v>6027</v>
      </c>
      <c r="Q682" s="4"/>
    </row>
    <row r="683" spans="1:17" x14ac:dyDescent="0.2">
      <c r="A683" s="110">
        <f t="shared" ca="1" si="143"/>
        <v>38664</v>
      </c>
      <c r="B683" s="106">
        <f t="shared" ca="1" si="145"/>
        <v>16.265753424657536</v>
      </c>
      <c r="C683" s="106">
        <f t="shared" ca="1" si="145"/>
        <v>16.254620123203285</v>
      </c>
      <c r="D683" s="106">
        <f t="shared" ca="1" si="145"/>
        <v>16.254953900490769</v>
      </c>
      <c r="E683" s="106">
        <f t="shared" ca="1" si="145"/>
        <v>16.254967696913656</v>
      </c>
      <c r="F683" s="106">
        <f t="shared" ca="1" si="146"/>
        <v>16.252777777777776</v>
      </c>
      <c r="G683" s="106">
        <f t="shared" ca="1" si="146"/>
        <v>16.25585640401582</v>
      </c>
      <c r="H683" s="106">
        <f t="shared" ca="1" si="146"/>
        <v>16.265753424657536</v>
      </c>
      <c r="I683" s="106">
        <f t="shared" ca="1" si="147"/>
        <v>16</v>
      </c>
      <c r="J683" s="106">
        <f t="shared" ca="1" si="147"/>
        <v>195</v>
      </c>
      <c r="K683" s="106">
        <f t="shared" ca="1" si="147"/>
        <v>93</v>
      </c>
      <c r="L683" s="106">
        <f t="shared" ca="1" si="147"/>
        <v>3</v>
      </c>
      <c r="M683" s="106">
        <f t="shared" ca="1" si="147"/>
        <v>1</v>
      </c>
      <c r="N683" s="106">
        <f t="shared" ca="1" si="147"/>
        <v>5937</v>
      </c>
      <c r="Q683" s="4"/>
    </row>
    <row r="684" spans="1:17" x14ac:dyDescent="0.2">
      <c r="A684" s="110">
        <f t="shared" ca="1" si="143"/>
        <v>38665</v>
      </c>
      <c r="B684" s="106">
        <f t="shared" ca="1" si="145"/>
        <v>16.263013698630136</v>
      </c>
      <c r="C684" s="106">
        <f t="shared" ca="1" si="145"/>
        <v>16.251882272416154</v>
      </c>
      <c r="D684" s="106">
        <f t="shared" ca="1" si="145"/>
        <v>16.25221599348378</v>
      </c>
      <c r="E684" s="106">
        <f t="shared" ca="1" si="145"/>
        <v>16.252229787582863</v>
      </c>
      <c r="F684" s="106">
        <f t="shared" ca="1" si="146"/>
        <v>16.25</v>
      </c>
      <c r="G684" s="106">
        <f t="shared" ca="1" si="146"/>
        <v>16.253118344995436</v>
      </c>
      <c r="H684" s="106">
        <f t="shared" ca="1" si="146"/>
        <v>16.263013698630136</v>
      </c>
      <c r="I684" s="106">
        <f t="shared" ref="I684:N693" ca="1" si="148">DATEDIF($A684,$B$7,I$12)</f>
        <v>16</v>
      </c>
      <c r="J684" s="106">
        <f t="shared" ca="1" si="148"/>
        <v>195</v>
      </c>
      <c r="K684" s="106">
        <f t="shared" ca="1" si="148"/>
        <v>92</v>
      </c>
      <c r="L684" s="106">
        <f t="shared" ca="1" si="148"/>
        <v>3</v>
      </c>
      <c r="M684" s="106">
        <f t="shared" ca="1" si="148"/>
        <v>0</v>
      </c>
      <c r="N684" s="106">
        <f t="shared" ca="1" si="148"/>
        <v>5936</v>
      </c>
      <c r="Q684" s="4"/>
    </row>
    <row r="685" spans="1:17" x14ac:dyDescent="0.2">
      <c r="A685" s="110">
        <f t="shared" ca="1" si="143"/>
        <v>38666</v>
      </c>
      <c r="B685" s="106">
        <f t="shared" ca="1" si="145"/>
        <v>16.260273972602739</v>
      </c>
      <c r="C685" s="106">
        <f t="shared" ca="1" si="145"/>
        <v>16.249144421629023</v>
      </c>
      <c r="D685" s="106">
        <f t="shared" ca="1" si="145"/>
        <v>16.249478086476792</v>
      </c>
      <c r="E685" s="106">
        <f t="shared" ca="1" si="145"/>
        <v>16.249491878252073</v>
      </c>
      <c r="F685" s="106">
        <f t="shared" ca="1" si="146"/>
        <v>16.247222222222224</v>
      </c>
      <c r="G685" s="106">
        <f t="shared" ca="1" si="146"/>
        <v>16.250380285975051</v>
      </c>
      <c r="H685" s="106">
        <f t="shared" ca="1" si="146"/>
        <v>16.260273972602739</v>
      </c>
      <c r="I685" s="106">
        <f t="shared" ca="1" si="148"/>
        <v>16</v>
      </c>
      <c r="J685" s="106">
        <f t="shared" ca="1" si="148"/>
        <v>194</v>
      </c>
      <c r="K685" s="106">
        <f t="shared" ca="1" si="148"/>
        <v>91</v>
      </c>
      <c r="L685" s="106">
        <f t="shared" ca="1" si="148"/>
        <v>2</v>
      </c>
      <c r="M685" s="106">
        <f t="shared" ca="1" si="148"/>
        <v>30</v>
      </c>
      <c r="N685" s="106">
        <f t="shared" ca="1" si="148"/>
        <v>5935</v>
      </c>
      <c r="Q685" s="4"/>
    </row>
    <row r="686" spans="1:17" x14ac:dyDescent="0.2">
      <c r="A686" s="110">
        <f t="shared" ca="1" si="143"/>
        <v>38756</v>
      </c>
      <c r="B686" s="106">
        <f t="shared" ca="1" si="145"/>
        <v>16.013698630136986</v>
      </c>
      <c r="C686" s="106">
        <f t="shared" ca="1" si="145"/>
        <v>16.002737850787131</v>
      </c>
      <c r="D686" s="106">
        <f t="shared" ca="1" si="145"/>
        <v>16.003066455847826</v>
      </c>
      <c r="E686" s="106">
        <f t="shared" ca="1" si="145"/>
        <v>16.003080038480768</v>
      </c>
      <c r="F686" s="106">
        <f t="shared" ca="1" si="146"/>
        <v>16.002777777777776</v>
      </c>
      <c r="G686" s="106">
        <f t="shared" ca="1" si="146"/>
        <v>16.00338218714769</v>
      </c>
      <c r="H686" s="106">
        <f t="shared" ca="1" si="146"/>
        <v>16.013698630136986</v>
      </c>
      <c r="I686" s="106">
        <f t="shared" ca="1" si="148"/>
        <v>16</v>
      </c>
      <c r="J686" s="106">
        <f t="shared" ca="1" si="148"/>
        <v>192</v>
      </c>
      <c r="K686" s="106">
        <f t="shared" ca="1" si="148"/>
        <v>1</v>
      </c>
      <c r="L686" s="106">
        <f t="shared" ca="1" si="148"/>
        <v>0</v>
      </c>
      <c r="M686" s="106">
        <f t="shared" ca="1" si="148"/>
        <v>1</v>
      </c>
      <c r="N686" s="106">
        <f t="shared" ca="1" si="148"/>
        <v>5845</v>
      </c>
      <c r="Q686" s="4"/>
    </row>
    <row r="687" spans="1:17" x14ac:dyDescent="0.2">
      <c r="A687" s="110">
        <f t="shared" ca="1" si="143"/>
        <v>38757</v>
      </c>
      <c r="B687" s="106">
        <f t="shared" ca="1" si="145"/>
        <v>16.010958904109589</v>
      </c>
      <c r="C687" s="106">
        <f t="shared" ca="1" si="145"/>
        <v>16</v>
      </c>
      <c r="D687" s="106">
        <f t="shared" ca="1" si="145"/>
        <v>16.000328548840837</v>
      </c>
      <c r="E687" s="106">
        <f t="shared" ca="1" si="145"/>
        <v>16.000342129149978</v>
      </c>
      <c r="F687" s="106">
        <f t="shared" ca="1" si="146"/>
        <v>16</v>
      </c>
      <c r="G687" s="106">
        <f t="shared" ca="1" si="146"/>
        <v>16.00064422612337</v>
      </c>
      <c r="H687" s="106">
        <f t="shared" ca="1" si="146"/>
        <v>16.010958904109589</v>
      </c>
      <c r="I687" s="106">
        <f t="shared" ca="1" si="148"/>
        <v>16</v>
      </c>
      <c r="J687" s="106">
        <f t="shared" ca="1" si="148"/>
        <v>192</v>
      </c>
      <c r="K687" s="106">
        <f t="shared" ca="1" si="148"/>
        <v>0</v>
      </c>
      <c r="L687" s="106">
        <f t="shared" ca="1" si="148"/>
        <v>0</v>
      </c>
      <c r="M687" s="106">
        <f t="shared" ca="1" si="148"/>
        <v>0</v>
      </c>
      <c r="N687" s="106">
        <f t="shared" ca="1" si="148"/>
        <v>5844</v>
      </c>
      <c r="Q687" s="4"/>
    </row>
    <row r="688" spans="1:17" x14ac:dyDescent="0.2">
      <c r="A688" s="110">
        <f t="shared" ca="1" si="143"/>
        <v>38758</v>
      </c>
      <c r="B688" s="106">
        <f t="shared" ca="1" si="145"/>
        <v>16.008219178082193</v>
      </c>
      <c r="C688" s="106">
        <f t="shared" ca="1" si="145"/>
        <v>15.997262149212867</v>
      </c>
      <c r="D688" s="106">
        <f t="shared" ca="1" si="145"/>
        <v>15.997590641833849</v>
      </c>
      <c r="E688" s="106">
        <f t="shared" ca="1" si="145"/>
        <v>15.997604219819184</v>
      </c>
      <c r="F688" s="106">
        <f t="shared" ca="1" si="146"/>
        <v>15.997222222222222</v>
      </c>
      <c r="G688" s="106">
        <f t="shared" ca="1" si="146"/>
        <v>15.997906265099049</v>
      </c>
      <c r="H688" s="106">
        <f t="shared" ca="1" si="146"/>
        <v>16.008219178082193</v>
      </c>
      <c r="I688" s="106">
        <f t="shared" ca="1" si="148"/>
        <v>15</v>
      </c>
      <c r="J688" s="106">
        <f t="shared" ca="1" si="148"/>
        <v>191</v>
      </c>
      <c r="K688" s="106">
        <f t="shared" ca="1" si="148"/>
        <v>364</v>
      </c>
      <c r="L688" s="106">
        <f t="shared" ca="1" si="148"/>
        <v>11</v>
      </c>
      <c r="M688" s="106">
        <f t="shared" ca="1" si="148"/>
        <v>30</v>
      </c>
      <c r="N688" s="106">
        <f t="shared" ca="1" si="148"/>
        <v>5843</v>
      </c>
      <c r="Q688" s="4"/>
    </row>
    <row r="689" spans="1:17" x14ac:dyDescent="0.2">
      <c r="A689" s="110">
        <f t="shared" ca="1" si="143"/>
        <v>38845</v>
      </c>
      <c r="B689" s="106">
        <f t="shared" ca="1" si="145"/>
        <v>15.769863013698631</v>
      </c>
      <c r="C689" s="106">
        <f t="shared" ca="1" si="145"/>
        <v>15.759069130732374</v>
      </c>
      <c r="D689" s="106">
        <f t="shared" ca="1" si="145"/>
        <v>15.75939273222585</v>
      </c>
      <c r="E689" s="106">
        <f t="shared" ca="1" si="145"/>
        <v>15.759406108040258</v>
      </c>
      <c r="F689" s="106">
        <f t="shared" ca="1" si="146"/>
        <v>15.752777777777778</v>
      </c>
      <c r="G689" s="106">
        <f t="shared" ca="1" si="146"/>
        <v>15.75970365598325</v>
      </c>
      <c r="H689" s="106">
        <f t="shared" ca="1" si="146"/>
        <v>15.769863013698631</v>
      </c>
      <c r="I689" s="106">
        <f t="shared" ca="1" si="148"/>
        <v>15</v>
      </c>
      <c r="J689" s="106">
        <f t="shared" ca="1" si="148"/>
        <v>189</v>
      </c>
      <c r="K689" s="106">
        <f t="shared" ca="1" si="148"/>
        <v>277</v>
      </c>
      <c r="L689" s="106">
        <f t="shared" ca="1" si="148"/>
        <v>9</v>
      </c>
      <c r="M689" s="106">
        <f t="shared" ca="1" si="148"/>
        <v>1</v>
      </c>
      <c r="N689" s="106">
        <f t="shared" ca="1" si="148"/>
        <v>5756</v>
      </c>
      <c r="Q689" s="4"/>
    </row>
    <row r="690" spans="1:17" x14ac:dyDescent="0.2">
      <c r="A690" s="110">
        <f t="shared" ca="1" si="143"/>
        <v>38846</v>
      </c>
      <c r="B690" s="106">
        <f t="shared" ca="1" si="145"/>
        <v>15.767123287671232</v>
      </c>
      <c r="C690" s="106">
        <f t="shared" ca="1" si="145"/>
        <v>15.756331279945243</v>
      </c>
      <c r="D690" s="106">
        <f t="shared" ca="1" si="145"/>
        <v>15.756654825218861</v>
      </c>
      <c r="E690" s="106">
        <f t="shared" ca="1" si="145"/>
        <v>15.756668198709464</v>
      </c>
      <c r="F690" s="106">
        <f t="shared" ca="1" si="146"/>
        <v>15.75</v>
      </c>
      <c r="G690" s="106">
        <f t="shared" ca="1" si="146"/>
        <v>15.756965694958931</v>
      </c>
      <c r="H690" s="106">
        <f t="shared" ca="1" si="146"/>
        <v>15.767123287671232</v>
      </c>
      <c r="I690" s="106">
        <f t="shared" ca="1" si="148"/>
        <v>15</v>
      </c>
      <c r="J690" s="106">
        <f t="shared" ca="1" si="148"/>
        <v>189</v>
      </c>
      <c r="K690" s="106">
        <f t="shared" ca="1" si="148"/>
        <v>276</v>
      </c>
      <c r="L690" s="106">
        <f t="shared" ca="1" si="148"/>
        <v>9</v>
      </c>
      <c r="M690" s="106">
        <f t="shared" ca="1" si="148"/>
        <v>0</v>
      </c>
      <c r="N690" s="106">
        <f t="shared" ca="1" si="148"/>
        <v>5755</v>
      </c>
      <c r="Q690" s="4"/>
    </row>
    <row r="691" spans="1:17" x14ac:dyDescent="0.2">
      <c r="A691" s="110">
        <f t="shared" ca="1" si="143"/>
        <v>38847</v>
      </c>
      <c r="B691" s="106">
        <f t="shared" ca="1" si="145"/>
        <v>15.764383561643836</v>
      </c>
      <c r="C691" s="106">
        <f t="shared" ca="1" si="145"/>
        <v>15.75359342915811</v>
      </c>
      <c r="D691" s="106">
        <f t="shared" ca="1" si="145"/>
        <v>15.753916918211873</v>
      </c>
      <c r="E691" s="106">
        <f t="shared" ca="1" si="145"/>
        <v>15.753930289378673</v>
      </c>
      <c r="F691" s="106">
        <f t="shared" ca="1" si="146"/>
        <v>15.747222222222222</v>
      </c>
      <c r="G691" s="106">
        <f t="shared" ca="1" si="146"/>
        <v>15.754227733934611</v>
      </c>
      <c r="H691" s="106">
        <f t="shared" ca="1" si="146"/>
        <v>15.764383561643836</v>
      </c>
      <c r="I691" s="106">
        <f t="shared" ca="1" si="148"/>
        <v>15</v>
      </c>
      <c r="J691" s="106">
        <f t="shared" ca="1" si="148"/>
        <v>188</v>
      </c>
      <c r="K691" s="106">
        <f t="shared" ca="1" si="148"/>
        <v>275</v>
      </c>
      <c r="L691" s="106">
        <f t="shared" ca="1" si="148"/>
        <v>8</v>
      </c>
      <c r="M691" s="106">
        <f t="shared" ca="1" si="148"/>
        <v>30</v>
      </c>
      <c r="N691" s="106">
        <f t="shared" ca="1" si="148"/>
        <v>5754</v>
      </c>
      <c r="Q691" s="4"/>
    </row>
    <row r="692" spans="1:17" x14ac:dyDescent="0.2">
      <c r="A692" s="110">
        <f t="shared" ca="1" si="143"/>
        <v>38937</v>
      </c>
      <c r="B692" s="106">
        <f t="shared" ca="1" si="145"/>
        <v>15.517808219178082</v>
      </c>
      <c r="C692" s="106">
        <f t="shared" ca="1" si="145"/>
        <v>15.507186858316222</v>
      </c>
      <c r="D692" s="106">
        <f t="shared" ca="1" si="145"/>
        <v>15.507505287582907</v>
      </c>
      <c r="E692" s="106">
        <f t="shared" ca="1" si="145"/>
        <v>15.507518449607369</v>
      </c>
      <c r="F692" s="106">
        <f t="shared" ca="1" si="146"/>
        <v>15.502777777777778</v>
      </c>
      <c r="G692" s="106">
        <f t="shared" ca="1" si="146"/>
        <v>15.507811241745852</v>
      </c>
      <c r="H692" s="106">
        <f t="shared" ca="1" si="146"/>
        <v>15.517808219178082</v>
      </c>
      <c r="I692" s="106">
        <f t="shared" ca="1" si="148"/>
        <v>15</v>
      </c>
      <c r="J692" s="106">
        <f t="shared" ca="1" si="148"/>
        <v>186</v>
      </c>
      <c r="K692" s="106">
        <f t="shared" ca="1" si="148"/>
        <v>185</v>
      </c>
      <c r="L692" s="106">
        <f t="shared" ca="1" si="148"/>
        <v>6</v>
      </c>
      <c r="M692" s="106">
        <f t="shared" ca="1" si="148"/>
        <v>1</v>
      </c>
      <c r="N692" s="106">
        <f t="shared" ca="1" si="148"/>
        <v>5664</v>
      </c>
      <c r="Q692" s="4"/>
    </row>
    <row r="693" spans="1:17" x14ac:dyDescent="0.2">
      <c r="A693" s="110">
        <f t="shared" ca="1" si="143"/>
        <v>38938</v>
      </c>
      <c r="B693" s="106">
        <f t="shared" ca="1" si="145"/>
        <v>15.515068493150684</v>
      </c>
      <c r="C693" s="106">
        <f t="shared" ca="1" si="145"/>
        <v>15.504449007529089</v>
      </c>
      <c r="D693" s="106">
        <f t="shared" ca="1" si="145"/>
        <v>15.504767380575919</v>
      </c>
      <c r="E693" s="106">
        <f t="shared" ca="1" si="145"/>
        <v>15.504780540276577</v>
      </c>
      <c r="F693" s="106">
        <f t="shared" ca="1" si="146"/>
        <v>15.5</v>
      </c>
      <c r="G693" s="106">
        <f t="shared" ca="1" si="146"/>
        <v>15.505073280721533</v>
      </c>
      <c r="H693" s="106">
        <f t="shared" ca="1" si="146"/>
        <v>15.515068493150684</v>
      </c>
      <c r="I693" s="106">
        <f t="shared" ca="1" si="148"/>
        <v>15</v>
      </c>
      <c r="J693" s="106">
        <f t="shared" ca="1" si="148"/>
        <v>186</v>
      </c>
      <c r="K693" s="106">
        <f t="shared" ca="1" si="148"/>
        <v>184</v>
      </c>
      <c r="L693" s="106">
        <f t="shared" ca="1" si="148"/>
        <v>6</v>
      </c>
      <c r="M693" s="106">
        <f t="shared" ca="1" si="148"/>
        <v>0</v>
      </c>
      <c r="N693" s="106">
        <f t="shared" ca="1" si="148"/>
        <v>5663</v>
      </c>
      <c r="Q693" s="4"/>
    </row>
    <row r="694" spans="1:17" x14ac:dyDescent="0.2">
      <c r="A694" s="110">
        <f t="shared" ca="1" si="143"/>
        <v>38939</v>
      </c>
      <c r="B694" s="106">
        <f t="shared" ref="B694:E713" ca="1" si="149">($B$7-$A694)/B$12</f>
        <v>15.512328767123288</v>
      </c>
      <c r="C694" s="106">
        <f t="shared" ca="1" si="149"/>
        <v>15.501711156741958</v>
      </c>
      <c r="D694" s="106">
        <f t="shared" ca="1" si="149"/>
        <v>15.50202947356893</v>
      </c>
      <c r="E694" s="106">
        <f t="shared" ca="1" si="149"/>
        <v>15.502042630945784</v>
      </c>
      <c r="F694" s="106">
        <f t="shared" ref="F694:H713" ca="1" si="150">YEARFRAC($A694,$B$7,F$12)</f>
        <v>15.497222222222222</v>
      </c>
      <c r="G694" s="106">
        <f t="shared" ca="1" si="150"/>
        <v>15.502335319697213</v>
      </c>
      <c r="H694" s="106">
        <f t="shared" ca="1" si="150"/>
        <v>15.512328767123288</v>
      </c>
      <c r="I694" s="106">
        <f t="shared" ref="I694:N703" ca="1" si="151">DATEDIF($A694,$B$7,I$12)</f>
        <v>15</v>
      </c>
      <c r="J694" s="106">
        <f t="shared" ca="1" si="151"/>
        <v>185</v>
      </c>
      <c r="K694" s="106">
        <f t="shared" ca="1" si="151"/>
        <v>183</v>
      </c>
      <c r="L694" s="106">
        <f t="shared" ca="1" si="151"/>
        <v>5</v>
      </c>
      <c r="M694" s="106">
        <f t="shared" ca="1" si="151"/>
        <v>30</v>
      </c>
      <c r="N694" s="106">
        <f t="shared" ca="1" si="151"/>
        <v>5662</v>
      </c>
      <c r="Q694" s="4"/>
    </row>
    <row r="695" spans="1:17" x14ac:dyDescent="0.2">
      <c r="A695" s="110">
        <f t="shared" ca="1" si="143"/>
        <v>39029</v>
      </c>
      <c r="B695" s="106">
        <f t="shared" ca="1" si="149"/>
        <v>15.265753424657534</v>
      </c>
      <c r="C695" s="106">
        <f t="shared" ca="1" si="149"/>
        <v>15.255304585900069</v>
      </c>
      <c r="D695" s="106">
        <f t="shared" ca="1" si="149"/>
        <v>15.255617842939964</v>
      </c>
      <c r="E695" s="106">
        <f t="shared" ca="1" si="149"/>
        <v>15.255630791174481</v>
      </c>
      <c r="F695" s="106">
        <f t="shared" ca="1" si="150"/>
        <v>15.252777777777778</v>
      </c>
      <c r="G695" s="106">
        <f t="shared" ca="1" si="150"/>
        <v>15.255918827508454</v>
      </c>
      <c r="H695" s="106">
        <f t="shared" ca="1" si="150"/>
        <v>15.265753424657534</v>
      </c>
      <c r="I695" s="106">
        <f t="shared" ca="1" si="151"/>
        <v>15</v>
      </c>
      <c r="J695" s="106">
        <f t="shared" ca="1" si="151"/>
        <v>183</v>
      </c>
      <c r="K695" s="106">
        <f t="shared" ca="1" si="151"/>
        <v>93</v>
      </c>
      <c r="L695" s="106">
        <f t="shared" ca="1" si="151"/>
        <v>3</v>
      </c>
      <c r="M695" s="106">
        <f t="shared" ca="1" si="151"/>
        <v>1</v>
      </c>
      <c r="N695" s="106">
        <f t="shared" ca="1" si="151"/>
        <v>5572</v>
      </c>
      <c r="Q695" s="4"/>
    </row>
    <row r="696" spans="1:17" x14ac:dyDescent="0.2">
      <c r="A696" s="110">
        <f t="shared" ca="1" si="143"/>
        <v>39030</v>
      </c>
      <c r="B696" s="106">
        <f t="shared" ca="1" si="149"/>
        <v>15.263013698630138</v>
      </c>
      <c r="C696" s="106">
        <f t="shared" ca="1" si="149"/>
        <v>15.252566735112936</v>
      </c>
      <c r="D696" s="106">
        <f t="shared" ca="1" si="149"/>
        <v>15.252879935932976</v>
      </c>
      <c r="E696" s="106">
        <f t="shared" ca="1" si="149"/>
        <v>15.252892881843689</v>
      </c>
      <c r="F696" s="106">
        <f t="shared" ca="1" si="150"/>
        <v>15.25</v>
      </c>
      <c r="G696" s="106">
        <f t="shared" ca="1" si="150"/>
        <v>15.253180866484135</v>
      </c>
      <c r="H696" s="106">
        <f t="shared" ca="1" si="150"/>
        <v>15.263013698630138</v>
      </c>
      <c r="I696" s="106">
        <f t="shared" ca="1" si="151"/>
        <v>15</v>
      </c>
      <c r="J696" s="106">
        <f t="shared" ca="1" si="151"/>
        <v>183</v>
      </c>
      <c r="K696" s="106">
        <f t="shared" ca="1" si="151"/>
        <v>92</v>
      </c>
      <c r="L696" s="106">
        <f t="shared" ca="1" si="151"/>
        <v>3</v>
      </c>
      <c r="M696" s="106">
        <f t="shared" ca="1" si="151"/>
        <v>0</v>
      </c>
      <c r="N696" s="106">
        <f t="shared" ca="1" si="151"/>
        <v>5571</v>
      </c>
      <c r="Q696" s="4"/>
    </row>
    <row r="697" spans="1:17" x14ac:dyDescent="0.2">
      <c r="A697" s="110">
        <f t="shared" ca="1" si="143"/>
        <v>39031</v>
      </c>
      <c r="B697" s="106">
        <f t="shared" ca="1" si="149"/>
        <v>15.260273972602739</v>
      </c>
      <c r="C697" s="106">
        <f t="shared" ca="1" si="149"/>
        <v>15.249828884325805</v>
      </c>
      <c r="D697" s="106">
        <f t="shared" ca="1" si="149"/>
        <v>15.250142028925987</v>
      </c>
      <c r="E697" s="106">
        <f t="shared" ca="1" si="149"/>
        <v>15.250154972512897</v>
      </c>
      <c r="F697" s="106">
        <f t="shared" ca="1" si="150"/>
        <v>15.247222222222222</v>
      </c>
      <c r="G697" s="106">
        <f t="shared" ca="1" si="150"/>
        <v>15.250442905459815</v>
      </c>
      <c r="H697" s="106">
        <f t="shared" ca="1" si="150"/>
        <v>15.260273972602739</v>
      </c>
      <c r="I697" s="106">
        <f t="shared" ca="1" si="151"/>
        <v>15</v>
      </c>
      <c r="J697" s="106">
        <f t="shared" ca="1" si="151"/>
        <v>182</v>
      </c>
      <c r="K697" s="106">
        <f t="shared" ca="1" si="151"/>
        <v>91</v>
      </c>
      <c r="L697" s="106">
        <f t="shared" ca="1" si="151"/>
        <v>2</v>
      </c>
      <c r="M697" s="106">
        <f t="shared" ca="1" si="151"/>
        <v>30</v>
      </c>
      <c r="N697" s="106">
        <f t="shared" ca="1" si="151"/>
        <v>5570</v>
      </c>
      <c r="Q697" s="4"/>
    </row>
    <row r="698" spans="1:17" x14ac:dyDescent="0.2">
      <c r="A698" s="110">
        <f t="shared" ca="1" si="143"/>
        <v>39121</v>
      </c>
      <c r="B698" s="106">
        <f t="shared" ca="1" si="149"/>
        <v>15.013698630136986</v>
      </c>
      <c r="C698" s="106">
        <f t="shared" ca="1" si="149"/>
        <v>15.003422313483915</v>
      </c>
      <c r="D698" s="106">
        <f t="shared" ca="1" si="149"/>
        <v>15.003730398297021</v>
      </c>
      <c r="E698" s="106">
        <f t="shared" ca="1" si="149"/>
        <v>15.003743132741594</v>
      </c>
      <c r="F698" s="106">
        <f t="shared" ca="1" si="150"/>
        <v>15.002777777777778</v>
      </c>
      <c r="G698" s="106">
        <f t="shared" ca="1" si="150"/>
        <v>15.003422313483915</v>
      </c>
      <c r="H698" s="106">
        <f t="shared" ca="1" si="150"/>
        <v>15.013698630136986</v>
      </c>
      <c r="I698" s="106">
        <f t="shared" ca="1" si="151"/>
        <v>15</v>
      </c>
      <c r="J698" s="106">
        <f t="shared" ca="1" si="151"/>
        <v>180</v>
      </c>
      <c r="K698" s="106">
        <f t="shared" ca="1" si="151"/>
        <v>1</v>
      </c>
      <c r="L698" s="106">
        <f t="shared" ca="1" si="151"/>
        <v>0</v>
      </c>
      <c r="M698" s="106">
        <f t="shared" ca="1" si="151"/>
        <v>1</v>
      </c>
      <c r="N698" s="106">
        <f t="shared" ca="1" si="151"/>
        <v>5480</v>
      </c>
      <c r="Q698" s="4"/>
    </row>
    <row r="699" spans="1:17" x14ac:dyDescent="0.2">
      <c r="A699" s="110">
        <f t="shared" ca="1" si="143"/>
        <v>39122</v>
      </c>
      <c r="B699" s="106">
        <f t="shared" ca="1" si="149"/>
        <v>15.010958904109589</v>
      </c>
      <c r="C699" s="106">
        <f t="shared" ca="1" si="149"/>
        <v>15.000684462696784</v>
      </c>
      <c r="D699" s="106">
        <f t="shared" ca="1" si="149"/>
        <v>15.000992491290033</v>
      </c>
      <c r="E699" s="106">
        <f t="shared" ca="1" si="149"/>
        <v>15.0010052234108</v>
      </c>
      <c r="F699" s="106">
        <f t="shared" ca="1" si="150"/>
        <v>15</v>
      </c>
      <c r="G699" s="106">
        <f t="shared" ca="1" si="150"/>
        <v>15.000684462696784</v>
      </c>
      <c r="H699" s="106">
        <f t="shared" ca="1" si="150"/>
        <v>15.010958904109589</v>
      </c>
      <c r="I699" s="106">
        <f t="shared" ca="1" si="151"/>
        <v>15</v>
      </c>
      <c r="J699" s="106">
        <f t="shared" ca="1" si="151"/>
        <v>180</v>
      </c>
      <c r="K699" s="106">
        <f t="shared" ca="1" si="151"/>
        <v>0</v>
      </c>
      <c r="L699" s="106">
        <f t="shared" ca="1" si="151"/>
        <v>0</v>
      </c>
      <c r="M699" s="106">
        <f t="shared" ca="1" si="151"/>
        <v>0</v>
      </c>
      <c r="N699" s="106">
        <f t="shared" ca="1" si="151"/>
        <v>5479</v>
      </c>
      <c r="Q699" s="4"/>
    </row>
    <row r="700" spans="1:17" x14ac:dyDescent="0.2">
      <c r="A700" s="110">
        <f t="shared" ca="1" si="143"/>
        <v>39123</v>
      </c>
      <c r="B700" s="106">
        <f t="shared" ca="1" si="149"/>
        <v>15.008219178082191</v>
      </c>
      <c r="C700" s="106">
        <f t="shared" ca="1" si="149"/>
        <v>14.997946611909651</v>
      </c>
      <c r="D700" s="106">
        <f t="shared" ca="1" si="149"/>
        <v>14.998254584283044</v>
      </c>
      <c r="E700" s="106">
        <f t="shared" ca="1" si="149"/>
        <v>14.998267314080008</v>
      </c>
      <c r="F700" s="106">
        <f t="shared" ca="1" si="150"/>
        <v>14.997222222222222</v>
      </c>
      <c r="G700" s="106">
        <f t="shared" ca="1" si="150"/>
        <v>14.997946611909651</v>
      </c>
      <c r="H700" s="106">
        <f t="shared" ca="1" si="150"/>
        <v>15.008219178082191</v>
      </c>
      <c r="I700" s="106">
        <f t="shared" ca="1" si="151"/>
        <v>14</v>
      </c>
      <c r="J700" s="106">
        <f t="shared" ca="1" si="151"/>
        <v>179</v>
      </c>
      <c r="K700" s="106">
        <f t="shared" ca="1" si="151"/>
        <v>364</v>
      </c>
      <c r="L700" s="106">
        <f t="shared" ca="1" si="151"/>
        <v>11</v>
      </c>
      <c r="M700" s="106">
        <f t="shared" ca="1" si="151"/>
        <v>30</v>
      </c>
      <c r="N700" s="106">
        <f t="shared" ca="1" si="151"/>
        <v>5478</v>
      </c>
      <c r="Q700" s="4"/>
    </row>
    <row r="701" spans="1:17" x14ac:dyDescent="0.2">
      <c r="A701" s="110">
        <f t="shared" ca="1" si="143"/>
        <v>39210</v>
      </c>
      <c r="B701" s="106">
        <f t="shared" ca="1" si="149"/>
        <v>14.769863013698631</v>
      </c>
      <c r="C701" s="106">
        <f t="shared" ca="1" si="149"/>
        <v>14.759753593429158</v>
      </c>
      <c r="D701" s="106">
        <f t="shared" ca="1" si="149"/>
        <v>14.760056674675045</v>
      </c>
      <c r="E701" s="106">
        <f t="shared" ca="1" si="149"/>
        <v>14.760069202301082</v>
      </c>
      <c r="F701" s="106">
        <f t="shared" ca="1" si="150"/>
        <v>14.752777777777778</v>
      </c>
      <c r="G701" s="106">
        <f t="shared" ca="1" si="150"/>
        <v>14.759753593429158</v>
      </c>
      <c r="H701" s="106">
        <f t="shared" ca="1" si="150"/>
        <v>14.769863013698631</v>
      </c>
      <c r="I701" s="106">
        <f t="shared" ca="1" si="151"/>
        <v>14</v>
      </c>
      <c r="J701" s="106">
        <f t="shared" ca="1" si="151"/>
        <v>177</v>
      </c>
      <c r="K701" s="106">
        <f t="shared" ca="1" si="151"/>
        <v>277</v>
      </c>
      <c r="L701" s="106">
        <f t="shared" ca="1" si="151"/>
        <v>9</v>
      </c>
      <c r="M701" s="106">
        <f t="shared" ca="1" si="151"/>
        <v>1</v>
      </c>
      <c r="N701" s="106">
        <f t="shared" ca="1" si="151"/>
        <v>5391</v>
      </c>
      <c r="Q701" s="4"/>
    </row>
    <row r="702" spans="1:17" x14ac:dyDescent="0.2">
      <c r="A702" s="110">
        <f t="shared" ca="1" si="143"/>
        <v>39211</v>
      </c>
      <c r="B702" s="106">
        <f t="shared" ca="1" si="149"/>
        <v>14.767123287671232</v>
      </c>
      <c r="C702" s="106">
        <f t="shared" ca="1" si="149"/>
        <v>14.757015742642025</v>
      </c>
      <c r="D702" s="106">
        <f t="shared" ca="1" si="149"/>
        <v>14.757318767668055</v>
      </c>
      <c r="E702" s="106">
        <f t="shared" ca="1" si="149"/>
        <v>14.757331292970289</v>
      </c>
      <c r="F702" s="106">
        <f t="shared" ca="1" si="150"/>
        <v>14.75</v>
      </c>
      <c r="G702" s="106">
        <f t="shared" ca="1" si="150"/>
        <v>14.757015742642025</v>
      </c>
      <c r="H702" s="106">
        <f t="shared" ca="1" si="150"/>
        <v>14.767123287671232</v>
      </c>
      <c r="I702" s="106">
        <f t="shared" ca="1" si="151"/>
        <v>14</v>
      </c>
      <c r="J702" s="106">
        <f t="shared" ca="1" si="151"/>
        <v>177</v>
      </c>
      <c r="K702" s="106">
        <f t="shared" ca="1" si="151"/>
        <v>276</v>
      </c>
      <c r="L702" s="106">
        <f t="shared" ca="1" si="151"/>
        <v>9</v>
      </c>
      <c r="M702" s="106">
        <f t="shared" ca="1" si="151"/>
        <v>0</v>
      </c>
      <c r="N702" s="106">
        <f t="shared" ca="1" si="151"/>
        <v>5390</v>
      </c>
      <c r="Q702" s="4"/>
    </row>
    <row r="703" spans="1:17" x14ac:dyDescent="0.2">
      <c r="A703" s="110">
        <f t="shared" ca="1" si="143"/>
        <v>39212</v>
      </c>
      <c r="B703" s="106">
        <f t="shared" ca="1" si="149"/>
        <v>14.764383561643836</v>
      </c>
      <c r="C703" s="106">
        <f t="shared" ca="1" si="149"/>
        <v>14.754277891854894</v>
      </c>
      <c r="D703" s="106">
        <f t="shared" ca="1" si="149"/>
        <v>14.754580860661067</v>
      </c>
      <c r="E703" s="106">
        <f t="shared" ca="1" si="149"/>
        <v>14.754593383639497</v>
      </c>
      <c r="F703" s="106">
        <f t="shared" ca="1" si="150"/>
        <v>14.747222222222222</v>
      </c>
      <c r="G703" s="106">
        <f t="shared" ca="1" si="150"/>
        <v>14.754277891854894</v>
      </c>
      <c r="H703" s="106">
        <f t="shared" ca="1" si="150"/>
        <v>14.764383561643836</v>
      </c>
      <c r="I703" s="106">
        <f t="shared" ca="1" si="151"/>
        <v>14</v>
      </c>
      <c r="J703" s="106">
        <f t="shared" ca="1" si="151"/>
        <v>176</v>
      </c>
      <c r="K703" s="106">
        <f t="shared" ca="1" si="151"/>
        <v>275</v>
      </c>
      <c r="L703" s="106">
        <f t="shared" ca="1" si="151"/>
        <v>8</v>
      </c>
      <c r="M703" s="106">
        <f t="shared" ca="1" si="151"/>
        <v>30</v>
      </c>
      <c r="N703" s="106">
        <f t="shared" ca="1" si="151"/>
        <v>5389</v>
      </c>
      <c r="Q703" s="4"/>
    </row>
    <row r="704" spans="1:17" x14ac:dyDescent="0.2">
      <c r="A704" s="110">
        <f t="shared" ca="1" si="143"/>
        <v>39302</v>
      </c>
      <c r="B704" s="106">
        <f t="shared" ca="1" si="149"/>
        <v>14.517808219178082</v>
      </c>
      <c r="C704" s="106">
        <f t="shared" ca="1" si="149"/>
        <v>14.507871321013004</v>
      </c>
      <c r="D704" s="106">
        <f t="shared" ca="1" si="149"/>
        <v>14.508169230032102</v>
      </c>
      <c r="E704" s="106">
        <f t="shared" ca="1" si="149"/>
        <v>14.508181543868194</v>
      </c>
      <c r="F704" s="106">
        <f t="shared" ca="1" si="150"/>
        <v>14.502777777777778</v>
      </c>
      <c r="G704" s="106">
        <f t="shared" ca="1" si="150"/>
        <v>14.507871321013004</v>
      </c>
      <c r="H704" s="106">
        <f t="shared" ca="1" si="150"/>
        <v>14.517808219178082</v>
      </c>
      <c r="I704" s="106">
        <f t="shared" ref="I704:N713" ca="1" si="152">DATEDIF($A704,$B$7,I$12)</f>
        <v>14</v>
      </c>
      <c r="J704" s="106">
        <f t="shared" ca="1" si="152"/>
        <v>174</v>
      </c>
      <c r="K704" s="106">
        <f t="shared" ca="1" si="152"/>
        <v>185</v>
      </c>
      <c r="L704" s="106">
        <f t="shared" ca="1" si="152"/>
        <v>6</v>
      </c>
      <c r="M704" s="106">
        <f t="shared" ca="1" si="152"/>
        <v>1</v>
      </c>
      <c r="N704" s="106">
        <f t="shared" ca="1" si="152"/>
        <v>5299</v>
      </c>
      <c r="Q704" s="4"/>
    </row>
    <row r="705" spans="1:17" x14ac:dyDescent="0.2">
      <c r="A705" s="110">
        <f t="shared" ca="1" si="143"/>
        <v>39303</v>
      </c>
      <c r="B705" s="106">
        <f t="shared" ca="1" si="149"/>
        <v>14.515068493150684</v>
      </c>
      <c r="C705" s="106">
        <f t="shared" ca="1" si="149"/>
        <v>14.505133470225873</v>
      </c>
      <c r="D705" s="106">
        <f t="shared" ca="1" si="149"/>
        <v>14.505431323025114</v>
      </c>
      <c r="E705" s="106">
        <f t="shared" ca="1" si="149"/>
        <v>14.505443634537402</v>
      </c>
      <c r="F705" s="106">
        <f t="shared" ca="1" si="150"/>
        <v>14.5</v>
      </c>
      <c r="G705" s="106">
        <f t="shared" ca="1" si="150"/>
        <v>14.505133470225873</v>
      </c>
      <c r="H705" s="106">
        <f t="shared" ca="1" si="150"/>
        <v>14.515068493150684</v>
      </c>
      <c r="I705" s="106">
        <f t="shared" ca="1" si="152"/>
        <v>14</v>
      </c>
      <c r="J705" s="106">
        <f t="shared" ca="1" si="152"/>
        <v>174</v>
      </c>
      <c r="K705" s="106">
        <f t="shared" ca="1" si="152"/>
        <v>184</v>
      </c>
      <c r="L705" s="106">
        <f t="shared" ca="1" si="152"/>
        <v>6</v>
      </c>
      <c r="M705" s="106">
        <f t="shared" ca="1" si="152"/>
        <v>0</v>
      </c>
      <c r="N705" s="106">
        <f t="shared" ca="1" si="152"/>
        <v>5298</v>
      </c>
      <c r="Q705" s="4"/>
    </row>
    <row r="706" spans="1:17" x14ac:dyDescent="0.2">
      <c r="A706" s="110">
        <f t="shared" ca="1" si="143"/>
        <v>39304</v>
      </c>
      <c r="B706" s="106">
        <f t="shared" ca="1" si="149"/>
        <v>14.512328767123288</v>
      </c>
      <c r="C706" s="106">
        <f t="shared" ca="1" si="149"/>
        <v>14.50239561943874</v>
      </c>
      <c r="D706" s="106">
        <f t="shared" ca="1" si="149"/>
        <v>14.502693416018126</v>
      </c>
      <c r="E706" s="106">
        <f t="shared" ca="1" si="149"/>
        <v>14.502705725206608</v>
      </c>
      <c r="F706" s="106">
        <f t="shared" ca="1" si="150"/>
        <v>14.497222222222222</v>
      </c>
      <c r="G706" s="106">
        <f t="shared" ca="1" si="150"/>
        <v>14.50239561943874</v>
      </c>
      <c r="H706" s="106">
        <f t="shared" ca="1" si="150"/>
        <v>14.512328767123288</v>
      </c>
      <c r="I706" s="106">
        <f t="shared" ca="1" si="152"/>
        <v>14</v>
      </c>
      <c r="J706" s="106">
        <f t="shared" ca="1" si="152"/>
        <v>173</v>
      </c>
      <c r="K706" s="106">
        <f t="shared" ca="1" si="152"/>
        <v>183</v>
      </c>
      <c r="L706" s="106">
        <f t="shared" ca="1" si="152"/>
        <v>5</v>
      </c>
      <c r="M706" s="106">
        <f t="shared" ca="1" si="152"/>
        <v>30</v>
      </c>
      <c r="N706" s="106">
        <f t="shared" ca="1" si="152"/>
        <v>5297</v>
      </c>
      <c r="Q706" s="4"/>
    </row>
    <row r="707" spans="1:17" x14ac:dyDescent="0.2">
      <c r="A707" s="110">
        <f t="shared" ca="1" si="143"/>
        <v>39394</v>
      </c>
      <c r="B707" s="106">
        <f t="shared" ca="1" si="149"/>
        <v>14.265753424657534</v>
      </c>
      <c r="C707" s="106">
        <f t="shared" ca="1" si="149"/>
        <v>14.255989048596852</v>
      </c>
      <c r="D707" s="106">
        <f t="shared" ca="1" si="149"/>
        <v>14.256281785389159</v>
      </c>
      <c r="E707" s="106">
        <f t="shared" ca="1" si="149"/>
        <v>14.256293885435305</v>
      </c>
      <c r="F707" s="106">
        <f t="shared" ca="1" si="150"/>
        <v>14.252777777777778</v>
      </c>
      <c r="G707" s="106">
        <f t="shared" ca="1" si="150"/>
        <v>14.255989048596852</v>
      </c>
      <c r="H707" s="106">
        <f t="shared" ca="1" si="150"/>
        <v>14.265753424657534</v>
      </c>
      <c r="I707" s="106">
        <f t="shared" ca="1" si="152"/>
        <v>14</v>
      </c>
      <c r="J707" s="106">
        <f t="shared" ca="1" si="152"/>
        <v>171</v>
      </c>
      <c r="K707" s="106">
        <f t="shared" ca="1" si="152"/>
        <v>93</v>
      </c>
      <c r="L707" s="106">
        <f t="shared" ca="1" si="152"/>
        <v>3</v>
      </c>
      <c r="M707" s="106">
        <f t="shared" ca="1" si="152"/>
        <v>1</v>
      </c>
      <c r="N707" s="106">
        <f t="shared" ca="1" si="152"/>
        <v>5207</v>
      </c>
      <c r="Q707" s="4"/>
    </row>
    <row r="708" spans="1:17" x14ac:dyDescent="0.2">
      <c r="A708" s="110">
        <f t="shared" ca="1" si="143"/>
        <v>39395</v>
      </c>
      <c r="B708" s="106">
        <f t="shared" ca="1" si="149"/>
        <v>14.263013698630138</v>
      </c>
      <c r="C708" s="106">
        <f t="shared" ca="1" si="149"/>
        <v>14.253251197809719</v>
      </c>
      <c r="D708" s="106">
        <f t="shared" ca="1" si="149"/>
        <v>14.253543878382171</v>
      </c>
      <c r="E708" s="106">
        <f t="shared" ca="1" si="149"/>
        <v>14.253555976104513</v>
      </c>
      <c r="F708" s="106">
        <f t="shared" ca="1" si="150"/>
        <v>14.25</v>
      </c>
      <c r="G708" s="106">
        <f t="shared" ca="1" si="150"/>
        <v>14.253251197809719</v>
      </c>
      <c r="H708" s="106">
        <f t="shared" ca="1" si="150"/>
        <v>14.263013698630138</v>
      </c>
      <c r="I708" s="106">
        <f t="shared" ca="1" si="152"/>
        <v>14</v>
      </c>
      <c r="J708" s="106">
        <f t="shared" ca="1" si="152"/>
        <v>171</v>
      </c>
      <c r="K708" s="106">
        <f t="shared" ca="1" si="152"/>
        <v>92</v>
      </c>
      <c r="L708" s="106">
        <f t="shared" ca="1" si="152"/>
        <v>3</v>
      </c>
      <c r="M708" s="106">
        <f t="shared" ca="1" si="152"/>
        <v>0</v>
      </c>
      <c r="N708" s="106">
        <f t="shared" ca="1" si="152"/>
        <v>5206</v>
      </c>
      <c r="Q708" s="4"/>
    </row>
    <row r="709" spans="1:17" x14ac:dyDescent="0.2">
      <c r="A709" s="110">
        <f t="shared" ca="1" si="143"/>
        <v>39396</v>
      </c>
      <c r="B709" s="106">
        <f t="shared" ca="1" si="149"/>
        <v>14.260273972602739</v>
      </c>
      <c r="C709" s="106">
        <f t="shared" ca="1" si="149"/>
        <v>14.250513347022586</v>
      </c>
      <c r="D709" s="106">
        <f t="shared" ca="1" si="149"/>
        <v>14.250805971375183</v>
      </c>
      <c r="E709" s="106">
        <f t="shared" ca="1" si="149"/>
        <v>14.250818066773721</v>
      </c>
      <c r="F709" s="106">
        <f t="shared" ca="1" si="150"/>
        <v>14.247222222222222</v>
      </c>
      <c r="G709" s="106">
        <f t="shared" ca="1" si="150"/>
        <v>14.250513347022586</v>
      </c>
      <c r="H709" s="106">
        <f t="shared" ca="1" si="150"/>
        <v>14.260273972602739</v>
      </c>
      <c r="I709" s="106">
        <f t="shared" ca="1" si="152"/>
        <v>14</v>
      </c>
      <c r="J709" s="106">
        <f t="shared" ca="1" si="152"/>
        <v>170</v>
      </c>
      <c r="K709" s="106">
        <f t="shared" ca="1" si="152"/>
        <v>91</v>
      </c>
      <c r="L709" s="106">
        <f t="shared" ca="1" si="152"/>
        <v>2</v>
      </c>
      <c r="M709" s="106">
        <f t="shared" ca="1" si="152"/>
        <v>30</v>
      </c>
      <c r="N709" s="106">
        <f t="shared" ca="1" si="152"/>
        <v>5205</v>
      </c>
      <c r="Q709" s="4"/>
    </row>
    <row r="710" spans="1:17" x14ac:dyDescent="0.2">
      <c r="A710" s="110">
        <f t="shared" ca="1" si="143"/>
        <v>39486</v>
      </c>
      <c r="B710" s="106">
        <f t="shared" ca="1" si="149"/>
        <v>14.013698630136986</v>
      </c>
      <c r="C710" s="106">
        <f t="shared" ca="1" si="149"/>
        <v>14.004106776180699</v>
      </c>
      <c r="D710" s="106">
        <f t="shared" ca="1" si="149"/>
        <v>14.004394340746217</v>
      </c>
      <c r="E710" s="106">
        <f t="shared" ca="1" si="149"/>
        <v>14.004406227002418</v>
      </c>
      <c r="F710" s="106">
        <f t="shared" ca="1" si="150"/>
        <v>14.002777777777778</v>
      </c>
      <c r="G710" s="106">
        <f t="shared" ca="1" si="150"/>
        <v>14.003467786092353</v>
      </c>
      <c r="H710" s="106">
        <f t="shared" ca="1" si="150"/>
        <v>14.013698630136986</v>
      </c>
      <c r="I710" s="106">
        <f t="shared" ca="1" si="152"/>
        <v>14</v>
      </c>
      <c r="J710" s="106">
        <f t="shared" ca="1" si="152"/>
        <v>168</v>
      </c>
      <c r="K710" s="106">
        <f t="shared" ca="1" si="152"/>
        <v>1</v>
      </c>
      <c r="L710" s="106">
        <f t="shared" ca="1" si="152"/>
        <v>0</v>
      </c>
      <c r="M710" s="106">
        <f t="shared" ca="1" si="152"/>
        <v>1</v>
      </c>
      <c r="N710" s="106">
        <f t="shared" ca="1" si="152"/>
        <v>5115</v>
      </c>
      <c r="Q710" s="4"/>
    </row>
    <row r="711" spans="1:17" x14ac:dyDescent="0.2">
      <c r="A711" s="110">
        <f t="shared" ca="1" si="143"/>
        <v>39487</v>
      </c>
      <c r="B711" s="106">
        <f t="shared" ca="1" si="149"/>
        <v>14.010958904109589</v>
      </c>
      <c r="C711" s="106">
        <f t="shared" ca="1" si="149"/>
        <v>14.001368925393566</v>
      </c>
      <c r="D711" s="106">
        <f t="shared" ca="1" si="149"/>
        <v>14.001656433739228</v>
      </c>
      <c r="E711" s="106">
        <f t="shared" ca="1" si="149"/>
        <v>14.001668317671625</v>
      </c>
      <c r="F711" s="106">
        <f t="shared" ca="1" si="150"/>
        <v>14</v>
      </c>
      <c r="G711" s="106">
        <f t="shared" ca="1" si="150"/>
        <v>14.000730060229969</v>
      </c>
      <c r="H711" s="106">
        <f t="shared" ca="1" si="150"/>
        <v>14.010958904109589</v>
      </c>
      <c r="I711" s="106">
        <f t="shared" ca="1" si="152"/>
        <v>14</v>
      </c>
      <c r="J711" s="106">
        <f t="shared" ca="1" si="152"/>
        <v>168</v>
      </c>
      <c r="K711" s="106">
        <f t="shared" ca="1" si="152"/>
        <v>0</v>
      </c>
      <c r="L711" s="106">
        <f t="shared" ca="1" si="152"/>
        <v>0</v>
      </c>
      <c r="M711" s="106">
        <f t="shared" ca="1" si="152"/>
        <v>0</v>
      </c>
      <c r="N711" s="106">
        <f t="shared" ca="1" si="152"/>
        <v>5114</v>
      </c>
      <c r="Q711" s="4"/>
    </row>
    <row r="712" spans="1:17" x14ac:dyDescent="0.2">
      <c r="A712" s="110">
        <f t="shared" ca="1" si="143"/>
        <v>39488</v>
      </c>
      <c r="B712" s="106">
        <f t="shared" ca="1" si="149"/>
        <v>14.008219178082191</v>
      </c>
      <c r="C712" s="106">
        <f t="shared" ca="1" si="149"/>
        <v>13.998631074606434</v>
      </c>
      <c r="D712" s="106">
        <f t="shared" ca="1" si="149"/>
        <v>13.99891852673224</v>
      </c>
      <c r="E712" s="106">
        <f t="shared" ca="1" si="149"/>
        <v>13.998930408340833</v>
      </c>
      <c r="F712" s="106">
        <f t="shared" ca="1" si="150"/>
        <v>13.997222222222222</v>
      </c>
      <c r="G712" s="106">
        <f t="shared" ca="1" si="150"/>
        <v>13.997992334367586</v>
      </c>
      <c r="H712" s="106">
        <f t="shared" ca="1" si="150"/>
        <v>14.008219178082191</v>
      </c>
      <c r="I712" s="106">
        <f t="shared" ca="1" si="152"/>
        <v>13</v>
      </c>
      <c r="J712" s="106">
        <f t="shared" ca="1" si="152"/>
        <v>167</v>
      </c>
      <c r="K712" s="106">
        <f t="shared" ca="1" si="152"/>
        <v>365</v>
      </c>
      <c r="L712" s="106">
        <f t="shared" ca="1" si="152"/>
        <v>11</v>
      </c>
      <c r="M712" s="106">
        <f t="shared" ca="1" si="152"/>
        <v>30</v>
      </c>
      <c r="N712" s="106">
        <f t="shared" ca="1" si="152"/>
        <v>5113</v>
      </c>
      <c r="Q712" s="4"/>
    </row>
    <row r="713" spans="1:17" x14ac:dyDescent="0.2">
      <c r="A713" s="110">
        <f t="shared" ca="1" si="143"/>
        <v>39576</v>
      </c>
      <c r="B713" s="106">
        <f t="shared" ca="1" si="149"/>
        <v>13.767123287671232</v>
      </c>
      <c r="C713" s="106">
        <f t="shared" ca="1" si="149"/>
        <v>13.757700205338809</v>
      </c>
      <c r="D713" s="106">
        <f t="shared" ca="1" si="149"/>
        <v>13.75798271011725</v>
      </c>
      <c r="E713" s="106">
        <f t="shared" ca="1" si="149"/>
        <v>13.757994387231115</v>
      </c>
      <c r="F713" s="106">
        <f t="shared" ca="1" si="150"/>
        <v>13.752777777777778</v>
      </c>
      <c r="G713" s="106">
        <f t="shared" ca="1" si="150"/>
        <v>13.757072458477825</v>
      </c>
      <c r="H713" s="106">
        <f t="shared" ca="1" si="150"/>
        <v>13.767123287671232</v>
      </c>
      <c r="I713" s="106">
        <f t="shared" ca="1" si="152"/>
        <v>13</v>
      </c>
      <c r="J713" s="106">
        <f t="shared" ca="1" si="152"/>
        <v>165</v>
      </c>
      <c r="K713" s="106">
        <f t="shared" ca="1" si="152"/>
        <v>277</v>
      </c>
      <c r="L713" s="106">
        <f t="shared" ca="1" si="152"/>
        <v>9</v>
      </c>
      <c r="M713" s="106">
        <f t="shared" ca="1" si="152"/>
        <v>1</v>
      </c>
      <c r="N713" s="106">
        <f t="shared" ca="1" si="152"/>
        <v>5025</v>
      </c>
      <c r="Q713" s="4"/>
    </row>
    <row r="714" spans="1:17" x14ac:dyDescent="0.2">
      <c r="A714" s="110">
        <f t="shared" ca="1" si="143"/>
        <v>39577</v>
      </c>
      <c r="B714" s="106">
        <f t="shared" ref="B714:E733" ca="1" si="153">($B$7-$A714)/B$12</f>
        <v>13.764383561643836</v>
      </c>
      <c r="C714" s="106">
        <f t="shared" ca="1" si="153"/>
        <v>13.754962354551678</v>
      </c>
      <c r="D714" s="106">
        <f t="shared" ca="1" si="153"/>
        <v>13.755244803110262</v>
      </c>
      <c r="E714" s="106">
        <f t="shared" ca="1" si="153"/>
        <v>13.755256477900321</v>
      </c>
      <c r="F714" s="106">
        <f t="shared" ref="F714:H733" ca="1" si="154">YEARFRAC($A714,$B$7,F$12)</f>
        <v>13.75</v>
      </c>
      <c r="G714" s="106">
        <f t="shared" ca="1" si="154"/>
        <v>13.754334732615442</v>
      </c>
      <c r="H714" s="106">
        <f t="shared" ca="1" si="154"/>
        <v>13.764383561643836</v>
      </c>
      <c r="I714" s="106">
        <f t="shared" ref="I714:N723" ca="1" si="155">DATEDIF($A714,$B$7,I$12)</f>
        <v>13</v>
      </c>
      <c r="J714" s="106">
        <f t="shared" ca="1" si="155"/>
        <v>165</v>
      </c>
      <c r="K714" s="106">
        <f t="shared" ca="1" si="155"/>
        <v>276</v>
      </c>
      <c r="L714" s="106">
        <f t="shared" ca="1" si="155"/>
        <v>9</v>
      </c>
      <c r="M714" s="106">
        <f t="shared" ca="1" si="155"/>
        <v>0</v>
      </c>
      <c r="N714" s="106">
        <f t="shared" ca="1" si="155"/>
        <v>5024</v>
      </c>
      <c r="Q714" s="4"/>
    </row>
    <row r="715" spans="1:17" x14ac:dyDescent="0.2">
      <c r="A715" s="110">
        <f t="shared" ca="1" si="143"/>
        <v>39578</v>
      </c>
      <c r="B715" s="106">
        <f t="shared" ca="1" si="153"/>
        <v>13.761643835616438</v>
      </c>
      <c r="C715" s="106">
        <f t="shared" ca="1" si="153"/>
        <v>13.752224503764545</v>
      </c>
      <c r="D715" s="106">
        <f t="shared" ca="1" si="153"/>
        <v>13.752506896103274</v>
      </c>
      <c r="E715" s="106">
        <f t="shared" ca="1" si="153"/>
        <v>13.752518568569529</v>
      </c>
      <c r="F715" s="106">
        <f t="shared" ca="1" si="154"/>
        <v>13.747222222222222</v>
      </c>
      <c r="G715" s="106">
        <f t="shared" ca="1" si="154"/>
        <v>13.751597006753057</v>
      </c>
      <c r="H715" s="106">
        <f t="shared" ca="1" si="154"/>
        <v>13.761643835616438</v>
      </c>
      <c r="I715" s="106">
        <f t="shared" ca="1" si="155"/>
        <v>13</v>
      </c>
      <c r="J715" s="106">
        <f t="shared" ca="1" si="155"/>
        <v>164</v>
      </c>
      <c r="K715" s="106">
        <f t="shared" ca="1" si="155"/>
        <v>275</v>
      </c>
      <c r="L715" s="106">
        <f t="shared" ca="1" si="155"/>
        <v>8</v>
      </c>
      <c r="M715" s="106">
        <f t="shared" ca="1" si="155"/>
        <v>30</v>
      </c>
      <c r="N715" s="106">
        <f t="shared" ca="1" si="155"/>
        <v>5023</v>
      </c>
      <c r="Q715" s="4"/>
    </row>
    <row r="716" spans="1:17" x14ac:dyDescent="0.2">
      <c r="A716" s="110">
        <f t="shared" ca="1" si="143"/>
        <v>39668</v>
      </c>
      <c r="B716" s="106">
        <f t="shared" ca="1" si="153"/>
        <v>13.515068493150684</v>
      </c>
      <c r="C716" s="106">
        <f t="shared" ca="1" si="153"/>
        <v>13.505817932922655</v>
      </c>
      <c r="D716" s="106">
        <f t="shared" ca="1" si="153"/>
        <v>13.506095265474308</v>
      </c>
      <c r="E716" s="106">
        <f t="shared" ca="1" si="153"/>
        <v>13.506106728798226</v>
      </c>
      <c r="F716" s="106">
        <f t="shared" ca="1" si="154"/>
        <v>13.502777777777778</v>
      </c>
      <c r="G716" s="106">
        <f t="shared" ca="1" si="154"/>
        <v>13.50520167913853</v>
      </c>
      <c r="H716" s="106">
        <f t="shared" ca="1" si="154"/>
        <v>13.515068493150684</v>
      </c>
      <c r="I716" s="106">
        <f t="shared" ca="1" si="155"/>
        <v>13</v>
      </c>
      <c r="J716" s="106">
        <f t="shared" ca="1" si="155"/>
        <v>162</v>
      </c>
      <c r="K716" s="106">
        <f t="shared" ca="1" si="155"/>
        <v>185</v>
      </c>
      <c r="L716" s="106">
        <f t="shared" ca="1" si="155"/>
        <v>6</v>
      </c>
      <c r="M716" s="106">
        <f t="shared" ca="1" si="155"/>
        <v>1</v>
      </c>
      <c r="N716" s="106">
        <f t="shared" ca="1" si="155"/>
        <v>4933</v>
      </c>
      <c r="Q716" s="4"/>
    </row>
    <row r="717" spans="1:17" x14ac:dyDescent="0.2">
      <c r="A717" s="110">
        <f t="shared" ca="1" si="143"/>
        <v>39669</v>
      </c>
      <c r="B717" s="106">
        <f t="shared" ca="1" si="153"/>
        <v>13.512328767123288</v>
      </c>
      <c r="C717" s="106">
        <f t="shared" ca="1" si="153"/>
        <v>13.503080082135524</v>
      </c>
      <c r="D717" s="106">
        <f t="shared" ca="1" si="153"/>
        <v>13.503357358467319</v>
      </c>
      <c r="E717" s="106">
        <f t="shared" ca="1" si="153"/>
        <v>13.503368819467434</v>
      </c>
      <c r="F717" s="106">
        <f t="shared" ca="1" si="154"/>
        <v>13.5</v>
      </c>
      <c r="G717" s="106">
        <f t="shared" ca="1" si="154"/>
        <v>13.502463953276147</v>
      </c>
      <c r="H717" s="106">
        <f t="shared" ca="1" si="154"/>
        <v>13.512328767123288</v>
      </c>
      <c r="I717" s="106">
        <f t="shared" ca="1" si="155"/>
        <v>13</v>
      </c>
      <c r="J717" s="106">
        <f t="shared" ca="1" si="155"/>
        <v>162</v>
      </c>
      <c r="K717" s="106">
        <f t="shared" ca="1" si="155"/>
        <v>184</v>
      </c>
      <c r="L717" s="106">
        <f t="shared" ca="1" si="155"/>
        <v>6</v>
      </c>
      <c r="M717" s="106">
        <f t="shared" ca="1" si="155"/>
        <v>0</v>
      </c>
      <c r="N717" s="106">
        <f t="shared" ca="1" si="155"/>
        <v>4932</v>
      </c>
      <c r="Q717" s="4"/>
    </row>
    <row r="718" spans="1:17" x14ac:dyDescent="0.2">
      <c r="A718" s="110">
        <f t="shared" ca="1" si="143"/>
        <v>39670</v>
      </c>
      <c r="B718" s="106">
        <f t="shared" ca="1" si="153"/>
        <v>13.509589041095891</v>
      </c>
      <c r="C718" s="106">
        <f t="shared" ca="1" si="153"/>
        <v>13.500342231348391</v>
      </c>
      <c r="D718" s="106">
        <f t="shared" ca="1" si="153"/>
        <v>13.500619451460331</v>
      </c>
      <c r="E718" s="106">
        <f t="shared" ca="1" si="153"/>
        <v>13.500630910136641</v>
      </c>
      <c r="F718" s="106">
        <f t="shared" ca="1" si="154"/>
        <v>13.497222222222222</v>
      </c>
      <c r="G718" s="106">
        <f t="shared" ca="1" si="154"/>
        <v>13.499726227413761</v>
      </c>
      <c r="H718" s="106">
        <f t="shared" ca="1" si="154"/>
        <v>13.509589041095891</v>
      </c>
      <c r="I718" s="106">
        <f t="shared" ca="1" si="155"/>
        <v>13</v>
      </c>
      <c r="J718" s="106">
        <f t="shared" ca="1" si="155"/>
        <v>161</v>
      </c>
      <c r="K718" s="106">
        <f t="shared" ca="1" si="155"/>
        <v>183</v>
      </c>
      <c r="L718" s="106">
        <f t="shared" ca="1" si="155"/>
        <v>5</v>
      </c>
      <c r="M718" s="106">
        <f t="shared" ca="1" si="155"/>
        <v>30</v>
      </c>
      <c r="N718" s="106">
        <f t="shared" ca="1" si="155"/>
        <v>4931</v>
      </c>
      <c r="Q718" s="4"/>
    </row>
    <row r="719" spans="1:17" x14ac:dyDescent="0.2">
      <c r="A719" s="110">
        <f t="shared" ca="1" si="143"/>
        <v>39760</v>
      </c>
      <c r="B719" s="106">
        <f t="shared" ca="1" si="153"/>
        <v>13.263013698630138</v>
      </c>
      <c r="C719" s="106">
        <f t="shared" ca="1" si="153"/>
        <v>13.253935660506503</v>
      </c>
      <c r="D719" s="106">
        <f t="shared" ca="1" si="153"/>
        <v>13.254207820831365</v>
      </c>
      <c r="E719" s="106">
        <f t="shared" ca="1" si="153"/>
        <v>13.254219070365338</v>
      </c>
      <c r="F719" s="106">
        <f t="shared" ca="1" si="154"/>
        <v>13.252777777777778</v>
      </c>
      <c r="G719" s="106">
        <f t="shared" ca="1" si="154"/>
        <v>13.253330899799234</v>
      </c>
      <c r="H719" s="106">
        <f t="shared" ca="1" si="154"/>
        <v>13.263013698630138</v>
      </c>
      <c r="I719" s="106">
        <f t="shared" ca="1" si="155"/>
        <v>13</v>
      </c>
      <c r="J719" s="106">
        <f t="shared" ca="1" si="155"/>
        <v>159</v>
      </c>
      <c r="K719" s="106">
        <f t="shared" ca="1" si="155"/>
        <v>93</v>
      </c>
      <c r="L719" s="106">
        <f t="shared" ca="1" si="155"/>
        <v>3</v>
      </c>
      <c r="M719" s="106">
        <f t="shared" ca="1" si="155"/>
        <v>1</v>
      </c>
      <c r="N719" s="106">
        <f t="shared" ca="1" si="155"/>
        <v>4841</v>
      </c>
      <c r="Q719" s="4"/>
    </row>
    <row r="720" spans="1:17" x14ac:dyDescent="0.2">
      <c r="A720" s="110">
        <f t="shared" ca="1" si="143"/>
        <v>39761</v>
      </c>
      <c r="B720" s="106">
        <f t="shared" ca="1" si="153"/>
        <v>13.260273972602739</v>
      </c>
      <c r="C720" s="106">
        <f t="shared" ca="1" si="153"/>
        <v>13.25119780971937</v>
      </c>
      <c r="D720" s="106">
        <f t="shared" ca="1" si="153"/>
        <v>13.251469913824376</v>
      </c>
      <c r="E720" s="106">
        <f t="shared" ca="1" si="153"/>
        <v>13.251481161034546</v>
      </c>
      <c r="F720" s="106">
        <f t="shared" ca="1" si="154"/>
        <v>13.25</v>
      </c>
      <c r="G720" s="106">
        <f t="shared" ca="1" si="154"/>
        <v>13.250593173936851</v>
      </c>
      <c r="H720" s="106">
        <f t="shared" ca="1" si="154"/>
        <v>13.260273972602739</v>
      </c>
      <c r="I720" s="106">
        <f t="shared" ca="1" si="155"/>
        <v>13</v>
      </c>
      <c r="J720" s="106">
        <f t="shared" ca="1" si="155"/>
        <v>159</v>
      </c>
      <c r="K720" s="106">
        <f t="shared" ca="1" si="155"/>
        <v>92</v>
      </c>
      <c r="L720" s="106">
        <f t="shared" ca="1" si="155"/>
        <v>3</v>
      </c>
      <c r="M720" s="106">
        <f t="shared" ca="1" si="155"/>
        <v>0</v>
      </c>
      <c r="N720" s="106">
        <f t="shared" ca="1" si="155"/>
        <v>4840</v>
      </c>
      <c r="Q720" s="4"/>
    </row>
    <row r="721" spans="1:17" x14ac:dyDescent="0.2">
      <c r="A721" s="110">
        <f t="shared" ca="1" si="143"/>
        <v>39762</v>
      </c>
      <c r="B721" s="106">
        <f t="shared" ca="1" si="153"/>
        <v>13.257534246575343</v>
      </c>
      <c r="C721" s="106">
        <f t="shared" ca="1" si="153"/>
        <v>13.248459958932239</v>
      </c>
      <c r="D721" s="106">
        <f t="shared" ca="1" si="153"/>
        <v>13.248732006817388</v>
      </c>
      <c r="E721" s="106">
        <f t="shared" ca="1" si="153"/>
        <v>13.248743251703754</v>
      </c>
      <c r="F721" s="106">
        <f t="shared" ca="1" si="154"/>
        <v>13.247222222222222</v>
      </c>
      <c r="G721" s="106">
        <f t="shared" ca="1" si="154"/>
        <v>13.247855448074466</v>
      </c>
      <c r="H721" s="106">
        <f t="shared" ca="1" si="154"/>
        <v>13.257534246575343</v>
      </c>
      <c r="I721" s="106">
        <f t="shared" ca="1" si="155"/>
        <v>13</v>
      </c>
      <c r="J721" s="106">
        <f t="shared" ca="1" si="155"/>
        <v>158</v>
      </c>
      <c r="K721" s="106">
        <f t="shared" ca="1" si="155"/>
        <v>91</v>
      </c>
      <c r="L721" s="106">
        <f t="shared" ca="1" si="155"/>
        <v>2</v>
      </c>
      <c r="M721" s="106">
        <f t="shared" ca="1" si="155"/>
        <v>30</v>
      </c>
      <c r="N721" s="106">
        <f t="shared" ca="1" si="155"/>
        <v>4839</v>
      </c>
      <c r="Q721" s="4"/>
    </row>
    <row r="722" spans="1:17" x14ac:dyDescent="0.2">
      <c r="A722" s="110">
        <f t="shared" ref="A722:A785" ca="1" si="156">EDATE(A719,3)</f>
        <v>39852</v>
      </c>
      <c r="B722" s="106">
        <f t="shared" ca="1" si="153"/>
        <v>13.010958904109589</v>
      </c>
      <c r="C722" s="106">
        <f t="shared" ca="1" si="153"/>
        <v>13.002053388090349</v>
      </c>
      <c r="D722" s="106">
        <f t="shared" ca="1" si="153"/>
        <v>13.002320376188422</v>
      </c>
      <c r="E722" s="106">
        <f t="shared" ca="1" si="153"/>
        <v>13.002331411932449</v>
      </c>
      <c r="F722" s="106">
        <f t="shared" ca="1" si="154"/>
        <v>13.002777777777778</v>
      </c>
      <c r="G722" s="106">
        <f t="shared" ca="1" si="154"/>
        <v>13.003324858204577</v>
      </c>
      <c r="H722" s="106">
        <f t="shared" ca="1" si="154"/>
        <v>13.010958904109589</v>
      </c>
      <c r="I722" s="106">
        <f t="shared" ca="1" si="155"/>
        <v>13</v>
      </c>
      <c r="J722" s="106">
        <f t="shared" ca="1" si="155"/>
        <v>156</v>
      </c>
      <c r="K722" s="106">
        <f t="shared" ca="1" si="155"/>
        <v>1</v>
      </c>
      <c r="L722" s="106">
        <f t="shared" ca="1" si="155"/>
        <v>0</v>
      </c>
      <c r="M722" s="106">
        <f t="shared" ca="1" si="155"/>
        <v>1</v>
      </c>
      <c r="N722" s="106">
        <f t="shared" ca="1" si="155"/>
        <v>4749</v>
      </c>
      <c r="Q722" s="4"/>
    </row>
    <row r="723" spans="1:17" x14ac:dyDescent="0.2">
      <c r="A723" s="110">
        <f t="shared" ca="1" si="156"/>
        <v>39853</v>
      </c>
      <c r="B723" s="106">
        <f t="shared" ca="1" si="153"/>
        <v>13.008219178082191</v>
      </c>
      <c r="C723" s="106">
        <f t="shared" ca="1" si="153"/>
        <v>12.999315537303216</v>
      </c>
      <c r="D723" s="106">
        <f t="shared" ca="1" si="153"/>
        <v>12.999582469181433</v>
      </c>
      <c r="E723" s="106">
        <f t="shared" ca="1" si="153"/>
        <v>12.999593502601657</v>
      </c>
      <c r="F723" s="106">
        <f t="shared" ca="1" si="154"/>
        <v>13</v>
      </c>
      <c r="G723" s="106">
        <f t="shared" ca="1" si="154"/>
        <v>13.000586739683161</v>
      </c>
      <c r="H723" s="106">
        <f t="shared" ca="1" si="154"/>
        <v>13.008219178082191</v>
      </c>
      <c r="I723" s="106">
        <f t="shared" ca="1" si="155"/>
        <v>13</v>
      </c>
      <c r="J723" s="106">
        <f t="shared" ca="1" si="155"/>
        <v>156</v>
      </c>
      <c r="K723" s="106">
        <f t="shared" ca="1" si="155"/>
        <v>0</v>
      </c>
      <c r="L723" s="106">
        <f t="shared" ca="1" si="155"/>
        <v>0</v>
      </c>
      <c r="M723" s="106">
        <f t="shared" ca="1" si="155"/>
        <v>0</v>
      </c>
      <c r="N723" s="106">
        <f t="shared" ca="1" si="155"/>
        <v>4748</v>
      </c>
      <c r="Q723" s="4"/>
    </row>
    <row r="724" spans="1:17" x14ac:dyDescent="0.2">
      <c r="A724" s="110">
        <f t="shared" ca="1" si="156"/>
        <v>39854</v>
      </c>
      <c r="B724" s="106">
        <f t="shared" ca="1" si="153"/>
        <v>13.005479452054795</v>
      </c>
      <c r="C724" s="106">
        <f t="shared" ca="1" si="153"/>
        <v>12.996577686516085</v>
      </c>
      <c r="D724" s="106">
        <f t="shared" ca="1" si="153"/>
        <v>12.996844562174445</v>
      </c>
      <c r="E724" s="106">
        <f t="shared" ca="1" si="153"/>
        <v>12.996855593270865</v>
      </c>
      <c r="F724" s="106">
        <f t="shared" ca="1" si="154"/>
        <v>12.997222222222222</v>
      </c>
      <c r="G724" s="106">
        <f t="shared" ca="1" si="154"/>
        <v>12.997848621161744</v>
      </c>
      <c r="H724" s="106">
        <f t="shared" ca="1" si="154"/>
        <v>13.005479452054795</v>
      </c>
      <c r="I724" s="106">
        <f t="shared" ref="I724:N733" ca="1" si="157">DATEDIF($A724,$B$7,I$12)</f>
        <v>12</v>
      </c>
      <c r="J724" s="106">
        <f t="shared" ca="1" si="157"/>
        <v>155</v>
      </c>
      <c r="K724" s="106">
        <f t="shared" ca="1" si="157"/>
        <v>364</v>
      </c>
      <c r="L724" s="106">
        <f t="shared" ca="1" si="157"/>
        <v>11</v>
      </c>
      <c r="M724" s="106">
        <f t="shared" ca="1" si="157"/>
        <v>30</v>
      </c>
      <c r="N724" s="106">
        <f t="shared" ca="1" si="157"/>
        <v>4747</v>
      </c>
      <c r="Q724" s="4"/>
    </row>
    <row r="725" spans="1:17" x14ac:dyDescent="0.2">
      <c r="A725" s="110">
        <f t="shared" ca="1" si="156"/>
        <v>39941</v>
      </c>
      <c r="B725" s="106">
        <f t="shared" ca="1" si="153"/>
        <v>12.767123287671232</v>
      </c>
      <c r="C725" s="106">
        <f t="shared" ca="1" si="153"/>
        <v>12.758384668035593</v>
      </c>
      <c r="D725" s="106">
        <f t="shared" ca="1" si="153"/>
        <v>12.758646652566446</v>
      </c>
      <c r="E725" s="106">
        <f t="shared" ca="1" si="153"/>
        <v>12.758657481491939</v>
      </c>
      <c r="F725" s="106">
        <f t="shared" ca="1" si="154"/>
        <v>12.752777777777778</v>
      </c>
      <c r="G725" s="106">
        <f t="shared" ca="1" si="154"/>
        <v>12.759632309798553</v>
      </c>
      <c r="H725" s="106">
        <f t="shared" ca="1" si="154"/>
        <v>12.767123287671232</v>
      </c>
      <c r="I725" s="106">
        <f t="shared" ca="1" si="157"/>
        <v>12</v>
      </c>
      <c r="J725" s="106">
        <f t="shared" ca="1" si="157"/>
        <v>153</v>
      </c>
      <c r="K725" s="106">
        <f t="shared" ca="1" si="157"/>
        <v>277</v>
      </c>
      <c r="L725" s="106">
        <f t="shared" ca="1" si="157"/>
        <v>9</v>
      </c>
      <c r="M725" s="106">
        <f t="shared" ca="1" si="157"/>
        <v>1</v>
      </c>
      <c r="N725" s="106">
        <f t="shared" ca="1" si="157"/>
        <v>4660</v>
      </c>
      <c r="Q725" s="4"/>
    </row>
    <row r="726" spans="1:17" x14ac:dyDescent="0.2">
      <c r="A726" s="110">
        <f t="shared" ca="1" si="156"/>
        <v>39942</v>
      </c>
      <c r="B726" s="106">
        <f t="shared" ca="1" si="153"/>
        <v>12.764383561643836</v>
      </c>
      <c r="C726" s="106">
        <f t="shared" ca="1" si="153"/>
        <v>12.75564681724846</v>
      </c>
      <c r="D726" s="106">
        <f t="shared" ca="1" si="153"/>
        <v>12.755908745559458</v>
      </c>
      <c r="E726" s="106">
        <f t="shared" ca="1" si="153"/>
        <v>12.755919572161146</v>
      </c>
      <c r="F726" s="106">
        <f t="shared" ca="1" si="154"/>
        <v>12.75</v>
      </c>
      <c r="G726" s="106">
        <f t="shared" ca="1" si="154"/>
        <v>12.756894191277137</v>
      </c>
      <c r="H726" s="106">
        <f t="shared" ca="1" si="154"/>
        <v>12.764383561643836</v>
      </c>
      <c r="I726" s="106">
        <f t="shared" ca="1" si="157"/>
        <v>12</v>
      </c>
      <c r="J726" s="106">
        <f t="shared" ca="1" si="157"/>
        <v>153</v>
      </c>
      <c r="K726" s="106">
        <f t="shared" ca="1" si="157"/>
        <v>276</v>
      </c>
      <c r="L726" s="106">
        <f t="shared" ca="1" si="157"/>
        <v>9</v>
      </c>
      <c r="M726" s="106">
        <f t="shared" ca="1" si="157"/>
        <v>0</v>
      </c>
      <c r="N726" s="106">
        <f t="shared" ca="1" si="157"/>
        <v>4659</v>
      </c>
      <c r="Q726" s="4"/>
    </row>
    <row r="727" spans="1:17" x14ac:dyDescent="0.2">
      <c r="A727" s="110">
        <f t="shared" ca="1" si="156"/>
        <v>39943</v>
      </c>
      <c r="B727" s="106">
        <f t="shared" ca="1" si="153"/>
        <v>12.761643835616438</v>
      </c>
      <c r="C727" s="106">
        <f t="shared" ca="1" si="153"/>
        <v>12.752908966461328</v>
      </c>
      <c r="D727" s="106">
        <f t="shared" ca="1" si="153"/>
        <v>12.753170838552469</v>
      </c>
      <c r="E727" s="106">
        <f t="shared" ca="1" si="153"/>
        <v>12.753181662830354</v>
      </c>
      <c r="F727" s="106">
        <f t="shared" ca="1" si="154"/>
        <v>12.747222222222222</v>
      </c>
      <c r="G727" s="106">
        <f t="shared" ca="1" si="154"/>
        <v>12.75415607275572</v>
      </c>
      <c r="H727" s="106">
        <f t="shared" ca="1" si="154"/>
        <v>12.761643835616438</v>
      </c>
      <c r="I727" s="106">
        <f t="shared" ca="1" si="157"/>
        <v>12</v>
      </c>
      <c r="J727" s="106">
        <f t="shared" ca="1" si="157"/>
        <v>152</v>
      </c>
      <c r="K727" s="106">
        <f t="shared" ca="1" si="157"/>
        <v>275</v>
      </c>
      <c r="L727" s="106">
        <f t="shared" ca="1" si="157"/>
        <v>8</v>
      </c>
      <c r="M727" s="106">
        <f t="shared" ca="1" si="157"/>
        <v>30</v>
      </c>
      <c r="N727" s="106">
        <f t="shared" ca="1" si="157"/>
        <v>4658</v>
      </c>
      <c r="Q727" s="4"/>
    </row>
    <row r="728" spans="1:17" x14ac:dyDescent="0.2">
      <c r="A728" s="110">
        <f t="shared" ca="1" si="156"/>
        <v>40033</v>
      </c>
      <c r="B728" s="106">
        <f t="shared" ca="1" si="153"/>
        <v>12.515068493150684</v>
      </c>
      <c r="C728" s="106">
        <f t="shared" ca="1" si="153"/>
        <v>12.506502395619439</v>
      </c>
      <c r="D728" s="106">
        <f t="shared" ca="1" si="153"/>
        <v>12.506759207923503</v>
      </c>
      <c r="E728" s="106">
        <f t="shared" ca="1" si="153"/>
        <v>12.50676982305905</v>
      </c>
      <c r="F728" s="106">
        <f t="shared" ca="1" si="154"/>
        <v>12.502777777777778</v>
      </c>
      <c r="G728" s="106">
        <f t="shared" ca="1" si="154"/>
        <v>12.50772540582828</v>
      </c>
      <c r="H728" s="106">
        <f t="shared" ca="1" si="154"/>
        <v>12.515068493150684</v>
      </c>
      <c r="I728" s="106">
        <f t="shared" ca="1" si="157"/>
        <v>12</v>
      </c>
      <c r="J728" s="106">
        <f t="shared" ca="1" si="157"/>
        <v>150</v>
      </c>
      <c r="K728" s="106">
        <f t="shared" ca="1" si="157"/>
        <v>185</v>
      </c>
      <c r="L728" s="106">
        <f t="shared" ca="1" si="157"/>
        <v>6</v>
      </c>
      <c r="M728" s="106">
        <f t="shared" ca="1" si="157"/>
        <v>1</v>
      </c>
      <c r="N728" s="106">
        <f t="shared" ca="1" si="157"/>
        <v>4568</v>
      </c>
      <c r="Q728" s="4"/>
    </row>
    <row r="729" spans="1:17" x14ac:dyDescent="0.2">
      <c r="A729" s="110">
        <f t="shared" ca="1" si="156"/>
        <v>40034</v>
      </c>
      <c r="B729" s="106">
        <f t="shared" ca="1" si="153"/>
        <v>12.512328767123288</v>
      </c>
      <c r="C729" s="106">
        <f t="shared" ca="1" si="153"/>
        <v>12.503764544832306</v>
      </c>
      <c r="D729" s="106">
        <f t="shared" ca="1" si="153"/>
        <v>12.504021300916515</v>
      </c>
      <c r="E729" s="106">
        <f t="shared" ca="1" si="153"/>
        <v>12.504031913728259</v>
      </c>
      <c r="F729" s="106">
        <f t="shared" ca="1" si="154"/>
        <v>12.5</v>
      </c>
      <c r="G729" s="106">
        <f t="shared" ca="1" si="154"/>
        <v>12.504987287306864</v>
      </c>
      <c r="H729" s="106">
        <f t="shared" ca="1" si="154"/>
        <v>12.512328767123288</v>
      </c>
      <c r="I729" s="106">
        <f t="shared" ca="1" si="157"/>
        <v>12</v>
      </c>
      <c r="J729" s="106">
        <f t="shared" ca="1" si="157"/>
        <v>150</v>
      </c>
      <c r="K729" s="106">
        <f t="shared" ca="1" si="157"/>
        <v>184</v>
      </c>
      <c r="L729" s="106">
        <f t="shared" ca="1" si="157"/>
        <v>6</v>
      </c>
      <c r="M729" s="106">
        <f t="shared" ca="1" si="157"/>
        <v>0</v>
      </c>
      <c r="N729" s="106">
        <f t="shared" ca="1" si="157"/>
        <v>4567</v>
      </c>
      <c r="Q729" s="4"/>
    </row>
    <row r="730" spans="1:17" x14ac:dyDescent="0.2">
      <c r="A730" s="110">
        <f t="shared" ca="1" si="156"/>
        <v>40035</v>
      </c>
      <c r="B730" s="106">
        <f t="shared" ca="1" si="153"/>
        <v>12.509589041095891</v>
      </c>
      <c r="C730" s="106">
        <f t="shared" ca="1" si="153"/>
        <v>12.501026694045175</v>
      </c>
      <c r="D730" s="106">
        <f t="shared" ca="1" si="153"/>
        <v>12.501283393909526</v>
      </c>
      <c r="E730" s="106">
        <f t="shared" ca="1" si="153"/>
        <v>12.501294004397465</v>
      </c>
      <c r="F730" s="106">
        <f t="shared" ca="1" si="154"/>
        <v>12.497222222222222</v>
      </c>
      <c r="G730" s="106">
        <f t="shared" ca="1" si="154"/>
        <v>12.502249168785449</v>
      </c>
      <c r="H730" s="106">
        <f t="shared" ca="1" si="154"/>
        <v>12.509589041095891</v>
      </c>
      <c r="I730" s="106">
        <f t="shared" ca="1" si="157"/>
        <v>12</v>
      </c>
      <c r="J730" s="106">
        <f t="shared" ca="1" si="157"/>
        <v>149</v>
      </c>
      <c r="K730" s="106">
        <f t="shared" ca="1" si="157"/>
        <v>183</v>
      </c>
      <c r="L730" s="106">
        <f t="shared" ca="1" si="157"/>
        <v>5</v>
      </c>
      <c r="M730" s="106">
        <f t="shared" ca="1" si="157"/>
        <v>30</v>
      </c>
      <c r="N730" s="106">
        <f t="shared" ca="1" si="157"/>
        <v>4566</v>
      </c>
      <c r="Q730" s="4"/>
    </row>
    <row r="731" spans="1:17" x14ac:dyDescent="0.2">
      <c r="A731" s="110">
        <f t="shared" ca="1" si="156"/>
        <v>40125</v>
      </c>
      <c r="B731" s="106">
        <f t="shared" ca="1" si="153"/>
        <v>12.263013698630138</v>
      </c>
      <c r="C731" s="106">
        <f t="shared" ca="1" si="153"/>
        <v>12.254620123203285</v>
      </c>
      <c r="D731" s="106">
        <f t="shared" ca="1" si="153"/>
        <v>12.25487176328056</v>
      </c>
      <c r="E731" s="106">
        <f t="shared" ca="1" si="153"/>
        <v>12.254882164626162</v>
      </c>
      <c r="F731" s="106">
        <f t="shared" ca="1" si="154"/>
        <v>12.252777777777778</v>
      </c>
      <c r="G731" s="106">
        <f t="shared" ca="1" si="154"/>
        <v>12.255818501858009</v>
      </c>
      <c r="H731" s="106">
        <f t="shared" ca="1" si="154"/>
        <v>12.263013698630138</v>
      </c>
      <c r="I731" s="106">
        <f t="shared" ca="1" si="157"/>
        <v>12</v>
      </c>
      <c r="J731" s="106">
        <f t="shared" ca="1" si="157"/>
        <v>147</v>
      </c>
      <c r="K731" s="106">
        <f t="shared" ca="1" si="157"/>
        <v>93</v>
      </c>
      <c r="L731" s="106">
        <f t="shared" ca="1" si="157"/>
        <v>3</v>
      </c>
      <c r="M731" s="106">
        <f t="shared" ca="1" si="157"/>
        <v>1</v>
      </c>
      <c r="N731" s="106">
        <f t="shared" ca="1" si="157"/>
        <v>4476</v>
      </c>
      <c r="Q731" s="4"/>
    </row>
    <row r="732" spans="1:17" x14ac:dyDescent="0.2">
      <c r="A732" s="110">
        <f t="shared" ca="1" si="156"/>
        <v>40126</v>
      </c>
      <c r="B732" s="106">
        <f t="shared" ca="1" si="153"/>
        <v>12.260273972602739</v>
      </c>
      <c r="C732" s="106">
        <f t="shared" ca="1" si="153"/>
        <v>12.251882272416154</v>
      </c>
      <c r="D732" s="106">
        <f t="shared" ca="1" si="153"/>
        <v>12.252133856273572</v>
      </c>
      <c r="E732" s="106">
        <f t="shared" ca="1" si="153"/>
        <v>12.25214425529537</v>
      </c>
      <c r="F732" s="106">
        <f t="shared" ca="1" si="154"/>
        <v>12.25</v>
      </c>
      <c r="G732" s="106">
        <f t="shared" ca="1" si="154"/>
        <v>12.253080383336593</v>
      </c>
      <c r="H732" s="106">
        <f t="shared" ca="1" si="154"/>
        <v>12.260273972602739</v>
      </c>
      <c r="I732" s="106">
        <f t="shared" ca="1" si="157"/>
        <v>12</v>
      </c>
      <c r="J732" s="106">
        <f t="shared" ca="1" si="157"/>
        <v>147</v>
      </c>
      <c r="K732" s="106">
        <f t="shared" ca="1" si="157"/>
        <v>92</v>
      </c>
      <c r="L732" s="106">
        <f t="shared" ca="1" si="157"/>
        <v>3</v>
      </c>
      <c r="M732" s="106">
        <f t="shared" ca="1" si="157"/>
        <v>0</v>
      </c>
      <c r="N732" s="106">
        <f t="shared" ca="1" si="157"/>
        <v>4475</v>
      </c>
      <c r="Q732" s="4"/>
    </row>
    <row r="733" spans="1:17" x14ac:dyDescent="0.2">
      <c r="A733" s="110">
        <f t="shared" ca="1" si="156"/>
        <v>40127</v>
      </c>
      <c r="B733" s="106">
        <f t="shared" ca="1" si="153"/>
        <v>12.257534246575343</v>
      </c>
      <c r="C733" s="106">
        <f t="shared" ca="1" si="153"/>
        <v>12.249144421629021</v>
      </c>
      <c r="D733" s="106">
        <f t="shared" ca="1" si="153"/>
        <v>12.249395949266583</v>
      </c>
      <c r="E733" s="106">
        <f t="shared" ca="1" si="153"/>
        <v>12.249406345964578</v>
      </c>
      <c r="F733" s="106">
        <f t="shared" ca="1" si="154"/>
        <v>12.247222222222222</v>
      </c>
      <c r="G733" s="106">
        <f t="shared" ca="1" si="154"/>
        <v>12.250342264815176</v>
      </c>
      <c r="H733" s="106">
        <f t="shared" ca="1" si="154"/>
        <v>12.257534246575343</v>
      </c>
      <c r="I733" s="106">
        <f t="shared" ca="1" si="157"/>
        <v>12</v>
      </c>
      <c r="J733" s="106">
        <f t="shared" ca="1" si="157"/>
        <v>146</v>
      </c>
      <c r="K733" s="106">
        <f t="shared" ca="1" si="157"/>
        <v>91</v>
      </c>
      <c r="L733" s="106">
        <f t="shared" ca="1" si="157"/>
        <v>2</v>
      </c>
      <c r="M733" s="106">
        <f t="shared" ca="1" si="157"/>
        <v>30</v>
      </c>
      <c r="N733" s="106">
        <f t="shared" ca="1" si="157"/>
        <v>4474</v>
      </c>
      <c r="Q733" s="4"/>
    </row>
    <row r="734" spans="1:17" x14ac:dyDescent="0.2">
      <c r="A734" s="110">
        <f t="shared" ca="1" si="156"/>
        <v>40217</v>
      </c>
      <c r="B734" s="106">
        <f t="shared" ref="B734:E753" ca="1" si="158">($B$7-$A734)/B$12</f>
        <v>12.010958904109589</v>
      </c>
      <c r="C734" s="106">
        <f t="shared" ca="1" si="158"/>
        <v>12.002737850787133</v>
      </c>
      <c r="D734" s="106">
        <f t="shared" ca="1" si="158"/>
        <v>12.002984318637617</v>
      </c>
      <c r="E734" s="106">
        <f t="shared" ca="1" si="158"/>
        <v>12.002994506193275</v>
      </c>
      <c r="F734" s="106">
        <f t="shared" ref="F734:H753" ca="1" si="159">YEARFRAC($A734,$B$7,F$12)</f>
        <v>12.002777777777778</v>
      </c>
      <c r="G734" s="106">
        <f t="shared" ca="1" si="159"/>
        <v>12.003369839932603</v>
      </c>
      <c r="H734" s="106">
        <f t="shared" ca="1" si="159"/>
        <v>12.010958904109589</v>
      </c>
      <c r="I734" s="106">
        <f t="shared" ref="I734:N743" ca="1" si="160">DATEDIF($A734,$B$7,I$12)</f>
        <v>12</v>
      </c>
      <c r="J734" s="106">
        <f t="shared" ca="1" si="160"/>
        <v>144</v>
      </c>
      <c r="K734" s="106">
        <f t="shared" ca="1" si="160"/>
        <v>1</v>
      </c>
      <c r="L734" s="106">
        <f t="shared" ca="1" si="160"/>
        <v>0</v>
      </c>
      <c r="M734" s="106">
        <f t="shared" ca="1" si="160"/>
        <v>1</v>
      </c>
      <c r="N734" s="106">
        <f t="shared" ca="1" si="160"/>
        <v>4384</v>
      </c>
      <c r="Q734" s="4"/>
    </row>
    <row r="735" spans="1:17" x14ac:dyDescent="0.2">
      <c r="A735" s="110">
        <f t="shared" ca="1" si="156"/>
        <v>40218</v>
      </c>
      <c r="B735" s="106">
        <f t="shared" ca="1" si="158"/>
        <v>12.008219178082191</v>
      </c>
      <c r="C735" s="106">
        <f t="shared" ca="1" si="158"/>
        <v>12</v>
      </c>
      <c r="D735" s="106">
        <f t="shared" ca="1" si="158"/>
        <v>12.000246411630629</v>
      </c>
      <c r="E735" s="106">
        <f t="shared" ca="1" si="158"/>
        <v>12.000256596862481</v>
      </c>
      <c r="F735" s="106">
        <f t="shared" ca="1" si="159"/>
        <v>12</v>
      </c>
      <c r="G735" s="106">
        <f t="shared" ca="1" si="159"/>
        <v>12.000631844987364</v>
      </c>
      <c r="H735" s="106">
        <f t="shared" ca="1" si="159"/>
        <v>12.008219178082191</v>
      </c>
      <c r="I735" s="106">
        <f t="shared" ca="1" si="160"/>
        <v>12</v>
      </c>
      <c r="J735" s="106">
        <f t="shared" ca="1" si="160"/>
        <v>144</v>
      </c>
      <c r="K735" s="106">
        <f t="shared" ca="1" si="160"/>
        <v>0</v>
      </c>
      <c r="L735" s="106">
        <f t="shared" ca="1" si="160"/>
        <v>0</v>
      </c>
      <c r="M735" s="106">
        <f t="shared" ca="1" si="160"/>
        <v>0</v>
      </c>
      <c r="N735" s="106">
        <f t="shared" ca="1" si="160"/>
        <v>4383</v>
      </c>
      <c r="Q735" s="4"/>
    </row>
    <row r="736" spans="1:17" x14ac:dyDescent="0.2">
      <c r="A736" s="110">
        <f t="shared" ca="1" si="156"/>
        <v>40219</v>
      </c>
      <c r="B736" s="106">
        <f t="shared" ca="1" si="158"/>
        <v>12.005479452054795</v>
      </c>
      <c r="C736" s="106">
        <f t="shared" ca="1" si="158"/>
        <v>11.997262149212867</v>
      </c>
      <c r="D736" s="106">
        <f t="shared" ca="1" si="158"/>
        <v>11.99750850462364</v>
      </c>
      <c r="E736" s="106">
        <f t="shared" ca="1" si="158"/>
        <v>11.99751868753169</v>
      </c>
      <c r="F736" s="106">
        <f t="shared" ca="1" si="159"/>
        <v>11.997222222222222</v>
      </c>
      <c r="G736" s="106">
        <f t="shared" ca="1" si="159"/>
        <v>11.997893850042123</v>
      </c>
      <c r="H736" s="106">
        <f t="shared" ca="1" si="159"/>
        <v>12.005479452054795</v>
      </c>
      <c r="I736" s="106">
        <f t="shared" ca="1" si="160"/>
        <v>11</v>
      </c>
      <c r="J736" s="106">
        <f t="shared" ca="1" si="160"/>
        <v>143</v>
      </c>
      <c r="K736" s="106">
        <f t="shared" ca="1" si="160"/>
        <v>364</v>
      </c>
      <c r="L736" s="106">
        <f t="shared" ca="1" si="160"/>
        <v>11</v>
      </c>
      <c r="M736" s="106">
        <f t="shared" ca="1" si="160"/>
        <v>30</v>
      </c>
      <c r="N736" s="106">
        <f t="shared" ca="1" si="160"/>
        <v>4382</v>
      </c>
      <c r="Q736" s="4"/>
    </row>
    <row r="737" spans="1:17" x14ac:dyDescent="0.2">
      <c r="A737" s="110">
        <f t="shared" ca="1" si="156"/>
        <v>40306</v>
      </c>
      <c r="B737" s="106">
        <f t="shared" ca="1" si="158"/>
        <v>11.767123287671232</v>
      </c>
      <c r="C737" s="106">
        <f t="shared" ca="1" si="158"/>
        <v>11.759069130732374</v>
      </c>
      <c r="D737" s="106">
        <f t="shared" ca="1" si="158"/>
        <v>11.75931059501564</v>
      </c>
      <c r="E737" s="106">
        <f t="shared" ca="1" si="158"/>
        <v>11.759320575752763</v>
      </c>
      <c r="F737" s="106">
        <f t="shared" ca="1" si="159"/>
        <v>11.752777777777778</v>
      </c>
      <c r="G737" s="106">
        <f t="shared" ca="1" si="159"/>
        <v>11.759688289806235</v>
      </c>
      <c r="H737" s="106">
        <f t="shared" ca="1" si="159"/>
        <v>11.767123287671232</v>
      </c>
      <c r="I737" s="106">
        <f t="shared" ca="1" si="160"/>
        <v>11</v>
      </c>
      <c r="J737" s="106">
        <f t="shared" ca="1" si="160"/>
        <v>141</v>
      </c>
      <c r="K737" s="106">
        <f t="shared" ca="1" si="160"/>
        <v>277</v>
      </c>
      <c r="L737" s="106">
        <f t="shared" ca="1" si="160"/>
        <v>9</v>
      </c>
      <c r="M737" s="106">
        <f t="shared" ca="1" si="160"/>
        <v>1</v>
      </c>
      <c r="N737" s="106">
        <f t="shared" ca="1" si="160"/>
        <v>4295</v>
      </c>
      <c r="Q737" s="4"/>
    </row>
    <row r="738" spans="1:17" x14ac:dyDescent="0.2">
      <c r="A738" s="110">
        <f t="shared" ca="1" si="156"/>
        <v>40307</v>
      </c>
      <c r="B738" s="106">
        <f t="shared" ca="1" si="158"/>
        <v>11.764383561643836</v>
      </c>
      <c r="C738" s="106">
        <f t="shared" ca="1" si="158"/>
        <v>11.756331279945243</v>
      </c>
      <c r="D738" s="106">
        <f t="shared" ca="1" si="158"/>
        <v>11.756572688008651</v>
      </c>
      <c r="E738" s="106">
        <f t="shared" ca="1" si="158"/>
        <v>11.75658266642197</v>
      </c>
      <c r="F738" s="106">
        <f t="shared" ca="1" si="159"/>
        <v>11.75</v>
      </c>
      <c r="G738" s="106">
        <f t="shared" ca="1" si="159"/>
        <v>11.756950294860994</v>
      </c>
      <c r="H738" s="106">
        <f t="shared" ca="1" si="159"/>
        <v>11.764383561643836</v>
      </c>
      <c r="I738" s="106">
        <f t="shared" ca="1" si="160"/>
        <v>11</v>
      </c>
      <c r="J738" s="106">
        <f t="shared" ca="1" si="160"/>
        <v>141</v>
      </c>
      <c r="K738" s="106">
        <f t="shared" ca="1" si="160"/>
        <v>276</v>
      </c>
      <c r="L738" s="106">
        <f t="shared" ca="1" si="160"/>
        <v>9</v>
      </c>
      <c r="M738" s="106">
        <f t="shared" ca="1" si="160"/>
        <v>0</v>
      </c>
      <c r="N738" s="106">
        <f t="shared" ca="1" si="160"/>
        <v>4294</v>
      </c>
      <c r="Q738" s="4"/>
    </row>
    <row r="739" spans="1:17" x14ac:dyDescent="0.2">
      <c r="A739" s="110">
        <f t="shared" ca="1" si="156"/>
        <v>40308</v>
      </c>
      <c r="B739" s="106">
        <f t="shared" ca="1" si="158"/>
        <v>11.761643835616438</v>
      </c>
      <c r="C739" s="106">
        <f t="shared" ca="1" si="158"/>
        <v>11.75359342915811</v>
      </c>
      <c r="D739" s="106">
        <f t="shared" ca="1" si="158"/>
        <v>11.753834781001663</v>
      </c>
      <c r="E739" s="106">
        <f t="shared" ca="1" si="158"/>
        <v>11.753844757091178</v>
      </c>
      <c r="F739" s="106">
        <f t="shared" ca="1" si="159"/>
        <v>11.747222222222222</v>
      </c>
      <c r="G739" s="106">
        <f t="shared" ca="1" si="159"/>
        <v>11.754212299915753</v>
      </c>
      <c r="H739" s="106">
        <f t="shared" ca="1" si="159"/>
        <v>11.761643835616438</v>
      </c>
      <c r="I739" s="106">
        <f t="shared" ca="1" si="160"/>
        <v>11</v>
      </c>
      <c r="J739" s="106">
        <f t="shared" ca="1" si="160"/>
        <v>140</v>
      </c>
      <c r="K739" s="106">
        <f t="shared" ca="1" si="160"/>
        <v>275</v>
      </c>
      <c r="L739" s="106">
        <f t="shared" ca="1" si="160"/>
        <v>8</v>
      </c>
      <c r="M739" s="106">
        <f t="shared" ca="1" si="160"/>
        <v>30</v>
      </c>
      <c r="N739" s="106">
        <f t="shared" ca="1" si="160"/>
        <v>4293</v>
      </c>
      <c r="Q739" s="4"/>
    </row>
    <row r="740" spans="1:17" x14ac:dyDescent="0.2">
      <c r="A740" s="110">
        <f t="shared" ca="1" si="156"/>
        <v>40398</v>
      </c>
      <c r="B740" s="106">
        <f t="shared" ca="1" si="158"/>
        <v>11.515068493150684</v>
      </c>
      <c r="C740" s="106">
        <f t="shared" ca="1" si="158"/>
        <v>11.507186858316222</v>
      </c>
      <c r="D740" s="106">
        <f t="shared" ca="1" si="158"/>
        <v>11.507423150372697</v>
      </c>
      <c r="E740" s="106">
        <f t="shared" ca="1" si="158"/>
        <v>11.507432917319875</v>
      </c>
      <c r="F740" s="106">
        <f t="shared" ca="1" si="159"/>
        <v>11.502777777777778</v>
      </c>
      <c r="G740" s="106">
        <f t="shared" ca="1" si="159"/>
        <v>11.507792754844145</v>
      </c>
      <c r="H740" s="106">
        <f t="shared" ca="1" si="159"/>
        <v>11.515068493150684</v>
      </c>
      <c r="I740" s="106">
        <f t="shared" ca="1" si="160"/>
        <v>11</v>
      </c>
      <c r="J740" s="106">
        <f t="shared" ca="1" si="160"/>
        <v>138</v>
      </c>
      <c r="K740" s="106">
        <f t="shared" ca="1" si="160"/>
        <v>185</v>
      </c>
      <c r="L740" s="106">
        <f t="shared" ca="1" si="160"/>
        <v>6</v>
      </c>
      <c r="M740" s="106">
        <f t="shared" ca="1" si="160"/>
        <v>1</v>
      </c>
      <c r="N740" s="106">
        <f t="shared" ca="1" si="160"/>
        <v>4203</v>
      </c>
      <c r="Q740" s="4"/>
    </row>
    <row r="741" spans="1:17" x14ac:dyDescent="0.2">
      <c r="A741" s="110">
        <f t="shared" ca="1" si="156"/>
        <v>40399</v>
      </c>
      <c r="B741" s="106">
        <f t="shared" ca="1" si="158"/>
        <v>11.512328767123288</v>
      </c>
      <c r="C741" s="106">
        <f t="shared" ca="1" si="158"/>
        <v>11.504449007529089</v>
      </c>
      <c r="D741" s="106">
        <f t="shared" ca="1" si="158"/>
        <v>11.504685243365708</v>
      </c>
      <c r="E741" s="106">
        <f t="shared" ca="1" si="158"/>
        <v>11.504695007989083</v>
      </c>
      <c r="F741" s="106">
        <f t="shared" ca="1" si="159"/>
        <v>11.5</v>
      </c>
      <c r="G741" s="106">
        <f t="shared" ca="1" si="159"/>
        <v>11.505054759898904</v>
      </c>
      <c r="H741" s="106">
        <f t="shared" ca="1" si="159"/>
        <v>11.512328767123288</v>
      </c>
      <c r="I741" s="106">
        <f t="shared" ca="1" si="160"/>
        <v>11</v>
      </c>
      <c r="J741" s="106">
        <f t="shared" ca="1" si="160"/>
        <v>138</v>
      </c>
      <c r="K741" s="106">
        <f t="shared" ca="1" si="160"/>
        <v>184</v>
      </c>
      <c r="L741" s="106">
        <f t="shared" ca="1" si="160"/>
        <v>6</v>
      </c>
      <c r="M741" s="106">
        <f t="shared" ca="1" si="160"/>
        <v>0</v>
      </c>
      <c r="N741" s="106">
        <f t="shared" ca="1" si="160"/>
        <v>4202</v>
      </c>
      <c r="Q741" s="4"/>
    </row>
    <row r="742" spans="1:17" x14ac:dyDescent="0.2">
      <c r="A742" s="110">
        <f t="shared" ca="1" si="156"/>
        <v>40400</v>
      </c>
      <c r="B742" s="106">
        <f t="shared" ca="1" si="158"/>
        <v>11.509589041095891</v>
      </c>
      <c r="C742" s="106">
        <f t="shared" ca="1" si="158"/>
        <v>11.501711156741958</v>
      </c>
      <c r="D742" s="106">
        <f t="shared" ca="1" si="158"/>
        <v>11.50194733635872</v>
      </c>
      <c r="E742" s="106">
        <f t="shared" ca="1" si="158"/>
        <v>11.501957098658291</v>
      </c>
      <c r="F742" s="106">
        <f t="shared" ca="1" si="159"/>
        <v>11.497222222222222</v>
      </c>
      <c r="G742" s="106">
        <f t="shared" ca="1" si="159"/>
        <v>11.502316764953665</v>
      </c>
      <c r="H742" s="106">
        <f t="shared" ca="1" si="159"/>
        <v>11.509589041095891</v>
      </c>
      <c r="I742" s="106">
        <f t="shared" ca="1" si="160"/>
        <v>11</v>
      </c>
      <c r="J742" s="106">
        <f t="shared" ca="1" si="160"/>
        <v>137</v>
      </c>
      <c r="K742" s="106">
        <f t="shared" ca="1" si="160"/>
        <v>183</v>
      </c>
      <c r="L742" s="106">
        <f t="shared" ca="1" si="160"/>
        <v>5</v>
      </c>
      <c r="M742" s="106">
        <f t="shared" ca="1" si="160"/>
        <v>30</v>
      </c>
      <c r="N742" s="106">
        <f t="shared" ca="1" si="160"/>
        <v>4201</v>
      </c>
      <c r="Q742" s="4"/>
    </row>
    <row r="743" spans="1:17" x14ac:dyDescent="0.2">
      <c r="A743" s="110">
        <f t="shared" ca="1" si="156"/>
        <v>40490</v>
      </c>
      <c r="B743" s="106">
        <f t="shared" ca="1" si="158"/>
        <v>11.263013698630138</v>
      </c>
      <c r="C743" s="106">
        <f t="shared" ca="1" si="158"/>
        <v>11.255304585900069</v>
      </c>
      <c r="D743" s="106">
        <f t="shared" ca="1" si="158"/>
        <v>11.255535705729754</v>
      </c>
      <c r="E743" s="106">
        <f t="shared" ca="1" si="158"/>
        <v>11.255545258886986</v>
      </c>
      <c r="F743" s="106">
        <f t="shared" ca="1" si="159"/>
        <v>11.252777777777778</v>
      </c>
      <c r="G743" s="106">
        <f t="shared" ca="1" si="159"/>
        <v>11.255897219882057</v>
      </c>
      <c r="H743" s="106">
        <f t="shared" ca="1" si="159"/>
        <v>11.263013698630138</v>
      </c>
      <c r="I743" s="106">
        <f t="shared" ca="1" si="160"/>
        <v>11</v>
      </c>
      <c r="J743" s="106">
        <f t="shared" ca="1" si="160"/>
        <v>135</v>
      </c>
      <c r="K743" s="106">
        <f t="shared" ca="1" si="160"/>
        <v>93</v>
      </c>
      <c r="L743" s="106">
        <f t="shared" ca="1" si="160"/>
        <v>3</v>
      </c>
      <c r="M743" s="106">
        <f t="shared" ca="1" si="160"/>
        <v>1</v>
      </c>
      <c r="N743" s="106">
        <f t="shared" ca="1" si="160"/>
        <v>4111</v>
      </c>
      <c r="Q743" s="4"/>
    </row>
    <row r="744" spans="1:17" x14ac:dyDescent="0.2">
      <c r="A744" s="110">
        <f t="shared" ca="1" si="156"/>
        <v>40491</v>
      </c>
      <c r="B744" s="106">
        <f t="shared" ca="1" si="158"/>
        <v>11.260273972602739</v>
      </c>
      <c r="C744" s="106">
        <f t="shared" ca="1" si="158"/>
        <v>11.252566735112936</v>
      </c>
      <c r="D744" s="106">
        <f t="shared" ca="1" si="158"/>
        <v>11.252797798722765</v>
      </c>
      <c r="E744" s="106">
        <f t="shared" ca="1" si="158"/>
        <v>11.252807349556194</v>
      </c>
      <c r="F744" s="106">
        <f t="shared" ca="1" si="159"/>
        <v>11.25</v>
      </c>
      <c r="G744" s="106">
        <f t="shared" ca="1" si="159"/>
        <v>11.253159224936816</v>
      </c>
      <c r="H744" s="106">
        <f t="shared" ca="1" si="159"/>
        <v>11.260273972602739</v>
      </c>
      <c r="I744" s="106">
        <f t="shared" ref="I744:N753" ca="1" si="161">DATEDIF($A744,$B$7,I$12)</f>
        <v>11</v>
      </c>
      <c r="J744" s="106">
        <f t="shared" ca="1" si="161"/>
        <v>135</v>
      </c>
      <c r="K744" s="106">
        <f t="shared" ca="1" si="161"/>
        <v>92</v>
      </c>
      <c r="L744" s="106">
        <f t="shared" ca="1" si="161"/>
        <v>3</v>
      </c>
      <c r="M744" s="106">
        <f t="shared" ca="1" si="161"/>
        <v>0</v>
      </c>
      <c r="N744" s="106">
        <f t="shared" ca="1" si="161"/>
        <v>4110</v>
      </c>
      <c r="Q744" s="4"/>
    </row>
    <row r="745" spans="1:17" x14ac:dyDescent="0.2">
      <c r="A745" s="110">
        <f t="shared" ca="1" si="156"/>
        <v>40492</v>
      </c>
      <c r="B745" s="106">
        <f t="shared" ca="1" si="158"/>
        <v>11.257534246575343</v>
      </c>
      <c r="C745" s="106">
        <f t="shared" ca="1" si="158"/>
        <v>11.249828884325805</v>
      </c>
      <c r="D745" s="106">
        <f t="shared" ca="1" si="158"/>
        <v>11.250059891715777</v>
      </c>
      <c r="E745" s="106">
        <f t="shared" ca="1" si="158"/>
        <v>11.250069440225403</v>
      </c>
      <c r="F745" s="106">
        <f t="shared" ca="1" si="159"/>
        <v>11.247222222222222</v>
      </c>
      <c r="G745" s="106">
        <f t="shared" ca="1" si="159"/>
        <v>11.250421229991575</v>
      </c>
      <c r="H745" s="106">
        <f t="shared" ca="1" si="159"/>
        <v>11.257534246575343</v>
      </c>
      <c r="I745" s="106">
        <f t="shared" ca="1" si="161"/>
        <v>11</v>
      </c>
      <c r="J745" s="106">
        <f t="shared" ca="1" si="161"/>
        <v>134</v>
      </c>
      <c r="K745" s="106">
        <f t="shared" ca="1" si="161"/>
        <v>91</v>
      </c>
      <c r="L745" s="106">
        <f t="shared" ca="1" si="161"/>
        <v>2</v>
      </c>
      <c r="M745" s="106">
        <f t="shared" ca="1" si="161"/>
        <v>30</v>
      </c>
      <c r="N745" s="106">
        <f t="shared" ca="1" si="161"/>
        <v>4109</v>
      </c>
      <c r="Q745" s="4"/>
    </row>
    <row r="746" spans="1:17" x14ac:dyDescent="0.2">
      <c r="A746" s="110">
        <f t="shared" ca="1" si="156"/>
        <v>40582</v>
      </c>
      <c r="B746" s="106">
        <f t="shared" ca="1" si="158"/>
        <v>11.010958904109589</v>
      </c>
      <c r="C746" s="106">
        <f t="shared" ca="1" si="158"/>
        <v>11.003422313483915</v>
      </c>
      <c r="D746" s="106">
        <f t="shared" ca="1" si="158"/>
        <v>11.003648261086813</v>
      </c>
      <c r="E746" s="106">
        <f t="shared" ca="1" si="158"/>
        <v>11.003657600454099</v>
      </c>
      <c r="F746" s="106">
        <f t="shared" ca="1" si="159"/>
        <v>11.002777777777778</v>
      </c>
      <c r="G746" s="106">
        <f t="shared" ca="1" si="159"/>
        <v>11.003422313483915</v>
      </c>
      <c r="H746" s="106">
        <f t="shared" ca="1" si="159"/>
        <v>11.010958904109589</v>
      </c>
      <c r="I746" s="106">
        <f t="shared" ca="1" si="161"/>
        <v>11</v>
      </c>
      <c r="J746" s="106">
        <f t="shared" ca="1" si="161"/>
        <v>132</v>
      </c>
      <c r="K746" s="106">
        <f t="shared" ca="1" si="161"/>
        <v>1</v>
      </c>
      <c r="L746" s="106">
        <f t="shared" ca="1" si="161"/>
        <v>0</v>
      </c>
      <c r="M746" s="106">
        <f t="shared" ca="1" si="161"/>
        <v>1</v>
      </c>
      <c r="N746" s="106">
        <f t="shared" ca="1" si="161"/>
        <v>4019</v>
      </c>
      <c r="Q746" s="4"/>
    </row>
    <row r="747" spans="1:17" x14ac:dyDescent="0.2">
      <c r="A747" s="110">
        <f t="shared" ca="1" si="156"/>
        <v>40583</v>
      </c>
      <c r="B747" s="106">
        <f t="shared" ca="1" si="158"/>
        <v>11.008219178082191</v>
      </c>
      <c r="C747" s="106">
        <f t="shared" ca="1" si="158"/>
        <v>11.000684462696784</v>
      </c>
      <c r="D747" s="106">
        <f t="shared" ca="1" si="158"/>
        <v>11.000910354079824</v>
      </c>
      <c r="E747" s="106">
        <f t="shared" ca="1" si="158"/>
        <v>11.000919691123306</v>
      </c>
      <c r="F747" s="106">
        <f t="shared" ca="1" si="159"/>
        <v>11</v>
      </c>
      <c r="G747" s="106">
        <f t="shared" ca="1" si="159"/>
        <v>11.000684462696784</v>
      </c>
      <c r="H747" s="106">
        <f t="shared" ca="1" si="159"/>
        <v>11.008219178082191</v>
      </c>
      <c r="I747" s="106">
        <f t="shared" ca="1" si="161"/>
        <v>11</v>
      </c>
      <c r="J747" s="106">
        <f t="shared" ca="1" si="161"/>
        <v>132</v>
      </c>
      <c r="K747" s="106">
        <f t="shared" ca="1" si="161"/>
        <v>0</v>
      </c>
      <c r="L747" s="106">
        <f t="shared" ca="1" si="161"/>
        <v>0</v>
      </c>
      <c r="M747" s="106">
        <f t="shared" ca="1" si="161"/>
        <v>0</v>
      </c>
      <c r="N747" s="106">
        <f t="shared" ca="1" si="161"/>
        <v>4018</v>
      </c>
      <c r="Q747" s="4"/>
    </row>
    <row r="748" spans="1:17" x14ac:dyDescent="0.2">
      <c r="A748" s="110">
        <f t="shared" ca="1" si="156"/>
        <v>40584</v>
      </c>
      <c r="B748" s="106">
        <f t="shared" ca="1" si="158"/>
        <v>11.005479452054795</v>
      </c>
      <c r="C748" s="106">
        <f t="shared" ca="1" si="158"/>
        <v>10.997946611909651</v>
      </c>
      <c r="D748" s="106">
        <f t="shared" ca="1" si="158"/>
        <v>10.998172447072834</v>
      </c>
      <c r="E748" s="106">
        <f t="shared" ca="1" si="158"/>
        <v>10.998181781792514</v>
      </c>
      <c r="F748" s="106">
        <f t="shared" ca="1" si="159"/>
        <v>10.997222222222222</v>
      </c>
      <c r="G748" s="106">
        <f t="shared" ca="1" si="159"/>
        <v>10.997946611909651</v>
      </c>
      <c r="H748" s="106">
        <f t="shared" ca="1" si="159"/>
        <v>11.005479452054795</v>
      </c>
      <c r="I748" s="106">
        <f t="shared" ca="1" si="161"/>
        <v>10</v>
      </c>
      <c r="J748" s="106">
        <f t="shared" ca="1" si="161"/>
        <v>131</v>
      </c>
      <c r="K748" s="106">
        <f t="shared" ca="1" si="161"/>
        <v>364</v>
      </c>
      <c r="L748" s="106">
        <f t="shared" ca="1" si="161"/>
        <v>11</v>
      </c>
      <c r="M748" s="106">
        <f t="shared" ca="1" si="161"/>
        <v>30</v>
      </c>
      <c r="N748" s="106">
        <f t="shared" ca="1" si="161"/>
        <v>4017</v>
      </c>
      <c r="Q748" s="4"/>
    </row>
    <row r="749" spans="1:17" x14ac:dyDescent="0.2">
      <c r="A749" s="110">
        <f t="shared" ca="1" si="156"/>
        <v>40671</v>
      </c>
      <c r="B749" s="106">
        <f t="shared" ca="1" si="158"/>
        <v>10.767123287671232</v>
      </c>
      <c r="C749" s="106">
        <f t="shared" ca="1" si="158"/>
        <v>10.759753593429158</v>
      </c>
      <c r="D749" s="106">
        <f t="shared" ca="1" si="158"/>
        <v>10.759974537464835</v>
      </c>
      <c r="E749" s="106">
        <f t="shared" ca="1" si="158"/>
        <v>10.759983670013588</v>
      </c>
      <c r="F749" s="106">
        <f t="shared" ca="1" si="159"/>
        <v>10.752777777777778</v>
      </c>
      <c r="G749" s="106">
        <f t="shared" ca="1" si="159"/>
        <v>10.759753593429158</v>
      </c>
      <c r="H749" s="106">
        <f t="shared" ca="1" si="159"/>
        <v>10.767123287671232</v>
      </c>
      <c r="I749" s="106">
        <f t="shared" ca="1" si="161"/>
        <v>10</v>
      </c>
      <c r="J749" s="106">
        <f t="shared" ca="1" si="161"/>
        <v>129</v>
      </c>
      <c r="K749" s="106">
        <f t="shared" ca="1" si="161"/>
        <v>277</v>
      </c>
      <c r="L749" s="106">
        <f t="shared" ca="1" si="161"/>
        <v>9</v>
      </c>
      <c r="M749" s="106">
        <f t="shared" ca="1" si="161"/>
        <v>1</v>
      </c>
      <c r="N749" s="106">
        <f t="shared" ca="1" si="161"/>
        <v>3930</v>
      </c>
      <c r="Q749" s="4"/>
    </row>
    <row r="750" spans="1:17" x14ac:dyDescent="0.2">
      <c r="A750" s="110">
        <f t="shared" ca="1" si="156"/>
        <v>40672</v>
      </c>
      <c r="B750" s="106">
        <f t="shared" ca="1" si="158"/>
        <v>10.764383561643836</v>
      </c>
      <c r="C750" s="106">
        <f t="shared" ca="1" si="158"/>
        <v>10.757015742642025</v>
      </c>
      <c r="D750" s="106">
        <f t="shared" ca="1" si="158"/>
        <v>10.757236630457847</v>
      </c>
      <c r="E750" s="106">
        <f t="shared" ca="1" si="158"/>
        <v>10.757245760682796</v>
      </c>
      <c r="F750" s="106">
        <f t="shared" ca="1" si="159"/>
        <v>10.75</v>
      </c>
      <c r="G750" s="106">
        <f t="shared" ca="1" si="159"/>
        <v>10.757015742642025</v>
      </c>
      <c r="H750" s="106">
        <f t="shared" ca="1" si="159"/>
        <v>10.764383561643836</v>
      </c>
      <c r="I750" s="106">
        <f t="shared" ca="1" si="161"/>
        <v>10</v>
      </c>
      <c r="J750" s="106">
        <f t="shared" ca="1" si="161"/>
        <v>129</v>
      </c>
      <c r="K750" s="106">
        <f t="shared" ca="1" si="161"/>
        <v>276</v>
      </c>
      <c r="L750" s="106">
        <f t="shared" ca="1" si="161"/>
        <v>9</v>
      </c>
      <c r="M750" s="106">
        <f t="shared" ca="1" si="161"/>
        <v>0</v>
      </c>
      <c r="N750" s="106">
        <f t="shared" ca="1" si="161"/>
        <v>3929</v>
      </c>
      <c r="Q750" s="4"/>
    </row>
    <row r="751" spans="1:17" x14ac:dyDescent="0.2">
      <c r="A751" s="110">
        <f t="shared" ca="1" si="156"/>
        <v>40673</v>
      </c>
      <c r="B751" s="106">
        <f t="shared" ca="1" si="158"/>
        <v>10.761643835616438</v>
      </c>
      <c r="C751" s="106">
        <f t="shared" ca="1" si="158"/>
        <v>10.754277891854894</v>
      </c>
      <c r="D751" s="106">
        <f t="shared" ca="1" si="158"/>
        <v>10.754498723450858</v>
      </c>
      <c r="E751" s="106">
        <f t="shared" ca="1" si="158"/>
        <v>10.754507851352002</v>
      </c>
      <c r="F751" s="106">
        <f t="shared" ca="1" si="159"/>
        <v>10.747222222222222</v>
      </c>
      <c r="G751" s="106">
        <f t="shared" ca="1" si="159"/>
        <v>10.754277891854894</v>
      </c>
      <c r="H751" s="106">
        <f t="shared" ca="1" si="159"/>
        <v>10.761643835616438</v>
      </c>
      <c r="I751" s="106">
        <f t="shared" ca="1" si="161"/>
        <v>10</v>
      </c>
      <c r="J751" s="106">
        <f t="shared" ca="1" si="161"/>
        <v>128</v>
      </c>
      <c r="K751" s="106">
        <f t="shared" ca="1" si="161"/>
        <v>275</v>
      </c>
      <c r="L751" s="106">
        <f t="shared" ca="1" si="161"/>
        <v>8</v>
      </c>
      <c r="M751" s="106">
        <f t="shared" ca="1" si="161"/>
        <v>30</v>
      </c>
      <c r="N751" s="106">
        <f t="shared" ca="1" si="161"/>
        <v>3928</v>
      </c>
      <c r="Q751" s="4"/>
    </row>
    <row r="752" spans="1:17" x14ac:dyDescent="0.2">
      <c r="A752" s="110">
        <f t="shared" ca="1" si="156"/>
        <v>40763</v>
      </c>
      <c r="B752" s="106">
        <f t="shared" ca="1" si="158"/>
        <v>10.515068493150684</v>
      </c>
      <c r="C752" s="106">
        <f t="shared" ca="1" si="158"/>
        <v>10.507871321013004</v>
      </c>
      <c r="D752" s="106">
        <f t="shared" ca="1" si="158"/>
        <v>10.508087092821892</v>
      </c>
      <c r="E752" s="106">
        <f t="shared" ca="1" si="158"/>
        <v>10.508096011580699</v>
      </c>
      <c r="F752" s="106">
        <f t="shared" ca="1" si="159"/>
        <v>10.502777777777778</v>
      </c>
      <c r="G752" s="106">
        <f t="shared" ca="1" si="159"/>
        <v>10.507871321013004</v>
      </c>
      <c r="H752" s="106">
        <f t="shared" ca="1" si="159"/>
        <v>10.515068493150684</v>
      </c>
      <c r="I752" s="106">
        <f t="shared" ca="1" si="161"/>
        <v>10</v>
      </c>
      <c r="J752" s="106">
        <f t="shared" ca="1" si="161"/>
        <v>126</v>
      </c>
      <c r="K752" s="106">
        <f t="shared" ca="1" si="161"/>
        <v>185</v>
      </c>
      <c r="L752" s="106">
        <f t="shared" ca="1" si="161"/>
        <v>6</v>
      </c>
      <c r="M752" s="106">
        <f t="shared" ca="1" si="161"/>
        <v>1</v>
      </c>
      <c r="N752" s="106">
        <f t="shared" ca="1" si="161"/>
        <v>3838</v>
      </c>
      <c r="Q752" s="4"/>
    </row>
    <row r="753" spans="1:17" x14ac:dyDescent="0.2">
      <c r="A753" s="110">
        <f t="shared" ca="1" si="156"/>
        <v>40764</v>
      </c>
      <c r="B753" s="106">
        <f t="shared" ca="1" si="158"/>
        <v>10.512328767123288</v>
      </c>
      <c r="C753" s="106">
        <f t="shared" ca="1" si="158"/>
        <v>10.505133470225873</v>
      </c>
      <c r="D753" s="106">
        <f t="shared" ca="1" si="158"/>
        <v>10.505349185814904</v>
      </c>
      <c r="E753" s="106">
        <f t="shared" ca="1" si="158"/>
        <v>10.505358102249907</v>
      </c>
      <c r="F753" s="106">
        <f t="shared" ca="1" si="159"/>
        <v>10.5</v>
      </c>
      <c r="G753" s="106">
        <f t="shared" ca="1" si="159"/>
        <v>10.505133470225873</v>
      </c>
      <c r="H753" s="106">
        <f t="shared" ca="1" si="159"/>
        <v>10.512328767123288</v>
      </c>
      <c r="I753" s="106">
        <f t="shared" ca="1" si="161"/>
        <v>10</v>
      </c>
      <c r="J753" s="106">
        <f t="shared" ca="1" si="161"/>
        <v>126</v>
      </c>
      <c r="K753" s="106">
        <f t="shared" ca="1" si="161"/>
        <v>184</v>
      </c>
      <c r="L753" s="106">
        <f t="shared" ca="1" si="161"/>
        <v>6</v>
      </c>
      <c r="M753" s="106">
        <f t="shared" ca="1" si="161"/>
        <v>0</v>
      </c>
      <c r="N753" s="106">
        <f t="shared" ca="1" si="161"/>
        <v>3837</v>
      </c>
      <c r="Q753" s="4"/>
    </row>
    <row r="754" spans="1:17" x14ac:dyDescent="0.2">
      <c r="A754" s="110">
        <f t="shared" ca="1" si="156"/>
        <v>40765</v>
      </c>
      <c r="B754" s="106">
        <f t="shared" ref="B754:E773" ca="1" si="162">($B$7-$A754)/B$12</f>
        <v>10.509589041095891</v>
      </c>
      <c r="C754" s="106">
        <f t="shared" ca="1" si="162"/>
        <v>10.50239561943874</v>
      </c>
      <c r="D754" s="106">
        <f t="shared" ca="1" si="162"/>
        <v>10.502611278807915</v>
      </c>
      <c r="E754" s="106">
        <f t="shared" ca="1" si="162"/>
        <v>10.502620192919116</v>
      </c>
      <c r="F754" s="106">
        <f t="shared" ref="F754:H773" ca="1" si="163">YEARFRAC($A754,$B$7,F$12)</f>
        <v>10.497222222222222</v>
      </c>
      <c r="G754" s="106">
        <f t="shared" ca="1" si="163"/>
        <v>10.50239561943874</v>
      </c>
      <c r="H754" s="106">
        <f t="shared" ca="1" si="163"/>
        <v>10.509589041095891</v>
      </c>
      <c r="I754" s="106">
        <f t="shared" ref="I754:N763" ca="1" si="164">DATEDIF($A754,$B$7,I$12)</f>
        <v>10</v>
      </c>
      <c r="J754" s="106">
        <f t="shared" ca="1" si="164"/>
        <v>125</v>
      </c>
      <c r="K754" s="106">
        <f t="shared" ca="1" si="164"/>
        <v>183</v>
      </c>
      <c r="L754" s="106">
        <f t="shared" ca="1" si="164"/>
        <v>5</v>
      </c>
      <c r="M754" s="106">
        <f t="shared" ca="1" si="164"/>
        <v>30</v>
      </c>
      <c r="N754" s="106">
        <f t="shared" ca="1" si="164"/>
        <v>3836</v>
      </c>
      <c r="Q754" s="4"/>
    </row>
    <row r="755" spans="1:17" x14ac:dyDescent="0.2">
      <c r="A755" s="110">
        <f t="shared" ca="1" si="156"/>
        <v>40855</v>
      </c>
      <c r="B755" s="106">
        <f t="shared" ca="1" si="162"/>
        <v>10.263013698630138</v>
      </c>
      <c r="C755" s="106">
        <f t="shared" ca="1" si="162"/>
        <v>10.255989048596852</v>
      </c>
      <c r="D755" s="106">
        <f t="shared" ca="1" si="162"/>
        <v>10.256199648178949</v>
      </c>
      <c r="E755" s="106">
        <f t="shared" ca="1" si="162"/>
        <v>10.256208353147812</v>
      </c>
      <c r="F755" s="106">
        <f t="shared" ca="1" si="163"/>
        <v>10.252777777777778</v>
      </c>
      <c r="G755" s="106">
        <f t="shared" ca="1" si="163"/>
        <v>10.255989048596852</v>
      </c>
      <c r="H755" s="106">
        <f t="shared" ca="1" si="163"/>
        <v>10.263013698630138</v>
      </c>
      <c r="I755" s="106">
        <f t="shared" ca="1" si="164"/>
        <v>10</v>
      </c>
      <c r="J755" s="106">
        <f t="shared" ca="1" si="164"/>
        <v>123</v>
      </c>
      <c r="K755" s="106">
        <f t="shared" ca="1" si="164"/>
        <v>93</v>
      </c>
      <c r="L755" s="106">
        <f t="shared" ca="1" si="164"/>
        <v>3</v>
      </c>
      <c r="M755" s="106">
        <f t="shared" ca="1" si="164"/>
        <v>1</v>
      </c>
      <c r="N755" s="106">
        <f t="shared" ca="1" si="164"/>
        <v>3746</v>
      </c>
      <c r="Q755" s="4"/>
    </row>
    <row r="756" spans="1:17" x14ac:dyDescent="0.2">
      <c r="A756" s="110">
        <f t="shared" ca="1" si="156"/>
        <v>40856</v>
      </c>
      <c r="B756" s="106">
        <f t="shared" ca="1" si="162"/>
        <v>10.260273972602739</v>
      </c>
      <c r="C756" s="106">
        <f t="shared" ca="1" si="162"/>
        <v>10.253251197809719</v>
      </c>
      <c r="D756" s="106">
        <f t="shared" ca="1" si="162"/>
        <v>10.253461741171961</v>
      </c>
      <c r="E756" s="106">
        <f t="shared" ca="1" si="162"/>
        <v>10.253470443817019</v>
      </c>
      <c r="F756" s="106">
        <f t="shared" ca="1" si="163"/>
        <v>10.25</v>
      </c>
      <c r="G756" s="106">
        <f t="shared" ca="1" si="163"/>
        <v>10.253251197809719</v>
      </c>
      <c r="H756" s="106">
        <f t="shared" ca="1" si="163"/>
        <v>10.260273972602739</v>
      </c>
      <c r="I756" s="106">
        <f t="shared" ca="1" si="164"/>
        <v>10</v>
      </c>
      <c r="J756" s="106">
        <f t="shared" ca="1" si="164"/>
        <v>123</v>
      </c>
      <c r="K756" s="106">
        <f t="shared" ca="1" si="164"/>
        <v>92</v>
      </c>
      <c r="L756" s="106">
        <f t="shared" ca="1" si="164"/>
        <v>3</v>
      </c>
      <c r="M756" s="106">
        <f t="shared" ca="1" si="164"/>
        <v>0</v>
      </c>
      <c r="N756" s="106">
        <f t="shared" ca="1" si="164"/>
        <v>3745</v>
      </c>
      <c r="Q756" s="4"/>
    </row>
    <row r="757" spans="1:17" x14ac:dyDescent="0.2">
      <c r="A757" s="110">
        <f t="shared" ca="1" si="156"/>
        <v>40857</v>
      </c>
      <c r="B757" s="106">
        <f t="shared" ca="1" si="162"/>
        <v>10.257534246575343</v>
      </c>
      <c r="C757" s="106">
        <f t="shared" ca="1" si="162"/>
        <v>10.250513347022586</v>
      </c>
      <c r="D757" s="106">
        <f t="shared" ca="1" si="162"/>
        <v>10.250723834164972</v>
      </c>
      <c r="E757" s="106">
        <f t="shared" ca="1" si="162"/>
        <v>10.250732534486227</v>
      </c>
      <c r="F757" s="106">
        <f t="shared" ca="1" si="163"/>
        <v>10.247222222222222</v>
      </c>
      <c r="G757" s="106">
        <f t="shared" ca="1" si="163"/>
        <v>10.250513347022586</v>
      </c>
      <c r="H757" s="106">
        <f t="shared" ca="1" si="163"/>
        <v>10.257534246575343</v>
      </c>
      <c r="I757" s="106">
        <f t="shared" ca="1" si="164"/>
        <v>10</v>
      </c>
      <c r="J757" s="106">
        <f t="shared" ca="1" si="164"/>
        <v>122</v>
      </c>
      <c r="K757" s="106">
        <f t="shared" ca="1" si="164"/>
        <v>91</v>
      </c>
      <c r="L757" s="106">
        <f t="shared" ca="1" si="164"/>
        <v>2</v>
      </c>
      <c r="M757" s="106">
        <f t="shared" ca="1" si="164"/>
        <v>30</v>
      </c>
      <c r="N757" s="106">
        <f t="shared" ca="1" si="164"/>
        <v>3744</v>
      </c>
      <c r="Q757" s="4"/>
    </row>
    <row r="758" spans="1:17" x14ac:dyDescent="0.2">
      <c r="A758" s="110">
        <f t="shared" ca="1" si="156"/>
        <v>40947</v>
      </c>
      <c r="B758" s="106">
        <f t="shared" ca="1" si="162"/>
        <v>10.010958904109589</v>
      </c>
      <c r="C758" s="106">
        <f t="shared" ca="1" si="162"/>
        <v>10.004106776180699</v>
      </c>
      <c r="D758" s="106">
        <f t="shared" ca="1" si="162"/>
        <v>10.004312203536006</v>
      </c>
      <c r="E758" s="106">
        <f t="shared" ca="1" si="162"/>
        <v>10.004320694714924</v>
      </c>
      <c r="F758" s="106">
        <f t="shared" ca="1" si="163"/>
        <v>10.002777777777778</v>
      </c>
      <c r="G758" s="106">
        <f t="shared" ca="1" si="163"/>
        <v>10.003484320557492</v>
      </c>
      <c r="H758" s="106">
        <f t="shared" ca="1" si="163"/>
        <v>10.010958904109589</v>
      </c>
      <c r="I758" s="106">
        <f t="shared" ca="1" si="164"/>
        <v>10</v>
      </c>
      <c r="J758" s="106">
        <f t="shared" ca="1" si="164"/>
        <v>120</v>
      </c>
      <c r="K758" s="106">
        <f t="shared" ca="1" si="164"/>
        <v>1</v>
      </c>
      <c r="L758" s="106">
        <f t="shared" ca="1" si="164"/>
        <v>0</v>
      </c>
      <c r="M758" s="106">
        <f t="shared" ca="1" si="164"/>
        <v>1</v>
      </c>
      <c r="N758" s="106">
        <f t="shared" ca="1" si="164"/>
        <v>3654</v>
      </c>
      <c r="Q758" s="4"/>
    </row>
    <row r="759" spans="1:17" x14ac:dyDescent="0.2">
      <c r="A759" s="110">
        <f t="shared" ca="1" si="156"/>
        <v>40948</v>
      </c>
      <c r="B759" s="106">
        <f t="shared" ca="1" si="162"/>
        <v>10.008219178082191</v>
      </c>
      <c r="C759" s="106">
        <f t="shared" ca="1" si="162"/>
        <v>10.001368925393566</v>
      </c>
      <c r="D759" s="106">
        <f t="shared" ca="1" si="162"/>
        <v>10.001574296529018</v>
      </c>
      <c r="E759" s="106">
        <f t="shared" ca="1" si="162"/>
        <v>10.001582785384132</v>
      </c>
      <c r="F759" s="106">
        <f t="shared" ca="1" si="163"/>
        <v>10</v>
      </c>
      <c r="G759" s="106">
        <f t="shared" ca="1" si="163"/>
        <v>10.000746640119463</v>
      </c>
      <c r="H759" s="106">
        <f t="shared" ca="1" si="163"/>
        <v>10.008219178082191</v>
      </c>
      <c r="I759" s="106">
        <f t="shared" ca="1" si="164"/>
        <v>10</v>
      </c>
      <c r="J759" s="106">
        <f t="shared" ca="1" si="164"/>
        <v>120</v>
      </c>
      <c r="K759" s="106">
        <f t="shared" ca="1" si="164"/>
        <v>0</v>
      </c>
      <c r="L759" s="106">
        <f t="shared" ca="1" si="164"/>
        <v>0</v>
      </c>
      <c r="M759" s="106">
        <f t="shared" ca="1" si="164"/>
        <v>0</v>
      </c>
      <c r="N759" s="106">
        <f t="shared" ca="1" si="164"/>
        <v>3653</v>
      </c>
      <c r="Q759" s="4"/>
    </row>
    <row r="760" spans="1:17" x14ac:dyDescent="0.2">
      <c r="A760" s="110">
        <f t="shared" ca="1" si="156"/>
        <v>40949</v>
      </c>
      <c r="B760" s="106">
        <f t="shared" ca="1" si="162"/>
        <v>10.005479452054795</v>
      </c>
      <c r="C760" s="106">
        <f t="shared" ca="1" si="162"/>
        <v>9.9986310746064344</v>
      </c>
      <c r="D760" s="106">
        <f t="shared" ca="1" si="162"/>
        <v>9.9988363895220296</v>
      </c>
      <c r="E760" s="106">
        <f t="shared" ca="1" si="162"/>
        <v>9.9988448760533384</v>
      </c>
      <c r="F760" s="106">
        <f t="shared" ca="1" si="163"/>
        <v>9.9972222222222218</v>
      </c>
      <c r="G760" s="106">
        <f t="shared" ca="1" si="163"/>
        <v>9.9980089596814334</v>
      </c>
      <c r="H760" s="106">
        <f t="shared" ca="1" si="163"/>
        <v>10.005479452054795</v>
      </c>
      <c r="I760" s="106">
        <f t="shared" ca="1" si="164"/>
        <v>9</v>
      </c>
      <c r="J760" s="106">
        <f t="shared" ca="1" si="164"/>
        <v>119</v>
      </c>
      <c r="K760" s="106">
        <f t="shared" ca="1" si="164"/>
        <v>365</v>
      </c>
      <c r="L760" s="106">
        <f t="shared" ca="1" si="164"/>
        <v>11</v>
      </c>
      <c r="M760" s="106">
        <f t="shared" ca="1" si="164"/>
        <v>30</v>
      </c>
      <c r="N760" s="106">
        <f t="shared" ca="1" si="164"/>
        <v>3652</v>
      </c>
      <c r="Q760" s="4"/>
    </row>
    <row r="761" spans="1:17" x14ac:dyDescent="0.2">
      <c r="A761" s="110">
        <f t="shared" ca="1" si="156"/>
        <v>41037</v>
      </c>
      <c r="B761" s="106">
        <f t="shared" ca="1" si="162"/>
        <v>9.7643835616438359</v>
      </c>
      <c r="C761" s="106">
        <f t="shared" ca="1" si="162"/>
        <v>9.7577002053388089</v>
      </c>
      <c r="D761" s="106">
        <f t="shared" ca="1" si="162"/>
        <v>9.7579005729070403</v>
      </c>
      <c r="E761" s="106">
        <f t="shared" ca="1" si="162"/>
        <v>9.7579088549436204</v>
      </c>
      <c r="F761" s="106">
        <f t="shared" ca="1" si="163"/>
        <v>9.7527777777777782</v>
      </c>
      <c r="G761" s="106">
        <f t="shared" ca="1" si="163"/>
        <v>9.7570930811348937</v>
      </c>
      <c r="H761" s="106">
        <f t="shared" ca="1" si="163"/>
        <v>9.7643835616438359</v>
      </c>
      <c r="I761" s="106">
        <f t="shared" ca="1" si="164"/>
        <v>9</v>
      </c>
      <c r="J761" s="106">
        <f t="shared" ca="1" si="164"/>
        <v>117</v>
      </c>
      <c r="K761" s="106">
        <f t="shared" ca="1" si="164"/>
        <v>277</v>
      </c>
      <c r="L761" s="106">
        <f t="shared" ca="1" si="164"/>
        <v>9</v>
      </c>
      <c r="M761" s="106">
        <f t="shared" ca="1" si="164"/>
        <v>1</v>
      </c>
      <c r="N761" s="106">
        <f t="shared" ca="1" si="164"/>
        <v>3564</v>
      </c>
      <c r="Q761" s="4"/>
    </row>
    <row r="762" spans="1:17" x14ac:dyDescent="0.2">
      <c r="A762" s="110">
        <f t="shared" ca="1" si="156"/>
        <v>41038</v>
      </c>
      <c r="B762" s="106">
        <f t="shared" ca="1" si="162"/>
        <v>9.7616438356164377</v>
      </c>
      <c r="C762" s="106">
        <f t="shared" ca="1" si="162"/>
        <v>9.7549623545516777</v>
      </c>
      <c r="D762" s="106">
        <f t="shared" ca="1" si="162"/>
        <v>9.7551626659000519</v>
      </c>
      <c r="E762" s="106">
        <f t="shared" ca="1" si="162"/>
        <v>9.7551709456128268</v>
      </c>
      <c r="F762" s="106">
        <f t="shared" ca="1" si="163"/>
        <v>9.75</v>
      </c>
      <c r="G762" s="106">
        <f t="shared" ca="1" si="163"/>
        <v>9.7543554006968645</v>
      </c>
      <c r="H762" s="106">
        <f t="shared" ca="1" si="163"/>
        <v>9.7616438356164377</v>
      </c>
      <c r="I762" s="106">
        <f t="shared" ca="1" si="164"/>
        <v>9</v>
      </c>
      <c r="J762" s="106">
        <f t="shared" ca="1" si="164"/>
        <v>117</v>
      </c>
      <c r="K762" s="106">
        <f t="shared" ca="1" si="164"/>
        <v>276</v>
      </c>
      <c r="L762" s="106">
        <f t="shared" ca="1" si="164"/>
        <v>9</v>
      </c>
      <c r="M762" s="106">
        <f t="shared" ca="1" si="164"/>
        <v>0</v>
      </c>
      <c r="N762" s="106">
        <f t="shared" ca="1" si="164"/>
        <v>3563</v>
      </c>
      <c r="Q762" s="4"/>
    </row>
    <row r="763" spans="1:17" x14ac:dyDescent="0.2">
      <c r="A763" s="110">
        <f t="shared" ca="1" si="156"/>
        <v>41039</v>
      </c>
      <c r="B763" s="106">
        <f t="shared" ca="1" si="162"/>
        <v>9.7589041095890412</v>
      </c>
      <c r="C763" s="106">
        <f t="shared" ca="1" si="162"/>
        <v>9.7522245037645447</v>
      </c>
      <c r="D763" s="106">
        <f t="shared" ca="1" si="162"/>
        <v>9.7524247588930635</v>
      </c>
      <c r="E763" s="106">
        <f t="shared" ca="1" si="162"/>
        <v>9.7524330362820351</v>
      </c>
      <c r="F763" s="106">
        <f t="shared" ca="1" si="163"/>
        <v>9.7472222222222218</v>
      </c>
      <c r="G763" s="106">
        <f t="shared" ca="1" si="163"/>
        <v>9.7516177202588352</v>
      </c>
      <c r="H763" s="106">
        <f t="shared" ca="1" si="163"/>
        <v>9.7589041095890412</v>
      </c>
      <c r="I763" s="106">
        <f t="shared" ca="1" si="164"/>
        <v>9</v>
      </c>
      <c r="J763" s="106">
        <f t="shared" ca="1" si="164"/>
        <v>116</v>
      </c>
      <c r="K763" s="106">
        <f t="shared" ca="1" si="164"/>
        <v>275</v>
      </c>
      <c r="L763" s="106">
        <f t="shared" ca="1" si="164"/>
        <v>8</v>
      </c>
      <c r="M763" s="106">
        <f t="shared" ca="1" si="164"/>
        <v>30</v>
      </c>
      <c r="N763" s="106">
        <f t="shared" ca="1" si="164"/>
        <v>3562</v>
      </c>
      <c r="Q763" s="4"/>
    </row>
    <row r="764" spans="1:17" x14ac:dyDescent="0.2">
      <c r="A764" s="110">
        <f t="shared" ca="1" si="156"/>
        <v>41129</v>
      </c>
      <c r="B764" s="106">
        <f t="shared" ca="1" si="162"/>
        <v>9.5123287671232877</v>
      </c>
      <c r="C764" s="106">
        <f t="shared" ca="1" si="162"/>
        <v>9.5058179329226551</v>
      </c>
      <c r="D764" s="106">
        <f t="shared" ca="1" si="162"/>
        <v>9.5060131282640992</v>
      </c>
      <c r="E764" s="106">
        <f t="shared" ca="1" si="162"/>
        <v>9.5060211965107317</v>
      </c>
      <c r="F764" s="106">
        <f t="shared" ca="1" si="163"/>
        <v>9.5027777777777782</v>
      </c>
      <c r="G764" s="106">
        <f t="shared" ca="1" si="163"/>
        <v>9.505226480836237</v>
      </c>
      <c r="H764" s="106">
        <f t="shared" ca="1" si="163"/>
        <v>9.5123287671232877</v>
      </c>
      <c r="I764" s="106">
        <f t="shared" ref="I764:N773" ca="1" si="165">DATEDIF($A764,$B$7,I$12)</f>
        <v>9</v>
      </c>
      <c r="J764" s="106">
        <f t="shared" ca="1" si="165"/>
        <v>114</v>
      </c>
      <c r="K764" s="106">
        <f t="shared" ca="1" si="165"/>
        <v>185</v>
      </c>
      <c r="L764" s="106">
        <f t="shared" ca="1" si="165"/>
        <v>6</v>
      </c>
      <c r="M764" s="106">
        <f t="shared" ca="1" si="165"/>
        <v>1</v>
      </c>
      <c r="N764" s="106">
        <f t="shared" ca="1" si="165"/>
        <v>3472</v>
      </c>
      <c r="Q764" s="4"/>
    </row>
    <row r="765" spans="1:17" x14ac:dyDescent="0.2">
      <c r="A765" s="110">
        <f t="shared" ca="1" si="156"/>
        <v>41130</v>
      </c>
      <c r="B765" s="106">
        <f t="shared" ca="1" si="162"/>
        <v>9.5095890410958912</v>
      </c>
      <c r="C765" s="106">
        <f t="shared" ca="1" si="162"/>
        <v>9.5030800821355239</v>
      </c>
      <c r="D765" s="106">
        <f t="shared" ca="1" si="162"/>
        <v>9.503275221257109</v>
      </c>
      <c r="E765" s="106">
        <f t="shared" ca="1" si="162"/>
        <v>9.50328328717994</v>
      </c>
      <c r="F765" s="106">
        <f t="shared" ca="1" si="163"/>
        <v>9.5</v>
      </c>
      <c r="G765" s="106">
        <f t="shared" ca="1" si="163"/>
        <v>9.5024888003982078</v>
      </c>
      <c r="H765" s="106">
        <f t="shared" ca="1" si="163"/>
        <v>9.5095890410958912</v>
      </c>
      <c r="I765" s="106">
        <f t="shared" ca="1" si="165"/>
        <v>9</v>
      </c>
      <c r="J765" s="106">
        <f t="shared" ca="1" si="165"/>
        <v>114</v>
      </c>
      <c r="K765" s="106">
        <f t="shared" ca="1" si="165"/>
        <v>184</v>
      </c>
      <c r="L765" s="106">
        <f t="shared" ca="1" si="165"/>
        <v>6</v>
      </c>
      <c r="M765" s="106">
        <f t="shared" ca="1" si="165"/>
        <v>0</v>
      </c>
      <c r="N765" s="106">
        <f t="shared" ca="1" si="165"/>
        <v>3471</v>
      </c>
      <c r="Q765" s="4"/>
    </row>
    <row r="766" spans="1:17" x14ac:dyDescent="0.2">
      <c r="A766" s="110">
        <f t="shared" ca="1" si="156"/>
        <v>41131</v>
      </c>
      <c r="B766" s="106">
        <f t="shared" ca="1" si="162"/>
        <v>9.506849315068493</v>
      </c>
      <c r="C766" s="106">
        <f t="shared" ca="1" si="162"/>
        <v>9.500342231348391</v>
      </c>
      <c r="D766" s="106">
        <f t="shared" ca="1" si="162"/>
        <v>9.5005373142501206</v>
      </c>
      <c r="E766" s="106">
        <f t="shared" ca="1" si="162"/>
        <v>9.5005453778491482</v>
      </c>
      <c r="F766" s="106">
        <f t="shared" ca="1" si="163"/>
        <v>9.4972222222222218</v>
      </c>
      <c r="G766" s="106">
        <f t="shared" ca="1" si="163"/>
        <v>9.4997511199601803</v>
      </c>
      <c r="H766" s="106">
        <f t="shared" ca="1" si="163"/>
        <v>9.506849315068493</v>
      </c>
      <c r="I766" s="106">
        <f t="shared" ca="1" si="165"/>
        <v>9</v>
      </c>
      <c r="J766" s="106">
        <f t="shared" ca="1" si="165"/>
        <v>113</v>
      </c>
      <c r="K766" s="106">
        <f t="shared" ca="1" si="165"/>
        <v>183</v>
      </c>
      <c r="L766" s="106">
        <f t="shared" ca="1" si="165"/>
        <v>5</v>
      </c>
      <c r="M766" s="106">
        <f t="shared" ca="1" si="165"/>
        <v>30</v>
      </c>
      <c r="N766" s="106">
        <f t="shared" ca="1" si="165"/>
        <v>3470</v>
      </c>
      <c r="Q766" s="4"/>
    </row>
    <row r="767" spans="1:17" x14ac:dyDescent="0.2">
      <c r="A767" s="110">
        <f t="shared" ca="1" si="156"/>
        <v>41221</v>
      </c>
      <c r="B767" s="106">
        <f t="shared" ca="1" si="162"/>
        <v>9.2602739726027394</v>
      </c>
      <c r="C767" s="106">
        <f t="shared" ca="1" si="162"/>
        <v>9.2539356605065031</v>
      </c>
      <c r="D767" s="106">
        <f t="shared" ca="1" si="162"/>
        <v>9.2541256836211563</v>
      </c>
      <c r="E767" s="106">
        <f t="shared" ca="1" si="162"/>
        <v>9.2541335380778431</v>
      </c>
      <c r="F767" s="106">
        <f t="shared" ca="1" si="163"/>
        <v>9.2527777777777782</v>
      </c>
      <c r="G767" s="106">
        <f t="shared" ca="1" si="163"/>
        <v>9.2533598805375821</v>
      </c>
      <c r="H767" s="106">
        <f t="shared" ca="1" si="163"/>
        <v>9.2602739726027394</v>
      </c>
      <c r="I767" s="106">
        <f t="shared" ca="1" si="165"/>
        <v>9</v>
      </c>
      <c r="J767" s="106">
        <f t="shared" ca="1" si="165"/>
        <v>111</v>
      </c>
      <c r="K767" s="106">
        <f t="shared" ca="1" si="165"/>
        <v>93</v>
      </c>
      <c r="L767" s="106">
        <f t="shared" ca="1" si="165"/>
        <v>3</v>
      </c>
      <c r="M767" s="106">
        <f t="shared" ca="1" si="165"/>
        <v>1</v>
      </c>
      <c r="N767" s="106">
        <f t="shared" ca="1" si="165"/>
        <v>3380</v>
      </c>
      <c r="Q767" s="4"/>
    </row>
    <row r="768" spans="1:17" x14ac:dyDescent="0.2">
      <c r="A768" s="110">
        <f t="shared" ca="1" si="156"/>
        <v>41222</v>
      </c>
      <c r="B768" s="106">
        <f t="shared" ca="1" si="162"/>
        <v>9.257534246575343</v>
      </c>
      <c r="C768" s="106">
        <f t="shared" ca="1" si="162"/>
        <v>9.2511978097193701</v>
      </c>
      <c r="D768" s="106">
        <f t="shared" ca="1" si="162"/>
        <v>9.2513877766141679</v>
      </c>
      <c r="E768" s="106">
        <f t="shared" ca="1" si="162"/>
        <v>9.2513956287470513</v>
      </c>
      <c r="F768" s="106">
        <f t="shared" ca="1" si="163"/>
        <v>9.25</v>
      </c>
      <c r="G768" s="106">
        <f t="shared" ca="1" si="163"/>
        <v>9.2506222000995528</v>
      </c>
      <c r="H768" s="106">
        <f t="shared" ca="1" si="163"/>
        <v>9.257534246575343</v>
      </c>
      <c r="I768" s="106">
        <f t="shared" ca="1" si="165"/>
        <v>9</v>
      </c>
      <c r="J768" s="106">
        <f t="shared" ca="1" si="165"/>
        <v>111</v>
      </c>
      <c r="K768" s="106">
        <f t="shared" ca="1" si="165"/>
        <v>92</v>
      </c>
      <c r="L768" s="106">
        <f t="shared" ca="1" si="165"/>
        <v>3</v>
      </c>
      <c r="M768" s="106">
        <f t="shared" ca="1" si="165"/>
        <v>0</v>
      </c>
      <c r="N768" s="106">
        <f t="shared" ca="1" si="165"/>
        <v>3379</v>
      </c>
      <c r="Q768" s="4"/>
    </row>
    <row r="769" spans="1:17" x14ac:dyDescent="0.2">
      <c r="A769" s="110">
        <f t="shared" ca="1" si="156"/>
        <v>41223</v>
      </c>
      <c r="B769" s="106">
        <f t="shared" ca="1" si="162"/>
        <v>9.2547945205479447</v>
      </c>
      <c r="C769" s="106">
        <f t="shared" ca="1" si="162"/>
        <v>9.2484599589322389</v>
      </c>
      <c r="D769" s="106">
        <f t="shared" ca="1" si="162"/>
        <v>9.2486498696071795</v>
      </c>
      <c r="E769" s="106">
        <f t="shared" ca="1" si="162"/>
        <v>9.2486577194162596</v>
      </c>
      <c r="F769" s="106">
        <f t="shared" ca="1" si="163"/>
        <v>9.2472222222222218</v>
      </c>
      <c r="G769" s="106">
        <f t="shared" ca="1" si="163"/>
        <v>9.2478845196615236</v>
      </c>
      <c r="H769" s="106">
        <f t="shared" ca="1" si="163"/>
        <v>9.2547945205479447</v>
      </c>
      <c r="I769" s="106">
        <f t="shared" ca="1" si="165"/>
        <v>9</v>
      </c>
      <c r="J769" s="106">
        <f t="shared" ca="1" si="165"/>
        <v>110</v>
      </c>
      <c r="K769" s="106">
        <f t="shared" ca="1" si="165"/>
        <v>91</v>
      </c>
      <c r="L769" s="106">
        <f t="shared" ca="1" si="165"/>
        <v>2</v>
      </c>
      <c r="M769" s="106">
        <f t="shared" ca="1" si="165"/>
        <v>30</v>
      </c>
      <c r="N769" s="106">
        <f t="shared" ca="1" si="165"/>
        <v>3378</v>
      </c>
      <c r="Q769" s="4"/>
    </row>
    <row r="770" spans="1:17" x14ac:dyDescent="0.2">
      <c r="A770" s="110">
        <f t="shared" ca="1" si="156"/>
        <v>41313</v>
      </c>
      <c r="B770" s="106">
        <f t="shared" ca="1" si="162"/>
        <v>9.0082191780821912</v>
      </c>
      <c r="C770" s="106">
        <f t="shared" ca="1" si="162"/>
        <v>9.0020533880903493</v>
      </c>
      <c r="D770" s="106">
        <f t="shared" ca="1" si="162"/>
        <v>9.0022382389782134</v>
      </c>
      <c r="E770" s="106">
        <f t="shared" ca="1" si="162"/>
        <v>9.0022458796449563</v>
      </c>
      <c r="F770" s="106">
        <f t="shared" ca="1" si="163"/>
        <v>9.0027777777777782</v>
      </c>
      <c r="G770" s="106">
        <f t="shared" ca="1" si="163"/>
        <v>9.0032858707557502</v>
      </c>
      <c r="H770" s="106">
        <f t="shared" ca="1" si="163"/>
        <v>9.0082191780821912</v>
      </c>
      <c r="I770" s="106">
        <f t="shared" ca="1" si="165"/>
        <v>9</v>
      </c>
      <c r="J770" s="106">
        <f t="shared" ca="1" si="165"/>
        <v>108</v>
      </c>
      <c r="K770" s="106">
        <f t="shared" ca="1" si="165"/>
        <v>1</v>
      </c>
      <c r="L770" s="106">
        <f t="shared" ca="1" si="165"/>
        <v>0</v>
      </c>
      <c r="M770" s="106">
        <f t="shared" ca="1" si="165"/>
        <v>1</v>
      </c>
      <c r="N770" s="106">
        <f t="shared" ca="1" si="165"/>
        <v>3288</v>
      </c>
      <c r="Q770" s="4"/>
    </row>
    <row r="771" spans="1:17" x14ac:dyDescent="0.2">
      <c r="A771" s="110">
        <f t="shared" ca="1" si="156"/>
        <v>41314</v>
      </c>
      <c r="B771" s="106">
        <f t="shared" ca="1" si="162"/>
        <v>9.0054794520547947</v>
      </c>
      <c r="C771" s="106">
        <f t="shared" ca="1" si="162"/>
        <v>8.9993155373032163</v>
      </c>
      <c r="D771" s="106">
        <f t="shared" ca="1" si="162"/>
        <v>8.999500331971225</v>
      </c>
      <c r="E771" s="106">
        <f t="shared" ca="1" si="162"/>
        <v>8.9995079703141627</v>
      </c>
      <c r="F771" s="106">
        <f t="shared" ca="1" si="163"/>
        <v>9</v>
      </c>
      <c r="G771" s="106">
        <f t="shared" ca="1" si="163"/>
        <v>9.000547645125959</v>
      </c>
      <c r="H771" s="106">
        <f t="shared" ca="1" si="163"/>
        <v>9.0054794520547947</v>
      </c>
      <c r="I771" s="106">
        <f t="shared" ca="1" si="165"/>
        <v>9</v>
      </c>
      <c r="J771" s="106">
        <f t="shared" ca="1" si="165"/>
        <v>108</v>
      </c>
      <c r="K771" s="106">
        <f t="shared" ca="1" si="165"/>
        <v>0</v>
      </c>
      <c r="L771" s="106">
        <f t="shared" ca="1" si="165"/>
        <v>0</v>
      </c>
      <c r="M771" s="106">
        <f t="shared" ca="1" si="165"/>
        <v>0</v>
      </c>
      <c r="N771" s="106">
        <f t="shared" ca="1" si="165"/>
        <v>3287</v>
      </c>
      <c r="Q771" s="4"/>
    </row>
    <row r="772" spans="1:17" x14ac:dyDescent="0.2">
      <c r="A772" s="110">
        <f t="shared" ca="1" si="156"/>
        <v>41315</v>
      </c>
      <c r="B772" s="106">
        <f t="shared" ca="1" si="162"/>
        <v>9.0027397260273965</v>
      </c>
      <c r="C772" s="106">
        <f t="shared" ca="1" si="162"/>
        <v>8.9965776865160851</v>
      </c>
      <c r="D772" s="106">
        <f t="shared" ca="1" si="162"/>
        <v>8.9967624249642366</v>
      </c>
      <c r="E772" s="106">
        <f t="shared" ca="1" si="162"/>
        <v>8.996770060983371</v>
      </c>
      <c r="F772" s="106">
        <f t="shared" ca="1" si="163"/>
        <v>8.9972222222222218</v>
      </c>
      <c r="G772" s="106">
        <f t="shared" ca="1" si="163"/>
        <v>8.997809419496166</v>
      </c>
      <c r="H772" s="106">
        <f t="shared" ca="1" si="163"/>
        <v>9.0027397260273965</v>
      </c>
      <c r="I772" s="106">
        <f t="shared" ca="1" si="165"/>
        <v>8</v>
      </c>
      <c r="J772" s="106">
        <f t="shared" ca="1" si="165"/>
        <v>107</v>
      </c>
      <c r="K772" s="106">
        <f t="shared" ca="1" si="165"/>
        <v>364</v>
      </c>
      <c r="L772" s="106">
        <f t="shared" ca="1" si="165"/>
        <v>11</v>
      </c>
      <c r="M772" s="106">
        <f t="shared" ca="1" si="165"/>
        <v>30</v>
      </c>
      <c r="N772" s="106">
        <f t="shared" ca="1" si="165"/>
        <v>3286</v>
      </c>
      <c r="Q772" s="4"/>
    </row>
    <row r="773" spans="1:17" x14ac:dyDescent="0.2">
      <c r="A773" s="110">
        <f t="shared" ca="1" si="156"/>
        <v>41402</v>
      </c>
      <c r="B773" s="106">
        <f t="shared" ca="1" si="162"/>
        <v>8.7643835616438359</v>
      </c>
      <c r="C773" s="106">
        <f t="shared" ca="1" si="162"/>
        <v>8.7583846680355926</v>
      </c>
      <c r="D773" s="106">
        <f t="shared" ca="1" si="162"/>
        <v>8.7585645153562357</v>
      </c>
      <c r="E773" s="106">
        <f t="shared" ca="1" si="162"/>
        <v>8.7585719492044447</v>
      </c>
      <c r="F773" s="106">
        <f t="shared" ca="1" si="163"/>
        <v>8.7527777777777782</v>
      </c>
      <c r="G773" s="106">
        <f t="shared" ca="1" si="163"/>
        <v>8.7595837897042728</v>
      </c>
      <c r="H773" s="106">
        <f t="shared" ca="1" si="163"/>
        <v>8.7643835616438359</v>
      </c>
      <c r="I773" s="106">
        <f t="shared" ca="1" si="165"/>
        <v>8</v>
      </c>
      <c r="J773" s="106">
        <f t="shared" ca="1" si="165"/>
        <v>105</v>
      </c>
      <c r="K773" s="106">
        <f t="shared" ca="1" si="165"/>
        <v>277</v>
      </c>
      <c r="L773" s="106">
        <f t="shared" ca="1" si="165"/>
        <v>9</v>
      </c>
      <c r="M773" s="106">
        <f t="shared" ca="1" si="165"/>
        <v>1</v>
      </c>
      <c r="N773" s="106">
        <f t="shared" ca="1" si="165"/>
        <v>3199</v>
      </c>
      <c r="Q773" s="4"/>
    </row>
    <row r="774" spans="1:17" x14ac:dyDescent="0.2">
      <c r="A774" s="110">
        <f t="shared" ca="1" si="156"/>
        <v>41403</v>
      </c>
      <c r="B774" s="106">
        <f t="shared" ref="B774:E793" ca="1" si="166">($B$7-$A774)/B$12</f>
        <v>8.7616438356164377</v>
      </c>
      <c r="C774" s="106">
        <f t="shared" ca="1" si="166"/>
        <v>8.7556468172484596</v>
      </c>
      <c r="D774" s="106">
        <f t="shared" ca="1" si="166"/>
        <v>8.7558266083492473</v>
      </c>
      <c r="E774" s="106">
        <f t="shared" ca="1" si="166"/>
        <v>8.7558340398736529</v>
      </c>
      <c r="F774" s="106">
        <f t="shared" ref="F774:H793" ca="1" si="167">YEARFRAC($A774,$B$7,F$12)</f>
        <v>8.75</v>
      </c>
      <c r="G774" s="106">
        <f t="shared" ca="1" si="167"/>
        <v>8.7568455640744798</v>
      </c>
      <c r="H774" s="106">
        <f t="shared" ca="1" si="167"/>
        <v>8.7616438356164377</v>
      </c>
      <c r="I774" s="106">
        <f t="shared" ref="I774:N783" ca="1" si="168">DATEDIF($A774,$B$7,I$12)</f>
        <v>8</v>
      </c>
      <c r="J774" s="106">
        <f t="shared" ca="1" si="168"/>
        <v>105</v>
      </c>
      <c r="K774" s="106">
        <f t="shared" ca="1" si="168"/>
        <v>276</v>
      </c>
      <c r="L774" s="106">
        <f t="shared" ca="1" si="168"/>
        <v>9</v>
      </c>
      <c r="M774" s="106">
        <f t="shared" ca="1" si="168"/>
        <v>0</v>
      </c>
      <c r="N774" s="106">
        <f t="shared" ca="1" si="168"/>
        <v>3198</v>
      </c>
      <c r="Q774" s="4"/>
    </row>
    <row r="775" spans="1:17" x14ac:dyDescent="0.2">
      <c r="A775" s="110">
        <f t="shared" ca="1" si="156"/>
        <v>41404</v>
      </c>
      <c r="B775" s="106">
        <f t="shared" ca="1" si="166"/>
        <v>8.7589041095890412</v>
      </c>
      <c r="C775" s="106">
        <f t="shared" ca="1" si="166"/>
        <v>8.7529089664613284</v>
      </c>
      <c r="D775" s="106">
        <f t="shared" ca="1" si="166"/>
        <v>8.7530887013422589</v>
      </c>
      <c r="E775" s="106">
        <f t="shared" ca="1" si="166"/>
        <v>8.7530961305428594</v>
      </c>
      <c r="F775" s="106">
        <f t="shared" ca="1" si="167"/>
        <v>8.7472222222222218</v>
      </c>
      <c r="G775" s="106">
        <f t="shared" ca="1" si="167"/>
        <v>8.7541073384446886</v>
      </c>
      <c r="H775" s="106">
        <f t="shared" ca="1" si="167"/>
        <v>8.7589041095890412</v>
      </c>
      <c r="I775" s="106">
        <f t="shared" ca="1" si="168"/>
        <v>8</v>
      </c>
      <c r="J775" s="106">
        <f t="shared" ca="1" si="168"/>
        <v>104</v>
      </c>
      <c r="K775" s="106">
        <f t="shared" ca="1" si="168"/>
        <v>275</v>
      </c>
      <c r="L775" s="106">
        <f t="shared" ca="1" si="168"/>
        <v>8</v>
      </c>
      <c r="M775" s="106">
        <f t="shared" ca="1" si="168"/>
        <v>30</v>
      </c>
      <c r="N775" s="106">
        <f t="shared" ca="1" si="168"/>
        <v>3197</v>
      </c>
      <c r="Q775" s="4"/>
    </row>
    <row r="776" spans="1:17" x14ac:dyDescent="0.2">
      <c r="A776" s="110">
        <f t="shared" ca="1" si="156"/>
        <v>41494</v>
      </c>
      <c r="B776" s="106">
        <f t="shared" ca="1" si="166"/>
        <v>8.5123287671232877</v>
      </c>
      <c r="C776" s="106">
        <f t="shared" ca="1" si="166"/>
        <v>8.5065023956194388</v>
      </c>
      <c r="D776" s="106">
        <f t="shared" ca="1" si="166"/>
        <v>8.5066770707132928</v>
      </c>
      <c r="E776" s="106">
        <f t="shared" ca="1" si="166"/>
        <v>8.5066842907715561</v>
      </c>
      <c r="F776" s="106">
        <f t="shared" ca="1" si="167"/>
        <v>8.5027777777777782</v>
      </c>
      <c r="G776" s="106">
        <f t="shared" ca="1" si="167"/>
        <v>8.5076670317634182</v>
      </c>
      <c r="H776" s="106">
        <f t="shared" ca="1" si="167"/>
        <v>8.5123287671232877</v>
      </c>
      <c r="I776" s="106">
        <f t="shared" ca="1" si="168"/>
        <v>8</v>
      </c>
      <c r="J776" s="106">
        <f t="shared" ca="1" si="168"/>
        <v>102</v>
      </c>
      <c r="K776" s="106">
        <f t="shared" ca="1" si="168"/>
        <v>185</v>
      </c>
      <c r="L776" s="106">
        <f t="shared" ca="1" si="168"/>
        <v>6</v>
      </c>
      <c r="M776" s="106">
        <f t="shared" ca="1" si="168"/>
        <v>1</v>
      </c>
      <c r="N776" s="106">
        <f t="shared" ca="1" si="168"/>
        <v>3107</v>
      </c>
      <c r="Q776" s="4"/>
    </row>
    <row r="777" spans="1:17" x14ac:dyDescent="0.2">
      <c r="A777" s="110">
        <f t="shared" ca="1" si="156"/>
        <v>41495</v>
      </c>
      <c r="B777" s="106">
        <f t="shared" ca="1" si="166"/>
        <v>8.5095890410958912</v>
      </c>
      <c r="C777" s="106">
        <f t="shared" ca="1" si="166"/>
        <v>8.5037645448323058</v>
      </c>
      <c r="D777" s="106">
        <f t="shared" ca="1" si="166"/>
        <v>8.5039391637063044</v>
      </c>
      <c r="E777" s="106">
        <f t="shared" ca="1" si="166"/>
        <v>8.5039463814407643</v>
      </c>
      <c r="F777" s="106">
        <f t="shared" ca="1" si="167"/>
        <v>8.5</v>
      </c>
      <c r="G777" s="106">
        <f t="shared" ca="1" si="167"/>
        <v>8.5049288061336252</v>
      </c>
      <c r="H777" s="106">
        <f t="shared" ca="1" si="167"/>
        <v>8.5095890410958912</v>
      </c>
      <c r="I777" s="106">
        <f t="shared" ca="1" si="168"/>
        <v>8</v>
      </c>
      <c r="J777" s="106">
        <f t="shared" ca="1" si="168"/>
        <v>102</v>
      </c>
      <c r="K777" s="106">
        <f t="shared" ca="1" si="168"/>
        <v>184</v>
      </c>
      <c r="L777" s="106">
        <f t="shared" ca="1" si="168"/>
        <v>6</v>
      </c>
      <c r="M777" s="106">
        <f t="shared" ca="1" si="168"/>
        <v>0</v>
      </c>
      <c r="N777" s="106">
        <f t="shared" ca="1" si="168"/>
        <v>3106</v>
      </c>
      <c r="Q777" s="4"/>
    </row>
    <row r="778" spans="1:17" x14ac:dyDescent="0.2">
      <c r="A778" s="110">
        <f t="shared" ca="1" si="156"/>
        <v>41496</v>
      </c>
      <c r="B778" s="106">
        <f t="shared" ca="1" si="166"/>
        <v>8.506849315068493</v>
      </c>
      <c r="C778" s="106">
        <f t="shared" ca="1" si="166"/>
        <v>8.5010266940451746</v>
      </c>
      <c r="D778" s="106">
        <f t="shared" ca="1" si="166"/>
        <v>8.501201256699316</v>
      </c>
      <c r="E778" s="106">
        <f t="shared" ca="1" si="166"/>
        <v>8.5012084721099725</v>
      </c>
      <c r="F778" s="106">
        <f t="shared" ca="1" si="167"/>
        <v>8.4972222222222218</v>
      </c>
      <c r="G778" s="106">
        <f t="shared" ca="1" si="167"/>
        <v>8.502190580503834</v>
      </c>
      <c r="H778" s="106">
        <f t="shared" ca="1" si="167"/>
        <v>8.506849315068493</v>
      </c>
      <c r="I778" s="106">
        <f t="shared" ca="1" si="168"/>
        <v>8</v>
      </c>
      <c r="J778" s="106">
        <f t="shared" ca="1" si="168"/>
        <v>101</v>
      </c>
      <c r="K778" s="106">
        <f t="shared" ca="1" si="168"/>
        <v>183</v>
      </c>
      <c r="L778" s="106">
        <f t="shared" ca="1" si="168"/>
        <v>5</v>
      </c>
      <c r="M778" s="106">
        <f t="shared" ca="1" si="168"/>
        <v>30</v>
      </c>
      <c r="N778" s="106">
        <f t="shared" ca="1" si="168"/>
        <v>3105</v>
      </c>
      <c r="Q778" s="4"/>
    </row>
    <row r="779" spans="1:17" x14ac:dyDescent="0.2">
      <c r="A779" s="110">
        <f t="shared" ca="1" si="156"/>
        <v>41586</v>
      </c>
      <c r="B779" s="106">
        <f t="shared" ca="1" si="166"/>
        <v>8.2602739726027394</v>
      </c>
      <c r="C779" s="106">
        <f t="shared" ca="1" si="166"/>
        <v>8.254620123203285</v>
      </c>
      <c r="D779" s="106">
        <f t="shared" ca="1" si="166"/>
        <v>8.2547896260703499</v>
      </c>
      <c r="E779" s="106">
        <f t="shared" ca="1" si="166"/>
        <v>8.2547966323386692</v>
      </c>
      <c r="F779" s="106">
        <f t="shared" ca="1" si="167"/>
        <v>8.2527777777777782</v>
      </c>
      <c r="G779" s="106">
        <f t="shared" ca="1" si="167"/>
        <v>8.2557502738225637</v>
      </c>
      <c r="H779" s="106">
        <f t="shared" ca="1" si="167"/>
        <v>8.2602739726027394</v>
      </c>
      <c r="I779" s="106">
        <f t="shared" ca="1" si="168"/>
        <v>8</v>
      </c>
      <c r="J779" s="106">
        <f t="shared" ca="1" si="168"/>
        <v>99</v>
      </c>
      <c r="K779" s="106">
        <f t="shared" ca="1" si="168"/>
        <v>93</v>
      </c>
      <c r="L779" s="106">
        <f t="shared" ca="1" si="168"/>
        <v>3</v>
      </c>
      <c r="M779" s="106">
        <f t="shared" ca="1" si="168"/>
        <v>1</v>
      </c>
      <c r="N779" s="106">
        <f t="shared" ca="1" si="168"/>
        <v>3015</v>
      </c>
      <c r="Q779" s="4"/>
    </row>
    <row r="780" spans="1:17" x14ac:dyDescent="0.2">
      <c r="A780" s="110">
        <f t="shared" ca="1" si="156"/>
        <v>41587</v>
      </c>
      <c r="B780" s="106">
        <f t="shared" ca="1" si="166"/>
        <v>8.257534246575343</v>
      </c>
      <c r="C780" s="106">
        <f t="shared" ca="1" si="166"/>
        <v>8.2518822724161538</v>
      </c>
      <c r="D780" s="106">
        <f t="shared" ca="1" si="166"/>
        <v>8.2520517190633615</v>
      </c>
      <c r="E780" s="106">
        <f t="shared" ca="1" si="166"/>
        <v>8.2520587230078757</v>
      </c>
      <c r="F780" s="106">
        <f t="shared" ca="1" si="167"/>
        <v>8.25</v>
      </c>
      <c r="G780" s="106">
        <f t="shared" ca="1" si="167"/>
        <v>8.2530120481927707</v>
      </c>
      <c r="H780" s="106">
        <f t="shared" ca="1" si="167"/>
        <v>8.257534246575343</v>
      </c>
      <c r="I780" s="106">
        <f t="shared" ca="1" si="168"/>
        <v>8</v>
      </c>
      <c r="J780" s="106">
        <f t="shared" ca="1" si="168"/>
        <v>99</v>
      </c>
      <c r="K780" s="106">
        <f t="shared" ca="1" si="168"/>
        <v>92</v>
      </c>
      <c r="L780" s="106">
        <f t="shared" ca="1" si="168"/>
        <v>3</v>
      </c>
      <c r="M780" s="106">
        <f t="shared" ca="1" si="168"/>
        <v>0</v>
      </c>
      <c r="N780" s="106">
        <f t="shared" ca="1" si="168"/>
        <v>3014</v>
      </c>
      <c r="Q780" s="4"/>
    </row>
    <row r="781" spans="1:17" x14ac:dyDescent="0.2">
      <c r="A781" s="110">
        <f t="shared" ca="1" si="156"/>
        <v>41588</v>
      </c>
      <c r="B781" s="106">
        <f t="shared" ca="1" si="166"/>
        <v>8.2547945205479447</v>
      </c>
      <c r="C781" s="106">
        <f t="shared" ca="1" si="166"/>
        <v>8.2491444216290208</v>
      </c>
      <c r="D781" s="106">
        <f t="shared" ca="1" si="166"/>
        <v>8.2493138120563732</v>
      </c>
      <c r="E781" s="106">
        <f t="shared" ca="1" si="166"/>
        <v>8.2493208136770839</v>
      </c>
      <c r="F781" s="106">
        <f t="shared" ca="1" si="167"/>
        <v>8.2472222222222218</v>
      </c>
      <c r="G781" s="106">
        <f t="shared" ca="1" si="167"/>
        <v>8.2502738225629795</v>
      </c>
      <c r="H781" s="106">
        <f t="shared" ca="1" si="167"/>
        <v>8.2547945205479447</v>
      </c>
      <c r="I781" s="106">
        <f t="shared" ca="1" si="168"/>
        <v>8</v>
      </c>
      <c r="J781" s="106">
        <f t="shared" ca="1" si="168"/>
        <v>98</v>
      </c>
      <c r="K781" s="106">
        <f t="shared" ca="1" si="168"/>
        <v>91</v>
      </c>
      <c r="L781" s="106">
        <f t="shared" ca="1" si="168"/>
        <v>2</v>
      </c>
      <c r="M781" s="106">
        <f t="shared" ca="1" si="168"/>
        <v>30</v>
      </c>
      <c r="N781" s="106">
        <f t="shared" ca="1" si="168"/>
        <v>3013</v>
      </c>
      <c r="Q781" s="4"/>
    </row>
    <row r="782" spans="1:17" x14ac:dyDescent="0.2">
      <c r="A782" s="110">
        <f t="shared" ca="1" si="156"/>
        <v>41678</v>
      </c>
      <c r="B782" s="106">
        <f t="shared" ca="1" si="166"/>
        <v>8.0082191780821912</v>
      </c>
      <c r="C782" s="106">
        <f t="shared" ca="1" si="166"/>
        <v>8.002737850787133</v>
      </c>
      <c r="D782" s="106">
        <f t="shared" ca="1" si="166"/>
        <v>8.0029021814274071</v>
      </c>
      <c r="E782" s="106">
        <f t="shared" ca="1" si="166"/>
        <v>8.0029089739057806</v>
      </c>
      <c r="F782" s="106">
        <f t="shared" ca="1" si="167"/>
        <v>8.0027777777777782</v>
      </c>
      <c r="G782" s="106">
        <f t="shared" ca="1" si="167"/>
        <v>8.0033465165804678</v>
      </c>
      <c r="H782" s="106">
        <f t="shared" ca="1" si="167"/>
        <v>8.0082191780821912</v>
      </c>
      <c r="I782" s="106">
        <f t="shared" ca="1" si="168"/>
        <v>8</v>
      </c>
      <c r="J782" s="106">
        <f t="shared" ca="1" si="168"/>
        <v>96</v>
      </c>
      <c r="K782" s="106">
        <f t="shared" ca="1" si="168"/>
        <v>1</v>
      </c>
      <c r="L782" s="106">
        <f t="shared" ca="1" si="168"/>
        <v>0</v>
      </c>
      <c r="M782" s="106">
        <f t="shared" ca="1" si="168"/>
        <v>1</v>
      </c>
      <c r="N782" s="106">
        <f t="shared" ca="1" si="168"/>
        <v>2923</v>
      </c>
      <c r="Q782" s="4"/>
    </row>
    <row r="783" spans="1:17" x14ac:dyDescent="0.2">
      <c r="A783" s="110">
        <f t="shared" ca="1" si="156"/>
        <v>41679</v>
      </c>
      <c r="B783" s="106">
        <f t="shared" ca="1" si="166"/>
        <v>8.0054794520547947</v>
      </c>
      <c r="C783" s="106">
        <f t="shared" ca="1" si="166"/>
        <v>8</v>
      </c>
      <c r="D783" s="106">
        <f t="shared" ca="1" si="166"/>
        <v>8.0001642744204187</v>
      </c>
      <c r="E783" s="106">
        <f t="shared" ca="1" si="166"/>
        <v>8.0001710645749888</v>
      </c>
      <c r="F783" s="106">
        <f t="shared" ca="1" si="167"/>
        <v>8</v>
      </c>
      <c r="G783" s="106">
        <f t="shared" ca="1" si="167"/>
        <v>8.0006084575600855</v>
      </c>
      <c r="H783" s="106">
        <f t="shared" ca="1" si="167"/>
        <v>8.0054794520547947</v>
      </c>
      <c r="I783" s="106">
        <f t="shared" ca="1" si="168"/>
        <v>8</v>
      </c>
      <c r="J783" s="106">
        <f t="shared" ca="1" si="168"/>
        <v>96</v>
      </c>
      <c r="K783" s="106">
        <f t="shared" ca="1" si="168"/>
        <v>0</v>
      </c>
      <c r="L783" s="106">
        <f t="shared" ca="1" si="168"/>
        <v>0</v>
      </c>
      <c r="M783" s="106">
        <f t="shared" ca="1" si="168"/>
        <v>0</v>
      </c>
      <c r="N783" s="106">
        <f t="shared" ca="1" si="168"/>
        <v>2922</v>
      </c>
      <c r="Q783" s="4"/>
    </row>
    <row r="784" spans="1:17" x14ac:dyDescent="0.2">
      <c r="A784" s="110">
        <f t="shared" ca="1" si="156"/>
        <v>41680</v>
      </c>
      <c r="B784" s="106">
        <f t="shared" ca="1" si="166"/>
        <v>8.0027397260273965</v>
      </c>
      <c r="C784" s="106">
        <f t="shared" ca="1" si="166"/>
        <v>7.9972621492128679</v>
      </c>
      <c r="D784" s="106">
        <f t="shared" ca="1" si="166"/>
        <v>7.9974263674134303</v>
      </c>
      <c r="E784" s="106">
        <f t="shared" ca="1" si="166"/>
        <v>7.9974331552441962</v>
      </c>
      <c r="F784" s="106">
        <f t="shared" ca="1" si="167"/>
        <v>7.9972222222222218</v>
      </c>
      <c r="G784" s="106">
        <f t="shared" ca="1" si="167"/>
        <v>7.9978703985397015</v>
      </c>
      <c r="H784" s="106">
        <f t="shared" ca="1" si="167"/>
        <v>8.0027397260273965</v>
      </c>
      <c r="I784" s="106">
        <f t="shared" ref="I784:N793" ca="1" si="169">DATEDIF($A784,$B$7,I$12)</f>
        <v>7</v>
      </c>
      <c r="J784" s="106">
        <f t="shared" ca="1" si="169"/>
        <v>95</v>
      </c>
      <c r="K784" s="106">
        <f t="shared" ca="1" si="169"/>
        <v>364</v>
      </c>
      <c r="L784" s="106">
        <f t="shared" ca="1" si="169"/>
        <v>11</v>
      </c>
      <c r="M784" s="106">
        <f t="shared" ca="1" si="169"/>
        <v>30</v>
      </c>
      <c r="N784" s="106">
        <f t="shared" ca="1" si="169"/>
        <v>2921</v>
      </c>
      <c r="Q784" s="4"/>
    </row>
    <row r="785" spans="1:17" x14ac:dyDescent="0.2">
      <c r="A785" s="110">
        <f t="shared" ca="1" si="156"/>
        <v>41767</v>
      </c>
      <c r="B785" s="106">
        <f t="shared" ca="1" si="166"/>
        <v>7.7643835616438359</v>
      </c>
      <c r="C785" s="106">
        <f t="shared" ca="1" si="166"/>
        <v>7.7590691307323754</v>
      </c>
      <c r="D785" s="106">
        <f t="shared" ca="1" si="166"/>
        <v>7.7592284578054302</v>
      </c>
      <c r="E785" s="106">
        <f t="shared" ca="1" si="166"/>
        <v>7.759235043465269</v>
      </c>
      <c r="F785" s="106">
        <f t="shared" ca="1" si="167"/>
        <v>7.7527777777777782</v>
      </c>
      <c r="G785" s="106">
        <f t="shared" ca="1" si="167"/>
        <v>7.759659263766352</v>
      </c>
      <c r="H785" s="106">
        <f t="shared" ca="1" si="167"/>
        <v>7.7643835616438359</v>
      </c>
      <c r="I785" s="106">
        <f t="shared" ca="1" si="169"/>
        <v>7</v>
      </c>
      <c r="J785" s="106">
        <f t="shared" ca="1" si="169"/>
        <v>93</v>
      </c>
      <c r="K785" s="106">
        <f t="shared" ca="1" si="169"/>
        <v>277</v>
      </c>
      <c r="L785" s="106">
        <f t="shared" ca="1" si="169"/>
        <v>9</v>
      </c>
      <c r="M785" s="106">
        <f t="shared" ca="1" si="169"/>
        <v>1</v>
      </c>
      <c r="N785" s="106">
        <f t="shared" ca="1" si="169"/>
        <v>2834</v>
      </c>
      <c r="Q785" s="4"/>
    </row>
    <row r="786" spans="1:17" x14ac:dyDescent="0.2">
      <c r="A786" s="110">
        <f t="shared" ref="A786:A849" ca="1" si="170">EDATE(A783,3)</f>
        <v>41768</v>
      </c>
      <c r="B786" s="106">
        <f t="shared" ca="1" si="166"/>
        <v>7.7616438356164386</v>
      </c>
      <c r="C786" s="106">
        <f t="shared" ca="1" si="166"/>
        <v>7.7563312799452433</v>
      </c>
      <c r="D786" s="106">
        <f t="shared" ca="1" si="166"/>
        <v>7.7564905507984419</v>
      </c>
      <c r="E786" s="106">
        <f t="shared" ca="1" si="166"/>
        <v>7.7564971341344764</v>
      </c>
      <c r="F786" s="106">
        <f t="shared" ca="1" si="167"/>
        <v>7.75</v>
      </c>
      <c r="G786" s="106">
        <f t="shared" ca="1" si="167"/>
        <v>7.7569212047459688</v>
      </c>
      <c r="H786" s="106">
        <f t="shared" ca="1" si="167"/>
        <v>7.7616438356164386</v>
      </c>
      <c r="I786" s="106">
        <f t="shared" ca="1" si="169"/>
        <v>7</v>
      </c>
      <c r="J786" s="106">
        <f t="shared" ca="1" si="169"/>
        <v>93</v>
      </c>
      <c r="K786" s="106">
        <f t="shared" ca="1" si="169"/>
        <v>276</v>
      </c>
      <c r="L786" s="106">
        <f t="shared" ca="1" si="169"/>
        <v>9</v>
      </c>
      <c r="M786" s="106">
        <f t="shared" ca="1" si="169"/>
        <v>0</v>
      </c>
      <c r="N786" s="106">
        <f t="shared" ca="1" si="169"/>
        <v>2833</v>
      </c>
      <c r="Q786" s="4"/>
    </row>
    <row r="787" spans="1:17" x14ac:dyDescent="0.2">
      <c r="A787" s="110">
        <f t="shared" ca="1" si="170"/>
        <v>41769</v>
      </c>
      <c r="B787" s="106">
        <f t="shared" ca="1" si="166"/>
        <v>7.7589041095890412</v>
      </c>
      <c r="C787" s="106">
        <f t="shared" ca="1" si="166"/>
        <v>7.7535934291581112</v>
      </c>
      <c r="D787" s="106">
        <f t="shared" ca="1" si="166"/>
        <v>7.7537526437914535</v>
      </c>
      <c r="E787" s="106">
        <f t="shared" ca="1" si="166"/>
        <v>7.7537592248036846</v>
      </c>
      <c r="F787" s="106">
        <f t="shared" ca="1" si="167"/>
        <v>7.7472222222222218</v>
      </c>
      <c r="G787" s="106">
        <f t="shared" ca="1" si="167"/>
        <v>7.7541831457255856</v>
      </c>
      <c r="H787" s="106">
        <f t="shared" ca="1" si="167"/>
        <v>7.7589041095890412</v>
      </c>
      <c r="I787" s="106">
        <f t="shared" ca="1" si="169"/>
        <v>7</v>
      </c>
      <c r="J787" s="106">
        <f t="shared" ca="1" si="169"/>
        <v>92</v>
      </c>
      <c r="K787" s="106">
        <f t="shared" ca="1" si="169"/>
        <v>275</v>
      </c>
      <c r="L787" s="106">
        <f t="shared" ca="1" si="169"/>
        <v>8</v>
      </c>
      <c r="M787" s="106">
        <f t="shared" ca="1" si="169"/>
        <v>30</v>
      </c>
      <c r="N787" s="106">
        <f t="shared" ca="1" si="169"/>
        <v>2832</v>
      </c>
      <c r="Q787" s="4"/>
    </row>
    <row r="788" spans="1:17" x14ac:dyDescent="0.2">
      <c r="A788" s="110">
        <f t="shared" ca="1" si="170"/>
        <v>41859</v>
      </c>
      <c r="B788" s="106">
        <f t="shared" ca="1" si="166"/>
        <v>7.5123287671232877</v>
      </c>
      <c r="C788" s="106">
        <f t="shared" ca="1" si="166"/>
        <v>7.5071868583162216</v>
      </c>
      <c r="D788" s="106">
        <f t="shared" ca="1" si="166"/>
        <v>7.5073410131624874</v>
      </c>
      <c r="E788" s="106">
        <f t="shared" ca="1" si="166"/>
        <v>7.5073473850323813</v>
      </c>
      <c r="F788" s="106">
        <f t="shared" ca="1" si="167"/>
        <v>7.5027777777777782</v>
      </c>
      <c r="G788" s="106">
        <f t="shared" ca="1" si="167"/>
        <v>7.5077578338910858</v>
      </c>
      <c r="H788" s="106">
        <f t="shared" ca="1" si="167"/>
        <v>7.5123287671232877</v>
      </c>
      <c r="I788" s="106">
        <f t="shared" ca="1" si="169"/>
        <v>7</v>
      </c>
      <c r="J788" s="106">
        <f t="shared" ca="1" si="169"/>
        <v>90</v>
      </c>
      <c r="K788" s="106">
        <f t="shared" ca="1" si="169"/>
        <v>185</v>
      </c>
      <c r="L788" s="106">
        <f t="shared" ca="1" si="169"/>
        <v>6</v>
      </c>
      <c r="M788" s="106">
        <f t="shared" ca="1" si="169"/>
        <v>1</v>
      </c>
      <c r="N788" s="106">
        <f t="shared" ca="1" si="169"/>
        <v>2742</v>
      </c>
      <c r="Q788" s="4"/>
    </row>
    <row r="789" spans="1:17" x14ac:dyDescent="0.2">
      <c r="A789" s="110">
        <f t="shared" ca="1" si="170"/>
        <v>41860</v>
      </c>
      <c r="B789" s="106">
        <f t="shared" ca="1" si="166"/>
        <v>7.5095890410958903</v>
      </c>
      <c r="C789" s="106">
        <f t="shared" ca="1" si="166"/>
        <v>7.5044490075290895</v>
      </c>
      <c r="D789" s="106">
        <f t="shared" ca="1" si="166"/>
        <v>7.504603106155499</v>
      </c>
      <c r="E789" s="106">
        <f t="shared" ca="1" si="166"/>
        <v>7.5046094757015887</v>
      </c>
      <c r="F789" s="106">
        <f t="shared" ca="1" si="167"/>
        <v>7.5</v>
      </c>
      <c r="G789" s="106">
        <f t="shared" ca="1" si="167"/>
        <v>7.5050197748707026</v>
      </c>
      <c r="H789" s="106">
        <f t="shared" ca="1" si="167"/>
        <v>7.5095890410958903</v>
      </c>
      <c r="I789" s="106">
        <f t="shared" ca="1" si="169"/>
        <v>7</v>
      </c>
      <c r="J789" s="106">
        <f t="shared" ca="1" si="169"/>
        <v>90</v>
      </c>
      <c r="K789" s="106">
        <f t="shared" ca="1" si="169"/>
        <v>184</v>
      </c>
      <c r="L789" s="106">
        <f t="shared" ca="1" si="169"/>
        <v>6</v>
      </c>
      <c r="M789" s="106">
        <f t="shared" ca="1" si="169"/>
        <v>0</v>
      </c>
      <c r="N789" s="106">
        <f t="shared" ca="1" si="169"/>
        <v>2741</v>
      </c>
      <c r="Q789" s="4"/>
    </row>
    <row r="790" spans="1:17" x14ac:dyDescent="0.2">
      <c r="A790" s="110">
        <f t="shared" ca="1" si="170"/>
        <v>41861</v>
      </c>
      <c r="B790" s="106">
        <f t="shared" ca="1" si="166"/>
        <v>7.506849315068493</v>
      </c>
      <c r="C790" s="106">
        <f t="shared" ca="1" si="166"/>
        <v>7.5017111567419574</v>
      </c>
      <c r="D790" s="106">
        <f t="shared" ca="1" si="166"/>
        <v>7.5018651991485106</v>
      </c>
      <c r="E790" s="106">
        <f t="shared" ca="1" si="166"/>
        <v>7.5018715663707969</v>
      </c>
      <c r="F790" s="106">
        <f t="shared" ca="1" si="167"/>
        <v>7.4972222222222218</v>
      </c>
      <c r="G790" s="106">
        <f t="shared" ca="1" si="167"/>
        <v>7.5022817158503194</v>
      </c>
      <c r="H790" s="106">
        <f t="shared" ca="1" si="167"/>
        <v>7.506849315068493</v>
      </c>
      <c r="I790" s="106">
        <f t="shared" ca="1" si="169"/>
        <v>7</v>
      </c>
      <c r="J790" s="106">
        <f t="shared" ca="1" si="169"/>
        <v>89</v>
      </c>
      <c r="K790" s="106">
        <f t="shared" ca="1" si="169"/>
        <v>183</v>
      </c>
      <c r="L790" s="106">
        <f t="shared" ca="1" si="169"/>
        <v>5</v>
      </c>
      <c r="M790" s="106">
        <f t="shared" ca="1" si="169"/>
        <v>30</v>
      </c>
      <c r="N790" s="106">
        <f t="shared" ca="1" si="169"/>
        <v>2740</v>
      </c>
      <c r="Q790" s="4"/>
    </row>
    <row r="791" spans="1:17" x14ac:dyDescent="0.2">
      <c r="A791" s="110">
        <f t="shared" ca="1" si="170"/>
        <v>41951</v>
      </c>
      <c r="B791" s="106">
        <f t="shared" ca="1" si="166"/>
        <v>7.2602739726027394</v>
      </c>
      <c r="C791" s="106">
        <f t="shared" ca="1" si="166"/>
        <v>7.2553045859000687</v>
      </c>
      <c r="D791" s="106">
        <f t="shared" ca="1" si="166"/>
        <v>7.2554535685195454</v>
      </c>
      <c r="E791" s="106">
        <f t="shared" ca="1" si="166"/>
        <v>7.2554597265994927</v>
      </c>
      <c r="F791" s="106">
        <f t="shared" ca="1" si="167"/>
        <v>7.2527777777777782</v>
      </c>
      <c r="G791" s="106">
        <f t="shared" ca="1" si="167"/>
        <v>7.2558564040158195</v>
      </c>
      <c r="H791" s="106">
        <f t="shared" ca="1" si="167"/>
        <v>7.2602739726027394</v>
      </c>
      <c r="I791" s="106">
        <f t="shared" ca="1" si="169"/>
        <v>7</v>
      </c>
      <c r="J791" s="106">
        <f t="shared" ca="1" si="169"/>
        <v>87</v>
      </c>
      <c r="K791" s="106">
        <f t="shared" ca="1" si="169"/>
        <v>93</v>
      </c>
      <c r="L791" s="106">
        <f t="shared" ca="1" si="169"/>
        <v>3</v>
      </c>
      <c r="M791" s="106">
        <f t="shared" ca="1" si="169"/>
        <v>1</v>
      </c>
      <c r="N791" s="106">
        <f t="shared" ca="1" si="169"/>
        <v>2650</v>
      </c>
      <c r="Q791" s="4"/>
    </row>
    <row r="792" spans="1:17" x14ac:dyDescent="0.2">
      <c r="A792" s="110">
        <f t="shared" ca="1" si="170"/>
        <v>41952</v>
      </c>
      <c r="B792" s="106">
        <f t="shared" ca="1" si="166"/>
        <v>7.2575342465753421</v>
      </c>
      <c r="C792" s="106">
        <f t="shared" ca="1" si="166"/>
        <v>7.2525667351129366</v>
      </c>
      <c r="D792" s="106">
        <f t="shared" ca="1" si="166"/>
        <v>7.252715661512557</v>
      </c>
      <c r="E792" s="106">
        <f t="shared" ca="1" si="166"/>
        <v>7.2527218172687009</v>
      </c>
      <c r="F792" s="106">
        <f t="shared" ca="1" si="167"/>
        <v>7.25</v>
      </c>
      <c r="G792" s="106">
        <f t="shared" ca="1" si="167"/>
        <v>7.2531183449954364</v>
      </c>
      <c r="H792" s="106">
        <f t="shared" ca="1" si="167"/>
        <v>7.2575342465753421</v>
      </c>
      <c r="I792" s="106">
        <f t="shared" ca="1" si="169"/>
        <v>7</v>
      </c>
      <c r="J792" s="106">
        <f t="shared" ca="1" si="169"/>
        <v>87</v>
      </c>
      <c r="K792" s="106">
        <f t="shared" ca="1" si="169"/>
        <v>92</v>
      </c>
      <c r="L792" s="106">
        <f t="shared" ca="1" si="169"/>
        <v>3</v>
      </c>
      <c r="M792" s="106">
        <f t="shared" ca="1" si="169"/>
        <v>0</v>
      </c>
      <c r="N792" s="106">
        <f t="shared" ca="1" si="169"/>
        <v>2649</v>
      </c>
      <c r="Q792" s="4"/>
    </row>
    <row r="793" spans="1:17" x14ac:dyDescent="0.2">
      <c r="A793" s="110">
        <f t="shared" ca="1" si="170"/>
        <v>41953</v>
      </c>
      <c r="B793" s="106">
        <f t="shared" ca="1" si="166"/>
        <v>7.2547945205479456</v>
      </c>
      <c r="C793" s="106">
        <f t="shared" ca="1" si="166"/>
        <v>7.2498288843258045</v>
      </c>
      <c r="D793" s="106">
        <f t="shared" ca="1" si="166"/>
        <v>7.2499777545055677</v>
      </c>
      <c r="E793" s="106">
        <f t="shared" ca="1" si="166"/>
        <v>7.2499839079379083</v>
      </c>
      <c r="F793" s="106">
        <f t="shared" ca="1" si="167"/>
        <v>7.2472222222222218</v>
      </c>
      <c r="G793" s="106">
        <f t="shared" ca="1" si="167"/>
        <v>7.2503802859750532</v>
      </c>
      <c r="H793" s="106">
        <f t="shared" ca="1" si="167"/>
        <v>7.2547945205479456</v>
      </c>
      <c r="I793" s="106">
        <f t="shared" ca="1" si="169"/>
        <v>7</v>
      </c>
      <c r="J793" s="106">
        <f t="shared" ca="1" si="169"/>
        <v>86</v>
      </c>
      <c r="K793" s="106">
        <f t="shared" ca="1" si="169"/>
        <v>91</v>
      </c>
      <c r="L793" s="106">
        <f t="shared" ca="1" si="169"/>
        <v>2</v>
      </c>
      <c r="M793" s="106">
        <f t="shared" ca="1" si="169"/>
        <v>30</v>
      </c>
      <c r="N793" s="106">
        <f t="shared" ca="1" si="169"/>
        <v>2648</v>
      </c>
      <c r="Q793" s="4"/>
    </row>
    <row r="794" spans="1:17" x14ac:dyDescent="0.2">
      <c r="A794" s="110">
        <f t="shared" ca="1" si="170"/>
        <v>42043</v>
      </c>
      <c r="B794" s="106">
        <f t="shared" ref="B794:E813" ca="1" si="171">($B$7-$A794)/B$12</f>
        <v>7.0082191780821921</v>
      </c>
      <c r="C794" s="106">
        <f t="shared" ca="1" si="171"/>
        <v>7.0034223134839149</v>
      </c>
      <c r="D794" s="106">
        <f t="shared" ca="1" si="171"/>
        <v>7.0035661238766025</v>
      </c>
      <c r="E794" s="106">
        <f t="shared" ca="1" si="171"/>
        <v>7.0035720681666049</v>
      </c>
      <c r="F794" s="106">
        <f t="shared" ref="F794:H813" ca="1" si="172">YEARFRAC($A794,$B$7,F$12)</f>
        <v>7.0027777777777782</v>
      </c>
      <c r="G794" s="106">
        <f t="shared" ca="1" si="172"/>
        <v>7.0034223134839149</v>
      </c>
      <c r="H794" s="106">
        <f t="shared" ca="1" si="172"/>
        <v>7.0082191780821921</v>
      </c>
      <c r="I794" s="106">
        <f t="shared" ref="I794:N803" ca="1" si="173">DATEDIF($A794,$B$7,I$12)</f>
        <v>7</v>
      </c>
      <c r="J794" s="106">
        <f t="shared" ca="1" si="173"/>
        <v>84</v>
      </c>
      <c r="K794" s="106">
        <f t="shared" ca="1" si="173"/>
        <v>1</v>
      </c>
      <c r="L794" s="106">
        <f t="shared" ca="1" si="173"/>
        <v>0</v>
      </c>
      <c r="M794" s="106">
        <f t="shared" ca="1" si="173"/>
        <v>1</v>
      </c>
      <c r="N794" s="106">
        <f t="shared" ca="1" si="173"/>
        <v>2558</v>
      </c>
      <c r="Q794" s="4"/>
    </row>
    <row r="795" spans="1:17" x14ac:dyDescent="0.2">
      <c r="A795" s="110">
        <f t="shared" ca="1" si="170"/>
        <v>42044</v>
      </c>
      <c r="B795" s="106">
        <f t="shared" ca="1" si="171"/>
        <v>7.0054794520547947</v>
      </c>
      <c r="C795" s="106">
        <f t="shared" ca="1" si="171"/>
        <v>7.0006844626967828</v>
      </c>
      <c r="D795" s="106">
        <f t="shared" ca="1" si="171"/>
        <v>7.0008282168696141</v>
      </c>
      <c r="E795" s="106">
        <f t="shared" ca="1" si="171"/>
        <v>7.0008341588358123</v>
      </c>
      <c r="F795" s="106">
        <f t="shared" ca="1" si="172"/>
        <v>7</v>
      </c>
      <c r="G795" s="106">
        <f t="shared" ca="1" si="172"/>
        <v>7.0006844626967828</v>
      </c>
      <c r="H795" s="106">
        <f t="shared" ca="1" si="172"/>
        <v>7.0054794520547947</v>
      </c>
      <c r="I795" s="106">
        <f t="shared" ca="1" si="173"/>
        <v>7</v>
      </c>
      <c r="J795" s="106">
        <f t="shared" ca="1" si="173"/>
        <v>84</v>
      </c>
      <c r="K795" s="106">
        <f t="shared" ca="1" si="173"/>
        <v>0</v>
      </c>
      <c r="L795" s="106">
        <f t="shared" ca="1" si="173"/>
        <v>0</v>
      </c>
      <c r="M795" s="106">
        <f t="shared" ca="1" si="173"/>
        <v>0</v>
      </c>
      <c r="N795" s="106">
        <f t="shared" ca="1" si="173"/>
        <v>2557</v>
      </c>
      <c r="Q795" s="4"/>
    </row>
    <row r="796" spans="1:17" x14ac:dyDescent="0.2">
      <c r="A796" s="110">
        <f t="shared" ca="1" si="170"/>
        <v>42045</v>
      </c>
      <c r="B796" s="106">
        <f t="shared" ca="1" si="171"/>
        <v>7.0027397260273974</v>
      </c>
      <c r="C796" s="106">
        <f t="shared" ca="1" si="171"/>
        <v>6.9979466119096507</v>
      </c>
      <c r="D796" s="106">
        <f t="shared" ca="1" si="171"/>
        <v>6.9980903098626257</v>
      </c>
      <c r="E796" s="106">
        <f t="shared" ca="1" si="171"/>
        <v>6.9980962495050205</v>
      </c>
      <c r="F796" s="106">
        <f t="shared" ca="1" si="172"/>
        <v>6.9972222222222218</v>
      </c>
      <c r="G796" s="106">
        <f t="shared" ca="1" si="172"/>
        <v>6.9979466119096507</v>
      </c>
      <c r="H796" s="106">
        <f t="shared" ca="1" si="172"/>
        <v>7.0027397260273974</v>
      </c>
      <c r="I796" s="106">
        <f t="shared" ca="1" si="173"/>
        <v>6</v>
      </c>
      <c r="J796" s="106">
        <f t="shared" ca="1" si="173"/>
        <v>83</v>
      </c>
      <c r="K796" s="106">
        <f t="shared" ca="1" si="173"/>
        <v>364</v>
      </c>
      <c r="L796" s="106">
        <f t="shared" ca="1" si="173"/>
        <v>11</v>
      </c>
      <c r="M796" s="106">
        <f t="shared" ca="1" si="173"/>
        <v>30</v>
      </c>
      <c r="N796" s="106">
        <f t="shared" ca="1" si="173"/>
        <v>2556</v>
      </c>
      <c r="Q796" s="4"/>
    </row>
    <row r="797" spans="1:17" x14ac:dyDescent="0.2">
      <c r="A797" s="110">
        <f t="shared" ca="1" si="170"/>
        <v>42132</v>
      </c>
      <c r="B797" s="106">
        <f t="shared" ca="1" si="171"/>
        <v>6.7643835616438359</v>
      </c>
      <c r="C797" s="106">
        <f t="shared" ca="1" si="171"/>
        <v>6.7597535934291582</v>
      </c>
      <c r="D797" s="106">
        <f t="shared" ca="1" si="171"/>
        <v>6.7598924002546248</v>
      </c>
      <c r="E797" s="106">
        <f t="shared" ca="1" si="171"/>
        <v>6.7598981377260934</v>
      </c>
      <c r="F797" s="106">
        <f t="shared" ca="1" si="172"/>
        <v>6.7527777777777782</v>
      </c>
      <c r="G797" s="106">
        <f t="shared" ca="1" si="172"/>
        <v>6.7597535934291582</v>
      </c>
      <c r="H797" s="106">
        <f t="shared" ca="1" si="172"/>
        <v>6.7643835616438359</v>
      </c>
      <c r="I797" s="106">
        <f t="shared" ca="1" si="173"/>
        <v>6</v>
      </c>
      <c r="J797" s="106">
        <f t="shared" ca="1" si="173"/>
        <v>81</v>
      </c>
      <c r="K797" s="106">
        <f t="shared" ca="1" si="173"/>
        <v>277</v>
      </c>
      <c r="L797" s="106">
        <f t="shared" ca="1" si="173"/>
        <v>9</v>
      </c>
      <c r="M797" s="106">
        <f t="shared" ca="1" si="173"/>
        <v>1</v>
      </c>
      <c r="N797" s="106">
        <f t="shared" ca="1" si="173"/>
        <v>2469</v>
      </c>
      <c r="Q797" s="4"/>
    </row>
    <row r="798" spans="1:17" x14ac:dyDescent="0.2">
      <c r="A798" s="110">
        <f t="shared" ca="1" si="170"/>
        <v>42133</v>
      </c>
      <c r="B798" s="106">
        <f t="shared" ca="1" si="171"/>
        <v>6.7616438356164386</v>
      </c>
      <c r="C798" s="106">
        <f t="shared" ca="1" si="171"/>
        <v>6.7570157426420261</v>
      </c>
      <c r="D798" s="106">
        <f t="shared" ca="1" si="171"/>
        <v>6.7571544932476364</v>
      </c>
      <c r="E798" s="106">
        <f t="shared" ca="1" si="171"/>
        <v>6.7571602283953016</v>
      </c>
      <c r="F798" s="106">
        <f t="shared" ca="1" si="172"/>
        <v>6.75</v>
      </c>
      <c r="G798" s="106">
        <f t="shared" ca="1" si="172"/>
        <v>6.7570157426420261</v>
      </c>
      <c r="H798" s="106">
        <f t="shared" ca="1" si="172"/>
        <v>6.7616438356164386</v>
      </c>
      <c r="I798" s="106">
        <f t="shared" ca="1" si="173"/>
        <v>6</v>
      </c>
      <c r="J798" s="106">
        <f t="shared" ca="1" si="173"/>
        <v>81</v>
      </c>
      <c r="K798" s="106">
        <f t="shared" ca="1" si="173"/>
        <v>276</v>
      </c>
      <c r="L798" s="106">
        <f t="shared" ca="1" si="173"/>
        <v>9</v>
      </c>
      <c r="M798" s="106">
        <f t="shared" ca="1" si="173"/>
        <v>0</v>
      </c>
      <c r="N798" s="106">
        <f t="shared" ca="1" si="173"/>
        <v>2468</v>
      </c>
      <c r="Q798" s="4"/>
    </row>
    <row r="799" spans="1:17" x14ac:dyDescent="0.2">
      <c r="A799" s="110">
        <f t="shared" ca="1" si="170"/>
        <v>42134</v>
      </c>
      <c r="B799" s="106">
        <f t="shared" ca="1" si="171"/>
        <v>6.7589041095890412</v>
      </c>
      <c r="C799" s="106">
        <f t="shared" ca="1" si="171"/>
        <v>6.754277891854894</v>
      </c>
      <c r="D799" s="106">
        <f t="shared" ca="1" si="171"/>
        <v>6.754416586240648</v>
      </c>
      <c r="E799" s="106">
        <f t="shared" ca="1" si="171"/>
        <v>6.754422319064509</v>
      </c>
      <c r="F799" s="106">
        <f t="shared" ca="1" si="172"/>
        <v>6.7472222222222218</v>
      </c>
      <c r="G799" s="106">
        <f t="shared" ca="1" si="172"/>
        <v>6.754277891854894</v>
      </c>
      <c r="H799" s="106">
        <f t="shared" ca="1" si="172"/>
        <v>6.7589041095890412</v>
      </c>
      <c r="I799" s="106">
        <f t="shared" ca="1" si="173"/>
        <v>6</v>
      </c>
      <c r="J799" s="106">
        <f t="shared" ca="1" si="173"/>
        <v>80</v>
      </c>
      <c r="K799" s="106">
        <f t="shared" ca="1" si="173"/>
        <v>275</v>
      </c>
      <c r="L799" s="106">
        <f t="shared" ca="1" si="173"/>
        <v>8</v>
      </c>
      <c r="M799" s="106">
        <f t="shared" ca="1" si="173"/>
        <v>30</v>
      </c>
      <c r="N799" s="106">
        <f t="shared" ca="1" si="173"/>
        <v>2467</v>
      </c>
      <c r="Q799" s="4"/>
    </row>
    <row r="800" spans="1:17" x14ac:dyDescent="0.2">
      <c r="A800" s="110">
        <f t="shared" ca="1" si="170"/>
        <v>42224</v>
      </c>
      <c r="B800" s="106">
        <f t="shared" ca="1" si="171"/>
        <v>6.5123287671232877</v>
      </c>
      <c r="C800" s="106">
        <f t="shared" ca="1" si="171"/>
        <v>6.5078713210130044</v>
      </c>
      <c r="D800" s="106">
        <f t="shared" ca="1" si="171"/>
        <v>6.5080049556116828</v>
      </c>
      <c r="E800" s="106">
        <f t="shared" ca="1" si="171"/>
        <v>6.5080104792932056</v>
      </c>
      <c r="F800" s="106">
        <f t="shared" ca="1" si="172"/>
        <v>6.5027777777777782</v>
      </c>
      <c r="G800" s="106">
        <f t="shared" ca="1" si="172"/>
        <v>6.5078713210130044</v>
      </c>
      <c r="H800" s="106">
        <f t="shared" ca="1" si="172"/>
        <v>6.5123287671232877</v>
      </c>
      <c r="I800" s="106">
        <f t="shared" ca="1" si="173"/>
        <v>6</v>
      </c>
      <c r="J800" s="106">
        <f t="shared" ca="1" si="173"/>
        <v>78</v>
      </c>
      <c r="K800" s="106">
        <f t="shared" ca="1" si="173"/>
        <v>185</v>
      </c>
      <c r="L800" s="106">
        <f t="shared" ca="1" si="173"/>
        <v>6</v>
      </c>
      <c r="M800" s="106">
        <f t="shared" ca="1" si="173"/>
        <v>1</v>
      </c>
      <c r="N800" s="106">
        <f t="shared" ca="1" si="173"/>
        <v>2377</v>
      </c>
      <c r="Q800" s="4"/>
    </row>
    <row r="801" spans="1:17" x14ac:dyDescent="0.2">
      <c r="A801" s="110">
        <f t="shared" ca="1" si="170"/>
        <v>42225</v>
      </c>
      <c r="B801" s="106">
        <f t="shared" ca="1" si="171"/>
        <v>6.5095890410958903</v>
      </c>
      <c r="C801" s="106">
        <f t="shared" ca="1" si="171"/>
        <v>6.5051334702258723</v>
      </c>
      <c r="D801" s="106">
        <f t="shared" ca="1" si="171"/>
        <v>6.5052670486046944</v>
      </c>
      <c r="E801" s="106">
        <f t="shared" ca="1" si="171"/>
        <v>6.505272569962413</v>
      </c>
      <c r="F801" s="106">
        <f t="shared" ca="1" si="172"/>
        <v>6.5</v>
      </c>
      <c r="G801" s="106">
        <f t="shared" ca="1" si="172"/>
        <v>6.5051334702258723</v>
      </c>
      <c r="H801" s="106">
        <f t="shared" ca="1" si="172"/>
        <v>6.5095890410958903</v>
      </c>
      <c r="I801" s="106">
        <f t="shared" ca="1" si="173"/>
        <v>6</v>
      </c>
      <c r="J801" s="106">
        <f t="shared" ca="1" si="173"/>
        <v>78</v>
      </c>
      <c r="K801" s="106">
        <f t="shared" ca="1" si="173"/>
        <v>184</v>
      </c>
      <c r="L801" s="106">
        <f t="shared" ca="1" si="173"/>
        <v>6</v>
      </c>
      <c r="M801" s="106">
        <f t="shared" ca="1" si="173"/>
        <v>0</v>
      </c>
      <c r="N801" s="106">
        <f t="shared" ca="1" si="173"/>
        <v>2376</v>
      </c>
      <c r="Q801" s="4"/>
    </row>
    <row r="802" spans="1:17" x14ac:dyDescent="0.2">
      <c r="A802" s="110">
        <f t="shared" ca="1" si="170"/>
        <v>42226</v>
      </c>
      <c r="B802" s="106">
        <f t="shared" ca="1" si="171"/>
        <v>6.506849315068493</v>
      </c>
      <c r="C802" s="106">
        <f t="shared" ca="1" si="171"/>
        <v>6.5023956194387402</v>
      </c>
      <c r="D802" s="106">
        <f t="shared" ca="1" si="171"/>
        <v>6.5025291415977051</v>
      </c>
      <c r="E802" s="106">
        <f t="shared" ca="1" si="171"/>
        <v>6.5025346606316212</v>
      </c>
      <c r="F802" s="106">
        <f t="shared" ca="1" si="172"/>
        <v>6.4972222222222218</v>
      </c>
      <c r="G802" s="106">
        <f t="shared" ca="1" si="172"/>
        <v>6.5023956194387402</v>
      </c>
      <c r="H802" s="106">
        <f t="shared" ca="1" si="172"/>
        <v>6.506849315068493</v>
      </c>
      <c r="I802" s="106">
        <f t="shared" ca="1" si="173"/>
        <v>6</v>
      </c>
      <c r="J802" s="106">
        <f t="shared" ca="1" si="173"/>
        <v>77</v>
      </c>
      <c r="K802" s="106">
        <f t="shared" ca="1" si="173"/>
        <v>183</v>
      </c>
      <c r="L802" s="106">
        <f t="shared" ca="1" si="173"/>
        <v>5</v>
      </c>
      <c r="M802" s="106">
        <f t="shared" ca="1" si="173"/>
        <v>30</v>
      </c>
      <c r="N802" s="106">
        <f t="shared" ca="1" si="173"/>
        <v>2375</v>
      </c>
      <c r="Q802" s="4"/>
    </row>
    <row r="803" spans="1:17" x14ac:dyDescent="0.2">
      <c r="A803" s="110">
        <f t="shared" ca="1" si="170"/>
        <v>42316</v>
      </c>
      <c r="B803" s="106">
        <f t="shared" ca="1" si="171"/>
        <v>6.2602739726027394</v>
      </c>
      <c r="C803" s="106">
        <f t="shared" ca="1" si="171"/>
        <v>6.2559890485968515</v>
      </c>
      <c r="D803" s="106">
        <f t="shared" ca="1" si="171"/>
        <v>6.2561175109687399</v>
      </c>
      <c r="E803" s="106">
        <f t="shared" ca="1" si="171"/>
        <v>6.2561228208603179</v>
      </c>
      <c r="F803" s="106">
        <f t="shared" ca="1" si="172"/>
        <v>6.2527777777777782</v>
      </c>
      <c r="G803" s="106">
        <f t="shared" ca="1" si="172"/>
        <v>6.2559890485968515</v>
      </c>
      <c r="H803" s="106">
        <f t="shared" ca="1" si="172"/>
        <v>6.2602739726027394</v>
      </c>
      <c r="I803" s="106">
        <f t="shared" ca="1" si="173"/>
        <v>6</v>
      </c>
      <c r="J803" s="106">
        <f t="shared" ca="1" si="173"/>
        <v>75</v>
      </c>
      <c r="K803" s="106">
        <f t="shared" ca="1" si="173"/>
        <v>93</v>
      </c>
      <c r="L803" s="106">
        <f t="shared" ca="1" si="173"/>
        <v>3</v>
      </c>
      <c r="M803" s="106">
        <f t="shared" ca="1" si="173"/>
        <v>1</v>
      </c>
      <c r="N803" s="106">
        <f t="shared" ca="1" si="173"/>
        <v>2285</v>
      </c>
      <c r="Q803" s="4"/>
    </row>
    <row r="804" spans="1:17" x14ac:dyDescent="0.2">
      <c r="A804" s="110">
        <f t="shared" ca="1" si="170"/>
        <v>42317</v>
      </c>
      <c r="B804" s="106">
        <f t="shared" ca="1" si="171"/>
        <v>6.2575342465753421</v>
      </c>
      <c r="C804" s="106">
        <f t="shared" ca="1" si="171"/>
        <v>6.2532511978097194</v>
      </c>
      <c r="D804" s="106">
        <f t="shared" ca="1" si="171"/>
        <v>6.2533796039617515</v>
      </c>
      <c r="E804" s="106">
        <f t="shared" ca="1" si="171"/>
        <v>6.2533849115295252</v>
      </c>
      <c r="F804" s="106">
        <f t="shared" ca="1" si="172"/>
        <v>6.25</v>
      </c>
      <c r="G804" s="106">
        <f t="shared" ca="1" si="172"/>
        <v>6.2532511978097194</v>
      </c>
      <c r="H804" s="106">
        <f t="shared" ca="1" si="172"/>
        <v>6.2575342465753421</v>
      </c>
      <c r="I804" s="106">
        <f t="shared" ref="I804:N813" ca="1" si="174">DATEDIF($A804,$B$7,I$12)</f>
        <v>6</v>
      </c>
      <c r="J804" s="106">
        <f t="shared" ca="1" si="174"/>
        <v>75</v>
      </c>
      <c r="K804" s="106">
        <f t="shared" ca="1" si="174"/>
        <v>92</v>
      </c>
      <c r="L804" s="106">
        <f t="shared" ca="1" si="174"/>
        <v>3</v>
      </c>
      <c r="M804" s="106">
        <f t="shared" ca="1" si="174"/>
        <v>0</v>
      </c>
      <c r="N804" s="106">
        <f t="shared" ca="1" si="174"/>
        <v>2284</v>
      </c>
      <c r="Q804" s="4"/>
    </row>
    <row r="805" spans="1:17" x14ac:dyDescent="0.2">
      <c r="A805" s="110">
        <f t="shared" ca="1" si="170"/>
        <v>42318</v>
      </c>
      <c r="B805" s="106">
        <f t="shared" ca="1" si="171"/>
        <v>6.2547945205479456</v>
      </c>
      <c r="C805" s="106">
        <f t="shared" ca="1" si="171"/>
        <v>6.2505133470225873</v>
      </c>
      <c r="D805" s="106">
        <f t="shared" ca="1" si="171"/>
        <v>6.2506416969547631</v>
      </c>
      <c r="E805" s="106">
        <f t="shared" ca="1" si="171"/>
        <v>6.2506470021987326</v>
      </c>
      <c r="F805" s="106">
        <f t="shared" ca="1" si="172"/>
        <v>6.2472222222222218</v>
      </c>
      <c r="G805" s="106">
        <f t="shared" ca="1" si="172"/>
        <v>6.2505133470225873</v>
      </c>
      <c r="H805" s="106">
        <f t="shared" ca="1" si="172"/>
        <v>6.2547945205479456</v>
      </c>
      <c r="I805" s="106">
        <f t="shared" ca="1" si="174"/>
        <v>6</v>
      </c>
      <c r="J805" s="106">
        <f t="shared" ca="1" si="174"/>
        <v>74</v>
      </c>
      <c r="K805" s="106">
        <f t="shared" ca="1" si="174"/>
        <v>91</v>
      </c>
      <c r="L805" s="106">
        <f t="shared" ca="1" si="174"/>
        <v>2</v>
      </c>
      <c r="M805" s="106">
        <f t="shared" ca="1" si="174"/>
        <v>30</v>
      </c>
      <c r="N805" s="106">
        <f t="shared" ca="1" si="174"/>
        <v>2283</v>
      </c>
      <c r="Q805" s="4"/>
    </row>
    <row r="806" spans="1:17" x14ac:dyDescent="0.2">
      <c r="A806" s="110">
        <f t="shared" ca="1" si="170"/>
        <v>42408</v>
      </c>
      <c r="B806" s="106">
        <f t="shared" ca="1" si="171"/>
        <v>6.0082191780821921</v>
      </c>
      <c r="C806" s="106">
        <f t="shared" ca="1" si="171"/>
        <v>6.0041067761806985</v>
      </c>
      <c r="D806" s="106">
        <f t="shared" ca="1" si="171"/>
        <v>6.004230066325797</v>
      </c>
      <c r="E806" s="106">
        <f t="shared" ca="1" si="171"/>
        <v>6.0042351624274293</v>
      </c>
      <c r="F806" s="106">
        <f t="shared" ca="1" si="172"/>
        <v>6.0027777777777782</v>
      </c>
      <c r="G806" s="106">
        <f t="shared" ca="1" si="172"/>
        <v>6.0035197497066877</v>
      </c>
      <c r="H806" s="106">
        <f t="shared" ca="1" si="172"/>
        <v>6.0082191780821921</v>
      </c>
      <c r="I806" s="106">
        <f t="shared" ca="1" si="174"/>
        <v>6</v>
      </c>
      <c r="J806" s="106">
        <f t="shared" ca="1" si="174"/>
        <v>72</v>
      </c>
      <c r="K806" s="106">
        <f t="shared" ca="1" si="174"/>
        <v>1</v>
      </c>
      <c r="L806" s="106">
        <f t="shared" ca="1" si="174"/>
        <v>0</v>
      </c>
      <c r="M806" s="106">
        <f t="shared" ca="1" si="174"/>
        <v>1</v>
      </c>
      <c r="N806" s="106">
        <f t="shared" ca="1" si="174"/>
        <v>2193</v>
      </c>
      <c r="Q806" s="4"/>
    </row>
    <row r="807" spans="1:17" x14ac:dyDescent="0.2">
      <c r="A807" s="110">
        <f t="shared" ca="1" si="170"/>
        <v>42409</v>
      </c>
      <c r="B807" s="106">
        <f t="shared" ca="1" si="171"/>
        <v>6.0054794520547947</v>
      </c>
      <c r="C807" s="106">
        <f t="shared" ca="1" si="171"/>
        <v>6.0013689253935665</v>
      </c>
      <c r="D807" s="106">
        <f t="shared" ca="1" si="171"/>
        <v>6.0014921593188086</v>
      </c>
      <c r="E807" s="106">
        <f t="shared" ca="1" si="171"/>
        <v>6.0014972530966375</v>
      </c>
      <c r="F807" s="106">
        <f t="shared" ca="1" si="172"/>
        <v>6</v>
      </c>
      <c r="G807" s="106">
        <f t="shared" ca="1" si="172"/>
        <v>6.0007821666014864</v>
      </c>
      <c r="H807" s="106">
        <f t="shared" ca="1" si="172"/>
        <v>6.0054794520547947</v>
      </c>
      <c r="I807" s="106">
        <f t="shared" ca="1" si="174"/>
        <v>6</v>
      </c>
      <c r="J807" s="106">
        <f t="shared" ca="1" si="174"/>
        <v>72</v>
      </c>
      <c r="K807" s="106">
        <f t="shared" ca="1" si="174"/>
        <v>0</v>
      </c>
      <c r="L807" s="106">
        <f t="shared" ca="1" si="174"/>
        <v>0</v>
      </c>
      <c r="M807" s="106">
        <f t="shared" ca="1" si="174"/>
        <v>0</v>
      </c>
      <c r="N807" s="106">
        <f t="shared" ca="1" si="174"/>
        <v>2192</v>
      </c>
      <c r="Q807" s="4"/>
    </row>
    <row r="808" spans="1:17" x14ac:dyDescent="0.2">
      <c r="A808" s="110">
        <f t="shared" ca="1" si="170"/>
        <v>42410</v>
      </c>
      <c r="B808" s="106">
        <f t="shared" ca="1" si="171"/>
        <v>6.0027397260273974</v>
      </c>
      <c r="C808" s="106">
        <f t="shared" ca="1" si="171"/>
        <v>5.9986310746064335</v>
      </c>
      <c r="D808" s="106">
        <f t="shared" ca="1" si="171"/>
        <v>5.9987542523118202</v>
      </c>
      <c r="E808" s="106">
        <f t="shared" ca="1" si="171"/>
        <v>5.9987593437658449</v>
      </c>
      <c r="F808" s="106">
        <f t="shared" ca="1" si="172"/>
        <v>5.9972222222222218</v>
      </c>
      <c r="G808" s="106">
        <f t="shared" ca="1" si="172"/>
        <v>5.9980445834962852</v>
      </c>
      <c r="H808" s="106">
        <f t="shared" ca="1" si="172"/>
        <v>6.0027397260273974</v>
      </c>
      <c r="I808" s="106">
        <f t="shared" ca="1" si="174"/>
        <v>5</v>
      </c>
      <c r="J808" s="106">
        <f t="shared" ca="1" si="174"/>
        <v>71</v>
      </c>
      <c r="K808" s="106">
        <f t="shared" ca="1" si="174"/>
        <v>365</v>
      </c>
      <c r="L808" s="106">
        <f t="shared" ca="1" si="174"/>
        <v>11</v>
      </c>
      <c r="M808" s="106">
        <f t="shared" ca="1" si="174"/>
        <v>30</v>
      </c>
      <c r="N808" s="106">
        <f t="shared" ca="1" si="174"/>
        <v>2191</v>
      </c>
      <c r="Q808" s="4"/>
    </row>
    <row r="809" spans="1:17" x14ac:dyDescent="0.2">
      <c r="A809" s="110">
        <f t="shared" ca="1" si="170"/>
        <v>42498</v>
      </c>
      <c r="B809" s="106">
        <f t="shared" ca="1" si="171"/>
        <v>5.7616438356164386</v>
      </c>
      <c r="C809" s="106">
        <f t="shared" ca="1" si="171"/>
        <v>5.7577002053388089</v>
      </c>
      <c r="D809" s="106">
        <f t="shared" ca="1" si="171"/>
        <v>5.7578184356968318</v>
      </c>
      <c r="E809" s="106">
        <f t="shared" ca="1" si="171"/>
        <v>5.757823322656126</v>
      </c>
      <c r="F809" s="106">
        <f t="shared" ca="1" si="172"/>
        <v>5.7527777777777782</v>
      </c>
      <c r="G809" s="106">
        <f t="shared" ca="1" si="172"/>
        <v>5.7571372702385606</v>
      </c>
      <c r="H809" s="106">
        <f t="shared" ca="1" si="172"/>
        <v>5.7616438356164386</v>
      </c>
      <c r="I809" s="106">
        <f t="shared" ca="1" si="174"/>
        <v>5</v>
      </c>
      <c r="J809" s="106">
        <f t="shared" ca="1" si="174"/>
        <v>69</v>
      </c>
      <c r="K809" s="106">
        <f t="shared" ca="1" si="174"/>
        <v>277</v>
      </c>
      <c r="L809" s="106">
        <f t="shared" ca="1" si="174"/>
        <v>9</v>
      </c>
      <c r="M809" s="106">
        <f t="shared" ca="1" si="174"/>
        <v>1</v>
      </c>
      <c r="N809" s="106">
        <f t="shared" ca="1" si="174"/>
        <v>2103</v>
      </c>
      <c r="Q809" s="4"/>
    </row>
    <row r="810" spans="1:17" x14ac:dyDescent="0.2">
      <c r="A810" s="110">
        <f t="shared" ca="1" si="170"/>
        <v>42499</v>
      </c>
      <c r="B810" s="106">
        <f t="shared" ca="1" si="171"/>
        <v>5.7589041095890412</v>
      </c>
      <c r="C810" s="106">
        <f t="shared" ca="1" si="171"/>
        <v>5.7549623545516768</v>
      </c>
      <c r="D810" s="106">
        <f t="shared" ca="1" si="171"/>
        <v>5.7550805286898425</v>
      </c>
      <c r="E810" s="106">
        <f t="shared" ca="1" si="171"/>
        <v>5.7550854133253333</v>
      </c>
      <c r="F810" s="106">
        <f t="shared" ca="1" si="172"/>
        <v>5.75</v>
      </c>
      <c r="G810" s="106">
        <f t="shared" ca="1" si="172"/>
        <v>5.7543996871333594</v>
      </c>
      <c r="H810" s="106">
        <f t="shared" ca="1" si="172"/>
        <v>5.7589041095890412</v>
      </c>
      <c r="I810" s="106">
        <f t="shared" ca="1" si="174"/>
        <v>5</v>
      </c>
      <c r="J810" s="106">
        <f t="shared" ca="1" si="174"/>
        <v>69</v>
      </c>
      <c r="K810" s="106">
        <f t="shared" ca="1" si="174"/>
        <v>276</v>
      </c>
      <c r="L810" s="106">
        <f t="shared" ca="1" si="174"/>
        <v>9</v>
      </c>
      <c r="M810" s="106">
        <f t="shared" ca="1" si="174"/>
        <v>0</v>
      </c>
      <c r="N810" s="106">
        <f t="shared" ca="1" si="174"/>
        <v>2102</v>
      </c>
      <c r="Q810" s="4"/>
    </row>
    <row r="811" spans="1:17" x14ac:dyDescent="0.2">
      <c r="A811" s="110">
        <f t="shared" ca="1" si="170"/>
        <v>42500</v>
      </c>
      <c r="B811" s="106">
        <f t="shared" ca="1" si="171"/>
        <v>5.7561643835616438</v>
      </c>
      <c r="C811" s="106">
        <f t="shared" ca="1" si="171"/>
        <v>5.7522245037645447</v>
      </c>
      <c r="D811" s="106">
        <f t="shared" ca="1" si="171"/>
        <v>5.7523426216828542</v>
      </c>
      <c r="E811" s="106">
        <f t="shared" ca="1" si="171"/>
        <v>5.7523475039945415</v>
      </c>
      <c r="F811" s="106">
        <f t="shared" ca="1" si="172"/>
        <v>5.7472222222222218</v>
      </c>
      <c r="G811" s="106">
        <f t="shared" ca="1" si="172"/>
        <v>5.7516621040281581</v>
      </c>
      <c r="H811" s="106">
        <f t="shared" ca="1" si="172"/>
        <v>5.7561643835616438</v>
      </c>
      <c r="I811" s="106">
        <f t="shared" ca="1" si="174"/>
        <v>5</v>
      </c>
      <c r="J811" s="106">
        <f t="shared" ca="1" si="174"/>
        <v>68</v>
      </c>
      <c r="K811" s="106">
        <f t="shared" ca="1" si="174"/>
        <v>275</v>
      </c>
      <c r="L811" s="106">
        <f t="shared" ca="1" si="174"/>
        <v>8</v>
      </c>
      <c r="M811" s="106">
        <f t="shared" ca="1" si="174"/>
        <v>30</v>
      </c>
      <c r="N811" s="106">
        <f t="shared" ca="1" si="174"/>
        <v>2101</v>
      </c>
      <c r="Q811" s="4"/>
    </row>
    <row r="812" spans="1:17" x14ac:dyDescent="0.2">
      <c r="A812" s="110">
        <f t="shared" ca="1" si="170"/>
        <v>42590</v>
      </c>
      <c r="B812" s="106">
        <f t="shared" ca="1" si="171"/>
        <v>5.5095890410958903</v>
      </c>
      <c r="C812" s="106">
        <f t="shared" ca="1" si="171"/>
        <v>5.505817932922656</v>
      </c>
      <c r="D812" s="106">
        <f t="shared" ca="1" si="171"/>
        <v>5.5059309910538889</v>
      </c>
      <c r="E812" s="106">
        <f t="shared" ca="1" si="171"/>
        <v>5.5059356642232382</v>
      </c>
      <c r="F812" s="106">
        <f t="shared" ca="1" si="172"/>
        <v>5.5027777777777782</v>
      </c>
      <c r="G812" s="106">
        <f t="shared" ca="1" si="172"/>
        <v>5.5052796245600311</v>
      </c>
      <c r="H812" s="106">
        <f t="shared" ca="1" si="172"/>
        <v>5.5095890410958903</v>
      </c>
      <c r="I812" s="106">
        <f t="shared" ca="1" si="174"/>
        <v>5</v>
      </c>
      <c r="J812" s="106">
        <f t="shared" ca="1" si="174"/>
        <v>66</v>
      </c>
      <c r="K812" s="106">
        <f t="shared" ca="1" si="174"/>
        <v>185</v>
      </c>
      <c r="L812" s="106">
        <f t="shared" ca="1" si="174"/>
        <v>6</v>
      </c>
      <c r="M812" s="106">
        <f t="shared" ca="1" si="174"/>
        <v>1</v>
      </c>
      <c r="N812" s="106">
        <f t="shared" ca="1" si="174"/>
        <v>2011</v>
      </c>
      <c r="Q812" s="4"/>
    </row>
    <row r="813" spans="1:17" x14ac:dyDescent="0.2">
      <c r="A813" s="110">
        <f t="shared" ca="1" si="170"/>
        <v>42591</v>
      </c>
      <c r="B813" s="106">
        <f t="shared" ca="1" si="171"/>
        <v>5.506849315068493</v>
      </c>
      <c r="C813" s="106">
        <f t="shared" ca="1" si="171"/>
        <v>5.5030800821355239</v>
      </c>
      <c r="D813" s="106">
        <f t="shared" ca="1" si="171"/>
        <v>5.5031930840469006</v>
      </c>
      <c r="E813" s="106">
        <f t="shared" ca="1" si="171"/>
        <v>5.5031977548924456</v>
      </c>
      <c r="F813" s="106">
        <f t="shared" ca="1" si="172"/>
        <v>5.5</v>
      </c>
      <c r="G813" s="106">
        <f t="shared" ca="1" si="172"/>
        <v>5.5025420414548298</v>
      </c>
      <c r="H813" s="106">
        <f t="shared" ca="1" si="172"/>
        <v>5.506849315068493</v>
      </c>
      <c r="I813" s="106">
        <f t="shared" ca="1" si="174"/>
        <v>5</v>
      </c>
      <c r="J813" s="106">
        <f t="shared" ca="1" si="174"/>
        <v>66</v>
      </c>
      <c r="K813" s="106">
        <f t="shared" ca="1" si="174"/>
        <v>184</v>
      </c>
      <c r="L813" s="106">
        <f t="shared" ca="1" si="174"/>
        <v>6</v>
      </c>
      <c r="M813" s="106">
        <f t="shared" ca="1" si="174"/>
        <v>0</v>
      </c>
      <c r="N813" s="106">
        <f t="shared" ca="1" si="174"/>
        <v>2010</v>
      </c>
      <c r="Q813" s="4"/>
    </row>
    <row r="814" spans="1:17" x14ac:dyDescent="0.2">
      <c r="A814" s="110">
        <f t="shared" ca="1" si="170"/>
        <v>42592</v>
      </c>
      <c r="B814" s="106">
        <f t="shared" ref="B814:E833" ca="1" si="175">($B$7-$A814)/B$12</f>
        <v>5.5041095890410956</v>
      </c>
      <c r="C814" s="106">
        <f t="shared" ca="1" si="175"/>
        <v>5.5003422313483918</v>
      </c>
      <c r="D814" s="106">
        <f t="shared" ca="1" si="175"/>
        <v>5.5004551770399122</v>
      </c>
      <c r="E814" s="106">
        <f t="shared" ca="1" si="175"/>
        <v>5.5004598455616529</v>
      </c>
      <c r="F814" s="106">
        <f t="shared" ref="F814:H833" ca="1" si="176">YEARFRAC($A814,$B$7,F$12)</f>
        <v>5.4972222222222218</v>
      </c>
      <c r="G814" s="106">
        <f t="shared" ca="1" si="176"/>
        <v>5.4998044583496286</v>
      </c>
      <c r="H814" s="106">
        <f t="shared" ca="1" si="176"/>
        <v>5.5041095890410956</v>
      </c>
      <c r="I814" s="106">
        <f t="shared" ref="I814:N823" ca="1" si="177">DATEDIF($A814,$B$7,I$12)</f>
        <v>5</v>
      </c>
      <c r="J814" s="106">
        <f t="shared" ca="1" si="177"/>
        <v>65</v>
      </c>
      <c r="K814" s="106">
        <f t="shared" ca="1" si="177"/>
        <v>183</v>
      </c>
      <c r="L814" s="106">
        <f t="shared" ca="1" si="177"/>
        <v>5</v>
      </c>
      <c r="M814" s="106">
        <f t="shared" ca="1" si="177"/>
        <v>30</v>
      </c>
      <c r="N814" s="106">
        <f t="shared" ca="1" si="177"/>
        <v>2009</v>
      </c>
      <c r="Q814" s="4"/>
    </row>
    <row r="815" spans="1:17" x14ac:dyDescent="0.2">
      <c r="A815" s="110">
        <f t="shared" ca="1" si="170"/>
        <v>42682</v>
      </c>
      <c r="B815" s="106">
        <f t="shared" ca="1" si="175"/>
        <v>5.2575342465753421</v>
      </c>
      <c r="C815" s="106">
        <f t="shared" ca="1" si="175"/>
        <v>5.2539356605065022</v>
      </c>
      <c r="D815" s="106">
        <f t="shared" ca="1" si="175"/>
        <v>5.2540435464109461</v>
      </c>
      <c r="E815" s="106">
        <f t="shared" ca="1" si="175"/>
        <v>5.2540480057903496</v>
      </c>
      <c r="F815" s="106">
        <f t="shared" ca="1" si="176"/>
        <v>5.2527777777777782</v>
      </c>
      <c r="G815" s="106">
        <f t="shared" ca="1" si="176"/>
        <v>5.2534219788815015</v>
      </c>
      <c r="H815" s="106">
        <f t="shared" ca="1" si="176"/>
        <v>5.2575342465753421</v>
      </c>
      <c r="I815" s="106">
        <f t="shared" ca="1" si="177"/>
        <v>5</v>
      </c>
      <c r="J815" s="106">
        <f t="shared" ca="1" si="177"/>
        <v>63</v>
      </c>
      <c r="K815" s="106">
        <f t="shared" ca="1" si="177"/>
        <v>93</v>
      </c>
      <c r="L815" s="106">
        <f t="shared" ca="1" si="177"/>
        <v>3</v>
      </c>
      <c r="M815" s="106">
        <f t="shared" ca="1" si="177"/>
        <v>1</v>
      </c>
      <c r="N815" s="106">
        <f t="shared" ca="1" si="177"/>
        <v>1919</v>
      </c>
      <c r="Q815" s="4"/>
    </row>
    <row r="816" spans="1:17" x14ac:dyDescent="0.2">
      <c r="A816" s="110">
        <f t="shared" ca="1" si="170"/>
        <v>42683</v>
      </c>
      <c r="B816" s="106">
        <f t="shared" ca="1" si="175"/>
        <v>5.2547945205479456</v>
      </c>
      <c r="C816" s="106">
        <f t="shared" ca="1" si="175"/>
        <v>5.2511978097193701</v>
      </c>
      <c r="D816" s="106">
        <f t="shared" ca="1" si="175"/>
        <v>5.2513056394039577</v>
      </c>
      <c r="E816" s="106">
        <f t="shared" ca="1" si="175"/>
        <v>5.2513100964595578</v>
      </c>
      <c r="F816" s="106">
        <f t="shared" ca="1" si="176"/>
        <v>5.25</v>
      </c>
      <c r="G816" s="106">
        <f t="shared" ca="1" si="176"/>
        <v>5.2506843957763003</v>
      </c>
      <c r="H816" s="106">
        <f t="shared" ca="1" si="176"/>
        <v>5.2547945205479456</v>
      </c>
      <c r="I816" s="106">
        <f t="shared" ca="1" si="177"/>
        <v>5</v>
      </c>
      <c r="J816" s="106">
        <f t="shared" ca="1" si="177"/>
        <v>63</v>
      </c>
      <c r="K816" s="106">
        <f t="shared" ca="1" si="177"/>
        <v>92</v>
      </c>
      <c r="L816" s="106">
        <f t="shared" ca="1" si="177"/>
        <v>3</v>
      </c>
      <c r="M816" s="106">
        <f t="shared" ca="1" si="177"/>
        <v>0</v>
      </c>
      <c r="N816" s="106">
        <f t="shared" ca="1" si="177"/>
        <v>1918</v>
      </c>
      <c r="Q816" s="4"/>
    </row>
    <row r="817" spans="1:17" x14ac:dyDescent="0.2">
      <c r="A817" s="110">
        <f t="shared" ca="1" si="170"/>
        <v>42684</v>
      </c>
      <c r="B817" s="106">
        <f t="shared" ca="1" si="175"/>
        <v>5.2520547945205482</v>
      </c>
      <c r="C817" s="106">
        <f t="shared" ca="1" si="175"/>
        <v>5.248459958932238</v>
      </c>
      <c r="D817" s="106">
        <f t="shared" ca="1" si="175"/>
        <v>5.2485677323969693</v>
      </c>
      <c r="E817" s="106">
        <f t="shared" ca="1" si="175"/>
        <v>5.2485721871287652</v>
      </c>
      <c r="F817" s="106">
        <f t="shared" ca="1" si="176"/>
        <v>5.2472222222222218</v>
      </c>
      <c r="G817" s="106">
        <f t="shared" ca="1" si="176"/>
        <v>5.2479468126710991</v>
      </c>
      <c r="H817" s="106">
        <f t="shared" ca="1" si="176"/>
        <v>5.2520547945205482</v>
      </c>
      <c r="I817" s="106">
        <f t="shared" ca="1" si="177"/>
        <v>5</v>
      </c>
      <c r="J817" s="106">
        <f t="shared" ca="1" si="177"/>
        <v>62</v>
      </c>
      <c r="K817" s="106">
        <f t="shared" ca="1" si="177"/>
        <v>91</v>
      </c>
      <c r="L817" s="106">
        <f t="shared" ca="1" si="177"/>
        <v>2</v>
      </c>
      <c r="M817" s="106">
        <f t="shared" ca="1" si="177"/>
        <v>30</v>
      </c>
      <c r="N817" s="106">
        <f t="shared" ca="1" si="177"/>
        <v>1917</v>
      </c>
      <c r="Q817" s="4"/>
    </row>
    <row r="818" spans="1:17" x14ac:dyDescent="0.2">
      <c r="A818" s="110">
        <f t="shared" ca="1" si="170"/>
        <v>42774</v>
      </c>
      <c r="B818" s="106">
        <f t="shared" ca="1" si="175"/>
        <v>5.0054794520547947</v>
      </c>
      <c r="C818" s="106">
        <f t="shared" ca="1" si="175"/>
        <v>5.0020533880903493</v>
      </c>
      <c r="D818" s="106">
        <f t="shared" ca="1" si="175"/>
        <v>5.0021561017680032</v>
      </c>
      <c r="E818" s="106">
        <f t="shared" ca="1" si="175"/>
        <v>5.0021603473574618</v>
      </c>
      <c r="F818" s="106">
        <f t="shared" ca="1" si="176"/>
        <v>5.0027777777777782</v>
      </c>
      <c r="G818" s="106">
        <f t="shared" ca="1" si="176"/>
        <v>5.0031948881789132</v>
      </c>
      <c r="H818" s="106">
        <f t="shared" ca="1" si="176"/>
        <v>5.0054794520547947</v>
      </c>
      <c r="I818" s="106">
        <f t="shared" ca="1" si="177"/>
        <v>5</v>
      </c>
      <c r="J818" s="106">
        <f t="shared" ca="1" si="177"/>
        <v>60</v>
      </c>
      <c r="K818" s="106">
        <f t="shared" ca="1" si="177"/>
        <v>1</v>
      </c>
      <c r="L818" s="106">
        <f t="shared" ca="1" si="177"/>
        <v>0</v>
      </c>
      <c r="M818" s="106">
        <f t="shared" ca="1" si="177"/>
        <v>1</v>
      </c>
      <c r="N818" s="106">
        <f t="shared" ca="1" si="177"/>
        <v>1827</v>
      </c>
      <c r="Q818" s="4"/>
    </row>
    <row r="819" spans="1:17" x14ac:dyDescent="0.2">
      <c r="A819" s="110">
        <f t="shared" ca="1" si="170"/>
        <v>42775</v>
      </c>
      <c r="B819" s="106">
        <f t="shared" ca="1" si="175"/>
        <v>5.0027397260273974</v>
      </c>
      <c r="C819" s="106">
        <f t="shared" ca="1" si="175"/>
        <v>4.9993155373032172</v>
      </c>
      <c r="D819" s="106">
        <f t="shared" ca="1" si="175"/>
        <v>4.9994181947610148</v>
      </c>
      <c r="E819" s="106">
        <f t="shared" ca="1" si="175"/>
        <v>4.9994224380266692</v>
      </c>
      <c r="F819" s="106">
        <f t="shared" ca="1" si="176"/>
        <v>5</v>
      </c>
      <c r="G819" s="106">
        <f t="shared" ca="1" si="176"/>
        <v>5.0004564125969875</v>
      </c>
      <c r="H819" s="106">
        <f t="shared" ca="1" si="176"/>
        <v>5.0027397260273974</v>
      </c>
      <c r="I819" s="106">
        <f t="shared" ca="1" si="177"/>
        <v>5</v>
      </c>
      <c r="J819" s="106">
        <f t="shared" ca="1" si="177"/>
        <v>60</v>
      </c>
      <c r="K819" s="106">
        <f t="shared" ca="1" si="177"/>
        <v>0</v>
      </c>
      <c r="L819" s="106">
        <f t="shared" ca="1" si="177"/>
        <v>0</v>
      </c>
      <c r="M819" s="106">
        <f t="shared" ca="1" si="177"/>
        <v>0</v>
      </c>
      <c r="N819" s="106">
        <f t="shared" ca="1" si="177"/>
        <v>1826</v>
      </c>
      <c r="Q819" s="4"/>
    </row>
    <row r="820" spans="1:17" x14ac:dyDescent="0.2">
      <c r="A820" s="110">
        <f t="shared" ca="1" si="170"/>
        <v>42776</v>
      </c>
      <c r="B820" s="106">
        <f t="shared" ca="1" si="175"/>
        <v>5</v>
      </c>
      <c r="C820" s="106">
        <f t="shared" ca="1" si="175"/>
        <v>4.9965776865160851</v>
      </c>
      <c r="D820" s="106">
        <f t="shared" ca="1" si="175"/>
        <v>4.9966802877540264</v>
      </c>
      <c r="E820" s="106">
        <f t="shared" ca="1" si="175"/>
        <v>4.9966845286958774</v>
      </c>
      <c r="F820" s="106">
        <f t="shared" ca="1" si="176"/>
        <v>4.9972222222222218</v>
      </c>
      <c r="G820" s="106">
        <f t="shared" ca="1" si="176"/>
        <v>4.9977179370150617</v>
      </c>
      <c r="H820" s="106">
        <f t="shared" ca="1" si="176"/>
        <v>5</v>
      </c>
      <c r="I820" s="106">
        <f t="shared" ca="1" si="177"/>
        <v>4</v>
      </c>
      <c r="J820" s="106">
        <f t="shared" ca="1" si="177"/>
        <v>59</v>
      </c>
      <c r="K820" s="106">
        <f t="shared" ca="1" si="177"/>
        <v>364</v>
      </c>
      <c r="L820" s="106">
        <f t="shared" ca="1" si="177"/>
        <v>11</v>
      </c>
      <c r="M820" s="106">
        <f t="shared" ca="1" si="177"/>
        <v>30</v>
      </c>
      <c r="N820" s="106">
        <f t="shared" ca="1" si="177"/>
        <v>1825</v>
      </c>
      <c r="Q820" s="4"/>
    </row>
    <row r="821" spans="1:17" x14ac:dyDescent="0.2">
      <c r="A821" s="110">
        <f t="shared" ca="1" si="170"/>
        <v>42863</v>
      </c>
      <c r="B821" s="106">
        <f t="shared" ca="1" si="175"/>
        <v>4.7616438356164386</v>
      </c>
      <c r="C821" s="106">
        <f t="shared" ca="1" si="175"/>
        <v>4.7583846680355917</v>
      </c>
      <c r="D821" s="106">
        <f t="shared" ca="1" si="175"/>
        <v>4.7584823781460264</v>
      </c>
      <c r="E821" s="106">
        <f t="shared" ca="1" si="175"/>
        <v>4.7584864169169503</v>
      </c>
      <c r="F821" s="106">
        <f t="shared" ca="1" si="176"/>
        <v>4.7527777777777782</v>
      </c>
      <c r="G821" s="106">
        <f t="shared" ca="1" si="176"/>
        <v>4.7594705613874941</v>
      </c>
      <c r="H821" s="106">
        <f t="shared" ca="1" si="176"/>
        <v>4.7616438356164386</v>
      </c>
      <c r="I821" s="106">
        <f t="shared" ca="1" si="177"/>
        <v>4</v>
      </c>
      <c r="J821" s="106">
        <f t="shared" ca="1" si="177"/>
        <v>57</v>
      </c>
      <c r="K821" s="106">
        <f t="shared" ca="1" si="177"/>
        <v>277</v>
      </c>
      <c r="L821" s="106">
        <f t="shared" ca="1" si="177"/>
        <v>9</v>
      </c>
      <c r="M821" s="106">
        <f t="shared" ca="1" si="177"/>
        <v>1</v>
      </c>
      <c r="N821" s="106">
        <f t="shared" ca="1" si="177"/>
        <v>1738</v>
      </c>
      <c r="Q821" s="4"/>
    </row>
    <row r="822" spans="1:17" x14ac:dyDescent="0.2">
      <c r="A822" s="110">
        <f t="shared" ca="1" si="170"/>
        <v>42864</v>
      </c>
      <c r="B822" s="106">
        <f t="shared" ca="1" si="175"/>
        <v>4.7589041095890412</v>
      </c>
      <c r="C822" s="106">
        <f t="shared" ca="1" si="175"/>
        <v>4.7556468172484596</v>
      </c>
      <c r="D822" s="106">
        <f t="shared" ca="1" si="175"/>
        <v>4.755744471139038</v>
      </c>
      <c r="E822" s="106">
        <f t="shared" ca="1" si="175"/>
        <v>4.7557485075861585</v>
      </c>
      <c r="F822" s="106">
        <f t="shared" ca="1" si="176"/>
        <v>4.75</v>
      </c>
      <c r="G822" s="106">
        <f t="shared" ca="1" si="176"/>
        <v>4.7567320858055684</v>
      </c>
      <c r="H822" s="106">
        <f t="shared" ca="1" si="176"/>
        <v>4.7589041095890412</v>
      </c>
      <c r="I822" s="106">
        <f t="shared" ca="1" si="177"/>
        <v>4</v>
      </c>
      <c r="J822" s="106">
        <f t="shared" ca="1" si="177"/>
        <v>57</v>
      </c>
      <c r="K822" s="106">
        <f t="shared" ca="1" si="177"/>
        <v>276</v>
      </c>
      <c r="L822" s="106">
        <f t="shared" ca="1" si="177"/>
        <v>9</v>
      </c>
      <c r="M822" s="106">
        <f t="shared" ca="1" si="177"/>
        <v>0</v>
      </c>
      <c r="N822" s="106">
        <f t="shared" ca="1" si="177"/>
        <v>1737</v>
      </c>
      <c r="Q822" s="4"/>
    </row>
    <row r="823" spans="1:17" x14ac:dyDescent="0.2">
      <c r="A823" s="110">
        <f t="shared" ca="1" si="170"/>
        <v>42865</v>
      </c>
      <c r="B823" s="106">
        <f t="shared" ca="1" si="175"/>
        <v>4.7561643835616438</v>
      </c>
      <c r="C823" s="106">
        <f t="shared" ca="1" si="175"/>
        <v>4.7529089664613275</v>
      </c>
      <c r="D823" s="106">
        <f t="shared" ca="1" si="175"/>
        <v>4.7530065641320496</v>
      </c>
      <c r="E823" s="106">
        <f t="shared" ca="1" si="175"/>
        <v>4.7530105982553659</v>
      </c>
      <c r="F823" s="106">
        <f t="shared" ca="1" si="176"/>
        <v>4.7472222222222218</v>
      </c>
      <c r="G823" s="106">
        <f t="shared" ca="1" si="176"/>
        <v>4.7539936102236418</v>
      </c>
      <c r="H823" s="106">
        <f t="shared" ca="1" si="176"/>
        <v>4.7561643835616438</v>
      </c>
      <c r="I823" s="106">
        <f t="shared" ca="1" si="177"/>
        <v>4</v>
      </c>
      <c r="J823" s="106">
        <f t="shared" ca="1" si="177"/>
        <v>56</v>
      </c>
      <c r="K823" s="106">
        <f t="shared" ca="1" si="177"/>
        <v>275</v>
      </c>
      <c r="L823" s="106">
        <f t="shared" ca="1" si="177"/>
        <v>8</v>
      </c>
      <c r="M823" s="106">
        <f t="shared" ca="1" si="177"/>
        <v>30</v>
      </c>
      <c r="N823" s="106">
        <f t="shared" ca="1" si="177"/>
        <v>1736</v>
      </c>
      <c r="Q823" s="4"/>
    </row>
    <row r="824" spans="1:17" x14ac:dyDescent="0.2">
      <c r="A824" s="110">
        <f t="shared" ca="1" si="170"/>
        <v>42955</v>
      </c>
      <c r="B824" s="106">
        <f t="shared" ca="1" si="175"/>
        <v>4.5095890410958903</v>
      </c>
      <c r="C824" s="106">
        <f t="shared" ca="1" si="175"/>
        <v>4.5065023956194388</v>
      </c>
      <c r="D824" s="106">
        <f t="shared" ca="1" si="175"/>
        <v>4.5065949335030835</v>
      </c>
      <c r="E824" s="106">
        <f t="shared" ca="1" si="175"/>
        <v>4.5065987584840626</v>
      </c>
      <c r="F824" s="106">
        <f t="shared" ca="1" si="176"/>
        <v>4.5027777777777782</v>
      </c>
      <c r="G824" s="106">
        <f t="shared" ca="1" si="176"/>
        <v>4.507530807850296</v>
      </c>
      <c r="H824" s="106">
        <f t="shared" ca="1" si="176"/>
        <v>4.5095890410958903</v>
      </c>
      <c r="I824" s="106">
        <f t="shared" ref="I824:N833" ca="1" si="178">DATEDIF($A824,$B$7,I$12)</f>
        <v>4</v>
      </c>
      <c r="J824" s="106">
        <f t="shared" ca="1" si="178"/>
        <v>54</v>
      </c>
      <c r="K824" s="106">
        <f t="shared" ca="1" si="178"/>
        <v>185</v>
      </c>
      <c r="L824" s="106">
        <f t="shared" ca="1" si="178"/>
        <v>6</v>
      </c>
      <c r="M824" s="106">
        <f t="shared" ca="1" si="178"/>
        <v>1</v>
      </c>
      <c r="N824" s="106">
        <f t="shared" ca="1" si="178"/>
        <v>1646</v>
      </c>
      <c r="Q824" s="4"/>
    </row>
    <row r="825" spans="1:17" x14ac:dyDescent="0.2">
      <c r="A825" s="110">
        <f t="shared" ca="1" si="170"/>
        <v>42956</v>
      </c>
      <c r="B825" s="106">
        <f t="shared" ca="1" si="175"/>
        <v>4.506849315068493</v>
      </c>
      <c r="C825" s="106">
        <f t="shared" ca="1" si="175"/>
        <v>4.5037645448323067</v>
      </c>
      <c r="D825" s="106">
        <f t="shared" ca="1" si="175"/>
        <v>4.5038570264960951</v>
      </c>
      <c r="E825" s="106">
        <f t="shared" ca="1" si="175"/>
        <v>4.5038608491532699</v>
      </c>
      <c r="F825" s="106">
        <f t="shared" ca="1" si="176"/>
        <v>4.5</v>
      </c>
      <c r="G825" s="106">
        <f t="shared" ca="1" si="176"/>
        <v>4.5047923322683703</v>
      </c>
      <c r="H825" s="106">
        <f t="shared" ca="1" si="176"/>
        <v>4.506849315068493</v>
      </c>
      <c r="I825" s="106">
        <f t="shared" ca="1" si="178"/>
        <v>4</v>
      </c>
      <c r="J825" s="106">
        <f t="shared" ca="1" si="178"/>
        <v>54</v>
      </c>
      <c r="K825" s="106">
        <f t="shared" ca="1" si="178"/>
        <v>184</v>
      </c>
      <c r="L825" s="106">
        <f t="shared" ca="1" si="178"/>
        <v>6</v>
      </c>
      <c r="M825" s="106">
        <f t="shared" ca="1" si="178"/>
        <v>0</v>
      </c>
      <c r="N825" s="106">
        <f t="shared" ca="1" si="178"/>
        <v>1645</v>
      </c>
      <c r="Q825" s="4"/>
    </row>
    <row r="826" spans="1:17" x14ac:dyDescent="0.2">
      <c r="A826" s="110">
        <f t="shared" ca="1" si="170"/>
        <v>42957</v>
      </c>
      <c r="B826" s="106">
        <f t="shared" ca="1" si="175"/>
        <v>4.5041095890410956</v>
      </c>
      <c r="C826" s="106">
        <f t="shared" ca="1" si="175"/>
        <v>4.5010266940451746</v>
      </c>
      <c r="D826" s="106">
        <f t="shared" ca="1" si="175"/>
        <v>4.5011191194891067</v>
      </c>
      <c r="E826" s="106">
        <f t="shared" ca="1" si="175"/>
        <v>4.5011229398224781</v>
      </c>
      <c r="F826" s="106">
        <f t="shared" ca="1" si="176"/>
        <v>4.4972222222222218</v>
      </c>
      <c r="G826" s="106">
        <f t="shared" ca="1" si="176"/>
        <v>4.5020538566864445</v>
      </c>
      <c r="H826" s="106">
        <f t="shared" ca="1" si="176"/>
        <v>4.5041095890410956</v>
      </c>
      <c r="I826" s="106">
        <f t="shared" ca="1" si="178"/>
        <v>4</v>
      </c>
      <c r="J826" s="106">
        <f t="shared" ca="1" si="178"/>
        <v>53</v>
      </c>
      <c r="K826" s="106">
        <f t="shared" ca="1" si="178"/>
        <v>183</v>
      </c>
      <c r="L826" s="106">
        <f t="shared" ca="1" si="178"/>
        <v>5</v>
      </c>
      <c r="M826" s="106">
        <f t="shared" ca="1" si="178"/>
        <v>30</v>
      </c>
      <c r="N826" s="106">
        <f t="shared" ca="1" si="178"/>
        <v>1644</v>
      </c>
      <c r="Q826" s="4"/>
    </row>
    <row r="827" spans="1:17" x14ac:dyDescent="0.2">
      <c r="A827" s="110">
        <f t="shared" ca="1" si="170"/>
        <v>43047</v>
      </c>
      <c r="B827" s="106">
        <f t="shared" ca="1" si="175"/>
        <v>4.2575342465753421</v>
      </c>
      <c r="C827" s="106">
        <f t="shared" ca="1" si="175"/>
        <v>4.2546201232032859</v>
      </c>
      <c r="D827" s="106">
        <f t="shared" ca="1" si="175"/>
        <v>4.2547074888601406</v>
      </c>
      <c r="E827" s="106">
        <f t="shared" ca="1" si="175"/>
        <v>4.2547111000511739</v>
      </c>
      <c r="F827" s="106">
        <f t="shared" ca="1" si="176"/>
        <v>4.2527777777777782</v>
      </c>
      <c r="G827" s="106">
        <f t="shared" ca="1" si="176"/>
        <v>4.2555910543130988</v>
      </c>
      <c r="H827" s="106">
        <f t="shared" ca="1" si="176"/>
        <v>4.2575342465753421</v>
      </c>
      <c r="I827" s="106">
        <f t="shared" ca="1" si="178"/>
        <v>4</v>
      </c>
      <c r="J827" s="106">
        <f t="shared" ca="1" si="178"/>
        <v>51</v>
      </c>
      <c r="K827" s="106">
        <f t="shared" ca="1" si="178"/>
        <v>93</v>
      </c>
      <c r="L827" s="106">
        <f t="shared" ca="1" si="178"/>
        <v>3</v>
      </c>
      <c r="M827" s="106">
        <f t="shared" ca="1" si="178"/>
        <v>1</v>
      </c>
      <c r="N827" s="106">
        <f t="shared" ca="1" si="178"/>
        <v>1554</v>
      </c>
      <c r="Q827" s="4"/>
    </row>
    <row r="828" spans="1:17" x14ac:dyDescent="0.2">
      <c r="A828" s="110">
        <f t="shared" ca="1" si="170"/>
        <v>43048</v>
      </c>
      <c r="B828" s="106">
        <f t="shared" ca="1" si="175"/>
        <v>4.2547945205479456</v>
      </c>
      <c r="C828" s="106">
        <f t="shared" ca="1" si="175"/>
        <v>4.2518822724161529</v>
      </c>
      <c r="D828" s="106">
        <f t="shared" ca="1" si="175"/>
        <v>4.2519695818531522</v>
      </c>
      <c r="E828" s="106">
        <f t="shared" ca="1" si="175"/>
        <v>4.2519731907203822</v>
      </c>
      <c r="F828" s="106">
        <f t="shared" ca="1" si="176"/>
        <v>4.25</v>
      </c>
      <c r="G828" s="106">
        <f t="shared" ca="1" si="176"/>
        <v>4.2528525787311731</v>
      </c>
      <c r="H828" s="106">
        <f t="shared" ca="1" si="176"/>
        <v>4.2547945205479456</v>
      </c>
      <c r="I828" s="106">
        <f t="shared" ca="1" si="178"/>
        <v>4</v>
      </c>
      <c r="J828" s="106">
        <f t="shared" ca="1" si="178"/>
        <v>51</v>
      </c>
      <c r="K828" s="106">
        <f t="shared" ca="1" si="178"/>
        <v>92</v>
      </c>
      <c r="L828" s="106">
        <f t="shared" ca="1" si="178"/>
        <v>3</v>
      </c>
      <c r="M828" s="106">
        <f t="shared" ca="1" si="178"/>
        <v>0</v>
      </c>
      <c r="N828" s="106">
        <f t="shared" ca="1" si="178"/>
        <v>1553</v>
      </c>
      <c r="Q828" s="4"/>
    </row>
    <row r="829" spans="1:17" x14ac:dyDescent="0.2">
      <c r="A829" s="110">
        <f t="shared" ca="1" si="170"/>
        <v>43049</v>
      </c>
      <c r="B829" s="106">
        <f t="shared" ca="1" si="175"/>
        <v>4.2520547945205482</v>
      </c>
      <c r="C829" s="106">
        <f t="shared" ca="1" si="175"/>
        <v>4.2491444216290208</v>
      </c>
      <c r="D829" s="106">
        <f t="shared" ca="1" si="175"/>
        <v>4.2492316748461638</v>
      </c>
      <c r="E829" s="106">
        <f t="shared" ca="1" si="175"/>
        <v>4.2492352813895895</v>
      </c>
      <c r="F829" s="106">
        <f t="shared" ca="1" si="176"/>
        <v>4.2472222222222218</v>
      </c>
      <c r="G829" s="106">
        <f t="shared" ca="1" si="176"/>
        <v>4.2501141031492464</v>
      </c>
      <c r="H829" s="106">
        <f t="shared" ca="1" si="176"/>
        <v>4.2520547945205482</v>
      </c>
      <c r="I829" s="106">
        <f t="shared" ca="1" si="178"/>
        <v>4</v>
      </c>
      <c r="J829" s="106">
        <f t="shared" ca="1" si="178"/>
        <v>50</v>
      </c>
      <c r="K829" s="106">
        <f t="shared" ca="1" si="178"/>
        <v>91</v>
      </c>
      <c r="L829" s="106">
        <f t="shared" ca="1" si="178"/>
        <v>2</v>
      </c>
      <c r="M829" s="106">
        <f t="shared" ca="1" si="178"/>
        <v>30</v>
      </c>
      <c r="N829" s="106">
        <f t="shared" ca="1" si="178"/>
        <v>1552</v>
      </c>
      <c r="Q829" s="4"/>
    </row>
    <row r="830" spans="1:17" x14ac:dyDescent="0.2">
      <c r="A830" s="110">
        <f t="shared" ca="1" si="170"/>
        <v>43139</v>
      </c>
      <c r="B830" s="106">
        <f t="shared" ca="1" si="175"/>
        <v>4.0054794520547947</v>
      </c>
      <c r="C830" s="106">
        <f t="shared" ca="1" si="175"/>
        <v>4.0027378507871321</v>
      </c>
      <c r="D830" s="106">
        <f t="shared" ca="1" si="175"/>
        <v>4.0028200442171977</v>
      </c>
      <c r="E830" s="106">
        <f t="shared" ca="1" si="175"/>
        <v>4.0028234416182862</v>
      </c>
      <c r="F830" s="106">
        <f t="shared" ca="1" si="176"/>
        <v>4.0027777777777782</v>
      </c>
      <c r="G830" s="106">
        <f t="shared" ca="1" si="176"/>
        <v>4.0032858707557502</v>
      </c>
      <c r="H830" s="106">
        <f t="shared" ca="1" si="176"/>
        <v>4.0054794520547947</v>
      </c>
      <c r="I830" s="106">
        <f t="shared" ca="1" si="178"/>
        <v>4</v>
      </c>
      <c r="J830" s="106">
        <f t="shared" ca="1" si="178"/>
        <v>48</v>
      </c>
      <c r="K830" s="106">
        <f t="shared" ca="1" si="178"/>
        <v>1</v>
      </c>
      <c r="L830" s="106">
        <f t="shared" ca="1" si="178"/>
        <v>0</v>
      </c>
      <c r="M830" s="106">
        <f t="shared" ca="1" si="178"/>
        <v>1</v>
      </c>
      <c r="N830" s="106">
        <f t="shared" ca="1" si="178"/>
        <v>1462</v>
      </c>
      <c r="Q830" s="4"/>
    </row>
    <row r="831" spans="1:17" x14ac:dyDescent="0.2">
      <c r="A831" s="110">
        <f t="shared" ca="1" si="170"/>
        <v>43140</v>
      </c>
      <c r="B831" s="106">
        <f t="shared" ca="1" si="175"/>
        <v>4.0027397260273974</v>
      </c>
      <c r="C831" s="106">
        <f t="shared" ca="1" si="175"/>
        <v>4</v>
      </c>
      <c r="D831" s="106">
        <f t="shared" ca="1" si="175"/>
        <v>4.0000821372102093</v>
      </c>
      <c r="E831" s="106">
        <f t="shared" ca="1" si="175"/>
        <v>4.0000855322874944</v>
      </c>
      <c r="F831" s="106">
        <f t="shared" ca="1" si="176"/>
        <v>4</v>
      </c>
      <c r="G831" s="106">
        <f t="shared" ca="1" si="176"/>
        <v>4.0005476451259581</v>
      </c>
      <c r="H831" s="106">
        <f t="shared" ca="1" si="176"/>
        <v>4.0027397260273974</v>
      </c>
      <c r="I831" s="106">
        <f t="shared" ca="1" si="178"/>
        <v>4</v>
      </c>
      <c r="J831" s="106">
        <f t="shared" ca="1" si="178"/>
        <v>48</v>
      </c>
      <c r="K831" s="106">
        <f t="shared" ca="1" si="178"/>
        <v>0</v>
      </c>
      <c r="L831" s="106">
        <f t="shared" ca="1" si="178"/>
        <v>0</v>
      </c>
      <c r="M831" s="106">
        <f t="shared" ca="1" si="178"/>
        <v>0</v>
      </c>
      <c r="N831" s="106">
        <f t="shared" ca="1" si="178"/>
        <v>1461</v>
      </c>
      <c r="Q831" s="4"/>
    </row>
    <row r="832" spans="1:17" x14ac:dyDescent="0.2">
      <c r="A832" s="110">
        <f t="shared" ca="1" si="170"/>
        <v>43141</v>
      </c>
      <c r="B832" s="106">
        <f t="shared" ca="1" si="175"/>
        <v>4</v>
      </c>
      <c r="C832" s="106">
        <f t="shared" ca="1" si="175"/>
        <v>3.9972621492128679</v>
      </c>
      <c r="D832" s="106">
        <f t="shared" ca="1" si="175"/>
        <v>3.9973442302032209</v>
      </c>
      <c r="E832" s="106">
        <f t="shared" ca="1" si="175"/>
        <v>3.9973476229567018</v>
      </c>
      <c r="F832" s="106">
        <f t="shared" ca="1" si="176"/>
        <v>3.9972222222222222</v>
      </c>
      <c r="G832" s="106">
        <f t="shared" ca="1" si="176"/>
        <v>3.9978094194961664</v>
      </c>
      <c r="H832" s="106">
        <f t="shared" ca="1" si="176"/>
        <v>4</v>
      </c>
      <c r="I832" s="106">
        <f t="shared" ca="1" si="178"/>
        <v>3</v>
      </c>
      <c r="J832" s="106">
        <f t="shared" ca="1" si="178"/>
        <v>47</v>
      </c>
      <c r="K832" s="106">
        <f t="shared" ca="1" si="178"/>
        <v>364</v>
      </c>
      <c r="L832" s="106">
        <f t="shared" ca="1" si="178"/>
        <v>11</v>
      </c>
      <c r="M832" s="106">
        <f t="shared" ca="1" si="178"/>
        <v>30</v>
      </c>
      <c r="N832" s="106">
        <f t="shared" ca="1" si="178"/>
        <v>1460</v>
      </c>
      <c r="Q832" s="4"/>
    </row>
    <row r="833" spans="1:17" x14ac:dyDescent="0.2">
      <c r="A833" s="110">
        <f t="shared" ca="1" si="170"/>
        <v>43228</v>
      </c>
      <c r="B833" s="106">
        <f t="shared" ca="1" si="175"/>
        <v>3.7616438356164386</v>
      </c>
      <c r="C833" s="106">
        <f t="shared" ca="1" si="175"/>
        <v>3.7590691307323749</v>
      </c>
      <c r="D833" s="106">
        <f t="shared" ca="1" si="175"/>
        <v>3.7591463205952209</v>
      </c>
      <c r="E833" s="106">
        <f t="shared" ca="1" si="175"/>
        <v>3.7591495111777751</v>
      </c>
      <c r="F833" s="106">
        <f t="shared" ca="1" si="176"/>
        <v>3.7527777777777778</v>
      </c>
      <c r="G833" s="106">
        <f t="shared" ca="1" si="176"/>
        <v>3.7595837897042719</v>
      </c>
      <c r="H833" s="106">
        <f t="shared" ca="1" si="176"/>
        <v>3.7616438356164386</v>
      </c>
      <c r="I833" s="106">
        <f t="shared" ca="1" si="178"/>
        <v>3</v>
      </c>
      <c r="J833" s="106">
        <f t="shared" ca="1" si="178"/>
        <v>45</v>
      </c>
      <c r="K833" s="106">
        <f t="shared" ca="1" si="178"/>
        <v>277</v>
      </c>
      <c r="L833" s="106">
        <f t="shared" ca="1" si="178"/>
        <v>9</v>
      </c>
      <c r="M833" s="106">
        <f t="shared" ca="1" si="178"/>
        <v>1</v>
      </c>
      <c r="N833" s="106">
        <f t="shared" ca="1" si="178"/>
        <v>1373</v>
      </c>
      <c r="Q833" s="4"/>
    </row>
    <row r="834" spans="1:17" x14ac:dyDescent="0.2">
      <c r="A834" s="110">
        <f t="shared" ca="1" si="170"/>
        <v>43229</v>
      </c>
      <c r="B834" s="106">
        <f t="shared" ref="B834:E853" ca="1" si="179">($B$7-$A834)/B$12</f>
        <v>3.7589041095890412</v>
      </c>
      <c r="C834" s="106">
        <f t="shared" ca="1" si="179"/>
        <v>3.7563312799452429</v>
      </c>
      <c r="D834" s="106">
        <f t="shared" ca="1" si="179"/>
        <v>3.7564084135882325</v>
      </c>
      <c r="E834" s="106">
        <f t="shared" ca="1" si="179"/>
        <v>3.7564116018469829</v>
      </c>
      <c r="F834" s="106">
        <f t="shared" ref="F834:H853" ca="1" si="180">YEARFRAC($A834,$B$7,F$12)</f>
        <v>3.75</v>
      </c>
      <c r="G834" s="106">
        <f t="shared" ca="1" si="180"/>
        <v>3.7568455640744798</v>
      </c>
      <c r="H834" s="106">
        <f t="shared" ca="1" si="180"/>
        <v>3.7589041095890412</v>
      </c>
      <c r="I834" s="106">
        <f t="shared" ref="I834:N843" ca="1" si="181">DATEDIF($A834,$B$7,I$12)</f>
        <v>3</v>
      </c>
      <c r="J834" s="106">
        <f t="shared" ca="1" si="181"/>
        <v>45</v>
      </c>
      <c r="K834" s="106">
        <f t="shared" ca="1" si="181"/>
        <v>276</v>
      </c>
      <c r="L834" s="106">
        <f t="shared" ca="1" si="181"/>
        <v>9</v>
      </c>
      <c r="M834" s="106">
        <f t="shared" ca="1" si="181"/>
        <v>0</v>
      </c>
      <c r="N834" s="106">
        <f t="shared" ca="1" si="181"/>
        <v>1372</v>
      </c>
      <c r="Q834" s="4"/>
    </row>
    <row r="835" spans="1:17" x14ac:dyDescent="0.2">
      <c r="A835" s="110">
        <f t="shared" ca="1" si="170"/>
        <v>43230</v>
      </c>
      <c r="B835" s="106">
        <f t="shared" ca="1" si="179"/>
        <v>3.7561643835616438</v>
      </c>
      <c r="C835" s="106">
        <f t="shared" ca="1" si="179"/>
        <v>3.7535934291581108</v>
      </c>
      <c r="D835" s="106">
        <f t="shared" ca="1" si="179"/>
        <v>3.7536705065812437</v>
      </c>
      <c r="E835" s="106">
        <f t="shared" ca="1" si="179"/>
        <v>3.7536736925161907</v>
      </c>
      <c r="F835" s="106">
        <f t="shared" ca="1" si="180"/>
        <v>3.7472222222222222</v>
      </c>
      <c r="G835" s="106">
        <f t="shared" ca="1" si="180"/>
        <v>3.7541073384446881</v>
      </c>
      <c r="H835" s="106">
        <f t="shared" ca="1" si="180"/>
        <v>3.7561643835616438</v>
      </c>
      <c r="I835" s="106">
        <f t="shared" ca="1" si="181"/>
        <v>3</v>
      </c>
      <c r="J835" s="106">
        <f t="shared" ca="1" si="181"/>
        <v>44</v>
      </c>
      <c r="K835" s="106">
        <f t="shared" ca="1" si="181"/>
        <v>275</v>
      </c>
      <c r="L835" s="106">
        <f t="shared" ca="1" si="181"/>
        <v>8</v>
      </c>
      <c r="M835" s="106">
        <f t="shared" ca="1" si="181"/>
        <v>30</v>
      </c>
      <c r="N835" s="106">
        <f t="shared" ca="1" si="181"/>
        <v>1371</v>
      </c>
      <c r="Q835" s="4"/>
    </row>
    <row r="836" spans="1:17" x14ac:dyDescent="0.2">
      <c r="A836" s="110">
        <f t="shared" ca="1" si="170"/>
        <v>43320</v>
      </c>
      <c r="B836" s="106">
        <f t="shared" ca="1" si="179"/>
        <v>3.5095890410958903</v>
      </c>
      <c r="C836" s="106">
        <f t="shared" ca="1" si="179"/>
        <v>3.5071868583162216</v>
      </c>
      <c r="D836" s="106">
        <f t="shared" ca="1" si="179"/>
        <v>3.507258875952278</v>
      </c>
      <c r="E836" s="106">
        <f t="shared" ca="1" si="179"/>
        <v>3.5072618527448869</v>
      </c>
      <c r="F836" s="106">
        <f t="shared" ca="1" si="180"/>
        <v>3.5027777777777778</v>
      </c>
      <c r="G836" s="106">
        <f t="shared" ca="1" si="180"/>
        <v>3.5076670317634173</v>
      </c>
      <c r="H836" s="106">
        <f t="shared" ca="1" si="180"/>
        <v>3.5095890410958903</v>
      </c>
      <c r="I836" s="106">
        <f t="shared" ca="1" si="181"/>
        <v>3</v>
      </c>
      <c r="J836" s="106">
        <f t="shared" ca="1" si="181"/>
        <v>42</v>
      </c>
      <c r="K836" s="106">
        <f t="shared" ca="1" si="181"/>
        <v>185</v>
      </c>
      <c r="L836" s="106">
        <f t="shared" ca="1" si="181"/>
        <v>6</v>
      </c>
      <c r="M836" s="106">
        <f t="shared" ca="1" si="181"/>
        <v>1</v>
      </c>
      <c r="N836" s="106">
        <f t="shared" ca="1" si="181"/>
        <v>1281</v>
      </c>
      <c r="Q836" s="4"/>
    </row>
    <row r="837" spans="1:17" x14ac:dyDescent="0.2">
      <c r="A837" s="110">
        <f t="shared" ca="1" si="170"/>
        <v>43321</v>
      </c>
      <c r="B837" s="106">
        <f t="shared" ca="1" si="179"/>
        <v>3.506849315068493</v>
      </c>
      <c r="C837" s="106">
        <f t="shared" ca="1" si="179"/>
        <v>3.5044490075290895</v>
      </c>
      <c r="D837" s="106">
        <f t="shared" ca="1" si="179"/>
        <v>3.5045209689452896</v>
      </c>
      <c r="E837" s="106">
        <f t="shared" ca="1" si="179"/>
        <v>3.5045239434140947</v>
      </c>
      <c r="F837" s="106">
        <f t="shared" ca="1" si="180"/>
        <v>3.5</v>
      </c>
      <c r="G837" s="106">
        <f t="shared" ca="1" si="180"/>
        <v>3.5049288061336257</v>
      </c>
      <c r="H837" s="106">
        <f t="shared" ca="1" si="180"/>
        <v>3.506849315068493</v>
      </c>
      <c r="I837" s="106">
        <f t="shared" ca="1" si="181"/>
        <v>3</v>
      </c>
      <c r="J837" s="106">
        <f t="shared" ca="1" si="181"/>
        <v>42</v>
      </c>
      <c r="K837" s="106">
        <f t="shared" ca="1" si="181"/>
        <v>184</v>
      </c>
      <c r="L837" s="106">
        <f t="shared" ca="1" si="181"/>
        <v>6</v>
      </c>
      <c r="M837" s="106">
        <f t="shared" ca="1" si="181"/>
        <v>0</v>
      </c>
      <c r="N837" s="106">
        <f t="shared" ca="1" si="181"/>
        <v>1280</v>
      </c>
      <c r="Q837" s="4"/>
    </row>
    <row r="838" spans="1:17" x14ac:dyDescent="0.2">
      <c r="A838" s="110">
        <f t="shared" ca="1" si="170"/>
        <v>43322</v>
      </c>
      <c r="B838" s="106">
        <f t="shared" ca="1" si="179"/>
        <v>3.504109589041096</v>
      </c>
      <c r="C838" s="106">
        <f t="shared" ca="1" si="179"/>
        <v>3.5017111567419574</v>
      </c>
      <c r="D838" s="106">
        <f t="shared" ca="1" si="179"/>
        <v>3.5017830619383012</v>
      </c>
      <c r="E838" s="106">
        <f t="shared" ca="1" si="179"/>
        <v>3.5017860340833025</v>
      </c>
      <c r="F838" s="106">
        <f t="shared" ca="1" si="180"/>
        <v>3.4972222222222222</v>
      </c>
      <c r="G838" s="106">
        <f t="shared" ca="1" si="180"/>
        <v>3.5021905805038336</v>
      </c>
      <c r="H838" s="106">
        <f t="shared" ca="1" si="180"/>
        <v>3.504109589041096</v>
      </c>
      <c r="I838" s="106">
        <f t="shared" ca="1" si="181"/>
        <v>3</v>
      </c>
      <c r="J838" s="106">
        <f t="shared" ca="1" si="181"/>
        <v>41</v>
      </c>
      <c r="K838" s="106">
        <f t="shared" ca="1" si="181"/>
        <v>183</v>
      </c>
      <c r="L838" s="106">
        <f t="shared" ca="1" si="181"/>
        <v>5</v>
      </c>
      <c r="M838" s="106">
        <f t="shared" ca="1" si="181"/>
        <v>30</v>
      </c>
      <c r="N838" s="106">
        <f t="shared" ca="1" si="181"/>
        <v>1279</v>
      </c>
      <c r="Q838" s="4"/>
    </row>
    <row r="839" spans="1:17" x14ac:dyDescent="0.2">
      <c r="A839" s="110">
        <f t="shared" ca="1" si="170"/>
        <v>43412</v>
      </c>
      <c r="B839" s="106">
        <f t="shared" ca="1" si="179"/>
        <v>3.2575342465753425</v>
      </c>
      <c r="C839" s="106">
        <f t="shared" ca="1" si="179"/>
        <v>3.2553045859000687</v>
      </c>
      <c r="D839" s="106">
        <f t="shared" ca="1" si="179"/>
        <v>3.2553714313093356</v>
      </c>
      <c r="E839" s="106">
        <f t="shared" ca="1" si="179"/>
        <v>3.2553741943119987</v>
      </c>
      <c r="F839" s="106">
        <f t="shared" ca="1" si="180"/>
        <v>3.2527777777777778</v>
      </c>
      <c r="G839" s="106">
        <f t="shared" ca="1" si="180"/>
        <v>3.2557502738225632</v>
      </c>
      <c r="H839" s="106">
        <f t="shared" ca="1" si="180"/>
        <v>3.2575342465753425</v>
      </c>
      <c r="I839" s="106">
        <f t="shared" ca="1" si="181"/>
        <v>3</v>
      </c>
      <c r="J839" s="106">
        <f t="shared" ca="1" si="181"/>
        <v>39</v>
      </c>
      <c r="K839" s="106">
        <f t="shared" ca="1" si="181"/>
        <v>93</v>
      </c>
      <c r="L839" s="106">
        <f t="shared" ca="1" si="181"/>
        <v>3</v>
      </c>
      <c r="M839" s="106">
        <f t="shared" ca="1" si="181"/>
        <v>1</v>
      </c>
      <c r="N839" s="106">
        <f t="shared" ca="1" si="181"/>
        <v>1189</v>
      </c>
      <c r="Q839" s="4"/>
    </row>
    <row r="840" spans="1:17" x14ac:dyDescent="0.2">
      <c r="A840" s="110">
        <f t="shared" ca="1" si="170"/>
        <v>43413</v>
      </c>
      <c r="B840" s="106">
        <f t="shared" ca="1" si="179"/>
        <v>3.2547945205479452</v>
      </c>
      <c r="C840" s="106">
        <f t="shared" ca="1" si="179"/>
        <v>3.2525667351129361</v>
      </c>
      <c r="D840" s="106">
        <f t="shared" ca="1" si="179"/>
        <v>3.2526335243023472</v>
      </c>
      <c r="E840" s="106">
        <f t="shared" ca="1" si="179"/>
        <v>3.2526362849812065</v>
      </c>
      <c r="F840" s="106">
        <f t="shared" ca="1" si="180"/>
        <v>3.25</v>
      </c>
      <c r="G840" s="106">
        <f t="shared" ca="1" si="180"/>
        <v>3.2530120481927711</v>
      </c>
      <c r="H840" s="106">
        <f t="shared" ca="1" si="180"/>
        <v>3.2547945205479452</v>
      </c>
      <c r="I840" s="106">
        <f t="shared" ca="1" si="181"/>
        <v>3</v>
      </c>
      <c r="J840" s="106">
        <f t="shared" ca="1" si="181"/>
        <v>39</v>
      </c>
      <c r="K840" s="106">
        <f t="shared" ca="1" si="181"/>
        <v>92</v>
      </c>
      <c r="L840" s="106">
        <f t="shared" ca="1" si="181"/>
        <v>3</v>
      </c>
      <c r="M840" s="106">
        <f t="shared" ca="1" si="181"/>
        <v>0</v>
      </c>
      <c r="N840" s="106">
        <f t="shared" ca="1" si="181"/>
        <v>1188</v>
      </c>
      <c r="Q840" s="4"/>
    </row>
    <row r="841" spans="1:17" x14ac:dyDescent="0.2">
      <c r="A841" s="110">
        <f t="shared" ca="1" si="170"/>
        <v>43414</v>
      </c>
      <c r="B841" s="106">
        <f t="shared" ca="1" si="179"/>
        <v>3.2520547945205478</v>
      </c>
      <c r="C841" s="106">
        <f t="shared" ca="1" si="179"/>
        <v>3.2498288843258041</v>
      </c>
      <c r="D841" s="106">
        <f t="shared" ca="1" si="179"/>
        <v>3.2498956172953584</v>
      </c>
      <c r="E841" s="106">
        <f t="shared" ca="1" si="179"/>
        <v>3.2498983756504143</v>
      </c>
      <c r="F841" s="106">
        <f t="shared" ca="1" si="180"/>
        <v>3.2472222222222222</v>
      </c>
      <c r="G841" s="106">
        <f t="shared" ca="1" si="180"/>
        <v>3.2502738225629795</v>
      </c>
      <c r="H841" s="106">
        <f t="shared" ca="1" si="180"/>
        <v>3.2520547945205478</v>
      </c>
      <c r="I841" s="106">
        <f t="shared" ca="1" si="181"/>
        <v>3</v>
      </c>
      <c r="J841" s="106">
        <f t="shared" ca="1" si="181"/>
        <v>38</v>
      </c>
      <c r="K841" s="106">
        <f t="shared" ca="1" si="181"/>
        <v>91</v>
      </c>
      <c r="L841" s="106">
        <f t="shared" ca="1" si="181"/>
        <v>2</v>
      </c>
      <c r="M841" s="106">
        <f t="shared" ca="1" si="181"/>
        <v>30</v>
      </c>
      <c r="N841" s="106">
        <f t="shared" ca="1" si="181"/>
        <v>1187</v>
      </c>
      <c r="Q841" s="4"/>
    </row>
    <row r="842" spans="1:17" x14ac:dyDescent="0.2">
      <c r="A842" s="110">
        <f t="shared" ca="1" si="170"/>
        <v>43504</v>
      </c>
      <c r="B842" s="106">
        <f t="shared" ca="1" si="179"/>
        <v>3.0054794520547947</v>
      </c>
      <c r="C842" s="106">
        <f t="shared" ca="1" si="179"/>
        <v>3.0034223134839153</v>
      </c>
      <c r="D842" s="106">
        <f t="shared" ca="1" si="179"/>
        <v>3.0034839866663927</v>
      </c>
      <c r="E842" s="106">
        <f t="shared" ca="1" si="179"/>
        <v>3.003486535879111</v>
      </c>
      <c r="F842" s="106">
        <f t="shared" ca="1" si="180"/>
        <v>3.0027777777777778</v>
      </c>
      <c r="G842" s="106">
        <f t="shared" ca="1" si="180"/>
        <v>3.0034223134839153</v>
      </c>
      <c r="H842" s="106">
        <f t="shared" ca="1" si="180"/>
        <v>3.0054794520547947</v>
      </c>
      <c r="I842" s="106">
        <f t="shared" ca="1" si="181"/>
        <v>3</v>
      </c>
      <c r="J842" s="106">
        <f t="shared" ca="1" si="181"/>
        <v>36</v>
      </c>
      <c r="K842" s="106">
        <f t="shared" ca="1" si="181"/>
        <v>1</v>
      </c>
      <c r="L842" s="106">
        <f t="shared" ca="1" si="181"/>
        <v>0</v>
      </c>
      <c r="M842" s="106">
        <f t="shared" ca="1" si="181"/>
        <v>1</v>
      </c>
      <c r="N842" s="106">
        <f t="shared" ca="1" si="181"/>
        <v>1097</v>
      </c>
      <c r="Q842" s="4"/>
    </row>
    <row r="843" spans="1:17" x14ac:dyDescent="0.2">
      <c r="A843" s="110">
        <f t="shared" ca="1" si="170"/>
        <v>43505</v>
      </c>
      <c r="B843" s="106">
        <f t="shared" ca="1" si="179"/>
        <v>3.0027397260273974</v>
      </c>
      <c r="C843" s="106">
        <f t="shared" ca="1" si="179"/>
        <v>3.0006844626967832</v>
      </c>
      <c r="D843" s="106">
        <f t="shared" ca="1" si="179"/>
        <v>3.0007460796594043</v>
      </c>
      <c r="E843" s="106">
        <f t="shared" ca="1" si="179"/>
        <v>3.0007486265483188</v>
      </c>
      <c r="F843" s="106">
        <f t="shared" ca="1" si="180"/>
        <v>3</v>
      </c>
      <c r="G843" s="106">
        <f t="shared" ca="1" si="180"/>
        <v>3.0006844626967832</v>
      </c>
      <c r="H843" s="106">
        <f t="shared" ca="1" si="180"/>
        <v>3.0027397260273974</v>
      </c>
      <c r="I843" s="106">
        <f t="shared" ca="1" si="181"/>
        <v>3</v>
      </c>
      <c r="J843" s="106">
        <f t="shared" ca="1" si="181"/>
        <v>36</v>
      </c>
      <c r="K843" s="106">
        <f t="shared" ca="1" si="181"/>
        <v>0</v>
      </c>
      <c r="L843" s="106">
        <f t="shared" ca="1" si="181"/>
        <v>0</v>
      </c>
      <c r="M843" s="106">
        <f t="shared" ca="1" si="181"/>
        <v>0</v>
      </c>
      <c r="N843" s="106">
        <f t="shared" ca="1" si="181"/>
        <v>1096</v>
      </c>
      <c r="Q843" s="4"/>
    </row>
    <row r="844" spans="1:17" x14ac:dyDescent="0.2">
      <c r="A844" s="110">
        <f t="shared" ca="1" si="170"/>
        <v>43506</v>
      </c>
      <c r="B844" s="106">
        <f t="shared" ca="1" si="179"/>
        <v>3</v>
      </c>
      <c r="C844" s="106">
        <f t="shared" ca="1" si="179"/>
        <v>2.9979466119096507</v>
      </c>
      <c r="D844" s="106">
        <f t="shared" ca="1" si="179"/>
        <v>2.9980081726524159</v>
      </c>
      <c r="E844" s="106">
        <f t="shared" ca="1" si="179"/>
        <v>2.9980107172175261</v>
      </c>
      <c r="F844" s="106">
        <f t="shared" ca="1" si="180"/>
        <v>2.9972222222222222</v>
      </c>
      <c r="G844" s="106">
        <f t="shared" ca="1" si="180"/>
        <v>2.9979466119096507</v>
      </c>
      <c r="H844" s="106">
        <f t="shared" ca="1" si="180"/>
        <v>3</v>
      </c>
      <c r="I844" s="106">
        <f t="shared" ref="I844:N853" ca="1" si="182">DATEDIF($A844,$B$7,I$12)</f>
        <v>2</v>
      </c>
      <c r="J844" s="106">
        <f t="shared" ca="1" si="182"/>
        <v>35</v>
      </c>
      <c r="K844" s="106">
        <f t="shared" ca="1" si="182"/>
        <v>364</v>
      </c>
      <c r="L844" s="106">
        <f t="shared" ca="1" si="182"/>
        <v>11</v>
      </c>
      <c r="M844" s="106">
        <f t="shared" ca="1" si="182"/>
        <v>30</v>
      </c>
      <c r="N844" s="106">
        <f t="shared" ca="1" si="182"/>
        <v>1095</v>
      </c>
      <c r="Q844" s="4"/>
    </row>
    <row r="845" spans="1:17" x14ac:dyDescent="0.2">
      <c r="A845" s="110">
        <f t="shared" ca="1" si="170"/>
        <v>43593</v>
      </c>
      <c r="B845" s="106">
        <f t="shared" ca="1" si="179"/>
        <v>2.7616438356164386</v>
      </c>
      <c r="C845" s="106">
        <f t="shared" ca="1" si="179"/>
        <v>2.7597535934291582</v>
      </c>
      <c r="D845" s="106">
        <f t="shared" ca="1" si="179"/>
        <v>2.7598102630444155</v>
      </c>
      <c r="E845" s="106">
        <f t="shared" ca="1" si="179"/>
        <v>2.7598126054385994</v>
      </c>
      <c r="F845" s="106">
        <f t="shared" ca="1" si="180"/>
        <v>2.7527777777777778</v>
      </c>
      <c r="G845" s="106">
        <f t="shared" ca="1" si="180"/>
        <v>2.7597535934291582</v>
      </c>
      <c r="H845" s="106">
        <f t="shared" ca="1" si="180"/>
        <v>2.7616438356164386</v>
      </c>
      <c r="I845" s="106">
        <f t="shared" ca="1" si="182"/>
        <v>2</v>
      </c>
      <c r="J845" s="106">
        <f t="shared" ca="1" si="182"/>
        <v>33</v>
      </c>
      <c r="K845" s="106">
        <f t="shared" ca="1" si="182"/>
        <v>277</v>
      </c>
      <c r="L845" s="106">
        <f t="shared" ca="1" si="182"/>
        <v>9</v>
      </c>
      <c r="M845" s="106">
        <f t="shared" ca="1" si="182"/>
        <v>1</v>
      </c>
      <c r="N845" s="106">
        <f t="shared" ca="1" si="182"/>
        <v>1008</v>
      </c>
      <c r="Q845" s="4"/>
    </row>
    <row r="846" spans="1:17" x14ac:dyDescent="0.2">
      <c r="A846" s="110">
        <f t="shared" ca="1" si="170"/>
        <v>43594</v>
      </c>
      <c r="B846" s="106">
        <f t="shared" ca="1" si="179"/>
        <v>2.7589041095890412</v>
      </c>
      <c r="C846" s="106">
        <f t="shared" ca="1" si="179"/>
        <v>2.7570157426420261</v>
      </c>
      <c r="D846" s="106">
        <f t="shared" ca="1" si="179"/>
        <v>2.7570723560374271</v>
      </c>
      <c r="E846" s="106">
        <f t="shared" ca="1" si="179"/>
        <v>2.7570746961078072</v>
      </c>
      <c r="F846" s="106">
        <f t="shared" ca="1" si="180"/>
        <v>2.75</v>
      </c>
      <c r="G846" s="106">
        <f t="shared" ca="1" si="180"/>
        <v>2.7570157426420261</v>
      </c>
      <c r="H846" s="106">
        <f t="shared" ca="1" si="180"/>
        <v>2.7589041095890412</v>
      </c>
      <c r="I846" s="106">
        <f t="shared" ca="1" si="182"/>
        <v>2</v>
      </c>
      <c r="J846" s="106">
        <f t="shared" ca="1" si="182"/>
        <v>33</v>
      </c>
      <c r="K846" s="106">
        <f t="shared" ca="1" si="182"/>
        <v>276</v>
      </c>
      <c r="L846" s="106">
        <f t="shared" ca="1" si="182"/>
        <v>9</v>
      </c>
      <c r="M846" s="106">
        <f t="shared" ca="1" si="182"/>
        <v>0</v>
      </c>
      <c r="N846" s="106">
        <f t="shared" ca="1" si="182"/>
        <v>1007</v>
      </c>
      <c r="Q846" s="4"/>
    </row>
    <row r="847" spans="1:17" x14ac:dyDescent="0.2">
      <c r="A847" s="110">
        <f t="shared" ca="1" si="170"/>
        <v>43595</v>
      </c>
      <c r="B847" s="106">
        <f t="shared" ca="1" si="179"/>
        <v>2.7561643835616438</v>
      </c>
      <c r="C847" s="106">
        <f t="shared" ca="1" si="179"/>
        <v>2.754277891854894</v>
      </c>
      <c r="D847" s="106">
        <f t="shared" ca="1" si="179"/>
        <v>2.7543344490304387</v>
      </c>
      <c r="E847" s="106">
        <f t="shared" ca="1" si="179"/>
        <v>2.754336786777015</v>
      </c>
      <c r="F847" s="106">
        <f t="shared" ca="1" si="180"/>
        <v>2.7472222222222222</v>
      </c>
      <c r="G847" s="106">
        <f t="shared" ca="1" si="180"/>
        <v>2.754277891854894</v>
      </c>
      <c r="H847" s="106">
        <f t="shared" ca="1" si="180"/>
        <v>2.7561643835616438</v>
      </c>
      <c r="I847" s="106">
        <f t="shared" ca="1" si="182"/>
        <v>2</v>
      </c>
      <c r="J847" s="106">
        <f t="shared" ca="1" si="182"/>
        <v>32</v>
      </c>
      <c r="K847" s="106">
        <f t="shared" ca="1" si="182"/>
        <v>275</v>
      </c>
      <c r="L847" s="106">
        <f t="shared" ca="1" si="182"/>
        <v>8</v>
      </c>
      <c r="M847" s="106">
        <f t="shared" ca="1" si="182"/>
        <v>30</v>
      </c>
      <c r="N847" s="106">
        <f t="shared" ca="1" si="182"/>
        <v>1006</v>
      </c>
      <c r="Q847" s="4"/>
    </row>
    <row r="848" spans="1:17" x14ac:dyDescent="0.2">
      <c r="A848" s="110">
        <f t="shared" ca="1" si="170"/>
        <v>43685</v>
      </c>
      <c r="B848" s="106">
        <f t="shared" ca="1" si="179"/>
        <v>2.5095890410958903</v>
      </c>
      <c r="C848" s="106">
        <f t="shared" ca="1" si="179"/>
        <v>2.5078713210130048</v>
      </c>
      <c r="D848" s="106">
        <f t="shared" ca="1" si="179"/>
        <v>2.507922818401473</v>
      </c>
      <c r="E848" s="106">
        <f t="shared" ca="1" si="179"/>
        <v>2.5079249470057117</v>
      </c>
      <c r="F848" s="106">
        <f t="shared" ca="1" si="180"/>
        <v>2.5027777777777778</v>
      </c>
      <c r="G848" s="106">
        <f t="shared" ca="1" si="180"/>
        <v>2.5078713210130048</v>
      </c>
      <c r="H848" s="106">
        <f t="shared" ca="1" si="180"/>
        <v>2.5095890410958903</v>
      </c>
      <c r="I848" s="106">
        <f t="shared" ca="1" si="182"/>
        <v>2</v>
      </c>
      <c r="J848" s="106">
        <f t="shared" ca="1" si="182"/>
        <v>30</v>
      </c>
      <c r="K848" s="106">
        <f t="shared" ca="1" si="182"/>
        <v>185</v>
      </c>
      <c r="L848" s="106">
        <f t="shared" ca="1" si="182"/>
        <v>6</v>
      </c>
      <c r="M848" s="106">
        <f t="shared" ca="1" si="182"/>
        <v>1</v>
      </c>
      <c r="N848" s="106">
        <f t="shared" ca="1" si="182"/>
        <v>916</v>
      </c>
      <c r="Q848" s="4"/>
    </row>
    <row r="849" spans="1:17" x14ac:dyDescent="0.2">
      <c r="A849" s="110">
        <f t="shared" ca="1" si="170"/>
        <v>43686</v>
      </c>
      <c r="B849" s="106">
        <f t="shared" ca="1" si="179"/>
        <v>2.506849315068493</v>
      </c>
      <c r="C849" s="106">
        <f t="shared" ca="1" si="179"/>
        <v>2.5051334702258727</v>
      </c>
      <c r="D849" s="106">
        <f t="shared" ca="1" si="179"/>
        <v>2.5051849113944846</v>
      </c>
      <c r="E849" s="106">
        <f t="shared" ca="1" si="179"/>
        <v>2.5051870376749195</v>
      </c>
      <c r="F849" s="106">
        <f t="shared" ca="1" si="180"/>
        <v>2.5</v>
      </c>
      <c r="G849" s="106">
        <f t="shared" ca="1" si="180"/>
        <v>2.5051334702258727</v>
      </c>
      <c r="H849" s="106">
        <f t="shared" ca="1" si="180"/>
        <v>2.506849315068493</v>
      </c>
      <c r="I849" s="106">
        <f t="shared" ca="1" si="182"/>
        <v>2</v>
      </c>
      <c r="J849" s="106">
        <f t="shared" ca="1" si="182"/>
        <v>30</v>
      </c>
      <c r="K849" s="106">
        <f t="shared" ca="1" si="182"/>
        <v>184</v>
      </c>
      <c r="L849" s="106">
        <f t="shared" ca="1" si="182"/>
        <v>6</v>
      </c>
      <c r="M849" s="106">
        <f t="shared" ca="1" si="182"/>
        <v>0</v>
      </c>
      <c r="N849" s="106">
        <f t="shared" ca="1" si="182"/>
        <v>915</v>
      </c>
      <c r="Q849" s="4"/>
    </row>
    <row r="850" spans="1:17" x14ac:dyDescent="0.2">
      <c r="A850" s="110">
        <f t="shared" ref="A850:A913" ca="1" si="183">EDATE(A847,3)</f>
        <v>43687</v>
      </c>
      <c r="B850" s="106">
        <f t="shared" ca="1" si="179"/>
        <v>2.504109589041096</v>
      </c>
      <c r="C850" s="106">
        <f t="shared" ca="1" si="179"/>
        <v>2.5023956194387407</v>
      </c>
      <c r="D850" s="106">
        <f t="shared" ca="1" si="179"/>
        <v>2.5024470043874958</v>
      </c>
      <c r="E850" s="106">
        <f t="shared" ca="1" si="179"/>
        <v>2.5024491283441268</v>
      </c>
      <c r="F850" s="106">
        <f t="shared" ca="1" si="180"/>
        <v>2.4972222222222222</v>
      </c>
      <c r="G850" s="106">
        <f t="shared" ca="1" si="180"/>
        <v>2.5023956194387407</v>
      </c>
      <c r="H850" s="106">
        <f t="shared" ca="1" si="180"/>
        <v>2.504109589041096</v>
      </c>
      <c r="I850" s="106">
        <f t="shared" ca="1" si="182"/>
        <v>2</v>
      </c>
      <c r="J850" s="106">
        <f t="shared" ca="1" si="182"/>
        <v>29</v>
      </c>
      <c r="K850" s="106">
        <f t="shared" ca="1" si="182"/>
        <v>183</v>
      </c>
      <c r="L850" s="106">
        <f t="shared" ca="1" si="182"/>
        <v>5</v>
      </c>
      <c r="M850" s="106">
        <f t="shared" ca="1" si="182"/>
        <v>30</v>
      </c>
      <c r="N850" s="106">
        <f t="shared" ca="1" si="182"/>
        <v>914</v>
      </c>
      <c r="Q850" s="4"/>
    </row>
    <row r="851" spans="1:17" x14ac:dyDescent="0.2">
      <c r="A851" s="110">
        <f t="shared" ca="1" si="183"/>
        <v>43777</v>
      </c>
      <c r="B851" s="106">
        <f t="shared" ca="1" si="179"/>
        <v>2.2575342465753425</v>
      </c>
      <c r="C851" s="106">
        <f t="shared" ca="1" si="179"/>
        <v>2.2559890485968515</v>
      </c>
      <c r="D851" s="106">
        <f t="shared" ca="1" si="179"/>
        <v>2.2560353737585301</v>
      </c>
      <c r="E851" s="106">
        <f t="shared" ca="1" si="179"/>
        <v>2.2560372885728235</v>
      </c>
      <c r="F851" s="106">
        <f t="shared" ca="1" si="180"/>
        <v>2.2527777777777778</v>
      </c>
      <c r="G851" s="106">
        <f t="shared" ca="1" si="180"/>
        <v>2.2559890485968515</v>
      </c>
      <c r="H851" s="106">
        <f t="shared" ca="1" si="180"/>
        <v>2.2575342465753425</v>
      </c>
      <c r="I851" s="106">
        <f t="shared" ca="1" si="182"/>
        <v>2</v>
      </c>
      <c r="J851" s="106">
        <f t="shared" ca="1" si="182"/>
        <v>27</v>
      </c>
      <c r="K851" s="106">
        <f t="shared" ca="1" si="182"/>
        <v>93</v>
      </c>
      <c r="L851" s="106">
        <f t="shared" ca="1" si="182"/>
        <v>3</v>
      </c>
      <c r="M851" s="106">
        <f t="shared" ca="1" si="182"/>
        <v>1</v>
      </c>
      <c r="N851" s="106">
        <f t="shared" ca="1" si="182"/>
        <v>824</v>
      </c>
      <c r="Q851" s="4"/>
    </row>
    <row r="852" spans="1:17" x14ac:dyDescent="0.2">
      <c r="A852" s="110">
        <f t="shared" ca="1" si="183"/>
        <v>43778</v>
      </c>
      <c r="B852" s="106">
        <f t="shared" ca="1" si="179"/>
        <v>2.2547945205479452</v>
      </c>
      <c r="C852" s="106">
        <f t="shared" ca="1" si="179"/>
        <v>2.2532511978097194</v>
      </c>
      <c r="D852" s="106">
        <f t="shared" ca="1" si="179"/>
        <v>2.2532974667515417</v>
      </c>
      <c r="E852" s="106">
        <f t="shared" ca="1" si="179"/>
        <v>2.2532993792420313</v>
      </c>
      <c r="F852" s="106">
        <f t="shared" ca="1" si="180"/>
        <v>2.25</v>
      </c>
      <c r="G852" s="106">
        <f t="shared" ca="1" si="180"/>
        <v>2.2532511978097194</v>
      </c>
      <c r="H852" s="106">
        <f t="shared" ca="1" si="180"/>
        <v>2.2547945205479452</v>
      </c>
      <c r="I852" s="106">
        <f t="shared" ca="1" si="182"/>
        <v>2</v>
      </c>
      <c r="J852" s="106">
        <f t="shared" ca="1" si="182"/>
        <v>27</v>
      </c>
      <c r="K852" s="106">
        <f t="shared" ca="1" si="182"/>
        <v>92</v>
      </c>
      <c r="L852" s="106">
        <f t="shared" ca="1" si="182"/>
        <v>3</v>
      </c>
      <c r="M852" s="106">
        <f t="shared" ca="1" si="182"/>
        <v>0</v>
      </c>
      <c r="N852" s="106">
        <f t="shared" ca="1" si="182"/>
        <v>823</v>
      </c>
      <c r="Q852" s="4"/>
    </row>
    <row r="853" spans="1:17" x14ac:dyDescent="0.2">
      <c r="A853" s="110">
        <f t="shared" ca="1" si="183"/>
        <v>43779</v>
      </c>
      <c r="B853" s="106">
        <f t="shared" ca="1" si="179"/>
        <v>2.2520547945205478</v>
      </c>
      <c r="C853" s="106">
        <f t="shared" ca="1" si="179"/>
        <v>2.2505133470225873</v>
      </c>
      <c r="D853" s="106">
        <f t="shared" ca="1" si="179"/>
        <v>2.2505595597445534</v>
      </c>
      <c r="E853" s="106">
        <f t="shared" ca="1" si="179"/>
        <v>2.2505614699112391</v>
      </c>
      <c r="F853" s="106">
        <f t="shared" ca="1" si="180"/>
        <v>2.2472222222222222</v>
      </c>
      <c r="G853" s="106">
        <f t="shared" ca="1" si="180"/>
        <v>2.2505133470225873</v>
      </c>
      <c r="H853" s="106">
        <f t="shared" ca="1" si="180"/>
        <v>2.2520547945205478</v>
      </c>
      <c r="I853" s="106">
        <f t="shared" ca="1" si="182"/>
        <v>2</v>
      </c>
      <c r="J853" s="106">
        <f t="shared" ca="1" si="182"/>
        <v>26</v>
      </c>
      <c r="K853" s="106">
        <f t="shared" ca="1" si="182"/>
        <v>91</v>
      </c>
      <c r="L853" s="106">
        <f t="shared" ca="1" si="182"/>
        <v>2</v>
      </c>
      <c r="M853" s="106">
        <f t="shared" ca="1" si="182"/>
        <v>30</v>
      </c>
      <c r="N853" s="106">
        <f t="shared" ca="1" si="182"/>
        <v>822</v>
      </c>
      <c r="Q853" s="4"/>
    </row>
    <row r="854" spans="1:17" x14ac:dyDescent="0.2">
      <c r="A854" s="110">
        <f t="shared" ca="1" si="183"/>
        <v>43869</v>
      </c>
      <c r="B854" s="106">
        <f t="shared" ref="B854:E873" ca="1" si="184">($B$7-$A854)/B$12</f>
        <v>2.0054794520547947</v>
      </c>
      <c r="C854" s="106">
        <f t="shared" ca="1" si="184"/>
        <v>2.0041067761806981</v>
      </c>
      <c r="D854" s="106">
        <f t="shared" ca="1" si="184"/>
        <v>2.0041479291155877</v>
      </c>
      <c r="E854" s="106">
        <f t="shared" ca="1" si="184"/>
        <v>2.0041496301399353</v>
      </c>
      <c r="F854" s="106">
        <f t="shared" ref="F854:H873" ca="1" si="185">YEARFRAC($A854,$B$7,F$12)</f>
        <v>2.0027777777777778</v>
      </c>
      <c r="G854" s="106">
        <f t="shared" ca="1" si="185"/>
        <v>2.0036496350364965</v>
      </c>
      <c r="H854" s="106">
        <f t="shared" ca="1" si="185"/>
        <v>2.0054794520547947</v>
      </c>
      <c r="I854" s="106">
        <f t="shared" ref="I854:N863" ca="1" si="186">DATEDIF($A854,$B$7,I$12)</f>
        <v>2</v>
      </c>
      <c r="J854" s="106">
        <f t="shared" ca="1" si="186"/>
        <v>24</v>
      </c>
      <c r="K854" s="106">
        <f t="shared" ca="1" si="186"/>
        <v>1</v>
      </c>
      <c r="L854" s="106">
        <f t="shared" ca="1" si="186"/>
        <v>0</v>
      </c>
      <c r="M854" s="106">
        <f t="shared" ca="1" si="186"/>
        <v>1</v>
      </c>
      <c r="N854" s="106">
        <f t="shared" ca="1" si="186"/>
        <v>732</v>
      </c>
      <c r="Q854" s="4"/>
    </row>
    <row r="855" spans="1:17" x14ac:dyDescent="0.2">
      <c r="A855" s="110">
        <f t="shared" ca="1" si="183"/>
        <v>43870</v>
      </c>
      <c r="B855" s="106">
        <f t="shared" ca="1" si="184"/>
        <v>2.0027397260273974</v>
      </c>
      <c r="C855" s="106">
        <f t="shared" ca="1" si="184"/>
        <v>2.001368925393566</v>
      </c>
      <c r="D855" s="106">
        <f t="shared" ca="1" si="184"/>
        <v>2.0014100221085989</v>
      </c>
      <c r="E855" s="106">
        <f t="shared" ca="1" si="184"/>
        <v>2.0014117208091431</v>
      </c>
      <c r="F855" s="106">
        <f t="shared" ca="1" si="185"/>
        <v>2</v>
      </c>
      <c r="G855" s="106">
        <f t="shared" ca="1" si="185"/>
        <v>2.0009124087591244</v>
      </c>
      <c r="H855" s="106">
        <f t="shared" ca="1" si="185"/>
        <v>2.0027397260273974</v>
      </c>
      <c r="I855" s="106">
        <f t="shared" ca="1" si="186"/>
        <v>2</v>
      </c>
      <c r="J855" s="106">
        <f t="shared" ca="1" si="186"/>
        <v>24</v>
      </c>
      <c r="K855" s="106">
        <f t="shared" ca="1" si="186"/>
        <v>0</v>
      </c>
      <c r="L855" s="106">
        <f t="shared" ca="1" si="186"/>
        <v>0</v>
      </c>
      <c r="M855" s="106">
        <f t="shared" ca="1" si="186"/>
        <v>0</v>
      </c>
      <c r="N855" s="106">
        <f t="shared" ca="1" si="186"/>
        <v>731</v>
      </c>
      <c r="Q855" s="4"/>
    </row>
    <row r="856" spans="1:17" x14ac:dyDescent="0.2">
      <c r="A856" s="110">
        <f t="shared" ca="1" si="183"/>
        <v>43871</v>
      </c>
      <c r="B856" s="106">
        <f t="shared" ca="1" si="184"/>
        <v>2</v>
      </c>
      <c r="C856" s="106">
        <f t="shared" ca="1" si="184"/>
        <v>1.998631074606434</v>
      </c>
      <c r="D856" s="106">
        <f t="shared" ca="1" si="184"/>
        <v>1.9986721151016105</v>
      </c>
      <c r="E856" s="106">
        <f t="shared" ca="1" si="184"/>
        <v>1.9986738114783509</v>
      </c>
      <c r="F856" s="106">
        <f t="shared" ca="1" si="185"/>
        <v>1.9972222222222222</v>
      </c>
      <c r="G856" s="106">
        <f t="shared" ca="1" si="185"/>
        <v>1.998175182481752</v>
      </c>
      <c r="H856" s="106">
        <f t="shared" ca="1" si="185"/>
        <v>2</v>
      </c>
      <c r="I856" s="106">
        <f t="shared" ca="1" si="186"/>
        <v>1</v>
      </c>
      <c r="J856" s="106">
        <f t="shared" ca="1" si="186"/>
        <v>23</v>
      </c>
      <c r="K856" s="106">
        <f t="shared" ca="1" si="186"/>
        <v>365</v>
      </c>
      <c r="L856" s="106">
        <f t="shared" ca="1" si="186"/>
        <v>11</v>
      </c>
      <c r="M856" s="106">
        <f t="shared" ca="1" si="186"/>
        <v>30</v>
      </c>
      <c r="N856" s="106">
        <f t="shared" ca="1" si="186"/>
        <v>730</v>
      </c>
      <c r="Q856" s="4"/>
    </row>
    <row r="857" spans="1:17" x14ac:dyDescent="0.2">
      <c r="A857" s="110">
        <f t="shared" ca="1" si="183"/>
        <v>43959</v>
      </c>
      <c r="B857" s="106">
        <f t="shared" ca="1" si="184"/>
        <v>1.7589041095890412</v>
      </c>
      <c r="C857" s="106">
        <f t="shared" ca="1" si="184"/>
        <v>1.7577002053388091</v>
      </c>
      <c r="D857" s="106">
        <f t="shared" ca="1" si="184"/>
        <v>1.7577362984866218</v>
      </c>
      <c r="E857" s="106">
        <f t="shared" ca="1" si="184"/>
        <v>1.7577377903686318</v>
      </c>
      <c r="F857" s="106">
        <f t="shared" ca="1" si="185"/>
        <v>1.7527777777777778</v>
      </c>
      <c r="G857" s="106">
        <f t="shared" ca="1" si="185"/>
        <v>1.7572992700729928</v>
      </c>
      <c r="H857" s="106">
        <f t="shared" ca="1" si="185"/>
        <v>1.7589041095890412</v>
      </c>
      <c r="I857" s="106">
        <f t="shared" ca="1" si="186"/>
        <v>1</v>
      </c>
      <c r="J857" s="106">
        <f t="shared" ca="1" si="186"/>
        <v>21</v>
      </c>
      <c r="K857" s="106">
        <f t="shared" ca="1" si="186"/>
        <v>277</v>
      </c>
      <c r="L857" s="106">
        <f t="shared" ca="1" si="186"/>
        <v>9</v>
      </c>
      <c r="M857" s="106">
        <f t="shared" ca="1" si="186"/>
        <v>1</v>
      </c>
      <c r="N857" s="106">
        <f t="shared" ca="1" si="186"/>
        <v>642</v>
      </c>
      <c r="Q857" s="4"/>
    </row>
    <row r="858" spans="1:17" x14ac:dyDescent="0.2">
      <c r="A858" s="110">
        <f t="shared" ca="1" si="183"/>
        <v>43960</v>
      </c>
      <c r="B858" s="106">
        <f t="shared" ca="1" si="184"/>
        <v>1.7561643835616438</v>
      </c>
      <c r="C858" s="106">
        <f t="shared" ca="1" si="184"/>
        <v>1.754962354551677</v>
      </c>
      <c r="D858" s="106">
        <f t="shared" ca="1" si="184"/>
        <v>1.7549983914796334</v>
      </c>
      <c r="E858" s="106">
        <f t="shared" ca="1" si="184"/>
        <v>1.7549998810378395</v>
      </c>
      <c r="F858" s="106">
        <f t="shared" ca="1" si="185"/>
        <v>1.75</v>
      </c>
      <c r="G858" s="106">
        <f t="shared" ca="1" si="185"/>
        <v>1.7545620437956204</v>
      </c>
      <c r="H858" s="106">
        <f t="shared" ca="1" si="185"/>
        <v>1.7561643835616438</v>
      </c>
      <c r="I858" s="106">
        <f t="shared" ca="1" si="186"/>
        <v>1</v>
      </c>
      <c r="J858" s="106">
        <f t="shared" ca="1" si="186"/>
        <v>21</v>
      </c>
      <c r="K858" s="106">
        <f t="shared" ca="1" si="186"/>
        <v>276</v>
      </c>
      <c r="L858" s="106">
        <f t="shared" ca="1" si="186"/>
        <v>9</v>
      </c>
      <c r="M858" s="106">
        <f t="shared" ca="1" si="186"/>
        <v>0</v>
      </c>
      <c r="N858" s="106">
        <f t="shared" ca="1" si="186"/>
        <v>641</v>
      </c>
      <c r="Q858" s="4"/>
    </row>
    <row r="859" spans="1:17" x14ac:dyDescent="0.2">
      <c r="A859" s="110">
        <f t="shared" ca="1" si="183"/>
        <v>43961</v>
      </c>
      <c r="B859" s="106">
        <f t="shared" ca="1" si="184"/>
        <v>1.7534246575342465</v>
      </c>
      <c r="C859" s="106">
        <f t="shared" ca="1" si="184"/>
        <v>1.7522245037645447</v>
      </c>
      <c r="D859" s="106">
        <f t="shared" ca="1" si="184"/>
        <v>1.7522604844726448</v>
      </c>
      <c r="E859" s="106">
        <f t="shared" ca="1" si="184"/>
        <v>1.7522619717070473</v>
      </c>
      <c r="F859" s="106">
        <f t="shared" ca="1" si="185"/>
        <v>1.7472222222222222</v>
      </c>
      <c r="G859" s="106">
        <f t="shared" ca="1" si="185"/>
        <v>1.7518248175182483</v>
      </c>
      <c r="H859" s="106">
        <f t="shared" ca="1" si="185"/>
        <v>1.7534246575342465</v>
      </c>
      <c r="I859" s="106">
        <f t="shared" ca="1" si="186"/>
        <v>1</v>
      </c>
      <c r="J859" s="106">
        <f t="shared" ca="1" si="186"/>
        <v>20</v>
      </c>
      <c r="K859" s="106">
        <f t="shared" ca="1" si="186"/>
        <v>275</v>
      </c>
      <c r="L859" s="106">
        <f t="shared" ca="1" si="186"/>
        <v>8</v>
      </c>
      <c r="M859" s="106">
        <f t="shared" ca="1" si="186"/>
        <v>30</v>
      </c>
      <c r="N859" s="106">
        <f t="shared" ca="1" si="186"/>
        <v>640</v>
      </c>
      <c r="Q859" s="4"/>
    </row>
    <row r="860" spans="1:17" x14ac:dyDescent="0.2">
      <c r="A860" s="110">
        <f t="shared" ca="1" si="183"/>
        <v>44051</v>
      </c>
      <c r="B860" s="106">
        <f t="shared" ca="1" si="184"/>
        <v>1.5068493150684932</v>
      </c>
      <c r="C860" s="106">
        <f t="shared" ca="1" si="184"/>
        <v>1.5058179329226558</v>
      </c>
      <c r="D860" s="106">
        <f t="shared" ca="1" si="184"/>
        <v>1.5058488538436792</v>
      </c>
      <c r="E860" s="106">
        <f t="shared" ca="1" si="184"/>
        <v>1.5058501319357438</v>
      </c>
      <c r="F860" s="106">
        <f t="shared" ca="1" si="185"/>
        <v>1.5027777777777778</v>
      </c>
      <c r="G860" s="106">
        <f t="shared" ca="1" si="185"/>
        <v>1.5054744525547445</v>
      </c>
      <c r="H860" s="106">
        <f t="shared" ca="1" si="185"/>
        <v>1.5068493150684932</v>
      </c>
      <c r="I860" s="106">
        <f t="shared" ca="1" si="186"/>
        <v>1</v>
      </c>
      <c r="J860" s="106">
        <f t="shared" ca="1" si="186"/>
        <v>18</v>
      </c>
      <c r="K860" s="106">
        <f t="shared" ca="1" si="186"/>
        <v>185</v>
      </c>
      <c r="L860" s="106">
        <f t="shared" ca="1" si="186"/>
        <v>6</v>
      </c>
      <c r="M860" s="106">
        <f t="shared" ca="1" si="186"/>
        <v>1</v>
      </c>
      <c r="N860" s="106">
        <f t="shared" ca="1" si="186"/>
        <v>550</v>
      </c>
      <c r="Q860" s="4"/>
    </row>
    <row r="861" spans="1:17" x14ac:dyDescent="0.2">
      <c r="A861" s="110">
        <f t="shared" ca="1" si="183"/>
        <v>44052</v>
      </c>
      <c r="B861" s="106">
        <f t="shared" ca="1" si="184"/>
        <v>1.5041095890410958</v>
      </c>
      <c r="C861" s="106">
        <f t="shared" ca="1" si="184"/>
        <v>1.5030800821355237</v>
      </c>
      <c r="D861" s="106">
        <f t="shared" ca="1" si="184"/>
        <v>1.5031109468366906</v>
      </c>
      <c r="E861" s="106">
        <f t="shared" ca="1" si="184"/>
        <v>1.5031122226049516</v>
      </c>
      <c r="F861" s="106">
        <f t="shared" ca="1" si="185"/>
        <v>1.5</v>
      </c>
      <c r="G861" s="106">
        <f t="shared" ca="1" si="185"/>
        <v>1.5027372262773724</v>
      </c>
      <c r="H861" s="106">
        <f t="shared" ca="1" si="185"/>
        <v>1.5041095890410958</v>
      </c>
      <c r="I861" s="106">
        <f t="shared" ca="1" si="186"/>
        <v>1</v>
      </c>
      <c r="J861" s="106">
        <f t="shared" ca="1" si="186"/>
        <v>18</v>
      </c>
      <c r="K861" s="106">
        <f t="shared" ca="1" si="186"/>
        <v>184</v>
      </c>
      <c r="L861" s="106">
        <f t="shared" ca="1" si="186"/>
        <v>6</v>
      </c>
      <c r="M861" s="106">
        <f t="shared" ca="1" si="186"/>
        <v>0</v>
      </c>
      <c r="N861" s="106">
        <f t="shared" ca="1" si="186"/>
        <v>549</v>
      </c>
      <c r="Q861" s="4"/>
    </row>
    <row r="862" spans="1:17" x14ac:dyDescent="0.2">
      <c r="A862" s="110">
        <f t="shared" ca="1" si="183"/>
        <v>44053</v>
      </c>
      <c r="B862" s="106">
        <f t="shared" ca="1" si="184"/>
        <v>1.5013698630136987</v>
      </c>
      <c r="C862" s="106">
        <f t="shared" ca="1" si="184"/>
        <v>1.5003422313483916</v>
      </c>
      <c r="D862" s="106">
        <f t="shared" ca="1" si="184"/>
        <v>1.5003730398297022</v>
      </c>
      <c r="E862" s="106">
        <f t="shared" ca="1" si="184"/>
        <v>1.5003743132741594</v>
      </c>
      <c r="F862" s="106">
        <f t="shared" ca="1" si="185"/>
        <v>1.4972222222222222</v>
      </c>
      <c r="G862" s="106">
        <f t="shared" ca="1" si="185"/>
        <v>1.5</v>
      </c>
      <c r="H862" s="106">
        <f t="shared" ca="1" si="185"/>
        <v>1.5013698630136987</v>
      </c>
      <c r="I862" s="106">
        <f t="shared" ca="1" si="186"/>
        <v>1</v>
      </c>
      <c r="J862" s="106">
        <f t="shared" ca="1" si="186"/>
        <v>17</v>
      </c>
      <c r="K862" s="106">
        <f t="shared" ca="1" si="186"/>
        <v>183</v>
      </c>
      <c r="L862" s="106">
        <f t="shared" ca="1" si="186"/>
        <v>5</v>
      </c>
      <c r="M862" s="106">
        <f t="shared" ca="1" si="186"/>
        <v>30</v>
      </c>
      <c r="N862" s="106">
        <f t="shared" ca="1" si="186"/>
        <v>548</v>
      </c>
      <c r="Q862" s="4"/>
    </row>
    <row r="863" spans="1:17" x14ac:dyDescent="0.2">
      <c r="A863" s="110">
        <f t="shared" ca="1" si="183"/>
        <v>44143</v>
      </c>
      <c r="B863" s="106">
        <f t="shared" ca="1" si="184"/>
        <v>1.2547945205479452</v>
      </c>
      <c r="C863" s="106">
        <f t="shared" ca="1" si="184"/>
        <v>1.2539356605065024</v>
      </c>
      <c r="D863" s="106">
        <f t="shared" ca="1" si="184"/>
        <v>1.2539614092007365</v>
      </c>
      <c r="E863" s="106">
        <f t="shared" ca="1" si="184"/>
        <v>1.2539624735028558</v>
      </c>
      <c r="F863" s="106">
        <f t="shared" ca="1" si="185"/>
        <v>1.2527777777777778</v>
      </c>
      <c r="G863" s="106">
        <f t="shared" ca="1" si="185"/>
        <v>1.2536496350364965</v>
      </c>
      <c r="H863" s="106">
        <f t="shared" ca="1" si="185"/>
        <v>1.2547945205479452</v>
      </c>
      <c r="I863" s="106">
        <f t="shared" ca="1" si="186"/>
        <v>1</v>
      </c>
      <c r="J863" s="106">
        <f t="shared" ca="1" si="186"/>
        <v>15</v>
      </c>
      <c r="K863" s="106">
        <f t="shared" ca="1" si="186"/>
        <v>93</v>
      </c>
      <c r="L863" s="106">
        <f t="shared" ca="1" si="186"/>
        <v>3</v>
      </c>
      <c r="M863" s="106">
        <f t="shared" ca="1" si="186"/>
        <v>1</v>
      </c>
      <c r="N863" s="106">
        <f t="shared" ca="1" si="186"/>
        <v>458</v>
      </c>
      <c r="Q863" s="4"/>
    </row>
    <row r="864" spans="1:17" x14ac:dyDescent="0.2">
      <c r="A864" s="110">
        <f t="shared" ca="1" si="183"/>
        <v>44144</v>
      </c>
      <c r="B864" s="106">
        <f t="shared" ca="1" si="184"/>
        <v>1.252054794520548</v>
      </c>
      <c r="C864" s="106">
        <f t="shared" ca="1" si="184"/>
        <v>1.2511978097193703</v>
      </c>
      <c r="D864" s="106">
        <f t="shared" ca="1" si="184"/>
        <v>1.2512235021937479</v>
      </c>
      <c r="E864" s="106">
        <f t="shared" ca="1" si="184"/>
        <v>1.2512245641720634</v>
      </c>
      <c r="F864" s="106">
        <f t="shared" ca="1" si="185"/>
        <v>1.25</v>
      </c>
      <c r="G864" s="106">
        <f t="shared" ca="1" si="185"/>
        <v>1.2509124087591241</v>
      </c>
      <c r="H864" s="106">
        <f t="shared" ca="1" si="185"/>
        <v>1.252054794520548</v>
      </c>
      <c r="I864" s="106">
        <f t="shared" ref="I864:N873" ca="1" si="187">DATEDIF($A864,$B$7,I$12)</f>
        <v>1</v>
      </c>
      <c r="J864" s="106">
        <f t="shared" ca="1" si="187"/>
        <v>15</v>
      </c>
      <c r="K864" s="106">
        <f t="shared" ca="1" si="187"/>
        <v>92</v>
      </c>
      <c r="L864" s="106">
        <f t="shared" ca="1" si="187"/>
        <v>3</v>
      </c>
      <c r="M864" s="106">
        <f t="shared" ca="1" si="187"/>
        <v>0</v>
      </c>
      <c r="N864" s="106">
        <f t="shared" ca="1" si="187"/>
        <v>457</v>
      </c>
      <c r="Q864" s="4"/>
    </row>
    <row r="865" spans="1:17" x14ac:dyDescent="0.2">
      <c r="A865" s="110">
        <f t="shared" ca="1" si="183"/>
        <v>44145</v>
      </c>
      <c r="B865" s="106">
        <f t="shared" ca="1" si="184"/>
        <v>1.2493150684931507</v>
      </c>
      <c r="C865" s="106">
        <f t="shared" ca="1" si="184"/>
        <v>1.2484599589322383</v>
      </c>
      <c r="D865" s="106">
        <f t="shared" ca="1" si="184"/>
        <v>1.2484855951867595</v>
      </c>
      <c r="E865" s="106">
        <f t="shared" ca="1" si="184"/>
        <v>1.2484866548412712</v>
      </c>
      <c r="F865" s="106">
        <f t="shared" ca="1" si="185"/>
        <v>1.2472222222222222</v>
      </c>
      <c r="G865" s="106">
        <f t="shared" ca="1" si="185"/>
        <v>1.248175182481752</v>
      </c>
      <c r="H865" s="106">
        <f t="shared" ca="1" si="185"/>
        <v>1.2493150684931507</v>
      </c>
      <c r="I865" s="106">
        <f t="shared" ca="1" si="187"/>
        <v>1</v>
      </c>
      <c r="J865" s="106">
        <f t="shared" ca="1" si="187"/>
        <v>14</v>
      </c>
      <c r="K865" s="106">
        <f t="shared" ca="1" si="187"/>
        <v>91</v>
      </c>
      <c r="L865" s="106">
        <f t="shared" ca="1" si="187"/>
        <v>2</v>
      </c>
      <c r="M865" s="106">
        <f t="shared" ca="1" si="187"/>
        <v>30</v>
      </c>
      <c r="N865" s="106">
        <f t="shared" ca="1" si="187"/>
        <v>456</v>
      </c>
      <c r="Q865" s="4"/>
    </row>
    <row r="866" spans="1:17" x14ac:dyDescent="0.2">
      <c r="A866" s="110">
        <f t="shared" ca="1" si="183"/>
        <v>44235</v>
      </c>
      <c r="B866" s="106">
        <f t="shared" ca="1" si="184"/>
        <v>1.0027397260273974</v>
      </c>
      <c r="C866" s="106">
        <f t="shared" ca="1" si="184"/>
        <v>1.0020533880903491</v>
      </c>
      <c r="D866" s="106">
        <f t="shared" ca="1" si="184"/>
        <v>1.0020739645577939</v>
      </c>
      <c r="E866" s="106">
        <f t="shared" ca="1" si="184"/>
        <v>1.0020748150699677</v>
      </c>
      <c r="F866" s="106">
        <f t="shared" ca="1" si="185"/>
        <v>1.0027777777777778</v>
      </c>
      <c r="G866" s="106">
        <f t="shared" ca="1" si="185"/>
        <v>1.0027397260273974</v>
      </c>
      <c r="H866" s="106">
        <f t="shared" ca="1" si="185"/>
        <v>1.0027397260273974</v>
      </c>
      <c r="I866" s="106">
        <f t="shared" ca="1" si="187"/>
        <v>1</v>
      </c>
      <c r="J866" s="106">
        <f t="shared" ca="1" si="187"/>
        <v>12</v>
      </c>
      <c r="K866" s="106">
        <f t="shared" ca="1" si="187"/>
        <v>1</v>
      </c>
      <c r="L866" s="106">
        <f t="shared" ca="1" si="187"/>
        <v>0</v>
      </c>
      <c r="M866" s="106">
        <f t="shared" ca="1" si="187"/>
        <v>1</v>
      </c>
      <c r="N866" s="106">
        <f t="shared" ca="1" si="187"/>
        <v>366</v>
      </c>
      <c r="Q866" s="4"/>
    </row>
    <row r="867" spans="1:17" x14ac:dyDescent="0.2">
      <c r="A867" s="110">
        <f t="shared" ca="1" si="183"/>
        <v>44236</v>
      </c>
      <c r="B867" s="106">
        <f t="shared" ca="1" si="184"/>
        <v>1</v>
      </c>
      <c r="C867" s="106">
        <f t="shared" ca="1" si="184"/>
        <v>0.99931553730321698</v>
      </c>
      <c r="D867" s="106">
        <f t="shared" ca="1" si="184"/>
        <v>0.99933605755080523</v>
      </c>
      <c r="E867" s="106">
        <f t="shared" ca="1" si="184"/>
        <v>0.99933690573917544</v>
      </c>
      <c r="F867" s="106">
        <f t="shared" ca="1" si="185"/>
        <v>1</v>
      </c>
      <c r="G867" s="106">
        <f t="shared" ca="1" si="185"/>
        <v>1</v>
      </c>
      <c r="H867" s="106">
        <f t="shared" ca="1" si="185"/>
        <v>1</v>
      </c>
      <c r="I867" s="106">
        <f t="shared" ca="1" si="187"/>
        <v>1</v>
      </c>
      <c r="J867" s="106">
        <f t="shared" ca="1" si="187"/>
        <v>12</v>
      </c>
      <c r="K867" s="106">
        <f t="shared" ca="1" si="187"/>
        <v>0</v>
      </c>
      <c r="L867" s="106">
        <f t="shared" ca="1" si="187"/>
        <v>0</v>
      </c>
      <c r="M867" s="106">
        <f t="shared" ca="1" si="187"/>
        <v>0</v>
      </c>
      <c r="N867" s="106">
        <f t="shared" ca="1" si="187"/>
        <v>365</v>
      </c>
      <c r="Q867" s="4"/>
    </row>
    <row r="868" spans="1:17" x14ac:dyDescent="0.2">
      <c r="A868" s="110">
        <f t="shared" ca="1" si="183"/>
        <v>44237</v>
      </c>
      <c r="B868" s="106">
        <f t="shared" ca="1" si="184"/>
        <v>0.99726027397260275</v>
      </c>
      <c r="C868" s="106">
        <f t="shared" ca="1" si="184"/>
        <v>0.99657768651608492</v>
      </c>
      <c r="D868" s="106">
        <f t="shared" ca="1" si="184"/>
        <v>0.99659815054381673</v>
      </c>
      <c r="E868" s="106">
        <f t="shared" ca="1" si="184"/>
        <v>0.99659899640838323</v>
      </c>
      <c r="F868" s="106">
        <f t="shared" ca="1" si="185"/>
        <v>0.99722222222222223</v>
      </c>
      <c r="G868" s="106">
        <f t="shared" ca="1" si="185"/>
        <v>0.99726027397260275</v>
      </c>
      <c r="H868" s="106">
        <f t="shared" ca="1" si="185"/>
        <v>0.99726027397260275</v>
      </c>
      <c r="I868" s="106">
        <f t="shared" ca="1" si="187"/>
        <v>0</v>
      </c>
      <c r="J868" s="106">
        <f t="shared" ca="1" si="187"/>
        <v>11</v>
      </c>
      <c r="K868" s="106">
        <f t="shared" ca="1" si="187"/>
        <v>364</v>
      </c>
      <c r="L868" s="106">
        <f t="shared" ca="1" si="187"/>
        <v>11</v>
      </c>
      <c r="M868" s="106">
        <f t="shared" ca="1" si="187"/>
        <v>30</v>
      </c>
      <c r="N868" s="106">
        <f t="shared" ca="1" si="187"/>
        <v>364</v>
      </c>
      <c r="Q868" s="4"/>
    </row>
    <row r="869" spans="1:17" x14ac:dyDescent="0.2">
      <c r="A869" s="110">
        <f t="shared" ca="1" si="183"/>
        <v>44324</v>
      </c>
      <c r="B869" s="106">
        <f t="shared" ca="1" si="184"/>
        <v>0.75890410958904109</v>
      </c>
      <c r="C869" s="106">
        <f t="shared" ca="1" si="184"/>
        <v>0.75838466803559201</v>
      </c>
      <c r="D869" s="106">
        <f t="shared" ca="1" si="184"/>
        <v>0.75840024093581659</v>
      </c>
      <c r="E869" s="106">
        <f t="shared" ca="1" si="184"/>
        <v>0.75840088462945643</v>
      </c>
      <c r="F869" s="106">
        <f t="shared" ca="1" si="185"/>
        <v>0.75277777777777777</v>
      </c>
      <c r="G869" s="106">
        <f t="shared" ca="1" si="185"/>
        <v>0.75890410958904109</v>
      </c>
      <c r="H869" s="106">
        <f t="shared" ca="1" si="185"/>
        <v>0.75890410958904109</v>
      </c>
      <c r="I869" s="106">
        <f t="shared" ca="1" si="187"/>
        <v>0</v>
      </c>
      <c r="J869" s="106">
        <f t="shared" ca="1" si="187"/>
        <v>9</v>
      </c>
      <c r="K869" s="106">
        <f t="shared" ca="1" si="187"/>
        <v>277</v>
      </c>
      <c r="L869" s="106">
        <f t="shared" ca="1" si="187"/>
        <v>9</v>
      </c>
      <c r="M869" s="106">
        <f t="shared" ca="1" si="187"/>
        <v>1</v>
      </c>
      <c r="N869" s="106">
        <f t="shared" ca="1" si="187"/>
        <v>277</v>
      </c>
      <c r="Q869" s="4"/>
    </row>
    <row r="870" spans="1:17" x14ac:dyDescent="0.2">
      <c r="A870" s="110">
        <f t="shared" ca="1" si="183"/>
        <v>44325</v>
      </c>
      <c r="B870" s="106">
        <f t="shared" ca="1" si="184"/>
        <v>0.75616438356164384</v>
      </c>
      <c r="C870" s="106">
        <f t="shared" ca="1" si="184"/>
        <v>0.75564681724845995</v>
      </c>
      <c r="D870" s="106">
        <f t="shared" ca="1" si="184"/>
        <v>0.75566233392882809</v>
      </c>
      <c r="E870" s="106">
        <f t="shared" ca="1" si="184"/>
        <v>0.75566297529866422</v>
      </c>
      <c r="F870" s="106">
        <f t="shared" ca="1" si="185"/>
        <v>0.75</v>
      </c>
      <c r="G870" s="106">
        <f t="shared" ca="1" si="185"/>
        <v>0.75616438356164384</v>
      </c>
      <c r="H870" s="106">
        <f t="shared" ca="1" si="185"/>
        <v>0.75616438356164384</v>
      </c>
      <c r="I870" s="106">
        <f t="shared" ca="1" si="187"/>
        <v>0</v>
      </c>
      <c r="J870" s="106">
        <f t="shared" ca="1" si="187"/>
        <v>9</v>
      </c>
      <c r="K870" s="106">
        <f t="shared" ca="1" si="187"/>
        <v>276</v>
      </c>
      <c r="L870" s="106">
        <f t="shared" ca="1" si="187"/>
        <v>9</v>
      </c>
      <c r="M870" s="106">
        <f t="shared" ca="1" si="187"/>
        <v>0</v>
      </c>
      <c r="N870" s="106">
        <f t="shared" ca="1" si="187"/>
        <v>276</v>
      </c>
      <c r="Q870" s="4"/>
    </row>
    <row r="871" spans="1:17" x14ac:dyDescent="0.2">
      <c r="A871" s="110">
        <f t="shared" ca="1" si="183"/>
        <v>44326</v>
      </c>
      <c r="B871" s="106">
        <f t="shared" ca="1" si="184"/>
        <v>0.75342465753424659</v>
      </c>
      <c r="C871" s="106">
        <f t="shared" ca="1" si="184"/>
        <v>0.75290896646132788</v>
      </c>
      <c r="D871" s="106">
        <f t="shared" ca="1" si="184"/>
        <v>0.75292442692183958</v>
      </c>
      <c r="E871" s="106">
        <f t="shared" ca="1" si="184"/>
        <v>0.7529250659678719</v>
      </c>
      <c r="F871" s="106">
        <f t="shared" ca="1" si="185"/>
        <v>0.74722222222222223</v>
      </c>
      <c r="G871" s="106">
        <f t="shared" ca="1" si="185"/>
        <v>0.75342465753424659</v>
      </c>
      <c r="H871" s="106">
        <f t="shared" ca="1" si="185"/>
        <v>0.75342465753424659</v>
      </c>
      <c r="I871" s="106">
        <f t="shared" ca="1" si="187"/>
        <v>0</v>
      </c>
      <c r="J871" s="106">
        <f t="shared" ca="1" si="187"/>
        <v>8</v>
      </c>
      <c r="K871" s="106">
        <f t="shared" ca="1" si="187"/>
        <v>275</v>
      </c>
      <c r="L871" s="106">
        <f t="shared" ca="1" si="187"/>
        <v>8</v>
      </c>
      <c r="M871" s="106">
        <f t="shared" ca="1" si="187"/>
        <v>30</v>
      </c>
      <c r="N871" s="106">
        <f t="shared" ca="1" si="187"/>
        <v>275</v>
      </c>
      <c r="Q871" s="4"/>
    </row>
    <row r="872" spans="1:17" x14ac:dyDescent="0.2">
      <c r="A872" s="110">
        <f t="shared" ca="1" si="183"/>
        <v>44416</v>
      </c>
      <c r="B872" s="106">
        <f t="shared" ca="1" si="184"/>
        <v>0.50684931506849318</v>
      </c>
      <c r="C872" s="106">
        <f t="shared" ca="1" si="184"/>
        <v>0.50650239561943877</v>
      </c>
      <c r="D872" s="106">
        <f t="shared" ca="1" si="184"/>
        <v>0.50651279629287393</v>
      </c>
      <c r="E872" s="106">
        <f t="shared" ca="1" si="184"/>
        <v>0.50651322619656836</v>
      </c>
      <c r="F872" s="106">
        <f t="shared" ca="1" si="185"/>
        <v>0.50277777777777777</v>
      </c>
      <c r="G872" s="106">
        <f t="shared" ca="1" si="185"/>
        <v>0.50684931506849318</v>
      </c>
      <c r="H872" s="106">
        <f t="shared" ca="1" si="185"/>
        <v>0.50684931506849318</v>
      </c>
      <c r="I872" s="106">
        <f t="shared" ca="1" si="187"/>
        <v>0</v>
      </c>
      <c r="J872" s="106">
        <f t="shared" ca="1" si="187"/>
        <v>6</v>
      </c>
      <c r="K872" s="106">
        <f t="shared" ca="1" si="187"/>
        <v>185</v>
      </c>
      <c r="L872" s="106">
        <f t="shared" ca="1" si="187"/>
        <v>6</v>
      </c>
      <c r="M872" s="106">
        <f t="shared" ca="1" si="187"/>
        <v>1</v>
      </c>
      <c r="N872" s="106">
        <f t="shared" ca="1" si="187"/>
        <v>185</v>
      </c>
      <c r="Q872" s="4"/>
    </row>
    <row r="873" spans="1:17" x14ac:dyDescent="0.2">
      <c r="A873" s="110">
        <f t="shared" ca="1" si="183"/>
        <v>44417</v>
      </c>
      <c r="B873" s="106">
        <f t="shared" ca="1" si="184"/>
        <v>0.50410958904109593</v>
      </c>
      <c r="C873" s="106">
        <f t="shared" ca="1" si="184"/>
        <v>0.50376454483230659</v>
      </c>
      <c r="D873" s="106">
        <f t="shared" ca="1" si="184"/>
        <v>0.50377488928588543</v>
      </c>
      <c r="E873" s="106">
        <f t="shared" ca="1" si="184"/>
        <v>0.50377531686577615</v>
      </c>
      <c r="F873" s="106">
        <f t="shared" ca="1" si="185"/>
        <v>0.5</v>
      </c>
      <c r="G873" s="106">
        <f t="shared" ca="1" si="185"/>
        <v>0.50410958904109593</v>
      </c>
      <c r="H873" s="106">
        <f t="shared" ca="1" si="185"/>
        <v>0.50410958904109593</v>
      </c>
      <c r="I873" s="106">
        <f t="shared" ca="1" si="187"/>
        <v>0</v>
      </c>
      <c r="J873" s="106">
        <f t="shared" ca="1" si="187"/>
        <v>6</v>
      </c>
      <c r="K873" s="106">
        <f t="shared" ca="1" si="187"/>
        <v>184</v>
      </c>
      <c r="L873" s="106">
        <f t="shared" ca="1" si="187"/>
        <v>6</v>
      </c>
      <c r="M873" s="106">
        <f t="shared" ca="1" si="187"/>
        <v>0</v>
      </c>
      <c r="N873" s="106">
        <f t="shared" ca="1" si="187"/>
        <v>184</v>
      </c>
      <c r="Q873" s="4"/>
    </row>
    <row r="874" spans="1:17" x14ac:dyDescent="0.2">
      <c r="A874" s="110">
        <f t="shared" ca="1" si="183"/>
        <v>44418</v>
      </c>
      <c r="B874" s="106">
        <f t="shared" ref="B874:E893" ca="1" si="188">($B$7-$A874)/B$12</f>
        <v>0.50136986301369868</v>
      </c>
      <c r="C874" s="106">
        <f t="shared" ca="1" si="188"/>
        <v>0.50102669404517453</v>
      </c>
      <c r="D874" s="106">
        <f t="shared" ca="1" si="188"/>
        <v>0.50103698227889693</v>
      </c>
      <c r="E874" s="106">
        <f t="shared" ca="1" si="188"/>
        <v>0.50103740753498383</v>
      </c>
      <c r="F874" s="106">
        <f t="shared" ref="F874:H893" ca="1" si="189">YEARFRAC($A874,$B$7,F$12)</f>
        <v>0.49722222222222223</v>
      </c>
      <c r="G874" s="106">
        <f t="shared" ca="1" si="189"/>
        <v>0.50136986301369868</v>
      </c>
      <c r="H874" s="106">
        <f t="shared" ca="1" si="189"/>
        <v>0.50136986301369868</v>
      </c>
      <c r="I874" s="106">
        <f t="shared" ref="I874:N883" ca="1" si="190">DATEDIF($A874,$B$7,I$12)</f>
        <v>0</v>
      </c>
      <c r="J874" s="106">
        <f t="shared" ca="1" si="190"/>
        <v>5</v>
      </c>
      <c r="K874" s="106">
        <f t="shared" ca="1" si="190"/>
        <v>183</v>
      </c>
      <c r="L874" s="106">
        <f t="shared" ca="1" si="190"/>
        <v>5</v>
      </c>
      <c r="M874" s="106">
        <f t="shared" ca="1" si="190"/>
        <v>30</v>
      </c>
      <c r="N874" s="106">
        <f t="shared" ca="1" si="190"/>
        <v>183</v>
      </c>
      <c r="Q874" s="4"/>
    </row>
    <row r="875" spans="1:17" x14ac:dyDescent="0.2">
      <c r="A875" s="110">
        <f t="shared" ca="1" si="183"/>
        <v>44508</v>
      </c>
      <c r="B875" s="106">
        <f t="shared" ca="1" si="188"/>
        <v>0.25479452054794521</v>
      </c>
      <c r="C875" s="106">
        <f t="shared" ca="1" si="188"/>
        <v>0.25462012320328542</v>
      </c>
      <c r="D875" s="106">
        <f t="shared" ca="1" si="188"/>
        <v>0.25462535164993122</v>
      </c>
      <c r="E875" s="106">
        <f t="shared" ca="1" si="188"/>
        <v>0.25462556776368034</v>
      </c>
      <c r="F875" s="106">
        <f t="shared" ca="1" si="189"/>
        <v>0.25277777777777777</v>
      </c>
      <c r="G875" s="106">
        <f t="shared" ca="1" si="189"/>
        <v>0.25479452054794521</v>
      </c>
      <c r="H875" s="106">
        <f t="shared" ca="1" si="189"/>
        <v>0.25479452054794521</v>
      </c>
      <c r="I875" s="106">
        <f t="shared" ca="1" si="190"/>
        <v>0</v>
      </c>
      <c r="J875" s="106">
        <f t="shared" ca="1" si="190"/>
        <v>3</v>
      </c>
      <c r="K875" s="106">
        <f t="shared" ca="1" si="190"/>
        <v>93</v>
      </c>
      <c r="L875" s="106">
        <f t="shared" ca="1" si="190"/>
        <v>3</v>
      </c>
      <c r="M875" s="106">
        <f t="shared" ca="1" si="190"/>
        <v>1</v>
      </c>
      <c r="N875" s="106">
        <f t="shared" ca="1" si="190"/>
        <v>93</v>
      </c>
      <c r="Q875" s="4"/>
    </row>
    <row r="876" spans="1:17" x14ac:dyDescent="0.2">
      <c r="A876" s="110">
        <f t="shared" ca="1" si="183"/>
        <v>44509</v>
      </c>
      <c r="B876" s="106">
        <f t="shared" ca="1" si="188"/>
        <v>0.25205479452054796</v>
      </c>
      <c r="C876" s="106">
        <f t="shared" ca="1" si="188"/>
        <v>0.2518822724161533</v>
      </c>
      <c r="D876" s="106">
        <f t="shared" ca="1" si="188"/>
        <v>0.25188744464294271</v>
      </c>
      <c r="E876" s="106">
        <f t="shared" ca="1" si="188"/>
        <v>0.25188765843288807</v>
      </c>
      <c r="F876" s="106">
        <f t="shared" ca="1" si="189"/>
        <v>0.25</v>
      </c>
      <c r="G876" s="106">
        <f t="shared" ca="1" si="189"/>
        <v>0.25205479452054796</v>
      </c>
      <c r="H876" s="106">
        <f t="shared" ca="1" si="189"/>
        <v>0.25205479452054796</v>
      </c>
      <c r="I876" s="106">
        <f t="shared" ca="1" si="190"/>
        <v>0</v>
      </c>
      <c r="J876" s="106">
        <f t="shared" ca="1" si="190"/>
        <v>3</v>
      </c>
      <c r="K876" s="106">
        <f t="shared" ca="1" si="190"/>
        <v>92</v>
      </c>
      <c r="L876" s="106">
        <f t="shared" ca="1" si="190"/>
        <v>3</v>
      </c>
      <c r="M876" s="106">
        <f t="shared" ca="1" si="190"/>
        <v>0</v>
      </c>
      <c r="N876" s="106">
        <f t="shared" ca="1" si="190"/>
        <v>92</v>
      </c>
      <c r="Q876" s="4"/>
    </row>
    <row r="877" spans="1:17" x14ac:dyDescent="0.2">
      <c r="A877" s="110">
        <f t="shared" ca="1" si="183"/>
        <v>44510</v>
      </c>
      <c r="B877" s="106">
        <f t="shared" ca="1" si="188"/>
        <v>0.24931506849315069</v>
      </c>
      <c r="C877" s="106">
        <f t="shared" ca="1" si="188"/>
        <v>0.24914442162902123</v>
      </c>
      <c r="D877" s="106">
        <f t="shared" ca="1" si="188"/>
        <v>0.24914953763595418</v>
      </c>
      <c r="E877" s="106">
        <f t="shared" ca="1" si="188"/>
        <v>0.24914974910209581</v>
      </c>
      <c r="F877" s="106">
        <f t="shared" ca="1" si="189"/>
        <v>0.24722222222222223</v>
      </c>
      <c r="G877" s="106">
        <f t="shared" ca="1" si="189"/>
        <v>0.24931506849315069</v>
      </c>
      <c r="H877" s="106">
        <f t="shared" ca="1" si="189"/>
        <v>0.24931506849315069</v>
      </c>
      <c r="I877" s="106">
        <f t="shared" ca="1" si="190"/>
        <v>0</v>
      </c>
      <c r="J877" s="106">
        <f t="shared" ca="1" si="190"/>
        <v>2</v>
      </c>
      <c r="K877" s="106">
        <f t="shared" ca="1" si="190"/>
        <v>91</v>
      </c>
      <c r="L877" s="106">
        <f t="shared" ca="1" si="190"/>
        <v>2</v>
      </c>
      <c r="M877" s="106">
        <f t="shared" ca="1" si="190"/>
        <v>30</v>
      </c>
      <c r="N877" s="106">
        <f t="shared" ca="1" si="190"/>
        <v>91</v>
      </c>
      <c r="Q877" s="4"/>
    </row>
    <row r="878" spans="1:17" x14ac:dyDescent="0.2">
      <c r="A878" s="110">
        <f t="shared" ca="1" si="183"/>
        <v>44600</v>
      </c>
      <c r="B878" s="106">
        <f t="shared" ca="1" si="188"/>
        <v>2.7397260273972603E-3</v>
      </c>
      <c r="C878" s="106">
        <f t="shared" ca="1" si="188"/>
        <v>2.7378507871321013E-3</v>
      </c>
      <c r="D878" s="106">
        <f t="shared" ca="1" si="188"/>
        <v>2.7379070069885078E-3</v>
      </c>
      <c r="E878" s="106">
        <f t="shared" ca="1" si="188"/>
        <v>2.7379093307922614E-3</v>
      </c>
      <c r="F878" s="106">
        <f t="shared" ca="1" si="189"/>
        <v>2.7777777777777779E-3</v>
      </c>
      <c r="G878" s="106">
        <f t="shared" ca="1" si="189"/>
        <v>2.7397260273972603E-3</v>
      </c>
      <c r="H878" s="106">
        <f t="shared" ca="1" si="189"/>
        <v>2.7397260273972603E-3</v>
      </c>
      <c r="I878" s="106">
        <f t="shared" ca="1" si="190"/>
        <v>0</v>
      </c>
      <c r="J878" s="106">
        <f t="shared" ca="1" si="190"/>
        <v>0</v>
      </c>
      <c r="K878" s="106">
        <f t="shared" ca="1" si="190"/>
        <v>1</v>
      </c>
      <c r="L878" s="106">
        <f t="shared" ca="1" si="190"/>
        <v>0</v>
      </c>
      <c r="M878" s="106">
        <f t="shared" ca="1" si="190"/>
        <v>1</v>
      </c>
      <c r="N878" s="106">
        <f t="shared" ca="1" si="190"/>
        <v>1</v>
      </c>
      <c r="Q878" s="4"/>
    </row>
    <row r="879" spans="1:17" x14ac:dyDescent="0.2">
      <c r="A879" s="110">
        <f t="shared" ca="1" si="183"/>
        <v>44601</v>
      </c>
      <c r="B879" s="106">
        <f t="shared" ca="1" si="188"/>
        <v>0</v>
      </c>
      <c r="C879" s="106">
        <f t="shared" ca="1" si="188"/>
        <v>0</v>
      </c>
      <c r="D879" s="106">
        <f t="shared" ca="1" si="188"/>
        <v>0</v>
      </c>
      <c r="E879" s="106">
        <f t="shared" ca="1" si="188"/>
        <v>0</v>
      </c>
      <c r="F879" s="106">
        <f t="shared" ca="1" si="189"/>
        <v>0</v>
      </c>
      <c r="G879" s="106">
        <f t="shared" ca="1" si="189"/>
        <v>0</v>
      </c>
      <c r="H879" s="106">
        <f t="shared" ca="1" si="189"/>
        <v>0</v>
      </c>
      <c r="I879" s="106">
        <f t="shared" ca="1" si="190"/>
        <v>0</v>
      </c>
      <c r="J879" s="106">
        <f t="shared" ca="1" si="190"/>
        <v>0</v>
      </c>
      <c r="K879" s="106">
        <f t="shared" ca="1" si="190"/>
        <v>0</v>
      </c>
      <c r="L879" s="106">
        <f t="shared" ca="1" si="190"/>
        <v>0</v>
      </c>
      <c r="M879" s="106">
        <f t="shared" ca="1" si="190"/>
        <v>0</v>
      </c>
      <c r="N879" s="106">
        <f t="shared" ca="1" si="190"/>
        <v>0</v>
      </c>
      <c r="Q879" s="4"/>
    </row>
    <row r="880" spans="1:17" x14ac:dyDescent="0.2">
      <c r="A880" s="110">
        <f t="shared" ca="1" si="183"/>
        <v>44602</v>
      </c>
      <c r="B880" s="106">
        <f t="shared" ca="1" si="188"/>
        <v>-2.7397260273972603E-3</v>
      </c>
      <c r="C880" s="106">
        <f t="shared" ca="1" si="188"/>
        <v>-2.7378507871321013E-3</v>
      </c>
      <c r="D880" s="106">
        <f t="shared" ca="1" si="188"/>
        <v>-2.7379070069885078E-3</v>
      </c>
      <c r="E880" s="106">
        <f t="shared" ca="1" si="188"/>
        <v>-2.7379093307922614E-3</v>
      </c>
      <c r="F880" s="106">
        <f t="shared" ca="1" si="189"/>
        <v>2.7777777777777779E-3</v>
      </c>
      <c r="G880" s="106">
        <f t="shared" ca="1" si="189"/>
        <v>2.7397260273972603E-3</v>
      </c>
      <c r="H880" s="106">
        <f t="shared" ca="1" si="189"/>
        <v>2.7397260273972603E-3</v>
      </c>
      <c r="I880" s="106" t="e">
        <f t="shared" ca="1" si="190"/>
        <v>#NUM!</v>
      </c>
      <c r="J880" s="106" t="e">
        <f t="shared" ca="1" si="190"/>
        <v>#NUM!</v>
      </c>
      <c r="K880" s="106" t="e">
        <f t="shared" ca="1" si="190"/>
        <v>#NUM!</v>
      </c>
      <c r="L880" s="106" t="e">
        <f t="shared" ca="1" si="190"/>
        <v>#NUM!</v>
      </c>
      <c r="M880" s="106" t="e">
        <f t="shared" ca="1" si="190"/>
        <v>#NUM!</v>
      </c>
      <c r="N880" s="106" t="e">
        <f t="shared" ca="1" si="190"/>
        <v>#NUM!</v>
      </c>
      <c r="Q880" s="4"/>
    </row>
    <row r="881" spans="1:17" x14ac:dyDescent="0.2">
      <c r="A881" s="110">
        <f t="shared" ca="1" si="183"/>
        <v>44689</v>
      </c>
      <c r="B881" s="106">
        <f t="shared" ca="1" si="188"/>
        <v>-0.24109589041095891</v>
      </c>
      <c r="C881" s="106">
        <f t="shared" ca="1" si="188"/>
        <v>-0.24093086926762491</v>
      </c>
      <c r="D881" s="106">
        <f t="shared" ca="1" si="188"/>
        <v>-0.24093581661498867</v>
      </c>
      <c r="E881" s="106">
        <f t="shared" ca="1" si="188"/>
        <v>-0.24093602110971901</v>
      </c>
      <c r="F881" s="106">
        <f t="shared" ca="1" si="189"/>
        <v>0.24722222222222223</v>
      </c>
      <c r="G881" s="106">
        <f t="shared" ca="1" si="189"/>
        <v>0.24109589041095891</v>
      </c>
      <c r="H881" s="106">
        <f t="shared" ca="1" si="189"/>
        <v>0.24109589041095891</v>
      </c>
      <c r="I881" s="106" t="e">
        <f t="shared" ca="1" si="190"/>
        <v>#NUM!</v>
      </c>
      <c r="J881" s="106" t="e">
        <f t="shared" ca="1" si="190"/>
        <v>#NUM!</v>
      </c>
      <c r="K881" s="106" t="e">
        <f t="shared" ca="1" si="190"/>
        <v>#NUM!</v>
      </c>
      <c r="L881" s="106" t="e">
        <f t="shared" ca="1" si="190"/>
        <v>#NUM!</v>
      </c>
      <c r="M881" s="106" t="e">
        <f t="shared" ca="1" si="190"/>
        <v>#NUM!</v>
      </c>
      <c r="N881" s="106" t="e">
        <f t="shared" ca="1" si="190"/>
        <v>#NUM!</v>
      </c>
      <c r="Q881" s="4"/>
    </row>
    <row r="882" spans="1:17" x14ac:dyDescent="0.2">
      <c r="A882" s="110">
        <f t="shared" ca="1" si="183"/>
        <v>44690</v>
      </c>
      <c r="B882" s="106">
        <f t="shared" ca="1" si="188"/>
        <v>-0.24383561643835616</v>
      </c>
      <c r="C882" s="106">
        <f t="shared" ca="1" si="188"/>
        <v>-0.24366872005475701</v>
      </c>
      <c r="D882" s="106">
        <f t="shared" ca="1" si="188"/>
        <v>-0.24367372362197717</v>
      </c>
      <c r="E882" s="106">
        <f t="shared" ca="1" si="188"/>
        <v>-0.24367393044051128</v>
      </c>
      <c r="F882" s="106">
        <f t="shared" ca="1" si="189"/>
        <v>0.25</v>
      </c>
      <c r="G882" s="106">
        <f t="shared" ca="1" si="189"/>
        <v>0.24383561643835616</v>
      </c>
      <c r="H882" s="106">
        <f t="shared" ca="1" si="189"/>
        <v>0.24383561643835616</v>
      </c>
      <c r="I882" s="106" t="e">
        <f t="shared" ca="1" si="190"/>
        <v>#NUM!</v>
      </c>
      <c r="J882" s="106" t="e">
        <f t="shared" ca="1" si="190"/>
        <v>#NUM!</v>
      </c>
      <c r="K882" s="106" t="e">
        <f t="shared" ca="1" si="190"/>
        <v>#NUM!</v>
      </c>
      <c r="L882" s="106" t="e">
        <f t="shared" ca="1" si="190"/>
        <v>#NUM!</v>
      </c>
      <c r="M882" s="106" t="e">
        <f t="shared" ca="1" si="190"/>
        <v>#NUM!</v>
      </c>
      <c r="N882" s="106" t="e">
        <f t="shared" ca="1" si="190"/>
        <v>#NUM!</v>
      </c>
      <c r="Q882" s="4"/>
    </row>
    <row r="883" spans="1:17" x14ac:dyDescent="0.2">
      <c r="A883" s="110">
        <f t="shared" ca="1" si="183"/>
        <v>44691</v>
      </c>
      <c r="B883" s="106">
        <f t="shared" ca="1" si="188"/>
        <v>-0.24657534246575341</v>
      </c>
      <c r="C883" s="106">
        <f t="shared" ca="1" si="188"/>
        <v>-0.24640657084188911</v>
      </c>
      <c r="D883" s="106">
        <f t="shared" ca="1" si="188"/>
        <v>-0.24641163062896568</v>
      </c>
      <c r="E883" s="106">
        <f t="shared" ca="1" si="188"/>
        <v>-0.24641183977130354</v>
      </c>
      <c r="F883" s="106">
        <f t="shared" ca="1" si="189"/>
        <v>0.25277777777777777</v>
      </c>
      <c r="G883" s="106">
        <f t="shared" ca="1" si="189"/>
        <v>0.24657534246575341</v>
      </c>
      <c r="H883" s="106">
        <f t="shared" ca="1" si="189"/>
        <v>0.24657534246575341</v>
      </c>
      <c r="I883" s="106" t="e">
        <f t="shared" ca="1" si="190"/>
        <v>#NUM!</v>
      </c>
      <c r="J883" s="106" t="e">
        <f t="shared" ca="1" si="190"/>
        <v>#NUM!</v>
      </c>
      <c r="K883" s="106" t="e">
        <f t="shared" ca="1" si="190"/>
        <v>#NUM!</v>
      </c>
      <c r="L883" s="106" t="e">
        <f t="shared" ca="1" si="190"/>
        <v>#NUM!</v>
      </c>
      <c r="M883" s="106" t="e">
        <f t="shared" ca="1" si="190"/>
        <v>#NUM!</v>
      </c>
      <c r="N883" s="106" t="e">
        <f t="shared" ca="1" si="190"/>
        <v>#NUM!</v>
      </c>
      <c r="Q883" s="4"/>
    </row>
    <row r="884" spans="1:17" x14ac:dyDescent="0.2">
      <c r="A884" s="110">
        <f t="shared" ca="1" si="183"/>
        <v>44781</v>
      </c>
      <c r="B884" s="106">
        <f t="shared" ca="1" si="188"/>
        <v>-0.49315068493150682</v>
      </c>
      <c r="C884" s="106">
        <f t="shared" ca="1" si="188"/>
        <v>-0.49281314168377821</v>
      </c>
      <c r="D884" s="106">
        <f t="shared" ca="1" si="188"/>
        <v>-0.49282326125793136</v>
      </c>
      <c r="E884" s="106">
        <f t="shared" ca="1" si="188"/>
        <v>-0.49282367954260708</v>
      </c>
      <c r="F884" s="106">
        <f t="shared" ca="1" si="189"/>
        <v>0.49722222222222223</v>
      </c>
      <c r="G884" s="106">
        <f t="shared" ca="1" si="189"/>
        <v>0.49315068493150682</v>
      </c>
      <c r="H884" s="106">
        <f t="shared" ca="1" si="189"/>
        <v>0.49315068493150682</v>
      </c>
      <c r="I884" s="106" t="e">
        <f t="shared" ref="I884:N893" ca="1" si="191">DATEDIF($A884,$B$7,I$12)</f>
        <v>#NUM!</v>
      </c>
      <c r="J884" s="106" t="e">
        <f t="shared" ca="1" si="191"/>
        <v>#NUM!</v>
      </c>
      <c r="K884" s="106" t="e">
        <f t="shared" ca="1" si="191"/>
        <v>#NUM!</v>
      </c>
      <c r="L884" s="106" t="e">
        <f t="shared" ca="1" si="191"/>
        <v>#NUM!</v>
      </c>
      <c r="M884" s="106" t="e">
        <f t="shared" ca="1" si="191"/>
        <v>#NUM!</v>
      </c>
      <c r="N884" s="106" t="e">
        <f t="shared" ca="1" si="191"/>
        <v>#NUM!</v>
      </c>
      <c r="Q884" s="4"/>
    </row>
    <row r="885" spans="1:17" x14ac:dyDescent="0.2">
      <c r="A885" s="110">
        <f t="shared" ca="1" si="183"/>
        <v>44782</v>
      </c>
      <c r="B885" s="106">
        <f t="shared" ca="1" si="188"/>
        <v>-0.49589041095890413</v>
      </c>
      <c r="C885" s="106">
        <f t="shared" ca="1" si="188"/>
        <v>-0.49555099247091033</v>
      </c>
      <c r="D885" s="106">
        <f t="shared" ca="1" si="188"/>
        <v>-0.49556116826491986</v>
      </c>
      <c r="E885" s="106">
        <f t="shared" ca="1" si="188"/>
        <v>-0.49556158887339935</v>
      </c>
      <c r="F885" s="106">
        <f t="shared" ca="1" si="189"/>
        <v>0.5</v>
      </c>
      <c r="G885" s="106">
        <f t="shared" ca="1" si="189"/>
        <v>0.49589041095890413</v>
      </c>
      <c r="H885" s="106">
        <f t="shared" ca="1" si="189"/>
        <v>0.49589041095890413</v>
      </c>
      <c r="I885" s="106" t="e">
        <f t="shared" ca="1" si="191"/>
        <v>#NUM!</v>
      </c>
      <c r="J885" s="106" t="e">
        <f t="shared" ca="1" si="191"/>
        <v>#NUM!</v>
      </c>
      <c r="K885" s="106" t="e">
        <f t="shared" ca="1" si="191"/>
        <v>#NUM!</v>
      </c>
      <c r="L885" s="106" t="e">
        <f t="shared" ca="1" si="191"/>
        <v>#NUM!</v>
      </c>
      <c r="M885" s="106" t="e">
        <f t="shared" ca="1" si="191"/>
        <v>#NUM!</v>
      </c>
      <c r="N885" s="106" t="e">
        <f t="shared" ca="1" si="191"/>
        <v>#NUM!</v>
      </c>
      <c r="Q885" s="4"/>
    </row>
    <row r="886" spans="1:17" x14ac:dyDescent="0.2">
      <c r="A886" s="110">
        <f t="shared" ca="1" si="183"/>
        <v>44783</v>
      </c>
      <c r="B886" s="106">
        <f t="shared" ca="1" si="188"/>
        <v>-0.49863013698630138</v>
      </c>
      <c r="C886" s="106">
        <f t="shared" ca="1" si="188"/>
        <v>-0.49828884325804246</v>
      </c>
      <c r="D886" s="106">
        <f t="shared" ca="1" si="188"/>
        <v>-0.49829907527190836</v>
      </c>
      <c r="E886" s="106">
        <f t="shared" ca="1" si="188"/>
        <v>-0.49829949820419162</v>
      </c>
      <c r="F886" s="106">
        <f t="shared" ca="1" si="189"/>
        <v>0.50277777777777777</v>
      </c>
      <c r="G886" s="106">
        <f t="shared" ca="1" si="189"/>
        <v>0.49863013698630138</v>
      </c>
      <c r="H886" s="106">
        <f t="shared" ca="1" si="189"/>
        <v>0.49863013698630138</v>
      </c>
      <c r="I886" s="106" t="e">
        <f t="shared" ca="1" si="191"/>
        <v>#NUM!</v>
      </c>
      <c r="J886" s="106" t="e">
        <f t="shared" ca="1" si="191"/>
        <v>#NUM!</v>
      </c>
      <c r="K886" s="106" t="e">
        <f t="shared" ca="1" si="191"/>
        <v>#NUM!</v>
      </c>
      <c r="L886" s="106" t="e">
        <f t="shared" ca="1" si="191"/>
        <v>#NUM!</v>
      </c>
      <c r="M886" s="106" t="e">
        <f t="shared" ca="1" si="191"/>
        <v>#NUM!</v>
      </c>
      <c r="N886" s="106" t="e">
        <f t="shared" ca="1" si="191"/>
        <v>#NUM!</v>
      </c>
      <c r="Q886" s="4"/>
    </row>
    <row r="887" spans="1:17" x14ac:dyDescent="0.2">
      <c r="A887" s="110">
        <f t="shared" ca="1" si="183"/>
        <v>44873</v>
      </c>
      <c r="B887" s="106">
        <f t="shared" ca="1" si="188"/>
        <v>-0.74520547945205484</v>
      </c>
      <c r="C887" s="106">
        <f t="shared" ca="1" si="188"/>
        <v>-0.74469541409993156</v>
      </c>
      <c r="D887" s="106">
        <f t="shared" ca="1" si="188"/>
        <v>-0.74471070590087407</v>
      </c>
      <c r="E887" s="106">
        <f t="shared" ca="1" si="188"/>
        <v>-0.74471133797549516</v>
      </c>
      <c r="F887" s="106">
        <f t="shared" ca="1" si="189"/>
        <v>0.74722222222222223</v>
      </c>
      <c r="G887" s="106">
        <f t="shared" ca="1" si="189"/>
        <v>0.74520547945205484</v>
      </c>
      <c r="H887" s="106">
        <f t="shared" ca="1" si="189"/>
        <v>0.74520547945205484</v>
      </c>
      <c r="I887" s="106" t="e">
        <f t="shared" ca="1" si="191"/>
        <v>#NUM!</v>
      </c>
      <c r="J887" s="106" t="e">
        <f t="shared" ca="1" si="191"/>
        <v>#NUM!</v>
      </c>
      <c r="K887" s="106" t="e">
        <f t="shared" ca="1" si="191"/>
        <v>#NUM!</v>
      </c>
      <c r="L887" s="106" t="e">
        <f t="shared" ca="1" si="191"/>
        <v>#NUM!</v>
      </c>
      <c r="M887" s="106" t="e">
        <f t="shared" ca="1" si="191"/>
        <v>#NUM!</v>
      </c>
      <c r="N887" s="106" t="e">
        <f t="shared" ca="1" si="191"/>
        <v>#NUM!</v>
      </c>
      <c r="Q887" s="4"/>
    </row>
    <row r="888" spans="1:17" x14ac:dyDescent="0.2">
      <c r="A888" s="110">
        <f t="shared" ca="1" si="183"/>
        <v>44874</v>
      </c>
      <c r="B888" s="106">
        <f t="shared" ca="1" si="188"/>
        <v>-0.74794520547945209</v>
      </c>
      <c r="C888" s="106">
        <f t="shared" ca="1" si="188"/>
        <v>-0.74743326488706363</v>
      </c>
      <c r="D888" s="106">
        <f t="shared" ca="1" si="188"/>
        <v>-0.74744861290786258</v>
      </c>
      <c r="E888" s="106">
        <f t="shared" ca="1" si="188"/>
        <v>-0.74744924730628737</v>
      </c>
      <c r="F888" s="106">
        <f t="shared" ca="1" si="189"/>
        <v>0.75</v>
      </c>
      <c r="G888" s="106">
        <f t="shared" ca="1" si="189"/>
        <v>0.74794520547945209</v>
      </c>
      <c r="H888" s="106">
        <f t="shared" ca="1" si="189"/>
        <v>0.74794520547945209</v>
      </c>
      <c r="I888" s="106" t="e">
        <f t="shared" ca="1" si="191"/>
        <v>#NUM!</v>
      </c>
      <c r="J888" s="106" t="e">
        <f t="shared" ca="1" si="191"/>
        <v>#NUM!</v>
      </c>
      <c r="K888" s="106" t="e">
        <f t="shared" ca="1" si="191"/>
        <v>#NUM!</v>
      </c>
      <c r="L888" s="106" t="e">
        <f t="shared" ca="1" si="191"/>
        <v>#NUM!</v>
      </c>
      <c r="M888" s="106" t="e">
        <f t="shared" ca="1" si="191"/>
        <v>#NUM!</v>
      </c>
      <c r="N888" s="106" t="e">
        <f t="shared" ca="1" si="191"/>
        <v>#NUM!</v>
      </c>
      <c r="Q888" s="4"/>
    </row>
    <row r="889" spans="1:17" x14ac:dyDescent="0.2">
      <c r="A889" s="110">
        <f t="shared" ca="1" si="183"/>
        <v>44875</v>
      </c>
      <c r="B889" s="106">
        <f t="shared" ca="1" si="188"/>
        <v>-0.75068493150684934</v>
      </c>
      <c r="C889" s="106">
        <f t="shared" ca="1" si="188"/>
        <v>-0.75017111567419581</v>
      </c>
      <c r="D889" s="106">
        <f t="shared" ca="1" si="188"/>
        <v>-0.75018651991485108</v>
      </c>
      <c r="E889" s="106">
        <f t="shared" ca="1" si="188"/>
        <v>-0.75018715663707969</v>
      </c>
      <c r="F889" s="106">
        <f t="shared" ca="1" si="189"/>
        <v>0.75277777777777777</v>
      </c>
      <c r="G889" s="106">
        <f t="shared" ca="1" si="189"/>
        <v>0.75068493150684934</v>
      </c>
      <c r="H889" s="106">
        <f t="shared" ca="1" si="189"/>
        <v>0.75068493150684934</v>
      </c>
      <c r="I889" s="106" t="e">
        <f t="shared" ca="1" si="191"/>
        <v>#NUM!</v>
      </c>
      <c r="J889" s="106" t="e">
        <f t="shared" ca="1" si="191"/>
        <v>#NUM!</v>
      </c>
      <c r="K889" s="106" t="e">
        <f t="shared" ca="1" si="191"/>
        <v>#NUM!</v>
      </c>
      <c r="L889" s="106" t="e">
        <f t="shared" ca="1" si="191"/>
        <v>#NUM!</v>
      </c>
      <c r="M889" s="106" t="e">
        <f t="shared" ca="1" si="191"/>
        <v>#NUM!</v>
      </c>
      <c r="N889" s="106" t="e">
        <f t="shared" ca="1" si="191"/>
        <v>#NUM!</v>
      </c>
      <c r="Q889" s="4"/>
    </row>
    <row r="890" spans="1:17" x14ac:dyDescent="0.2">
      <c r="A890" s="110">
        <f t="shared" ca="1" si="183"/>
        <v>44965</v>
      </c>
      <c r="B890" s="106">
        <f t="shared" ca="1" si="188"/>
        <v>-0.99726027397260275</v>
      </c>
      <c r="C890" s="106">
        <f t="shared" ca="1" si="188"/>
        <v>-0.99657768651608492</v>
      </c>
      <c r="D890" s="106">
        <f t="shared" ca="1" si="188"/>
        <v>-0.99659815054381673</v>
      </c>
      <c r="E890" s="106">
        <f t="shared" ca="1" si="188"/>
        <v>-0.99659899640838323</v>
      </c>
      <c r="F890" s="106">
        <f t="shared" ca="1" si="189"/>
        <v>0.99722222222222223</v>
      </c>
      <c r="G890" s="106">
        <f t="shared" ca="1" si="189"/>
        <v>0.99726027397260275</v>
      </c>
      <c r="H890" s="106">
        <f t="shared" ca="1" si="189"/>
        <v>0.99726027397260275</v>
      </c>
      <c r="I890" s="106" t="e">
        <f t="shared" ca="1" si="191"/>
        <v>#NUM!</v>
      </c>
      <c r="J890" s="106" t="e">
        <f t="shared" ca="1" si="191"/>
        <v>#NUM!</v>
      </c>
      <c r="K890" s="106" t="e">
        <f t="shared" ca="1" si="191"/>
        <v>#NUM!</v>
      </c>
      <c r="L890" s="106" t="e">
        <f t="shared" ca="1" si="191"/>
        <v>#NUM!</v>
      </c>
      <c r="M890" s="106" t="e">
        <f t="shared" ca="1" si="191"/>
        <v>#NUM!</v>
      </c>
      <c r="N890" s="106" t="e">
        <f t="shared" ca="1" si="191"/>
        <v>#NUM!</v>
      </c>
      <c r="Q890" s="4"/>
    </row>
    <row r="891" spans="1:17" x14ac:dyDescent="0.2">
      <c r="A891" s="110">
        <f t="shared" ca="1" si="183"/>
        <v>44966</v>
      </c>
      <c r="B891" s="106">
        <f t="shared" ca="1" si="188"/>
        <v>-1</v>
      </c>
      <c r="C891" s="106">
        <f t="shared" ca="1" si="188"/>
        <v>-0.99931553730321698</v>
      </c>
      <c r="D891" s="106">
        <f t="shared" ca="1" si="188"/>
        <v>-0.99933605755080523</v>
      </c>
      <c r="E891" s="106">
        <f t="shared" ca="1" si="188"/>
        <v>-0.99933690573917544</v>
      </c>
      <c r="F891" s="106">
        <f t="shared" ca="1" si="189"/>
        <v>1</v>
      </c>
      <c r="G891" s="106">
        <f t="shared" ca="1" si="189"/>
        <v>1</v>
      </c>
      <c r="H891" s="106">
        <f t="shared" ca="1" si="189"/>
        <v>1</v>
      </c>
      <c r="I891" s="106" t="e">
        <f t="shared" ca="1" si="191"/>
        <v>#NUM!</v>
      </c>
      <c r="J891" s="106" t="e">
        <f t="shared" ca="1" si="191"/>
        <v>#NUM!</v>
      </c>
      <c r="K891" s="106" t="e">
        <f t="shared" ca="1" si="191"/>
        <v>#NUM!</v>
      </c>
      <c r="L891" s="106" t="e">
        <f t="shared" ca="1" si="191"/>
        <v>#NUM!</v>
      </c>
      <c r="M891" s="106" t="e">
        <f t="shared" ca="1" si="191"/>
        <v>#NUM!</v>
      </c>
      <c r="N891" s="106" t="e">
        <f t="shared" ca="1" si="191"/>
        <v>#NUM!</v>
      </c>
      <c r="Q891" s="4"/>
    </row>
    <row r="892" spans="1:17" x14ac:dyDescent="0.2">
      <c r="A892" s="110">
        <f t="shared" ca="1" si="183"/>
        <v>44967</v>
      </c>
      <c r="B892" s="106">
        <f t="shared" ca="1" si="188"/>
        <v>-1.0027397260273974</v>
      </c>
      <c r="C892" s="106">
        <f t="shared" ca="1" si="188"/>
        <v>-1.0020533880903491</v>
      </c>
      <c r="D892" s="106">
        <f t="shared" ca="1" si="188"/>
        <v>-1.0020739645577939</v>
      </c>
      <c r="E892" s="106">
        <f t="shared" ca="1" si="188"/>
        <v>-1.0020748150699677</v>
      </c>
      <c r="F892" s="106">
        <f t="shared" ca="1" si="189"/>
        <v>1.0027777777777778</v>
      </c>
      <c r="G892" s="106">
        <f t="shared" ca="1" si="189"/>
        <v>1.0027397260273974</v>
      </c>
      <c r="H892" s="106">
        <f t="shared" ca="1" si="189"/>
        <v>1.0027397260273974</v>
      </c>
      <c r="I892" s="106" t="e">
        <f t="shared" ca="1" si="191"/>
        <v>#NUM!</v>
      </c>
      <c r="J892" s="106" t="e">
        <f t="shared" ca="1" si="191"/>
        <v>#NUM!</v>
      </c>
      <c r="K892" s="106" t="e">
        <f t="shared" ca="1" si="191"/>
        <v>#NUM!</v>
      </c>
      <c r="L892" s="106" t="e">
        <f t="shared" ca="1" si="191"/>
        <v>#NUM!</v>
      </c>
      <c r="M892" s="106" t="e">
        <f t="shared" ca="1" si="191"/>
        <v>#NUM!</v>
      </c>
      <c r="N892" s="106" t="e">
        <f t="shared" ca="1" si="191"/>
        <v>#NUM!</v>
      </c>
      <c r="Q892" s="4"/>
    </row>
    <row r="893" spans="1:17" x14ac:dyDescent="0.2">
      <c r="A893" s="110">
        <f t="shared" ca="1" si="183"/>
        <v>45054</v>
      </c>
      <c r="B893" s="106">
        <f t="shared" ca="1" si="188"/>
        <v>-1.2410958904109588</v>
      </c>
      <c r="C893" s="106">
        <f t="shared" ca="1" si="188"/>
        <v>-1.2402464065708418</v>
      </c>
      <c r="D893" s="106">
        <f t="shared" ca="1" si="188"/>
        <v>-1.2402718741657939</v>
      </c>
      <c r="E893" s="106">
        <f t="shared" ca="1" si="188"/>
        <v>-1.2402729268488943</v>
      </c>
      <c r="F893" s="106">
        <f t="shared" ca="1" si="189"/>
        <v>1.2472222222222222</v>
      </c>
      <c r="G893" s="106">
        <f t="shared" ca="1" si="189"/>
        <v>1.2410958904109588</v>
      </c>
      <c r="H893" s="106">
        <f t="shared" ca="1" si="189"/>
        <v>1.2410958904109588</v>
      </c>
      <c r="I893" s="106" t="e">
        <f t="shared" ca="1" si="191"/>
        <v>#NUM!</v>
      </c>
      <c r="J893" s="106" t="e">
        <f t="shared" ca="1" si="191"/>
        <v>#NUM!</v>
      </c>
      <c r="K893" s="106" t="e">
        <f t="shared" ca="1" si="191"/>
        <v>#NUM!</v>
      </c>
      <c r="L893" s="106" t="e">
        <f t="shared" ca="1" si="191"/>
        <v>#NUM!</v>
      </c>
      <c r="M893" s="106" t="e">
        <f t="shared" ca="1" si="191"/>
        <v>#NUM!</v>
      </c>
      <c r="N893" s="106" t="e">
        <f t="shared" ca="1" si="191"/>
        <v>#NUM!</v>
      </c>
      <c r="Q893" s="4"/>
    </row>
    <row r="894" spans="1:17" x14ac:dyDescent="0.2">
      <c r="A894" s="110">
        <f t="shared" ca="1" si="183"/>
        <v>45055</v>
      </c>
      <c r="B894" s="106">
        <f t="shared" ref="B894:E913" ca="1" si="192">($B$7-$A894)/B$12</f>
        <v>-1.2438356164383562</v>
      </c>
      <c r="C894" s="106">
        <f t="shared" ca="1" si="192"/>
        <v>-1.2429842573579739</v>
      </c>
      <c r="D894" s="106">
        <f t="shared" ca="1" si="192"/>
        <v>-1.2430097811727825</v>
      </c>
      <c r="E894" s="106">
        <f t="shared" ca="1" si="192"/>
        <v>-1.2430108361796868</v>
      </c>
      <c r="F894" s="106">
        <f t="shared" ref="F894:H913" ca="1" si="193">YEARFRAC($A894,$B$7,F$12)</f>
        <v>1.25</v>
      </c>
      <c r="G894" s="106">
        <f t="shared" ca="1" si="193"/>
        <v>1.2438356164383562</v>
      </c>
      <c r="H894" s="106">
        <f t="shared" ca="1" si="193"/>
        <v>1.2438356164383562</v>
      </c>
      <c r="I894" s="106" t="e">
        <f t="shared" ref="I894:N903" ca="1" si="194">DATEDIF($A894,$B$7,I$12)</f>
        <v>#NUM!</v>
      </c>
      <c r="J894" s="106" t="e">
        <f t="shared" ca="1" si="194"/>
        <v>#NUM!</v>
      </c>
      <c r="K894" s="106" t="e">
        <f t="shared" ca="1" si="194"/>
        <v>#NUM!</v>
      </c>
      <c r="L894" s="106" t="e">
        <f t="shared" ca="1" si="194"/>
        <v>#NUM!</v>
      </c>
      <c r="M894" s="106" t="e">
        <f t="shared" ca="1" si="194"/>
        <v>#NUM!</v>
      </c>
      <c r="N894" s="106" t="e">
        <f t="shared" ca="1" si="194"/>
        <v>#NUM!</v>
      </c>
      <c r="Q894" s="4"/>
    </row>
    <row r="895" spans="1:17" x14ac:dyDescent="0.2">
      <c r="A895" s="110">
        <f t="shared" ca="1" si="183"/>
        <v>45056</v>
      </c>
      <c r="B895" s="106">
        <f t="shared" ca="1" si="192"/>
        <v>-1.2465753424657535</v>
      </c>
      <c r="C895" s="106">
        <f t="shared" ca="1" si="192"/>
        <v>-1.2457221081451062</v>
      </c>
      <c r="D895" s="106">
        <f t="shared" ca="1" si="192"/>
        <v>-1.2457476881797709</v>
      </c>
      <c r="E895" s="106">
        <f t="shared" ca="1" si="192"/>
        <v>-1.245748745510479</v>
      </c>
      <c r="F895" s="106">
        <f t="shared" ca="1" si="193"/>
        <v>1.2527777777777778</v>
      </c>
      <c r="G895" s="106">
        <f t="shared" ca="1" si="193"/>
        <v>1.2465753424657535</v>
      </c>
      <c r="H895" s="106">
        <f t="shared" ca="1" si="193"/>
        <v>1.2465753424657535</v>
      </c>
      <c r="I895" s="106" t="e">
        <f t="shared" ca="1" si="194"/>
        <v>#NUM!</v>
      </c>
      <c r="J895" s="106" t="e">
        <f t="shared" ca="1" si="194"/>
        <v>#NUM!</v>
      </c>
      <c r="K895" s="106" t="e">
        <f t="shared" ca="1" si="194"/>
        <v>#NUM!</v>
      </c>
      <c r="L895" s="106" t="e">
        <f t="shared" ca="1" si="194"/>
        <v>#NUM!</v>
      </c>
      <c r="M895" s="106" t="e">
        <f t="shared" ca="1" si="194"/>
        <v>#NUM!</v>
      </c>
      <c r="N895" s="106" t="e">
        <f t="shared" ca="1" si="194"/>
        <v>#NUM!</v>
      </c>
      <c r="Q895" s="4"/>
    </row>
    <row r="896" spans="1:17" x14ac:dyDescent="0.2">
      <c r="A896" s="110">
        <f t="shared" ca="1" si="183"/>
        <v>45146</v>
      </c>
      <c r="B896" s="106">
        <f t="shared" ca="1" si="192"/>
        <v>-1.4931506849315068</v>
      </c>
      <c r="C896" s="106">
        <f t="shared" ca="1" si="192"/>
        <v>-1.4921286789869952</v>
      </c>
      <c r="D896" s="106">
        <f t="shared" ca="1" si="192"/>
        <v>-1.4921593188087365</v>
      </c>
      <c r="E896" s="106">
        <f t="shared" ca="1" si="192"/>
        <v>-1.4921605852817825</v>
      </c>
      <c r="F896" s="106">
        <f t="shared" ca="1" si="193"/>
        <v>1.4972222222222222</v>
      </c>
      <c r="G896" s="106">
        <f t="shared" ca="1" si="193"/>
        <v>1.4931506849315068</v>
      </c>
      <c r="H896" s="106">
        <f t="shared" ca="1" si="193"/>
        <v>1.4931506849315068</v>
      </c>
      <c r="I896" s="106" t="e">
        <f t="shared" ca="1" si="194"/>
        <v>#NUM!</v>
      </c>
      <c r="J896" s="106" t="e">
        <f t="shared" ca="1" si="194"/>
        <v>#NUM!</v>
      </c>
      <c r="K896" s="106" t="e">
        <f t="shared" ca="1" si="194"/>
        <v>#NUM!</v>
      </c>
      <c r="L896" s="106" t="e">
        <f t="shared" ca="1" si="194"/>
        <v>#NUM!</v>
      </c>
      <c r="M896" s="106" t="e">
        <f t="shared" ca="1" si="194"/>
        <v>#NUM!</v>
      </c>
      <c r="N896" s="106" t="e">
        <f t="shared" ca="1" si="194"/>
        <v>#NUM!</v>
      </c>
      <c r="Q896" s="4"/>
    </row>
    <row r="897" spans="1:17" x14ac:dyDescent="0.2">
      <c r="A897" s="110">
        <f t="shared" ca="1" si="183"/>
        <v>45147</v>
      </c>
      <c r="B897" s="106">
        <f t="shared" ca="1" si="192"/>
        <v>-1.4958904109589042</v>
      </c>
      <c r="C897" s="106">
        <f t="shared" ca="1" si="192"/>
        <v>-1.4948665297741273</v>
      </c>
      <c r="D897" s="106">
        <f t="shared" ca="1" si="192"/>
        <v>-1.4948972258157252</v>
      </c>
      <c r="E897" s="106">
        <f t="shared" ca="1" si="192"/>
        <v>-1.4948984946125747</v>
      </c>
      <c r="F897" s="106">
        <f t="shared" ca="1" si="193"/>
        <v>1.5</v>
      </c>
      <c r="G897" s="106">
        <f t="shared" ca="1" si="193"/>
        <v>1.4958904109589042</v>
      </c>
      <c r="H897" s="106">
        <f t="shared" ca="1" si="193"/>
        <v>1.4958904109589042</v>
      </c>
      <c r="I897" s="106" t="e">
        <f t="shared" ca="1" si="194"/>
        <v>#NUM!</v>
      </c>
      <c r="J897" s="106" t="e">
        <f t="shared" ca="1" si="194"/>
        <v>#NUM!</v>
      </c>
      <c r="K897" s="106" t="e">
        <f t="shared" ca="1" si="194"/>
        <v>#NUM!</v>
      </c>
      <c r="L897" s="106" t="e">
        <f t="shared" ca="1" si="194"/>
        <v>#NUM!</v>
      </c>
      <c r="M897" s="106" t="e">
        <f t="shared" ca="1" si="194"/>
        <v>#NUM!</v>
      </c>
      <c r="N897" s="106" t="e">
        <f t="shared" ca="1" si="194"/>
        <v>#NUM!</v>
      </c>
      <c r="Q897" s="4"/>
    </row>
    <row r="898" spans="1:17" x14ac:dyDescent="0.2">
      <c r="A898" s="110">
        <f t="shared" ca="1" si="183"/>
        <v>45148</v>
      </c>
      <c r="B898" s="106">
        <f t="shared" ca="1" si="192"/>
        <v>-1.4986301369863013</v>
      </c>
      <c r="C898" s="106">
        <f t="shared" ca="1" si="192"/>
        <v>-1.4976043805612593</v>
      </c>
      <c r="D898" s="106">
        <f t="shared" ca="1" si="192"/>
        <v>-1.4976351328227135</v>
      </c>
      <c r="E898" s="106">
        <f t="shared" ca="1" si="192"/>
        <v>-1.4976364039433669</v>
      </c>
      <c r="F898" s="106">
        <f t="shared" ca="1" si="193"/>
        <v>1.5027777777777778</v>
      </c>
      <c r="G898" s="106">
        <f t="shared" ca="1" si="193"/>
        <v>1.4986301369863013</v>
      </c>
      <c r="H898" s="106">
        <f t="shared" ca="1" si="193"/>
        <v>1.4986301369863013</v>
      </c>
      <c r="I898" s="106" t="e">
        <f t="shared" ca="1" si="194"/>
        <v>#NUM!</v>
      </c>
      <c r="J898" s="106" t="e">
        <f t="shared" ca="1" si="194"/>
        <v>#NUM!</v>
      </c>
      <c r="K898" s="106" t="e">
        <f t="shared" ca="1" si="194"/>
        <v>#NUM!</v>
      </c>
      <c r="L898" s="106" t="e">
        <f t="shared" ca="1" si="194"/>
        <v>#NUM!</v>
      </c>
      <c r="M898" s="106" t="e">
        <f t="shared" ca="1" si="194"/>
        <v>#NUM!</v>
      </c>
      <c r="N898" s="106" t="e">
        <f t="shared" ca="1" si="194"/>
        <v>#NUM!</v>
      </c>
      <c r="Q898" s="4"/>
    </row>
    <row r="899" spans="1:17" x14ac:dyDescent="0.2">
      <c r="A899" s="110">
        <f t="shared" ca="1" si="183"/>
        <v>45238</v>
      </c>
      <c r="B899" s="106">
        <f t="shared" ca="1" si="192"/>
        <v>-1.7452054794520548</v>
      </c>
      <c r="C899" s="106">
        <f t="shared" ca="1" si="192"/>
        <v>-1.7440109514031485</v>
      </c>
      <c r="D899" s="106">
        <f t="shared" ca="1" si="192"/>
        <v>-1.7440467634516794</v>
      </c>
      <c r="E899" s="106">
        <f t="shared" ca="1" si="192"/>
        <v>-1.7440482437146705</v>
      </c>
      <c r="F899" s="106">
        <f t="shared" ca="1" si="193"/>
        <v>1.7472222222222222</v>
      </c>
      <c r="G899" s="106">
        <f t="shared" ca="1" si="193"/>
        <v>1.7452054794520548</v>
      </c>
      <c r="H899" s="106">
        <f t="shared" ca="1" si="193"/>
        <v>1.7452054794520548</v>
      </c>
      <c r="I899" s="106" t="e">
        <f t="shared" ca="1" si="194"/>
        <v>#NUM!</v>
      </c>
      <c r="J899" s="106" t="e">
        <f t="shared" ca="1" si="194"/>
        <v>#NUM!</v>
      </c>
      <c r="K899" s="106" t="e">
        <f t="shared" ca="1" si="194"/>
        <v>#NUM!</v>
      </c>
      <c r="L899" s="106" t="e">
        <f t="shared" ca="1" si="194"/>
        <v>#NUM!</v>
      </c>
      <c r="M899" s="106" t="e">
        <f t="shared" ca="1" si="194"/>
        <v>#NUM!</v>
      </c>
      <c r="N899" s="106" t="e">
        <f t="shared" ca="1" si="194"/>
        <v>#NUM!</v>
      </c>
      <c r="Q899" s="4"/>
    </row>
    <row r="900" spans="1:17" x14ac:dyDescent="0.2">
      <c r="A900" s="110">
        <f t="shared" ca="1" si="183"/>
        <v>45239</v>
      </c>
      <c r="B900" s="106">
        <f t="shared" ca="1" si="192"/>
        <v>-1.747945205479452</v>
      </c>
      <c r="C900" s="106">
        <f t="shared" ca="1" si="192"/>
        <v>-1.7467488021902806</v>
      </c>
      <c r="D900" s="106">
        <f t="shared" ca="1" si="192"/>
        <v>-1.7467846704586678</v>
      </c>
      <c r="E900" s="106">
        <f t="shared" ca="1" si="192"/>
        <v>-1.7467861530454629</v>
      </c>
      <c r="F900" s="106">
        <f t="shared" ca="1" si="193"/>
        <v>1.75</v>
      </c>
      <c r="G900" s="106">
        <f t="shared" ca="1" si="193"/>
        <v>1.747945205479452</v>
      </c>
      <c r="H900" s="106">
        <f t="shared" ca="1" si="193"/>
        <v>1.747945205479452</v>
      </c>
      <c r="I900" s="106" t="e">
        <f t="shared" ca="1" si="194"/>
        <v>#NUM!</v>
      </c>
      <c r="J900" s="106" t="e">
        <f t="shared" ca="1" si="194"/>
        <v>#NUM!</v>
      </c>
      <c r="K900" s="106" t="e">
        <f t="shared" ca="1" si="194"/>
        <v>#NUM!</v>
      </c>
      <c r="L900" s="106" t="e">
        <f t="shared" ca="1" si="194"/>
        <v>#NUM!</v>
      </c>
      <c r="M900" s="106" t="e">
        <f t="shared" ca="1" si="194"/>
        <v>#NUM!</v>
      </c>
      <c r="N900" s="106" t="e">
        <f t="shared" ca="1" si="194"/>
        <v>#NUM!</v>
      </c>
      <c r="Q900" s="4"/>
    </row>
    <row r="901" spans="1:17" x14ac:dyDescent="0.2">
      <c r="A901" s="110">
        <f t="shared" ca="1" si="183"/>
        <v>45240</v>
      </c>
      <c r="B901" s="106">
        <f t="shared" ca="1" si="192"/>
        <v>-1.7506849315068493</v>
      </c>
      <c r="C901" s="106">
        <f t="shared" ca="1" si="192"/>
        <v>-1.7494866529774127</v>
      </c>
      <c r="D901" s="106">
        <f t="shared" ca="1" si="192"/>
        <v>-1.7495225774656564</v>
      </c>
      <c r="E901" s="106">
        <f t="shared" ca="1" si="192"/>
        <v>-1.7495240623762551</v>
      </c>
      <c r="F901" s="106">
        <f t="shared" ca="1" si="193"/>
        <v>1.7527777777777778</v>
      </c>
      <c r="G901" s="106">
        <f t="shared" ca="1" si="193"/>
        <v>1.7506849315068493</v>
      </c>
      <c r="H901" s="106">
        <f t="shared" ca="1" si="193"/>
        <v>1.7506849315068493</v>
      </c>
      <c r="I901" s="106" t="e">
        <f t="shared" ca="1" si="194"/>
        <v>#NUM!</v>
      </c>
      <c r="J901" s="106" t="e">
        <f t="shared" ca="1" si="194"/>
        <v>#NUM!</v>
      </c>
      <c r="K901" s="106" t="e">
        <f t="shared" ca="1" si="194"/>
        <v>#NUM!</v>
      </c>
      <c r="L901" s="106" t="e">
        <f t="shared" ca="1" si="194"/>
        <v>#NUM!</v>
      </c>
      <c r="M901" s="106" t="e">
        <f t="shared" ca="1" si="194"/>
        <v>#NUM!</v>
      </c>
      <c r="N901" s="106" t="e">
        <f t="shared" ca="1" si="194"/>
        <v>#NUM!</v>
      </c>
      <c r="Q901" s="4"/>
    </row>
    <row r="902" spans="1:17" x14ac:dyDescent="0.2">
      <c r="A902" s="110">
        <f t="shared" ca="1" si="183"/>
        <v>45330</v>
      </c>
      <c r="B902" s="106">
        <f t="shared" ca="1" si="192"/>
        <v>-1.9972602739726026</v>
      </c>
      <c r="C902" s="106">
        <f t="shared" ca="1" si="192"/>
        <v>-1.9958932238193019</v>
      </c>
      <c r="D902" s="106">
        <f t="shared" ca="1" si="192"/>
        <v>-1.9959342080946221</v>
      </c>
      <c r="E902" s="106">
        <f t="shared" ca="1" si="192"/>
        <v>-1.9959359021475587</v>
      </c>
      <c r="F902" s="106">
        <f t="shared" ca="1" si="193"/>
        <v>1.9972222222222222</v>
      </c>
      <c r="G902" s="106">
        <f t="shared" ca="1" si="193"/>
        <v>1.9954379562043796</v>
      </c>
      <c r="H902" s="106">
        <f t="shared" ca="1" si="193"/>
        <v>1.9972602739726026</v>
      </c>
      <c r="I902" s="106" t="e">
        <f t="shared" ca="1" si="194"/>
        <v>#NUM!</v>
      </c>
      <c r="J902" s="106" t="e">
        <f t="shared" ca="1" si="194"/>
        <v>#NUM!</v>
      </c>
      <c r="K902" s="106" t="e">
        <f t="shared" ca="1" si="194"/>
        <v>#NUM!</v>
      </c>
      <c r="L902" s="106" t="e">
        <f t="shared" ca="1" si="194"/>
        <v>#NUM!</v>
      </c>
      <c r="M902" s="106" t="e">
        <f t="shared" ca="1" si="194"/>
        <v>#NUM!</v>
      </c>
      <c r="N902" s="106" t="e">
        <f t="shared" ca="1" si="194"/>
        <v>#NUM!</v>
      </c>
      <c r="Q902" s="4"/>
    </row>
    <row r="903" spans="1:17" x14ac:dyDescent="0.2">
      <c r="A903" s="110">
        <f t="shared" ca="1" si="183"/>
        <v>45331</v>
      </c>
      <c r="B903" s="106">
        <f t="shared" ca="1" si="192"/>
        <v>-2</v>
      </c>
      <c r="C903" s="106">
        <f t="shared" ca="1" si="192"/>
        <v>-1.998631074606434</v>
      </c>
      <c r="D903" s="106">
        <f t="shared" ca="1" si="192"/>
        <v>-1.9986721151016105</v>
      </c>
      <c r="E903" s="106">
        <f t="shared" ca="1" si="192"/>
        <v>-1.9986738114783509</v>
      </c>
      <c r="F903" s="106">
        <f t="shared" ca="1" si="193"/>
        <v>2</v>
      </c>
      <c r="G903" s="106">
        <f t="shared" ca="1" si="193"/>
        <v>1.998175182481752</v>
      </c>
      <c r="H903" s="106">
        <f t="shared" ca="1" si="193"/>
        <v>2</v>
      </c>
      <c r="I903" s="106" t="e">
        <f t="shared" ca="1" si="194"/>
        <v>#NUM!</v>
      </c>
      <c r="J903" s="106" t="e">
        <f t="shared" ca="1" si="194"/>
        <v>#NUM!</v>
      </c>
      <c r="K903" s="106" t="e">
        <f t="shared" ca="1" si="194"/>
        <v>#NUM!</v>
      </c>
      <c r="L903" s="106" t="e">
        <f t="shared" ca="1" si="194"/>
        <v>#NUM!</v>
      </c>
      <c r="M903" s="106" t="e">
        <f t="shared" ca="1" si="194"/>
        <v>#NUM!</v>
      </c>
      <c r="N903" s="106" t="e">
        <f t="shared" ca="1" si="194"/>
        <v>#NUM!</v>
      </c>
      <c r="Q903" s="4"/>
    </row>
    <row r="904" spans="1:17" x14ac:dyDescent="0.2">
      <c r="A904" s="110">
        <f t="shared" ca="1" si="183"/>
        <v>45332</v>
      </c>
      <c r="B904" s="106">
        <f t="shared" ca="1" si="192"/>
        <v>-2.0027397260273974</v>
      </c>
      <c r="C904" s="106">
        <f t="shared" ca="1" si="192"/>
        <v>-2.001368925393566</v>
      </c>
      <c r="D904" s="106">
        <f t="shared" ca="1" si="192"/>
        <v>-2.0014100221085989</v>
      </c>
      <c r="E904" s="106">
        <f t="shared" ca="1" si="192"/>
        <v>-2.0014117208091431</v>
      </c>
      <c r="F904" s="106">
        <f t="shared" ca="1" si="193"/>
        <v>2.0027777777777778</v>
      </c>
      <c r="G904" s="106">
        <f t="shared" ca="1" si="193"/>
        <v>2.0009124087591244</v>
      </c>
      <c r="H904" s="106">
        <f t="shared" ca="1" si="193"/>
        <v>2.0027397260273974</v>
      </c>
      <c r="I904" s="106" t="e">
        <f t="shared" ref="I904:N913" ca="1" si="195">DATEDIF($A904,$B$7,I$12)</f>
        <v>#NUM!</v>
      </c>
      <c r="J904" s="106" t="e">
        <f t="shared" ca="1" si="195"/>
        <v>#NUM!</v>
      </c>
      <c r="K904" s="106" t="e">
        <f t="shared" ca="1" si="195"/>
        <v>#NUM!</v>
      </c>
      <c r="L904" s="106" t="e">
        <f t="shared" ca="1" si="195"/>
        <v>#NUM!</v>
      </c>
      <c r="M904" s="106" t="e">
        <f t="shared" ca="1" si="195"/>
        <v>#NUM!</v>
      </c>
      <c r="N904" s="106" t="e">
        <f t="shared" ca="1" si="195"/>
        <v>#NUM!</v>
      </c>
      <c r="Q904" s="4"/>
    </row>
    <row r="905" spans="1:17" x14ac:dyDescent="0.2">
      <c r="A905" s="110">
        <f t="shared" ca="1" si="183"/>
        <v>45420</v>
      </c>
      <c r="B905" s="106">
        <f t="shared" ca="1" si="192"/>
        <v>-2.2438356164383562</v>
      </c>
      <c r="C905" s="106">
        <f t="shared" ca="1" si="192"/>
        <v>-2.2422997946611911</v>
      </c>
      <c r="D905" s="106">
        <f t="shared" ca="1" si="192"/>
        <v>-2.2423458387235877</v>
      </c>
      <c r="E905" s="106">
        <f t="shared" ca="1" si="192"/>
        <v>-2.242347741918862</v>
      </c>
      <c r="F905" s="106">
        <f t="shared" ca="1" si="193"/>
        <v>2.2472222222222222</v>
      </c>
      <c r="G905" s="106">
        <f t="shared" ca="1" si="193"/>
        <v>2.2417883211678835</v>
      </c>
      <c r="H905" s="106">
        <f t="shared" ca="1" si="193"/>
        <v>2.2438356164383562</v>
      </c>
      <c r="I905" s="106" t="e">
        <f t="shared" ca="1" si="195"/>
        <v>#NUM!</v>
      </c>
      <c r="J905" s="106" t="e">
        <f t="shared" ca="1" si="195"/>
        <v>#NUM!</v>
      </c>
      <c r="K905" s="106" t="e">
        <f t="shared" ca="1" si="195"/>
        <v>#NUM!</v>
      </c>
      <c r="L905" s="106" t="e">
        <f t="shared" ca="1" si="195"/>
        <v>#NUM!</v>
      </c>
      <c r="M905" s="106" t="e">
        <f t="shared" ca="1" si="195"/>
        <v>#NUM!</v>
      </c>
      <c r="N905" s="106" t="e">
        <f t="shared" ca="1" si="195"/>
        <v>#NUM!</v>
      </c>
      <c r="Q905" s="4"/>
    </row>
    <row r="906" spans="1:17" x14ac:dyDescent="0.2">
      <c r="A906" s="110">
        <f t="shared" ca="1" si="183"/>
        <v>45421</v>
      </c>
      <c r="B906" s="106">
        <f t="shared" ca="1" si="192"/>
        <v>-2.2465753424657535</v>
      </c>
      <c r="C906" s="106">
        <f t="shared" ca="1" si="192"/>
        <v>-2.2450376454483232</v>
      </c>
      <c r="D906" s="106">
        <f t="shared" ca="1" si="192"/>
        <v>-2.2450837457305761</v>
      </c>
      <c r="E906" s="106">
        <f t="shared" ca="1" si="192"/>
        <v>-2.2450856512496542</v>
      </c>
      <c r="F906" s="106">
        <f t="shared" ca="1" si="193"/>
        <v>2.25</v>
      </c>
      <c r="G906" s="106">
        <f t="shared" ca="1" si="193"/>
        <v>2.2445255474452557</v>
      </c>
      <c r="H906" s="106">
        <f t="shared" ca="1" si="193"/>
        <v>2.2465753424657535</v>
      </c>
      <c r="I906" s="106" t="e">
        <f t="shared" ca="1" si="195"/>
        <v>#NUM!</v>
      </c>
      <c r="J906" s="106" t="e">
        <f t="shared" ca="1" si="195"/>
        <v>#NUM!</v>
      </c>
      <c r="K906" s="106" t="e">
        <f t="shared" ca="1" si="195"/>
        <v>#NUM!</v>
      </c>
      <c r="L906" s="106" t="e">
        <f t="shared" ca="1" si="195"/>
        <v>#NUM!</v>
      </c>
      <c r="M906" s="106" t="e">
        <f t="shared" ca="1" si="195"/>
        <v>#NUM!</v>
      </c>
      <c r="N906" s="106" t="e">
        <f t="shared" ca="1" si="195"/>
        <v>#NUM!</v>
      </c>
      <c r="Q906" s="4"/>
    </row>
    <row r="907" spans="1:17" x14ac:dyDescent="0.2">
      <c r="A907" s="110">
        <f t="shared" ca="1" si="183"/>
        <v>45422</v>
      </c>
      <c r="B907" s="106">
        <f t="shared" ca="1" si="192"/>
        <v>-2.2493150684931509</v>
      </c>
      <c r="C907" s="106">
        <f t="shared" ca="1" si="192"/>
        <v>-2.2477754962354553</v>
      </c>
      <c r="D907" s="106">
        <f t="shared" ca="1" si="192"/>
        <v>-2.2478216527375645</v>
      </c>
      <c r="E907" s="106">
        <f t="shared" ca="1" si="192"/>
        <v>-2.2478235605804469</v>
      </c>
      <c r="F907" s="106">
        <f t="shared" ca="1" si="193"/>
        <v>2.2527777777777778</v>
      </c>
      <c r="G907" s="106">
        <f t="shared" ca="1" si="193"/>
        <v>2.2472627737226278</v>
      </c>
      <c r="H907" s="106">
        <f t="shared" ca="1" si="193"/>
        <v>2.2493150684931509</v>
      </c>
      <c r="I907" s="106" t="e">
        <f t="shared" ca="1" si="195"/>
        <v>#NUM!</v>
      </c>
      <c r="J907" s="106" t="e">
        <f t="shared" ca="1" si="195"/>
        <v>#NUM!</v>
      </c>
      <c r="K907" s="106" t="e">
        <f t="shared" ca="1" si="195"/>
        <v>#NUM!</v>
      </c>
      <c r="L907" s="106" t="e">
        <f t="shared" ca="1" si="195"/>
        <v>#NUM!</v>
      </c>
      <c r="M907" s="106" t="e">
        <f t="shared" ca="1" si="195"/>
        <v>#NUM!</v>
      </c>
      <c r="N907" s="106" t="e">
        <f t="shared" ca="1" si="195"/>
        <v>#NUM!</v>
      </c>
      <c r="Q907" s="4"/>
    </row>
    <row r="908" spans="1:17" x14ac:dyDescent="0.2">
      <c r="A908" s="110">
        <f t="shared" ca="1" si="183"/>
        <v>45512</v>
      </c>
      <c r="B908" s="106">
        <f t="shared" ca="1" si="192"/>
        <v>-2.495890410958904</v>
      </c>
      <c r="C908" s="106">
        <f t="shared" ca="1" si="192"/>
        <v>-2.4941820670773445</v>
      </c>
      <c r="D908" s="106">
        <f t="shared" ca="1" si="192"/>
        <v>-2.4942332833665306</v>
      </c>
      <c r="E908" s="106">
        <f t="shared" ca="1" si="192"/>
        <v>-2.4942354003517502</v>
      </c>
      <c r="F908" s="106">
        <f t="shared" ca="1" si="193"/>
        <v>2.4972222222222222</v>
      </c>
      <c r="G908" s="106">
        <f t="shared" ca="1" si="193"/>
        <v>2.4936131386861313</v>
      </c>
      <c r="H908" s="106">
        <f t="shared" ca="1" si="193"/>
        <v>2.495890410958904</v>
      </c>
      <c r="I908" s="106" t="e">
        <f t="shared" ca="1" si="195"/>
        <v>#NUM!</v>
      </c>
      <c r="J908" s="106" t="e">
        <f t="shared" ca="1" si="195"/>
        <v>#NUM!</v>
      </c>
      <c r="K908" s="106" t="e">
        <f t="shared" ca="1" si="195"/>
        <v>#NUM!</v>
      </c>
      <c r="L908" s="106" t="e">
        <f t="shared" ca="1" si="195"/>
        <v>#NUM!</v>
      </c>
      <c r="M908" s="106" t="e">
        <f t="shared" ca="1" si="195"/>
        <v>#NUM!</v>
      </c>
      <c r="N908" s="106" t="e">
        <f t="shared" ca="1" si="195"/>
        <v>#NUM!</v>
      </c>
      <c r="Q908" s="4"/>
    </row>
    <row r="909" spans="1:17" x14ac:dyDescent="0.2">
      <c r="A909" s="110">
        <f t="shared" ca="1" si="183"/>
        <v>45513</v>
      </c>
      <c r="B909" s="106">
        <f t="shared" ca="1" si="192"/>
        <v>-2.4986301369863013</v>
      </c>
      <c r="C909" s="106">
        <f t="shared" ca="1" si="192"/>
        <v>-2.4969199178644765</v>
      </c>
      <c r="D909" s="106">
        <f t="shared" ca="1" si="192"/>
        <v>-2.496971190373519</v>
      </c>
      <c r="E909" s="106">
        <f t="shared" ca="1" si="192"/>
        <v>-2.4969733096825424</v>
      </c>
      <c r="F909" s="106">
        <f t="shared" ca="1" si="193"/>
        <v>2.5</v>
      </c>
      <c r="G909" s="106">
        <f t="shared" ca="1" si="193"/>
        <v>2.4963503649635039</v>
      </c>
      <c r="H909" s="106">
        <f t="shared" ca="1" si="193"/>
        <v>2.4986301369863013</v>
      </c>
      <c r="I909" s="106" t="e">
        <f t="shared" ca="1" si="195"/>
        <v>#NUM!</v>
      </c>
      <c r="J909" s="106" t="e">
        <f t="shared" ca="1" si="195"/>
        <v>#NUM!</v>
      </c>
      <c r="K909" s="106" t="e">
        <f t="shared" ca="1" si="195"/>
        <v>#NUM!</v>
      </c>
      <c r="L909" s="106" t="e">
        <f t="shared" ca="1" si="195"/>
        <v>#NUM!</v>
      </c>
      <c r="M909" s="106" t="e">
        <f t="shared" ca="1" si="195"/>
        <v>#NUM!</v>
      </c>
      <c r="N909" s="106" t="e">
        <f t="shared" ca="1" si="195"/>
        <v>#NUM!</v>
      </c>
      <c r="Q909" s="4"/>
    </row>
    <row r="910" spans="1:17" x14ac:dyDescent="0.2">
      <c r="A910" s="110">
        <f t="shared" ca="1" si="183"/>
        <v>45514</v>
      </c>
      <c r="B910" s="106">
        <f t="shared" ca="1" si="192"/>
        <v>-2.5013698630136987</v>
      </c>
      <c r="C910" s="106">
        <f t="shared" ca="1" si="192"/>
        <v>-2.4996577686516086</v>
      </c>
      <c r="D910" s="106">
        <f t="shared" ca="1" si="192"/>
        <v>-2.4997090973805074</v>
      </c>
      <c r="E910" s="106">
        <f t="shared" ca="1" si="192"/>
        <v>-2.4997112190133346</v>
      </c>
      <c r="F910" s="106">
        <f t="shared" ca="1" si="193"/>
        <v>2.5027777777777778</v>
      </c>
      <c r="G910" s="106">
        <f t="shared" ca="1" si="193"/>
        <v>2.4990875912408761</v>
      </c>
      <c r="H910" s="106">
        <f t="shared" ca="1" si="193"/>
        <v>2.5013698630136987</v>
      </c>
      <c r="I910" s="106" t="e">
        <f t="shared" ca="1" si="195"/>
        <v>#NUM!</v>
      </c>
      <c r="J910" s="106" t="e">
        <f t="shared" ca="1" si="195"/>
        <v>#NUM!</v>
      </c>
      <c r="K910" s="106" t="e">
        <f t="shared" ca="1" si="195"/>
        <v>#NUM!</v>
      </c>
      <c r="L910" s="106" t="e">
        <f t="shared" ca="1" si="195"/>
        <v>#NUM!</v>
      </c>
      <c r="M910" s="106" t="e">
        <f t="shared" ca="1" si="195"/>
        <v>#NUM!</v>
      </c>
      <c r="N910" s="106" t="e">
        <f t="shared" ca="1" si="195"/>
        <v>#NUM!</v>
      </c>
      <c r="Q910" s="4"/>
    </row>
    <row r="911" spans="1:17" x14ac:dyDescent="0.2">
      <c r="A911" s="110">
        <f t="shared" ca="1" si="183"/>
        <v>45604</v>
      </c>
      <c r="B911" s="106">
        <f t="shared" ca="1" si="192"/>
        <v>-2.7479452054794522</v>
      </c>
      <c r="C911" s="106">
        <f t="shared" ca="1" si="192"/>
        <v>-2.7460643394934978</v>
      </c>
      <c r="D911" s="106">
        <f t="shared" ca="1" si="192"/>
        <v>-2.746120728009473</v>
      </c>
      <c r="E911" s="106">
        <f t="shared" ca="1" si="192"/>
        <v>-2.7461230587846384</v>
      </c>
      <c r="F911" s="106">
        <f t="shared" ca="1" si="193"/>
        <v>2.7472222222222222</v>
      </c>
      <c r="G911" s="106">
        <f t="shared" ca="1" si="193"/>
        <v>2.7454379562043796</v>
      </c>
      <c r="H911" s="106">
        <f t="shared" ca="1" si="193"/>
        <v>2.7479452054794522</v>
      </c>
      <c r="I911" s="106" t="e">
        <f t="shared" ca="1" si="195"/>
        <v>#NUM!</v>
      </c>
      <c r="J911" s="106" t="e">
        <f t="shared" ca="1" si="195"/>
        <v>#NUM!</v>
      </c>
      <c r="K911" s="106" t="e">
        <f t="shared" ca="1" si="195"/>
        <v>#NUM!</v>
      </c>
      <c r="L911" s="106" t="e">
        <f t="shared" ca="1" si="195"/>
        <v>#NUM!</v>
      </c>
      <c r="M911" s="106" t="e">
        <f t="shared" ca="1" si="195"/>
        <v>#NUM!</v>
      </c>
      <c r="N911" s="106" t="e">
        <f t="shared" ca="1" si="195"/>
        <v>#NUM!</v>
      </c>
      <c r="Q911" s="4"/>
    </row>
    <row r="912" spans="1:17" x14ac:dyDescent="0.2">
      <c r="A912" s="110">
        <f t="shared" ca="1" si="183"/>
        <v>45605</v>
      </c>
      <c r="B912" s="106">
        <f t="shared" ca="1" si="192"/>
        <v>-2.7506849315068491</v>
      </c>
      <c r="C912" s="106">
        <f t="shared" ca="1" si="192"/>
        <v>-2.7488021902806299</v>
      </c>
      <c r="D912" s="106">
        <f t="shared" ca="1" si="192"/>
        <v>-2.7488586350164614</v>
      </c>
      <c r="E912" s="106">
        <f t="shared" ca="1" si="192"/>
        <v>-2.7488609681154306</v>
      </c>
      <c r="F912" s="106">
        <f t="shared" ca="1" si="193"/>
        <v>2.75</v>
      </c>
      <c r="G912" s="106">
        <f t="shared" ca="1" si="193"/>
        <v>2.7481751824817522</v>
      </c>
      <c r="H912" s="106">
        <f t="shared" ca="1" si="193"/>
        <v>2.7506849315068491</v>
      </c>
      <c r="I912" s="106" t="e">
        <f t="shared" ca="1" si="195"/>
        <v>#NUM!</v>
      </c>
      <c r="J912" s="106" t="e">
        <f t="shared" ca="1" si="195"/>
        <v>#NUM!</v>
      </c>
      <c r="K912" s="106" t="e">
        <f t="shared" ca="1" si="195"/>
        <v>#NUM!</v>
      </c>
      <c r="L912" s="106" t="e">
        <f t="shared" ca="1" si="195"/>
        <v>#NUM!</v>
      </c>
      <c r="M912" s="106" t="e">
        <f t="shared" ca="1" si="195"/>
        <v>#NUM!</v>
      </c>
      <c r="N912" s="106" t="e">
        <f t="shared" ca="1" si="195"/>
        <v>#NUM!</v>
      </c>
      <c r="Q912" s="4"/>
    </row>
    <row r="913" spans="1:17" x14ac:dyDescent="0.2">
      <c r="A913" s="110">
        <f t="shared" ca="1" si="183"/>
        <v>45606</v>
      </c>
      <c r="B913" s="106">
        <f t="shared" ca="1" si="192"/>
        <v>-2.7534246575342465</v>
      </c>
      <c r="C913" s="106">
        <f t="shared" ca="1" si="192"/>
        <v>-2.751540041067762</v>
      </c>
      <c r="D913" s="106">
        <f t="shared" ca="1" si="192"/>
        <v>-2.7515965420234503</v>
      </c>
      <c r="E913" s="106">
        <f t="shared" ca="1" si="192"/>
        <v>-2.7515988774462228</v>
      </c>
      <c r="F913" s="106">
        <f t="shared" ca="1" si="193"/>
        <v>2.7527777777777778</v>
      </c>
      <c r="G913" s="106">
        <f t="shared" ca="1" si="193"/>
        <v>2.7509124087591244</v>
      </c>
      <c r="H913" s="106">
        <f t="shared" ca="1" si="193"/>
        <v>2.7534246575342465</v>
      </c>
      <c r="I913" s="106" t="e">
        <f t="shared" ca="1" si="195"/>
        <v>#NUM!</v>
      </c>
      <c r="J913" s="106" t="e">
        <f t="shared" ca="1" si="195"/>
        <v>#NUM!</v>
      </c>
      <c r="K913" s="106" t="e">
        <f t="shared" ca="1" si="195"/>
        <v>#NUM!</v>
      </c>
      <c r="L913" s="106" t="e">
        <f t="shared" ca="1" si="195"/>
        <v>#NUM!</v>
      </c>
      <c r="M913" s="106" t="e">
        <f t="shared" ca="1" si="195"/>
        <v>#NUM!</v>
      </c>
      <c r="N913" s="106" t="e">
        <f t="shared" ca="1" si="195"/>
        <v>#NUM!</v>
      </c>
      <c r="Q913" s="4"/>
    </row>
    <row r="914" spans="1:17" x14ac:dyDescent="0.2">
      <c r="A914" s="110">
        <f t="shared" ref="A914:A977" ca="1" si="196">EDATE(A911,3)</f>
        <v>45696</v>
      </c>
      <c r="B914" s="106">
        <f t="shared" ref="B914:E933" ca="1" si="197">($B$7-$A914)/B$12</f>
        <v>-3</v>
      </c>
      <c r="C914" s="106">
        <f t="shared" ca="1" si="197"/>
        <v>-2.9979466119096507</v>
      </c>
      <c r="D914" s="106">
        <f t="shared" ca="1" si="197"/>
        <v>-2.9980081726524159</v>
      </c>
      <c r="E914" s="106">
        <f t="shared" ca="1" si="197"/>
        <v>-2.9980107172175261</v>
      </c>
      <c r="F914" s="106">
        <f t="shared" ref="F914:H933" ca="1" si="198">YEARFRAC($A914,$B$7,F$12)</f>
        <v>2.9972222222222222</v>
      </c>
      <c r="G914" s="106">
        <f t="shared" ca="1" si="198"/>
        <v>2.9979466119096507</v>
      </c>
      <c r="H914" s="106">
        <f t="shared" ca="1" si="198"/>
        <v>3</v>
      </c>
      <c r="I914" s="106" t="e">
        <f t="shared" ref="I914:N923" ca="1" si="199">DATEDIF($A914,$B$7,I$12)</f>
        <v>#NUM!</v>
      </c>
      <c r="J914" s="106" t="e">
        <f t="shared" ca="1" si="199"/>
        <v>#NUM!</v>
      </c>
      <c r="K914" s="106" t="e">
        <f t="shared" ca="1" si="199"/>
        <v>#NUM!</v>
      </c>
      <c r="L914" s="106" t="e">
        <f t="shared" ca="1" si="199"/>
        <v>#NUM!</v>
      </c>
      <c r="M914" s="106" t="e">
        <f t="shared" ca="1" si="199"/>
        <v>#NUM!</v>
      </c>
      <c r="N914" s="106" t="e">
        <f t="shared" ca="1" si="199"/>
        <v>#NUM!</v>
      </c>
      <c r="Q914" s="4"/>
    </row>
    <row r="915" spans="1:17" x14ac:dyDescent="0.2">
      <c r="A915" s="110">
        <f t="shared" ca="1" si="196"/>
        <v>45697</v>
      </c>
      <c r="B915" s="106">
        <f t="shared" ca="1" si="197"/>
        <v>-3.0027397260273974</v>
      </c>
      <c r="C915" s="106">
        <f t="shared" ca="1" si="197"/>
        <v>-3.0006844626967832</v>
      </c>
      <c r="D915" s="106">
        <f t="shared" ca="1" si="197"/>
        <v>-3.0007460796594043</v>
      </c>
      <c r="E915" s="106">
        <f t="shared" ca="1" si="197"/>
        <v>-3.0007486265483188</v>
      </c>
      <c r="F915" s="106">
        <f t="shared" ca="1" si="198"/>
        <v>3</v>
      </c>
      <c r="G915" s="106">
        <f t="shared" ca="1" si="198"/>
        <v>3.0006844626967832</v>
      </c>
      <c r="H915" s="106">
        <f t="shared" ca="1" si="198"/>
        <v>3.0027397260273974</v>
      </c>
      <c r="I915" s="106" t="e">
        <f t="shared" ca="1" si="199"/>
        <v>#NUM!</v>
      </c>
      <c r="J915" s="106" t="e">
        <f t="shared" ca="1" si="199"/>
        <v>#NUM!</v>
      </c>
      <c r="K915" s="106" t="e">
        <f t="shared" ca="1" si="199"/>
        <v>#NUM!</v>
      </c>
      <c r="L915" s="106" t="e">
        <f t="shared" ca="1" si="199"/>
        <v>#NUM!</v>
      </c>
      <c r="M915" s="106" t="e">
        <f t="shared" ca="1" si="199"/>
        <v>#NUM!</v>
      </c>
      <c r="N915" s="106" t="e">
        <f t="shared" ca="1" si="199"/>
        <v>#NUM!</v>
      </c>
      <c r="Q915" s="4"/>
    </row>
    <row r="916" spans="1:17" x14ac:dyDescent="0.2">
      <c r="A916" s="110">
        <f t="shared" ca="1" si="196"/>
        <v>45698</v>
      </c>
      <c r="B916" s="106">
        <f t="shared" ca="1" si="197"/>
        <v>-3.0054794520547947</v>
      </c>
      <c r="C916" s="106">
        <f t="shared" ca="1" si="197"/>
        <v>-3.0034223134839153</v>
      </c>
      <c r="D916" s="106">
        <f t="shared" ca="1" si="197"/>
        <v>-3.0034839866663927</v>
      </c>
      <c r="E916" s="106">
        <f t="shared" ca="1" si="197"/>
        <v>-3.003486535879111</v>
      </c>
      <c r="F916" s="106">
        <f t="shared" ca="1" si="198"/>
        <v>3.0027777777777778</v>
      </c>
      <c r="G916" s="106">
        <f t="shared" ca="1" si="198"/>
        <v>3.0034223134839153</v>
      </c>
      <c r="H916" s="106">
        <f t="shared" ca="1" si="198"/>
        <v>3.0054794520547947</v>
      </c>
      <c r="I916" s="106" t="e">
        <f t="shared" ca="1" si="199"/>
        <v>#NUM!</v>
      </c>
      <c r="J916" s="106" t="e">
        <f t="shared" ca="1" si="199"/>
        <v>#NUM!</v>
      </c>
      <c r="K916" s="106" t="e">
        <f t="shared" ca="1" si="199"/>
        <v>#NUM!</v>
      </c>
      <c r="L916" s="106" t="e">
        <f t="shared" ca="1" si="199"/>
        <v>#NUM!</v>
      </c>
      <c r="M916" s="106" t="e">
        <f t="shared" ca="1" si="199"/>
        <v>#NUM!</v>
      </c>
      <c r="N916" s="106" t="e">
        <f t="shared" ca="1" si="199"/>
        <v>#NUM!</v>
      </c>
      <c r="Q916" s="4"/>
    </row>
    <row r="917" spans="1:17" x14ac:dyDescent="0.2">
      <c r="A917" s="110">
        <f t="shared" ca="1" si="196"/>
        <v>45785</v>
      </c>
      <c r="B917" s="106">
        <f t="shared" ca="1" si="197"/>
        <v>-3.2438356164383562</v>
      </c>
      <c r="C917" s="106">
        <f t="shared" ca="1" si="197"/>
        <v>-3.2416153319644079</v>
      </c>
      <c r="D917" s="106">
        <f t="shared" ca="1" si="197"/>
        <v>-3.2416818962743932</v>
      </c>
      <c r="E917" s="106">
        <f t="shared" ca="1" si="197"/>
        <v>-3.2416846476580377</v>
      </c>
      <c r="F917" s="106">
        <f t="shared" ca="1" si="198"/>
        <v>3.2472222222222222</v>
      </c>
      <c r="G917" s="106">
        <f t="shared" ca="1" si="198"/>
        <v>3.2416153319644079</v>
      </c>
      <c r="H917" s="106">
        <f t="shared" ca="1" si="198"/>
        <v>3.2438356164383562</v>
      </c>
      <c r="I917" s="106" t="e">
        <f t="shared" ca="1" si="199"/>
        <v>#NUM!</v>
      </c>
      <c r="J917" s="106" t="e">
        <f t="shared" ca="1" si="199"/>
        <v>#NUM!</v>
      </c>
      <c r="K917" s="106" t="e">
        <f t="shared" ca="1" si="199"/>
        <v>#NUM!</v>
      </c>
      <c r="L917" s="106" t="e">
        <f t="shared" ca="1" si="199"/>
        <v>#NUM!</v>
      </c>
      <c r="M917" s="106" t="e">
        <f t="shared" ca="1" si="199"/>
        <v>#NUM!</v>
      </c>
      <c r="N917" s="106" t="e">
        <f t="shared" ca="1" si="199"/>
        <v>#NUM!</v>
      </c>
      <c r="Q917" s="4"/>
    </row>
    <row r="918" spans="1:17" x14ac:dyDescent="0.2">
      <c r="A918" s="110">
        <f t="shared" ca="1" si="196"/>
        <v>45786</v>
      </c>
      <c r="B918" s="106">
        <f t="shared" ca="1" si="197"/>
        <v>-3.2465753424657535</v>
      </c>
      <c r="C918" s="106">
        <f t="shared" ca="1" si="197"/>
        <v>-3.2443531827515399</v>
      </c>
      <c r="D918" s="106">
        <f t="shared" ca="1" si="197"/>
        <v>-3.2444198032813816</v>
      </c>
      <c r="E918" s="106">
        <f t="shared" ca="1" si="197"/>
        <v>-3.2444225569888299</v>
      </c>
      <c r="F918" s="106">
        <f t="shared" ca="1" si="198"/>
        <v>3.25</v>
      </c>
      <c r="G918" s="106">
        <f t="shared" ca="1" si="198"/>
        <v>3.2443531827515399</v>
      </c>
      <c r="H918" s="106">
        <f t="shared" ca="1" si="198"/>
        <v>3.2465753424657535</v>
      </c>
      <c r="I918" s="106" t="e">
        <f t="shared" ca="1" si="199"/>
        <v>#NUM!</v>
      </c>
      <c r="J918" s="106" t="e">
        <f t="shared" ca="1" si="199"/>
        <v>#NUM!</v>
      </c>
      <c r="K918" s="106" t="e">
        <f t="shared" ca="1" si="199"/>
        <v>#NUM!</v>
      </c>
      <c r="L918" s="106" t="e">
        <f t="shared" ca="1" si="199"/>
        <v>#NUM!</v>
      </c>
      <c r="M918" s="106" t="e">
        <f t="shared" ca="1" si="199"/>
        <v>#NUM!</v>
      </c>
      <c r="N918" s="106" t="e">
        <f t="shared" ca="1" si="199"/>
        <v>#NUM!</v>
      </c>
      <c r="Q918" s="4"/>
    </row>
    <row r="919" spans="1:17" x14ac:dyDescent="0.2">
      <c r="A919" s="110">
        <f t="shared" ca="1" si="196"/>
        <v>45787</v>
      </c>
      <c r="B919" s="106">
        <f t="shared" ca="1" si="197"/>
        <v>-3.2493150684931509</v>
      </c>
      <c r="C919" s="106">
        <f t="shared" ca="1" si="197"/>
        <v>-3.247091033538672</v>
      </c>
      <c r="D919" s="106">
        <f t="shared" ca="1" si="197"/>
        <v>-3.24715771028837</v>
      </c>
      <c r="E919" s="106">
        <f t="shared" ca="1" si="197"/>
        <v>-3.2471604663196221</v>
      </c>
      <c r="F919" s="106">
        <f t="shared" ca="1" si="198"/>
        <v>3.2527777777777778</v>
      </c>
      <c r="G919" s="106">
        <f t="shared" ca="1" si="198"/>
        <v>3.247091033538672</v>
      </c>
      <c r="H919" s="106">
        <f t="shared" ca="1" si="198"/>
        <v>3.2493150684931509</v>
      </c>
      <c r="I919" s="106" t="e">
        <f t="shared" ca="1" si="199"/>
        <v>#NUM!</v>
      </c>
      <c r="J919" s="106" t="e">
        <f t="shared" ca="1" si="199"/>
        <v>#NUM!</v>
      </c>
      <c r="K919" s="106" t="e">
        <f t="shared" ca="1" si="199"/>
        <v>#NUM!</v>
      </c>
      <c r="L919" s="106" t="e">
        <f t="shared" ca="1" si="199"/>
        <v>#NUM!</v>
      </c>
      <c r="M919" s="106" t="e">
        <f t="shared" ca="1" si="199"/>
        <v>#NUM!</v>
      </c>
      <c r="N919" s="106" t="e">
        <f t="shared" ca="1" si="199"/>
        <v>#NUM!</v>
      </c>
      <c r="Q919" s="4"/>
    </row>
    <row r="920" spans="1:17" x14ac:dyDescent="0.2">
      <c r="A920" s="110">
        <f t="shared" ca="1" si="196"/>
        <v>45877</v>
      </c>
      <c r="B920" s="106">
        <f t="shared" ca="1" si="197"/>
        <v>-3.495890410958904</v>
      </c>
      <c r="C920" s="106">
        <f t="shared" ca="1" si="197"/>
        <v>-3.4934976043805612</v>
      </c>
      <c r="D920" s="106">
        <f t="shared" ca="1" si="197"/>
        <v>-3.4935693409173356</v>
      </c>
      <c r="E920" s="106">
        <f t="shared" ca="1" si="197"/>
        <v>-3.4935723060909258</v>
      </c>
      <c r="F920" s="106">
        <f t="shared" ca="1" si="198"/>
        <v>3.4972222222222222</v>
      </c>
      <c r="G920" s="106">
        <f t="shared" ca="1" si="198"/>
        <v>3.4934976043805612</v>
      </c>
      <c r="H920" s="106">
        <f t="shared" ca="1" si="198"/>
        <v>3.495890410958904</v>
      </c>
      <c r="I920" s="106" t="e">
        <f t="shared" ca="1" si="199"/>
        <v>#NUM!</v>
      </c>
      <c r="J920" s="106" t="e">
        <f t="shared" ca="1" si="199"/>
        <v>#NUM!</v>
      </c>
      <c r="K920" s="106" t="e">
        <f t="shared" ca="1" si="199"/>
        <v>#NUM!</v>
      </c>
      <c r="L920" s="106" t="e">
        <f t="shared" ca="1" si="199"/>
        <v>#NUM!</v>
      </c>
      <c r="M920" s="106" t="e">
        <f t="shared" ca="1" si="199"/>
        <v>#NUM!</v>
      </c>
      <c r="N920" s="106" t="e">
        <f t="shared" ca="1" si="199"/>
        <v>#NUM!</v>
      </c>
      <c r="Q920" s="4"/>
    </row>
    <row r="921" spans="1:17" x14ac:dyDescent="0.2">
      <c r="A921" s="110">
        <f t="shared" ca="1" si="196"/>
        <v>45878</v>
      </c>
      <c r="B921" s="106">
        <f t="shared" ca="1" si="197"/>
        <v>-3.4986301369863013</v>
      </c>
      <c r="C921" s="106">
        <f t="shared" ca="1" si="197"/>
        <v>-3.4962354551676933</v>
      </c>
      <c r="D921" s="106">
        <f t="shared" ca="1" si="197"/>
        <v>-3.496307247924324</v>
      </c>
      <c r="E921" s="106">
        <f t="shared" ca="1" si="197"/>
        <v>-3.496310215421718</v>
      </c>
      <c r="F921" s="106">
        <f t="shared" ca="1" si="198"/>
        <v>3.5</v>
      </c>
      <c r="G921" s="106">
        <f t="shared" ca="1" si="198"/>
        <v>3.4962354551676933</v>
      </c>
      <c r="H921" s="106">
        <f t="shared" ca="1" si="198"/>
        <v>3.4986301369863013</v>
      </c>
      <c r="I921" s="106" t="e">
        <f t="shared" ca="1" si="199"/>
        <v>#NUM!</v>
      </c>
      <c r="J921" s="106" t="e">
        <f t="shared" ca="1" si="199"/>
        <v>#NUM!</v>
      </c>
      <c r="K921" s="106" t="e">
        <f t="shared" ca="1" si="199"/>
        <v>#NUM!</v>
      </c>
      <c r="L921" s="106" t="e">
        <f t="shared" ca="1" si="199"/>
        <v>#NUM!</v>
      </c>
      <c r="M921" s="106" t="e">
        <f t="shared" ca="1" si="199"/>
        <v>#NUM!</v>
      </c>
      <c r="N921" s="106" t="e">
        <f t="shared" ca="1" si="199"/>
        <v>#NUM!</v>
      </c>
      <c r="Q921" s="4"/>
    </row>
    <row r="922" spans="1:17" x14ac:dyDescent="0.2">
      <c r="A922" s="110">
        <f t="shared" ca="1" si="196"/>
        <v>45879</v>
      </c>
      <c r="B922" s="106">
        <f t="shared" ca="1" si="197"/>
        <v>-3.5013698630136987</v>
      </c>
      <c r="C922" s="106">
        <f t="shared" ca="1" si="197"/>
        <v>-3.4989733059548254</v>
      </c>
      <c r="D922" s="106">
        <f t="shared" ca="1" si="197"/>
        <v>-3.4990451549313129</v>
      </c>
      <c r="E922" s="106">
        <f t="shared" ca="1" si="197"/>
        <v>-3.4990481247525103</v>
      </c>
      <c r="F922" s="106">
        <f t="shared" ca="1" si="198"/>
        <v>3.5027777777777778</v>
      </c>
      <c r="G922" s="106">
        <f t="shared" ca="1" si="198"/>
        <v>3.4989733059548254</v>
      </c>
      <c r="H922" s="106">
        <f t="shared" ca="1" si="198"/>
        <v>3.5013698630136987</v>
      </c>
      <c r="I922" s="106" t="e">
        <f t="shared" ca="1" si="199"/>
        <v>#NUM!</v>
      </c>
      <c r="J922" s="106" t="e">
        <f t="shared" ca="1" si="199"/>
        <v>#NUM!</v>
      </c>
      <c r="K922" s="106" t="e">
        <f t="shared" ca="1" si="199"/>
        <v>#NUM!</v>
      </c>
      <c r="L922" s="106" t="e">
        <f t="shared" ca="1" si="199"/>
        <v>#NUM!</v>
      </c>
      <c r="M922" s="106" t="e">
        <f t="shared" ca="1" si="199"/>
        <v>#NUM!</v>
      </c>
      <c r="N922" s="106" t="e">
        <f t="shared" ca="1" si="199"/>
        <v>#NUM!</v>
      </c>
      <c r="Q922" s="4"/>
    </row>
    <row r="923" spans="1:17" x14ac:dyDescent="0.2">
      <c r="A923" s="110">
        <f t="shared" ca="1" si="196"/>
        <v>45969</v>
      </c>
      <c r="B923" s="106">
        <f t="shared" ca="1" si="197"/>
        <v>-3.7479452054794522</v>
      </c>
      <c r="C923" s="106">
        <f t="shared" ca="1" si="197"/>
        <v>-3.7453798767967146</v>
      </c>
      <c r="D923" s="106">
        <f t="shared" ca="1" si="197"/>
        <v>-3.7454567855602785</v>
      </c>
      <c r="E923" s="106">
        <f t="shared" ca="1" si="197"/>
        <v>-3.7454599645238136</v>
      </c>
      <c r="F923" s="106">
        <f t="shared" ca="1" si="198"/>
        <v>3.7472222222222222</v>
      </c>
      <c r="G923" s="106">
        <f t="shared" ca="1" si="198"/>
        <v>3.7453798767967146</v>
      </c>
      <c r="H923" s="106">
        <f t="shared" ca="1" si="198"/>
        <v>3.7479452054794522</v>
      </c>
      <c r="I923" s="106" t="e">
        <f t="shared" ca="1" si="199"/>
        <v>#NUM!</v>
      </c>
      <c r="J923" s="106" t="e">
        <f t="shared" ca="1" si="199"/>
        <v>#NUM!</v>
      </c>
      <c r="K923" s="106" t="e">
        <f t="shared" ca="1" si="199"/>
        <v>#NUM!</v>
      </c>
      <c r="L923" s="106" t="e">
        <f t="shared" ca="1" si="199"/>
        <v>#NUM!</v>
      </c>
      <c r="M923" s="106" t="e">
        <f t="shared" ca="1" si="199"/>
        <v>#NUM!</v>
      </c>
      <c r="N923" s="106" t="e">
        <f t="shared" ca="1" si="199"/>
        <v>#NUM!</v>
      </c>
      <c r="Q923" s="4"/>
    </row>
    <row r="924" spans="1:17" x14ac:dyDescent="0.2">
      <c r="A924" s="110">
        <f t="shared" ca="1" si="196"/>
        <v>45970</v>
      </c>
      <c r="B924" s="106">
        <f t="shared" ca="1" si="197"/>
        <v>-3.7506849315068491</v>
      </c>
      <c r="C924" s="106">
        <f t="shared" ca="1" si="197"/>
        <v>-3.7481177275838466</v>
      </c>
      <c r="D924" s="106">
        <f t="shared" ca="1" si="197"/>
        <v>-3.7481946925672669</v>
      </c>
      <c r="E924" s="106">
        <f t="shared" ca="1" si="197"/>
        <v>-3.7481978738546058</v>
      </c>
      <c r="F924" s="106">
        <f t="shared" ca="1" si="198"/>
        <v>3.75</v>
      </c>
      <c r="G924" s="106">
        <f t="shared" ca="1" si="198"/>
        <v>3.7481177275838466</v>
      </c>
      <c r="H924" s="106">
        <f t="shared" ca="1" si="198"/>
        <v>3.7506849315068491</v>
      </c>
      <c r="I924" s="106" t="e">
        <f t="shared" ref="I924:N933" ca="1" si="200">DATEDIF($A924,$B$7,I$12)</f>
        <v>#NUM!</v>
      </c>
      <c r="J924" s="106" t="e">
        <f t="shared" ca="1" si="200"/>
        <v>#NUM!</v>
      </c>
      <c r="K924" s="106" t="e">
        <f t="shared" ca="1" si="200"/>
        <v>#NUM!</v>
      </c>
      <c r="L924" s="106" t="e">
        <f t="shared" ca="1" si="200"/>
        <v>#NUM!</v>
      </c>
      <c r="M924" s="106" t="e">
        <f t="shared" ca="1" si="200"/>
        <v>#NUM!</v>
      </c>
      <c r="N924" s="106" t="e">
        <f t="shared" ca="1" si="200"/>
        <v>#NUM!</v>
      </c>
      <c r="Q924" s="4"/>
    </row>
    <row r="925" spans="1:17" x14ac:dyDescent="0.2">
      <c r="A925" s="110">
        <f t="shared" ca="1" si="196"/>
        <v>45971</v>
      </c>
      <c r="B925" s="106">
        <f t="shared" ca="1" si="197"/>
        <v>-3.7534246575342465</v>
      </c>
      <c r="C925" s="106">
        <f t="shared" ca="1" si="197"/>
        <v>-3.7508555783709787</v>
      </c>
      <c r="D925" s="106">
        <f t="shared" ca="1" si="197"/>
        <v>-3.7509325995742553</v>
      </c>
      <c r="E925" s="106">
        <f t="shared" ca="1" si="197"/>
        <v>-3.7509357831853984</v>
      </c>
      <c r="F925" s="106">
        <f t="shared" ca="1" si="198"/>
        <v>3.7527777777777778</v>
      </c>
      <c r="G925" s="106">
        <f t="shared" ca="1" si="198"/>
        <v>3.7508555783709787</v>
      </c>
      <c r="H925" s="106">
        <f t="shared" ca="1" si="198"/>
        <v>3.7534246575342465</v>
      </c>
      <c r="I925" s="106" t="e">
        <f t="shared" ca="1" si="200"/>
        <v>#NUM!</v>
      </c>
      <c r="J925" s="106" t="e">
        <f t="shared" ca="1" si="200"/>
        <v>#NUM!</v>
      </c>
      <c r="K925" s="106" t="e">
        <f t="shared" ca="1" si="200"/>
        <v>#NUM!</v>
      </c>
      <c r="L925" s="106" t="e">
        <f t="shared" ca="1" si="200"/>
        <v>#NUM!</v>
      </c>
      <c r="M925" s="106" t="e">
        <f t="shared" ca="1" si="200"/>
        <v>#NUM!</v>
      </c>
      <c r="N925" s="106" t="e">
        <f t="shared" ca="1" si="200"/>
        <v>#NUM!</v>
      </c>
      <c r="Q925" s="4"/>
    </row>
    <row r="926" spans="1:17" x14ac:dyDescent="0.2">
      <c r="A926" s="110">
        <f t="shared" ca="1" si="196"/>
        <v>46061</v>
      </c>
      <c r="B926" s="106">
        <f t="shared" ca="1" si="197"/>
        <v>-4</v>
      </c>
      <c r="C926" s="106">
        <f t="shared" ca="1" si="197"/>
        <v>-3.9972621492128679</v>
      </c>
      <c r="D926" s="106">
        <f t="shared" ca="1" si="197"/>
        <v>-3.9973442302032209</v>
      </c>
      <c r="E926" s="106">
        <f t="shared" ca="1" si="197"/>
        <v>-3.9973476229567018</v>
      </c>
      <c r="F926" s="106">
        <f t="shared" ca="1" si="198"/>
        <v>3.9972222222222222</v>
      </c>
      <c r="G926" s="106">
        <f t="shared" ca="1" si="198"/>
        <v>3.9978094194961664</v>
      </c>
      <c r="H926" s="106">
        <f t="shared" ca="1" si="198"/>
        <v>4</v>
      </c>
      <c r="I926" s="106" t="e">
        <f t="shared" ca="1" si="200"/>
        <v>#NUM!</v>
      </c>
      <c r="J926" s="106" t="e">
        <f t="shared" ca="1" si="200"/>
        <v>#NUM!</v>
      </c>
      <c r="K926" s="106" t="e">
        <f t="shared" ca="1" si="200"/>
        <v>#NUM!</v>
      </c>
      <c r="L926" s="106" t="e">
        <f t="shared" ca="1" si="200"/>
        <v>#NUM!</v>
      </c>
      <c r="M926" s="106" t="e">
        <f t="shared" ca="1" si="200"/>
        <v>#NUM!</v>
      </c>
      <c r="N926" s="106" t="e">
        <f t="shared" ca="1" si="200"/>
        <v>#NUM!</v>
      </c>
      <c r="Q926" s="4"/>
    </row>
    <row r="927" spans="1:17" x14ac:dyDescent="0.2">
      <c r="A927" s="110">
        <f t="shared" ca="1" si="196"/>
        <v>46062</v>
      </c>
      <c r="B927" s="106">
        <f t="shared" ca="1" si="197"/>
        <v>-4.0027397260273974</v>
      </c>
      <c r="C927" s="106">
        <f t="shared" ca="1" si="197"/>
        <v>-4</v>
      </c>
      <c r="D927" s="106">
        <f t="shared" ca="1" si="197"/>
        <v>-4.0000821372102093</v>
      </c>
      <c r="E927" s="106">
        <f t="shared" ca="1" si="197"/>
        <v>-4.0000855322874944</v>
      </c>
      <c r="F927" s="106">
        <f t="shared" ca="1" si="198"/>
        <v>4</v>
      </c>
      <c r="G927" s="106">
        <f t="shared" ca="1" si="198"/>
        <v>4.0005476451259581</v>
      </c>
      <c r="H927" s="106">
        <f t="shared" ca="1" si="198"/>
        <v>4.0027397260273974</v>
      </c>
      <c r="I927" s="106" t="e">
        <f t="shared" ca="1" si="200"/>
        <v>#NUM!</v>
      </c>
      <c r="J927" s="106" t="e">
        <f t="shared" ca="1" si="200"/>
        <v>#NUM!</v>
      </c>
      <c r="K927" s="106" t="e">
        <f t="shared" ca="1" si="200"/>
        <v>#NUM!</v>
      </c>
      <c r="L927" s="106" t="e">
        <f t="shared" ca="1" si="200"/>
        <v>#NUM!</v>
      </c>
      <c r="M927" s="106" t="e">
        <f t="shared" ca="1" si="200"/>
        <v>#NUM!</v>
      </c>
      <c r="N927" s="106" t="e">
        <f t="shared" ca="1" si="200"/>
        <v>#NUM!</v>
      </c>
      <c r="Q927" s="4"/>
    </row>
    <row r="928" spans="1:17" x14ac:dyDescent="0.2">
      <c r="A928" s="110">
        <f t="shared" ca="1" si="196"/>
        <v>46063</v>
      </c>
      <c r="B928" s="106">
        <f t="shared" ca="1" si="197"/>
        <v>-4.0054794520547947</v>
      </c>
      <c r="C928" s="106">
        <f t="shared" ca="1" si="197"/>
        <v>-4.0027378507871321</v>
      </c>
      <c r="D928" s="106">
        <f t="shared" ca="1" si="197"/>
        <v>-4.0028200442171977</v>
      </c>
      <c r="E928" s="106">
        <f t="shared" ca="1" si="197"/>
        <v>-4.0028234416182862</v>
      </c>
      <c r="F928" s="106">
        <f t="shared" ca="1" si="198"/>
        <v>4.0027777777777782</v>
      </c>
      <c r="G928" s="106">
        <f t="shared" ca="1" si="198"/>
        <v>4.0032858707557502</v>
      </c>
      <c r="H928" s="106">
        <f t="shared" ca="1" si="198"/>
        <v>4.0054794520547947</v>
      </c>
      <c r="I928" s="106" t="e">
        <f t="shared" ca="1" si="200"/>
        <v>#NUM!</v>
      </c>
      <c r="J928" s="106" t="e">
        <f t="shared" ca="1" si="200"/>
        <v>#NUM!</v>
      </c>
      <c r="K928" s="106" t="e">
        <f t="shared" ca="1" si="200"/>
        <v>#NUM!</v>
      </c>
      <c r="L928" s="106" t="e">
        <f t="shared" ca="1" si="200"/>
        <v>#NUM!</v>
      </c>
      <c r="M928" s="106" t="e">
        <f t="shared" ca="1" si="200"/>
        <v>#NUM!</v>
      </c>
      <c r="N928" s="106" t="e">
        <f t="shared" ca="1" si="200"/>
        <v>#NUM!</v>
      </c>
      <c r="Q928" s="4"/>
    </row>
    <row r="929" spans="1:17" x14ac:dyDescent="0.2">
      <c r="A929" s="110">
        <f t="shared" ca="1" si="196"/>
        <v>46150</v>
      </c>
      <c r="B929" s="106">
        <f t="shared" ca="1" si="197"/>
        <v>-4.2438356164383562</v>
      </c>
      <c r="C929" s="106">
        <f t="shared" ca="1" si="197"/>
        <v>-4.2409308692676246</v>
      </c>
      <c r="D929" s="106">
        <f t="shared" ca="1" si="197"/>
        <v>-4.2410179538251986</v>
      </c>
      <c r="E929" s="106">
        <f t="shared" ca="1" si="197"/>
        <v>-4.2410215533972133</v>
      </c>
      <c r="F929" s="106">
        <f t="shared" ca="1" si="198"/>
        <v>4.2472222222222218</v>
      </c>
      <c r="G929" s="106">
        <f t="shared" ca="1" si="198"/>
        <v>4.2415115005476451</v>
      </c>
      <c r="H929" s="106">
        <f t="shared" ca="1" si="198"/>
        <v>4.2438356164383562</v>
      </c>
      <c r="I929" s="106" t="e">
        <f t="shared" ca="1" si="200"/>
        <v>#NUM!</v>
      </c>
      <c r="J929" s="106" t="e">
        <f t="shared" ca="1" si="200"/>
        <v>#NUM!</v>
      </c>
      <c r="K929" s="106" t="e">
        <f t="shared" ca="1" si="200"/>
        <v>#NUM!</v>
      </c>
      <c r="L929" s="106" t="e">
        <f t="shared" ca="1" si="200"/>
        <v>#NUM!</v>
      </c>
      <c r="M929" s="106" t="e">
        <f t="shared" ca="1" si="200"/>
        <v>#NUM!</v>
      </c>
      <c r="N929" s="106" t="e">
        <f t="shared" ca="1" si="200"/>
        <v>#NUM!</v>
      </c>
      <c r="Q929" s="4"/>
    </row>
    <row r="930" spans="1:17" x14ac:dyDescent="0.2">
      <c r="A930" s="110">
        <f t="shared" ca="1" si="196"/>
        <v>46151</v>
      </c>
      <c r="B930" s="106">
        <f t="shared" ca="1" si="197"/>
        <v>-4.2465753424657535</v>
      </c>
      <c r="C930" s="106">
        <f t="shared" ca="1" si="197"/>
        <v>-4.2436687200547567</v>
      </c>
      <c r="D930" s="106">
        <f t="shared" ca="1" si="197"/>
        <v>-4.243755860832187</v>
      </c>
      <c r="E930" s="106">
        <f t="shared" ca="1" si="197"/>
        <v>-4.2437594627280051</v>
      </c>
      <c r="F930" s="106">
        <f t="shared" ca="1" si="198"/>
        <v>4.25</v>
      </c>
      <c r="G930" s="106">
        <f t="shared" ca="1" si="198"/>
        <v>4.2442497261774372</v>
      </c>
      <c r="H930" s="106">
        <f t="shared" ca="1" si="198"/>
        <v>4.2465753424657535</v>
      </c>
      <c r="I930" s="106" t="e">
        <f t="shared" ca="1" si="200"/>
        <v>#NUM!</v>
      </c>
      <c r="J930" s="106" t="e">
        <f t="shared" ca="1" si="200"/>
        <v>#NUM!</v>
      </c>
      <c r="K930" s="106" t="e">
        <f t="shared" ca="1" si="200"/>
        <v>#NUM!</v>
      </c>
      <c r="L930" s="106" t="e">
        <f t="shared" ca="1" si="200"/>
        <v>#NUM!</v>
      </c>
      <c r="M930" s="106" t="e">
        <f t="shared" ca="1" si="200"/>
        <v>#NUM!</v>
      </c>
      <c r="N930" s="106" t="e">
        <f t="shared" ca="1" si="200"/>
        <v>#NUM!</v>
      </c>
      <c r="Q930" s="4"/>
    </row>
    <row r="931" spans="1:17" x14ac:dyDescent="0.2">
      <c r="A931" s="110">
        <f t="shared" ca="1" si="196"/>
        <v>46152</v>
      </c>
      <c r="B931" s="106">
        <f t="shared" ca="1" si="197"/>
        <v>-4.2493150684931509</v>
      </c>
      <c r="C931" s="106">
        <f t="shared" ca="1" si="197"/>
        <v>-4.2464065708418888</v>
      </c>
      <c r="D931" s="106">
        <f t="shared" ca="1" si="197"/>
        <v>-4.2464937678391754</v>
      </c>
      <c r="E931" s="106">
        <f t="shared" ca="1" si="197"/>
        <v>-4.2464973720587977</v>
      </c>
      <c r="F931" s="106">
        <f t="shared" ca="1" si="198"/>
        <v>4.2527777777777782</v>
      </c>
      <c r="G931" s="106">
        <f t="shared" ca="1" si="198"/>
        <v>4.2469879518072293</v>
      </c>
      <c r="H931" s="106">
        <f t="shared" ca="1" si="198"/>
        <v>4.2493150684931509</v>
      </c>
      <c r="I931" s="106" t="e">
        <f t="shared" ca="1" si="200"/>
        <v>#NUM!</v>
      </c>
      <c r="J931" s="106" t="e">
        <f t="shared" ca="1" si="200"/>
        <v>#NUM!</v>
      </c>
      <c r="K931" s="106" t="e">
        <f t="shared" ca="1" si="200"/>
        <v>#NUM!</v>
      </c>
      <c r="L931" s="106" t="e">
        <f t="shared" ca="1" si="200"/>
        <v>#NUM!</v>
      </c>
      <c r="M931" s="106" t="e">
        <f t="shared" ca="1" si="200"/>
        <v>#NUM!</v>
      </c>
      <c r="N931" s="106" t="e">
        <f t="shared" ca="1" si="200"/>
        <v>#NUM!</v>
      </c>
      <c r="Q931" s="4"/>
    </row>
    <row r="932" spans="1:17" x14ac:dyDescent="0.2">
      <c r="A932" s="110">
        <f t="shared" ca="1" si="196"/>
        <v>46242</v>
      </c>
      <c r="B932" s="106">
        <f t="shared" ca="1" si="197"/>
        <v>-4.4958904109589044</v>
      </c>
      <c r="C932" s="106">
        <f t="shared" ca="1" si="197"/>
        <v>-4.4928131416837784</v>
      </c>
      <c r="D932" s="106">
        <f t="shared" ca="1" si="197"/>
        <v>-4.4929053984681406</v>
      </c>
      <c r="E932" s="106">
        <f t="shared" ca="1" si="197"/>
        <v>-4.4929092118301011</v>
      </c>
      <c r="F932" s="106">
        <f t="shared" ca="1" si="198"/>
        <v>4.4972222222222218</v>
      </c>
      <c r="G932" s="106">
        <f t="shared" ca="1" si="198"/>
        <v>4.4934282584884997</v>
      </c>
      <c r="H932" s="106">
        <f t="shared" ca="1" si="198"/>
        <v>4.4958904109589044</v>
      </c>
      <c r="I932" s="106" t="e">
        <f t="shared" ca="1" si="200"/>
        <v>#NUM!</v>
      </c>
      <c r="J932" s="106" t="e">
        <f t="shared" ca="1" si="200"/>
        <v>#NUM!</v>
      </c>
      <c r="K932" s="106" t="e">
        <f t="shared" ca="1" si="200"/>
        <v>#NUM!</v>
      </c>
      <c r="L932" s="106" t="e">
        <f t="shared" ca="1" si="200"/>
        <v>#NUM!</v>
      </c>
      <c r="M932" s="106" t="e">
        <f t="shared" ca="1" si="200"/>
        <v>#NUM!</v>
      </c>
      <c r="N932" s="106" t="e">
        <f t="shared" ca="1" si="200"/>
        <v>#NUM!</v>
      </c>
      <c r="Q932" s="4"/>
    </row>
    <row r="933" spans="1:17" x14ac:dyDescent="0.2">
      <c r="A933" s="110">
        <f t="shared" ca="1" si="196"/>
        <v>46243</v>
      </c>
      <c r="B933" s="106">
        <f t="shared" ca="1" si="197"/>
        <v>-4.4986301369863018</v>
      </c>
      <c r="C933" s="106">
        <f t="shared" ca="1" si="197"/>
        <v>-4.4955509924709105</v>
      </c>
      <c r="D933" s="106">
        <f t="shared" ca="1" si="197"/>
        <v>-4.495643305475129</v>
      </c>
      <c r="E933" s="106">
        <f t="shared" ca="1" si="197"/>
        <v>-4.4956471211608937</v>
      </c>
      <c r="F933" s="106">
        <f t="shared" ca="1" si="198"/>
        <v>4.5</v>
      </c>
      <c r="G933" s="106">
        <f t="shared" ca="1" si="198"/>
        <v>4.4961664841182918</v>
      </c>
      <c r="H933" s="106">
        <f t="shared" ca="1" si="198"/>
        <v>4.4986301369863018</v>
      </c>
      <c r="I933" s="106" t="e">
        <f t="shared" ca="1" si="200"/>
        <v>#NUM!</v>
      </c>
      <c r="J933" s="106" t="e">
        <f t="shared" ca="1" si="200"/>
        <v>#NUM!</v>
      </c>
      <c r="K933" s="106" t="e">
        <f t="shared" ca="1" si="200"/>
        <v>#NUM!</v>
      </c>
      <c r="L933" s="106" t="e">
        <f t="shared" ca="1" si="200"/>
        <v>#NUM!</v>
      </c>
      <c r="M933" s="106" t="e">
        <f t="shared" ca="1" si="200"/>
        <v>#NUM!</v>
      </c>
      <c r="N933" s="106" t="e">
        <f t="shared" ca="1" si="200"/>
        <v>#NUM!</v>
      </c>
      <c r="Q933" s="4"/>
    </row>
    <row r="934" spans="1:17" x14ac:dyDescent="0.2">
      <c r="A934" s="110">
        <f t="shared" ca="1" si="196"/>
        <v>46244</v>
      </c>
      <c r="B934" s="106">
        <f t="shared" ref="B934:E953" ca="1" si="201">($B$7-$A934)/B$12</f>
        <v>-4.5013698630136982</v>
      </c>
      <c r="C934" s="106">
        <f t="shared" ca="1" si="201"/>
        <v>-4.4982888432580426</v>
      </c>
      <c r="D934" s="106">
        <f t="shared" ca="1" si="201"/>
        <v>-4.4983812124821183</v>
      </c>
      <c r="E934" s="106">
        <f t="shared" ca="1" si="201"/>
        <v>-4.4983850304916855</v>
      </c>
      <c r="F934" s="106">
        <f t="shared" ref="F934:H953" ca="1" si="202">YEARFRAC($A934,$B$7,F$12)</f>
        <v>4.5027777777777782</v>
      </c>
      <c r="G934" s="106">
        <f t="shared" ca="1" si="202"/>
        <v>4.498904709748083</v>
      </c>
      <c r="H934" s="106">
        <f t="shared" ca="1" si="202"/>
        <v>4.5013698630136982</v>
      </c>
      <c r="I934" s="106" t="e">
        <f t="shared" ref="I934:N943" ca="1" si="203">DATEDIF($A934,$B$7,I$12)</f>
        <v>#NUM!</v>
      </c>
      <c r="J934" s="106" t="e">
        <f t="shared" ca="1" si="203"/>
        <v>#NUM!</v>
      </c>
      <c r="K934" s="106" t="e">
        <f t="shared" ca="1" si="203"/>
        <v>#NUM!</v>
      </c>
      <c r="L934" s="106" t="e">
        <f t="shared" ca="1" si="203"/>
        <v>#NUM!</v>
      </c>
      <c r="M934" s="106" t="e">
        <f t="shared" ca="1" si="203"/>
        <v>#NUM!</v>
      </c>
      <c r="N934" s="106" t="e">
        <f t="shared" ca="1" si="203"/>
        <v>#NUM!</v>
      </c>
      <c r="Q934" s="4"/>
    </row>
    <row r="935" spans="1:17" x14ac:dyDescent="0.2">
      <c r="A935" s="110">
        <f t="shared" ca="1" si="196"/>
        <v>46334</v>
      </c>
      <c r="B935" s="106">
        <f t="shared" ca="1" si="201"/>
        <v>-4.7479452054794518</v>
      </c>
      <c r="C935" s="106">
        <f t="shared" ca="1" si="201"/>
        <v>-4.7446954140999313</v>
      </c>
      <c r="D935" s="106">
        <f t="shared" ca="1" si="201"/>
        <v>-4.7447928431110835</v>
      </c>
      <c r="E935" s="106">
        <f t="shared" ca="1" si="201"/>
        <v>-4.7447968702629888</v>
      </c>
      <c r="F935" s="106">
        <f t="shared" ca="1" si="202"/>
        <v>4.7472222222222218</v>
      </c>
      <c r="G935" s="106">
        <f t="shared" ca="1" si="202"/>
        <v>4.7453450164293542</v>
      </c>
      <c r="H935" s="106">
        <f t="shared" ca="1" si="202"/>
        <v>4.7479452054794518</v>
      </c>
      <c r="I935" s="106" t="e">
        <f t="shared" ca="1" si="203"/>
        <v>#NUM!</v>
      </c>
      <c r="J935" s="106" t="e">
        <f t="shared" ca="1" si="203"/>
        <v>#NUM!</v>
      </c>
      <c r="K935" s="106" t="e">
        <f t="shared" ca="1" si="203"/>
        <v>#NUM!</v>
      </c>
      <c r="L935" s="106" t="e">
        <f t="shared" ca="1" si="203"/>
        <v>#NUM!</v>
      </c>
      <c r="M935" s="106" t="e">
        <f t="shared" ca="1" si="203"/>
        <v>#NUM!</v>
      </c>
      <c r="N935" s="106" t="e">
        <f t="shared" ca="1" si="203"/>
        <v>#NUM!</v>
      </c>
      <c r="Q935" s="4"/>
    </row>
    <row r="936" spans="1:17" x14ac:dyDescent="0.2">
      <c r="A936" s="110">
        <f t="shared" ca="1" si="196"/>
        <v>46335</v>
      </c>
      <c r="B936" s="106">
        <f t="shared" ca="1" si="201"/>
        <v>-4.7506849315068491</v>
      </c>
      <c r="C936" s="106">
        <f t="shared" ca="1" si="201"/>
        <v>-4.7474332648870634</v>
      </c>
      <c r="D936" s="106">
        <f t="shared" ca="1" si="201"/>
        <v>-4.7475307501180719</v>
      </c>
      <c r="E936" s="106">
        <f t="shared" ca="1" si="201"/>
        <v>-4.7475347795937815</v>
      </c>
      <c r="F936" s="106">
        <f t="shared" ca="1" si="202"/>
        <v>4.75</v>
      </c>
      <c r="G936" s="106">
        <f t="shared" ca="1" si="202"/>
        <v>4.7480832420591454</v>
      </c>
      <c r="H936" s="106">
        <f t="shared" ca="1" si="202"/>
        <v>4.7506849315068491</v>
      </c>
      <c r="I936" s="106" t="e">
        <f t="shared" ca="1" si="203"/>
        <v>#NUM!</v>
      </c>
      <c r="J936" s="106" t="e">
        <f t="shared" ca="1" si="203"/>
        <v>#NUM!</v>
      </c>
      <c r="K936" s="106" t="e">
        <f t="shared" ca="1" si="203"/>
        <v>#NUM!</v>
      </c>
      <c r="L936" s="106" t="e">
        <f t="shared" ca="1" si="203"/>
        <v>#NUM!</v>
      </c>
      <c r="M936" s="106" t="e">
        <f t="shared" ca="1" si="203"/>
        <v>#NUM!</v>
      </c>
      <c r="N936" s="106" t="e">
        <f t="shared" ca="1" si="203"/>
        <v>#NUM!</v>
      </c>
      <c r="Q936" s="4"/>
    </row>
    <row r="937" spans="1:17" x14ac:dyDescent="0.2">
      <c r="A937" s="110">
        <f t="shared" ca="1" si="196"/>
        <v>46336</v>
      </c>
      <c r="B937" s="106">
        <f t="shared" ca="1" si="201"/>
        <v>-4.7534246575342465</v>
      </c>
      <c r="C937" s="106">
        <f t="shared" ca="1" si="201"/>
        <v>-4.7501711156741955</v>
      </c>
      <c r="D937" s="106">
        <f t="shared" ca="1" si="201"/>
        <v>-4.7502686571250603</v>
      </c>
      <c r="E937" s="106">
        <f t="shared" ca="1" si="201"/>
        <v>-4.7502726889245741</v>
      </c>
      <c r="F937" s="106">
        <f t="shared" ca="1" si="202"/>
        <v>4.7527777777777782</v>
      </c>
      <c r="G937" s="106">
        <f t="shared" ca="1" si="202"/>
        <v>4.7508214676889375</v>
      </c>
      <c r="H937" s="106">
        <f t="shared" ca="1" si="202"/>
        <v>4.7534246575342465</v>
      </c>
      <c r="I937" s="106" t="e">
        <f t="shared" ca="1" si="203"/>
        <v>#NUM!</v>
      </c>
      <c r="J937" s="106" t="e">
        <f t="shared" ca="1" si="203"/>
        <v>#NUM!</v>
      </c>
      <c r="K937" s="106" t="e">
        <f t="shared" ca="1" si="203"/>
        <v>#NUM!</v>
      </c>
      <c r="L937" s="106" t="e">
        <f t="shared" ca="1" si="203"/>
        <v>#NUM!</v>
      </c>
      <c r="M937" s="106" t="e">
        <f t="shared" ca="1" si="203"/>
        <v>#NUM!</v>
      </c>
      <c r="N937" s="106" t="e">
        <f t="shared" ca="1" si="203"/>
        <v>#NUM!</v>
      </c>
      <c r="Q937" s="4"/>
    </row>
    <row r="938" spans="1:17" x14ac:dyDescent="0.2">
      <c r="A938" s="110">
        <f t="shared" ca="1" si="196"/>
        <v>46426</v>
      </c>
      <c r="B938" s="106">
        <f t="shared" ca="1" si="201"/>
        <v>-5</v>
      </c>
      <c r="C938" s="106">
        <f t="shared" ca="1" si="201"/>
        <v>-4.9965776865160851</v>
      </c>
      <c r="D938" s="106">
        <f t="shared" ca="1" si="201"/>
        <v>-4.9966802877540264</v>
      </c>
      <c r="E938" s="106">
        <f t="shared" ca="1" si="201"/>
        <v>-4.9966845286958774</v>
      </c>
      <c r="F938" s="106">
        <f t="shared" ca="1" si="202"/>
        <v>4.9972222222222218</v>
      </c>
      <c r="G938" s="106">
        <f t="shared" ca="1" si="202"/>
        <v>4.9977179370150617</v>
      </c>
      <c r="H938" s="106">
        <f t="shared" ca="1" si="202"/>
        <v>5</v>
      </c>
      <c r="I938" s="106" t="e">
        <f t="shared" ca="1" si="203"/>
        <v>#NUM!</v>
      </c>
      <c r="J938" s="106" t="e">
        <f t="shared" ca="1" si="203"/>
        <v>#NUM!</v>
      </c>
      <c r="K938" s="106" t="e">
        <f t="shared" ca="1" si="203"/>
        <v>#NUM!</v>
      </c>
      <c r="L938" s="106" t="e">
        <f t="shared" ca="1" si="203"/>
        <v>#NUM!</v>
      </c>
      <c r="M938" s="106" t="e">
        <f t="shared" ca="1" si="203"/>
        <v>#NUM!</v>
      </c>
      <c r="N938" s="106" t="e">
        <f t="shared" ca="1" si="203"/>
        <v>#NUM!</v>
      </c>
      <c r="Q938" s="4"/>
    </row>
    <row r="939" spans="1:17" x14ac:dyDescent="0.2">
      <c r="A939" s="110">
        <f t="shared" ca="1" si="196"/>
        <v>46427</v>
      </c>
      <c r="B939" s="106">
        <f t="shared" ca="1" si="201"/>
        <v>-5.0027397260273974</v>
      </c>
      <c r="C939" s="106">
        <f t="shared" ca="1" si="201"/>
        <v>-4.9993155373032172</v>
      </c>
      <c r="D939" s="106">
        <f t="shared" ca="1" si="201"/>
        <v>-4.9994181947610148</v>
      </c>
      <c r="E939" s="106">
        <f t="shared" ca="1" si="201"/>
        <v>-4.9994224380266692</v>
      </c>
      <c r="F939" s="106">
        <f t="shared" ca="1" si="202"/>
        <v>5</v>
      </c>
      <c r="G939" s="106">
        <f t="shared" ca="1" si="202"/>
        <v>5.0004564125969875</v>
      </c>
      <c r="H939" s="106">
        <f t="shared" ca="1" si="202"/>
        <v>5.0027397260273974</v>
      </c>
      <c r="I939" s="106" t="e">
        <f t="shared" ca="1" si="203"/>
        <v>#NUM!</v>
      </c>
      <c r="J939" s="106" t="e">
        <f t="shared" ca="1" si="203"/>
        <v>#NUM!</v>
      </c>
      <c r="K939" s="106" t="e">
        <f t="shared" ca="1" si="203"/>
        <v>#NUM!</v>
      </c>
      <c r="L939" s="106" t="e">
        <f t="shared" ca="1" si="203"/>
        <v>#NUM!</v>
      </c>
      <c r="M939" s="106" t="e">
        <f t="shared" ca="1" si="203"/>
        <v>#NUM!</v>
      </c>
      <c r="N939" s="106" t="e">
        <f t="shared" ca="1" si="203"/>
        <v>#NUM!</v>
      </c>
      <c r="Q939" s="4"/>
    </row>
    <row r="940" spans="1:17" x14ac:dyDescent="0.2">
      <c r="A940" s="110">
        <f t="shared" ca="1" si="196"/>
        <v>46428</v>
      </c>
      <c r="B940" s="106">
        <f t="shared" ca="1" si="201"/>
        <v>-5.0054794520547947</v>
      </c>
      <c r="C940" s="106">
        <f t="shared" ca="1" si="201"/>
        <v>-5.0020533880903493</v>
      </c>
      <c r="D940" s="106">
        <f t="shared" ca="1" si="201"/>
        <v>-5.0021561017680032</v>
      </c>
      <c r="E940" s="106">
        <f t="shared" ca="1" si="201"/>
        <v>-5.0021603473574618</v>
      </c>
      <c r="F940" s="106">
        <f t="shared" ca="1" si="202"/>
        <v>5.0027777777777782</v>
      </c>
      <c r="G940" s="106">
        <f t="shared" ca="1" si="202"/>
        <v>5.0031948881789132</v>
      </c>
      <c r="H940" s="106">
        <f t="shared" ca="1" si="202"/>
        <v>5.0054794520547947</v>
      </c>
      <c r="I940" s="106" t="e">
        <f t="shared" ca="1" si="203"/>
        <v>#NUM!</v>
      </c>
      <c r="J940" s="106" t="e">
        <f t="shared" ca="1" si="203"/>
        <v>#NUM!</v>
      </c>
      <c r="K940" s="106" t="e">
        <f t="shared" ca="1" si="203"/>
        <v>#NUM!</v>
      </c>
      <c r="L940" s="106" t="e">
        <f t="shared" ca="1" si="203"/>
        <v>#NUM!</v>
      </c>
      <c r="M940" s="106" t="e">
        <f t="shared" ca="1" si="203"/>
        <v>#NUM!</v>
      </c>
      <c r="N940" s="106" t="e">
        <f t="shared" ca="1" si="203"/>
        <v>#NUM!</v>
      </c>
      <c r="Q940" s="4"/>
    </row>
    <row r="941" spans="1:17" x14ac:dyDescent="0.2">
      <c r="A941" s="110">
        <f t="shared" ca="1" si="196"/>
        <v>46515</v>
      </c>
      <c r="B941" s="106">
        <f t="shared" ca="1" si="201"/>
        <v>-5.2438356164383562</v>
      </c>
      <c r="C941" s="106">
        <f t="shared" ca="1" si="201"/>
        <v>-5.2402464065708418</v>
      </c>
      <c r="D941" s="106">
        <f t="shared" ca="1" si="201"/>
        <v>-5.2403540113760032</v>
      </c>
      <c r="E941" s="106">
        <f t="shared" ca="1" si="201"/>
        <v>-5.2403584591363881</v>
      </c>
      <c r="F941" s="106">
        <f t="shared" ca="1" si="202"/>
        <v>5.2472222222222218</v>
      </c>
      <c r="G941" s="106">
        <f t="shared" ca="1" si="202"/>
        <v>5.2414422638064808</v>
      </c>
      <c r="H941" s="106">
        <f t="shared" ca="1" si="202"/>
        <v>5.2438356164383562</v>
      </c>
      <c r="I941" s="106" t="e">
        <f t="shared" ca="1" si="203"/>
        <v>#NUM!</v>
      </c>
      <c r="J941" s="106" t="e">
        <f t="shared" ca="1" si="203"/>
        <v>#NUM!</v>
      </c>
      <c r="K941" s="106" t="e">
        <f t="shared" ca="1" si="203"/>
        <v>#NUM!</v>
      </c>
      <c r="L941" s="106" t="e">
        <f t="shared" ca="1" si="203"/>
        <v>#NUM!</v>
      </c>
      <c r="M941" s="106" t="e">
        <f t="shared" ca="1" si="203"/>
        <v>#NUM!</v>
      </c>
      <c r="N941" s="106" t="e">
        <f t="shared" ca="1" si="203"/>
        <v>#NUM!</v>
      </c>
      <c r="Q941" s="4"/>
    </row>
    <row r="942" spans="1:17" x14ac:dyDescent="0.2">
      <c r="A942" s="110">
        <f t="shared" ca="1" si="196"/>
        <v>46516</v>
      </c>
      <c r="B942" s="106">
        <f t="shared" ca="1" si="201"/>
        <v>-5.2465753424657535</v>
      </c>
      <c r="C942" s="106">
        <f t="shared" ca="1" si="201"/>
        <v>-5.2429842573579739</v>
      </c>
      <c r="D942" s="106">
        <f t="shared" ca="1" si="201"/>
        <v>-5.2430919183829916</v>
      </c>
      <c r="E942" s="106">
        <f t="shared" ca="1" si="201"/>
        <v>-5.2430963684671807</v>
      </c>
      <c r="F942" s="106">
        <f t="shared" ca="1" si="202"/>
        <v>5.25</v>
      </c>
      <c r="G942" s="106">
        <f t="shared" ca="1" si="202"/>
        <v>5.2441807393884066</v>
      </c>
      <c r="H942" s="106">
        <f t="shared" ca="1" si="202"/>
        <v>5.2465753424657535</v>
      </c>
      <c r="I942" s="106" t="e">
        <f t="shared" ca="1" si="203"/>
        <v>#NUM!</v>
      </c>
      <c r="J942" s="106" t="e">
        <f t="shared" ca="1" si="203"/>
        <v>#NUM!</v>
      </c>
      <c r="K942" s="106" t="e">
        <f t="shared" ca="1" si="203"/>
        <v>#NUM!</v>
      </c>
      <c r="L942" s="106" t="e">
        <f t="shared" ca="1" si="203"/>
        <v>#NUM!</v>
      </c>
      <c r="M942" s="106" t="e">
        <f t="shared" ca="1" si="203"/>
        <v>#NUM!</v>
      </c>
      <c r="N942" s="106" t="e">
        <f t="shared" ca="1" si="203"/>
        <v>#NUM!</v>
      </c>
      <c r="Q942" s="4"/>
    </row>
    <row r="943" spans="1:17" x14ac:dyDescent="0.2">
      <c r="A943" s="110">
        <f t="shared" ca="1" si="196"/>
        <v>46517</v>
      </c>
      <c r="B943" s="106">
        <f t="shared" ca="1" si="201"/>
        <v>-5.2493150684931509</v>
      </c>
      <c r="C943" s="106">
        <f t="shared" ca="1" si="201"/>
        <v>-5.245722108145106</v>
      </c>
      <c r="D943" s="106">
        <f t="shared" ca="1" si="201"/>
        <v>-5.2458298253899809</v>
      </c>
      <c r="E943" s="106">
        <f t="shared" ca="1" si="201"/>
        <v>-5.2458342777979734</v>
      </c>
      <c r="F943" s="106">
        <f t="shared" ca="1" si="202"/>
        <v>5.2527777777777782</v>
      </c>
      <c r="G943" s="106">
        <f t="shared" ca="1" si="202"/>
        <v>5.2469192149703332</v>
      </c>
      <c r="H943" s="106">
        <f t="shared" ca="1" si="202"/>
        <v>5.2493150684931509</v>
      </c>
      <c r="I943" s="106" t="e">
        <f t="shared" ca="1" si="203"/>
        <v>#NUM!</v>
      </c>
      <c r="J943" s="106" t="e">
        <f t="shared" ca="1" si="203"/>
        <v>#NUM!</v>
      </c>
      <c r="K943" s="106" t="e">
        <f t="shared" ca="1" si="203"/>
        <v>#NUM!</v>
      </c>
      <c r="L943" s="106" t="e">
        <f t="shared" ca="1" si="203"/>
        <v>#NUM!</v>
      </c>
      <c r="M943" s="106" t="e">
        <f t="shared" ca="1" si="203"/>
        <v>#NUM!</v>
      </c>
      <c r="N943" s="106" t="e">
        <f t="shared" ca="1" si="203"/>
        <v>#NUM!</v>
      </c>
      <c r="Q943" s="4"/>
    </row>
    <row r="944" spans="1:17" x14ac:dyDescent="0.2">
      <c r="A944" s="110">
        <f t="shared" ca="1" si="196"/>
        <v>46607</v>
      </c>
      <c r="B944" s="106">
        <f t="shared" ca="1" si="201"/>
        <v>-5.4958904109589044</v>
      </c>
      <c r="C944" s="106">
        <f t="shared" ca="1" si="201"/>
        <v>-5.4921286789869956</v>
      </c>
      <c r="D944" s="106">
        <f t="shared" ca="1" si="201"/>
        <v>-5.4922414560189461</v>
      </c>
      <c r="E944" s="106">
        <f t="shared" ca="1" si="201"/>
        <v>-5.4922461175692767</v>
      </c>
      <c r="F944" s="106">
        <f t="shared" ca="1" si="202"/>
        <v>5.4972222222222218</v>
      </c>
      <c r="G944" s="106">
        <f t="shared" ca="1" si="202"/>
        <v>5.493382017343678</v>
      </c>
      <c r="H944" s="106">
        <f t="shared" ca="1" si="202"/>
        <v>5.4958904109589044</v>
      </c>
      <c r="I944" s="106" t="e">
        <f t="shared" ref="I944:N953" ca="1" si="204">DATEDIF($A944,$B$7,I$12)</f>
        <v>#NUM!</v>
      </c>
      <c r="J944" s="106" t="e">
        <f t="shared" ca="1" si="204"/>
        <v>#NUM!</v>
      </c>
      <c r="K944" s="106" t="e">
        <f t="shared" ca="1" si="204"/>
        <v>#NUM!</v>
      </c>
      <c r="L944" s="106" t="e">
        <f t="shared" ca="1" si="204"/>
        <v>#NUM!</v>
      </c>
      <c r="M944" s="106" t="e">
        <f t="shared" ca="1" si="204"/>
        <v>#NUM!</v>
      </c>
      <c r="N944" s="106" t="e">
        <f t="shared" ca="1" si="204"/>
        <v>#NUM!</v>
      </c>
      <c r="Q944" s="4"/>
    </row>
    <row r="945" spans="1:17" x14ac:dyDescent="0.2">
      <c r="A945" s="110">
        <f t="shared" ca="1" si="196"/>
        <v>46608</v>
      </c>
      <c r="B945" s="106">
        <f t="shared" ca="1" si="201"/>
        <v>-5.4986301369863018</v>
      </c>
      <c r="C945" s="106">
        <f t="shared" ca="1" si="201"/>
        <v>-5.4948665297741277</v>
      </c>
      <c r="D945" s="106">
        <f t="shared" ca="1" si="201"/>
        <v>-5.4949793630259345</v>
      </c>
      <c r="E945" s="106">
        <f t="shared" ca="1" si="201"/>
        <v>-5.4949840269000685</v>
      </c>
      <c r="F945" s="106">
        <f t="shared" ca="1" si="202"/>
        <v>5.5</v>
      </c>
      <c r="G945" s="106">
        <f t="shared" ca="1" si="202"/>
        <v>5.4961204929256047</v>
      </c>
      <c r="H945" s="106">
        <f t="shared" ca="1" si="202"/>
        <v>5.4986301369863018</v>
      </c>
      <c r="I945" s="106" t="e">
        <f t="shared" ca="1" si="204"/>
        <v>#NUM!</v>
      </c>
      <c r="J945" s="106" t="e">
        <f t="shared" ca="1" si="204"/>
        <v>#NUM!</v>
      </c>
      <c r="K945" s="106" t="e">
        <f t="shared" ca="1" si="204"/>
        <v>#NUM!</v>
      </c>
      <c r="L945" s="106" t="e">
        <f t="shared" ca="1" si="204"/>
        <v>#NUM!</v>
      </c>
      <c r="M945" s="106" t="e">
        <f t="shared" ca="1" si="204"/>
        <v>#NUM!</v>
      </c>
      <c r="N945" s="106" t="e">
        <f t="shared" ca="1" si="204"/>
        <v>#NUM!</v>
      </c>
      <c r="Q945" s="4"/>
    </row>
    <row r="946" spans="1:17" x14ac:dyDescent="0.2">
      <c r="A946" s="110">
        <f t="shared" ca="1" si="196"/>
        <v>46609</v>
      </c>
      <c r="B946" s="106">
        <f t="shared" ca="1" si="201"/>
        <v>-5.5013698630136982</v>
      </c>
      <c r="C946" s="106">
        <f t="shared" ca="1" si="201"/>
        <v>-5.4976043805612598</v>
      </c>
      <c r="D946" s="106">
        <f t="shared" ca="1" si="201"/>
        <v>-5.4977172700329229</v>
      </c>
      <c r="E946" s="106">
        <f t="shared" ca="1" si="201"/>
        <v>-5.4977219362308611</v>
      </c>
      <c r="F946" s="106">
        <f t="shared" ca="1" si="202"/>
        <v>5.5027777777777782</v>
      </c>
      <c r="G946" s="106">
        <f t="shared" ca="1" si="202"/>
        <v>5.4988589685075304</v>
      </c>
      <c r="H946" s="106">
        <f t="shared" ca="1" si="202"/>
        <v>5.5013698630136982</v>
      </c>
      <c r="I946" s="106" t="e">
        <f t="shared" ca="1" si="204"/>
        <v>#NUM!</v>
      </c>
      <c r="J946" s="106" t="e">
        <f t="shared" ca="1" si="204"/>
        <v>#NUM!</v>
      </c>
      <c r="K946" s="106" t="e">
        <f t="shared" ca="1" si="204"/>
        <v>#NUM!</v>
      </c>
      <c r="L946" s="106" t="e">
        <f t="shared" ca="1" si="204"/>
        <v>#NUM!</v>
      </c>
      <c r="M946" s="106" t="e">
        <f t="shared" ca="1" si="204"/>
        <v>#NUM!</v>
      </c>
      <c r="N946" s="106" t="e">
        <f t="shared" ca="1" si="204"/>
        <v>#NUM!</v>
      </c>
      <c r="Q946" s="4"/>
    </row>
    <row r="947" spans="1:17" x14ac:dyDescent="0.2">
      <c r="A947" s="110">
        <f t="shared" ca="1" si="196"/>
        <v>46699</v>
      </c>
      <c r="B947" s="106">
        <f t="shared" ca="1" si="201"/>
        <v>-5.7479452054794518</v>
      </c>
      <c r="C947" s="106">
        <f t="shared" ca="1" si="201"/>
        <v>-5.7440109514031485</v>
      </c>
      <c r="D947" s="106">
        <f t="shared" ca="1" si="201"/>
        <v>-5.744128900661889</v>
      </c>
      <c r="E947" s="106">
        <f t="shared" ca="1" si="201"/>
        <v>-5.7441337760021645</v>
      </c>
      <c r="F947" s="106">
        <f t="shared" ca="1" si="202"/>
        <v>5.7472222222222218</v>
      </c>
      <c r="G947" s="106">
        <f t="shared" ca="1" si="202"/>
        <v>5.7453217708808761</v>
      </c>
      <c r="H947" s="106">
        <f t="shared" ca="1" si="202"/>
        <v>5.7479452054794518</v>
      </c>
      <c r="I947" s="106" t="e">
        <f t="shared" ca="1" si="204"/>
        <v>#NUM!</v>
      </c>
      <c r="J947" s="106" t="e">
        <f t="shared" ca="1" si="204"/>
        <v>#NUM!</v>
      </c>
      <c r="K947" s="106" t="e">
        <f t="shared" ca="1" si="204"/>
        <v>#NUM!</v>
      </c>
      <c r="L947" s="106" t="e">
        <f t="shared" ca="1" si="204"/>
        <v>#NUM!</v>
      </c>
      <c r="M947" s="106" t="e">
        <f t="shared" ca="1" si="204"/>
        <v>#NUM!</v>
      </c>
      <c r="N947" s="106" t="e">
        <f t="shared" ca="1" si="204"/>
        <v>#NUM!</v>
      </c>
      <c r="Q947" s="4"/>
    </row>
    <row r="948" spans="1:17" x14ac:dyDescent="0.2">
      <c r="A948" s="110">
        <f t="shared" ca="1" si="196"/>
        <v>46700</v>
      </c>
      <c r="B948" s="106">
        <f t="shared" ca="1" si="201"/>
        <v>-5.7506849315068491</v>
      </c>
      <c r="C948" s="106">
        <f t="shared" ca="1" si="201"/>
        <v>-5.7467488021902806</v>
      </c>
      <c r="D948" s="106">
        <f t="shared" ca="1" si="201"/>
        <v>-5.7468668076688774</v>
      </c>
      <c r="E948" s="106">
        <f t="shared" ca="1" si="201"/>
        <v>-5.7468716853329571</v>
      </c>
      <c r="F948" s="106">
        <f t="shared" ca="1" si="202"/>
        <v>5.75</v>
      </c>
      <c r="G948" s="106">
        <f t="shared" ca="1" si="202"/>
        <v>5.7480602464628019</v>
      </c>
      <c r="H948" s="106">
        <f t="shared" ca="1" si="202"/>
        <v>5.7506849315068491</v>
      </c>
      <c r="I948" s="106" t="e">
        <f t="shared" ca="1" si="204"/>
        <v>#NUM!</v>
      </c>
      <c r="J948" s="106" t="e">
        <f t="shared" ca="1" si="204"/>
        <v>#NUM!</v>
      </c>
      <c r="K948" s="106" t="e">
        <f t="shared" ca="1" si="204"/>
        <v>#NUM!</v>
      </c>
      <c r="L948" s="106" t="e">
        <f t="shared" ca="1" si="204"/>
        <v>#NUM!</v>
      </c>
      <c r="M948" s="106" t="e">
        <f t="shared" ca="1" si="204"/>
        <v>#NUM!</v>
      </c>
      <c r="N948" s="106" t="e">
        <f t="shared" ca="1" si="204"/>
        <v>#NUM!</v>
      </c>
      <c r="Q948" s="4"/>
    </row>
    <row r="949" spans="1:17" x14ac:dyDescent="0.2">
      <c r="A949" s="110">
        <f t="shared" ca="1" si="196"/>
        <v>46701</v>
      </c>
      <c r="B949" s="106">
        <f t="shared" ca="1" si="201"/>
        <v>-5.7534246575342465</v>
      </c>
      <c r="C949" s="106">
        <f t="shared" ca="1" si="201"/>
        <v>-5.7494866529774127</v>
      </c>
      <c r="D949" s="106">
        <f t="shared" ca="1" si="201"/>
        <v>-5.7496047146758658</v>
      </c>
      <c r="E949" s="106">
        <f t="shared" ca="1" si="201"/>
        <v>-5.7496095946637489</v>
      </c>
      <c r="F949" s="106">
        <f t="shared" ca="1" si="202"/>
        <v>5.7527777777777782</v>
      </c>
      <c r="G949" s="106">
        <f t="shared" ca="1" si="202"/>
        <v>5.7507987220447285</v>
      </c>
      <c r="H949" s="106">
        <f t="shared" ca="1" si="202"/>
        <v>5.7534246575342465</v>
      </c>
      <c r="I949" s="106" t="e">
        <f t="shared" ca="1" si="204"/>
        <v>#NUM!</v>
      </c>
      <c r="J949" s="106" t="e">
        <f t="shared" ca="1" si="204"/>
        <v>#NUM!</v>
      </c>
      <c r="K949" s="106" t="e">
        <f t="shared" ca="1" si="204"/>
        <v>#NUM!</v>
      </c>
      <c r="L949" s="106" t="e">
        <f t="shared" ca="1" si="204"/>
        <v>#NUM!</v>
      </c>
      <c r="M949" s="106" t="e">
        <f t="shared" ca="1" si="204"/>
        <v>#NUM!</v>
      </c>
      <c r="N949" s="106" t="e">
        <f t="shared" ca="1" si="204"/>
        <v>#NUM!</v>
      </c>
      <c r="Q949" s="4"/>
    </row>
    <row r="950" spans="1:17" x14ac:dyDescent="0.2">
      <c r="A950" s="110">
        <f t="shared" ca="1" si="196"/>
        <v>46791</v>
      </c>
      <c r="B950" s="106">
        <f t="shared" ca="1" si="201"/>
        <v>-6</v>
      </c>
      <c r="C950" s="106">
        <f t="shared" ca="1" si="201"/>
        <v>-5.9958932238193015</v>
      </c>
      <c r="D950" s="106">
        <f t="shared" ca="1" si="201"/>
        <v>-5.9960163453048319</v>
      </c>
      <c r="E950" s="106">
        <f t="shared" ca="1" si="201"/>
        <v>-5.9960214344350522</v>
      </c>
      <c r="F950" s="106">
        <f t="shared" ca="1" si="202"/>
        <v>5.9972222222222218</v>
      </c>
      <c r="G950" s="106">
        <f t="shared" ca="1" si="202"/>
        <v>5.9953070003910831</v>
      </c>
      <c r="H950" s="106">
        <f t="shared" ca="1" si="202"/>
        <v>6</v>
      </c>
      <c r="I950" s="106" t="e">
        <f t="shared" ca="1" si="204"/>
        <v>#NUM!</v>
      </c>
      <c r="J950" s="106" t="e">
        <f t="shared" ca="1" si="204"/>
        <v>#NUM!</v>
      </c>
      <c r="K950" s="106" t="e">
        <f t="shared" ca="1" si="204"/>
        <v>#NUM!</v>
      </c>
      <c r="L950" s="106" t="e">
        <f t="shared" ca="1" si="204"/>
        <v>#NUM!</v>
      </c>
      <c r="M950" s="106" t="e">
        <f t="shared" ca="1" si="204"/>
        <v>#NUM!</v>
      </c>
      <c r="N950" s="106" t="e">
        <f t="shared" ca="1" si="204"/>
        <v>#NUM!</v>
      </c>
      <c r="Q950" s="4"/>
    </row>
    <row r="951" spans="1:17" x14ac:dyDescent="0.2">
      <c r="A951" s="110">
        <f t="shared" ca="1" si="196"/>
        <v>46792</v>
      </c>
      <c r="B951" s="106">
        <f t="shared" ca="1" si="201"/>
        <v>-6.0027397260273974</v>
      </c>
      <c r="C951" s="106">
        <f t="shared" ca="1" si="201"/>
        <v>-5.9986310746064335</v>
      </c>
      <c r="D951" s="106">
        <f t="shared" ca="1" si="201"/>
        <v>-5.9987542523118202</v>
      </c>
      <c r="E951" s="106">
        <f t="shared" ca="1" si="201"/>
        <v>-5.9987593437658449</v>
      </c>
      <c r="F951" s="106">
        <f t="shared" ca="1" si="202"/>
        <v>6</v>
      </c>
      <c r="G951" s="106">
        <f t="shared" ca="1" si="202"/>
        <v>5.9980445834962852</v>
      </c>
      <c r="H951" s="106">
        <f t="shared" ca="1" si="202"/>
        <v>6.0027397260273974</v>
      </c>
      <c r="I951" s="106" t="e">
        <f t="shared" ca="1" si="204"/>
        <v>#NUM!</v>
      </c>
      <c r="J951" s="106" t="e">
        <f t="shared" ca="1" si="204"/>
        <v>#NUM!</v>
      </c>
      <c r="K951" s="106" t="e">
        <f t="shared" ca="1" si="204"/>
        <v>#NUM!</v>
      </c>
      <c r="L951" s="106" t="e">
        <f t="shared" ca="1" si="204"/>
        <v>#NUM!</v>
      </c>
      <c r="M951" s="106" t="e">
        <f t="shared" ca="1" si="204"/>
        <v>#NUM!</v>
      </c>
      <c r="N951" s="106" t="e">
        <f t="shared" ca="1" si="204"/>
        <v>#NUM!</v>
      </c>
      <c r="Q951" s="4"/>
    </row>
    <row r="952" spans="1:17" x14ac:dyDescent="0.2">
      <c r="A952" s="110">
        <f t="shared" ca="1" si="196"/>
        <v>46793</v>
      </c>
      <c r="B952" s="106">
        <f t="shared" ca="1" si="201"/>
        <v>-6.0054794520547947</v>
      </c>
      <c r="C952" s="106">
        <f t="shared" ca="1" si="201"/>
        <v>-6.0013689253935665</v>
      </c>
      <c r="D952" s="106">
        <f t="shared" ca="1" si="201"/>
        <v>-6.0014921593188086</v>
      </c>
      <c r="E952" s="106">
        <f t="shared" ca="1" si="201"/>
        <v>-6.0014972530966375</v>
      </c>
      <c r="F952" s="106">
        <f t="shared" ca="1" si="202"/>
        <v>6.0027777777777782</v>
      </c>
      <c r="G952" s="106">
        <f t="shared" ca="1" si="202"/>
        <v>6.0007821666014864</v>
      </c>
      <c r="H952" s="106">
        <f t="shared" ca="1" si="202"/>
        <v>6.0054794520547947</v>
      </c>
      <c r="I952" s="106" t="e">
        <f t="shared" ca="1" si="204"/>
        <v>#NUM!</v>
      </c>
      <c r="J952" s="106" t="e">
        <f t="shared" ca="1" si="204"/>
        <v>#NUM!</v>
      </c>
      <c r="K952" s="106" t="e">
        <f t="shared" ca="1" si="204"/>
        <v>#NUM!</v>
      </c>
      <c r="L952" s="106" t="e">
        <f t="shared" ca="1" si="204"/>
        <v>#NUM!</v>
      </c>
      <c r="M952" s="106" t="e">
        <f t="shared" ca="1" si="204"/>
        <v>#NUM!</v>
      </c>
      <c r="N952" s="106" t="e">
        <f t="shared" ca="1" si="204"/>
        <v>#NUM!</v>
      </c>
      <c r="Q952" s="4"/>
    </row>
    <row r="953" spans="1:17" x14ac:dyDescent="0.2">
      <c r="A953" s="110">
        <f t="shared" ca="1" si="196"/>
        <v>46881</v>
      </c>
      <c r="B953" s="106">
        <f t="shared" ca="1" si="201"/>
        <v>-6.2465753424657535</v>
      </c>
      <c r="C953" s="106">
        <f t="shared" ca="1" si="201"/>
        <v>-6.2422997946611911</v>
      </c>
      <c r="D953" s="106">
        <f t="shared" ca="1" si="201"/>
        <v>-6.2424279759337971</v>
      </c>
      <c r="E953" s="106">
        <f t="shared" ca="1" si="201"/>
        <v>-6.2424332742063564</v>
      </c>
      <c r="F953" s="106">
        <f t="shared" ca="1" si="202"/>
        <v>6.2472222222222218</v>
      </c>
      <c r="G953" s="106">
        <f t="shared" ca="1" si="202"/>
        <v>6.2416894798592102</v>
      </c>
      <c r="H953" s="106">
        <f t="shared" ca="1" si="202"/>
        <v>6.2465753424657535</v>
      </c>
      <c r="I953" s="106" t="e">
        <f t="shared" ca="1" si="204"/>
        <v>#NUM!</v>
      </c>
      <c r="J953" s="106" t="e">
        <f t="shared" ca="1" si="204"/>
        <v>#NUM!</v>
      </c>
      <c r="K953" s="106" t="e">
        <f t="shared" ca="1" si="204"/>
        <v>#NUM!</v>
      </c>
      <c r="L953" s="106" t="e">
        <f t="shared" ca="1" si="204"/>
        <v>#NUM!</v>
      </c>
      <c r="M953" s="106" t="e">
        <f t="shared" ca="1" si="204"/>
        <v>#NUM!</v>
      </c>
      <c r="N953" s="106" t="e">
        <f t="shared" ca="1" si="204"/>
        <v>#NUM!</v>
      </c>
      <c r="Q953" s="4"/>
    </row>
    <row r="954" spans="1:17" x14ac:dyDescent="0.2">
      <c r="A954" s="110">
        <f t="shared" ca="1" si="196"/>
        <v>46882</v>
      </c>
      <c r="B954" s="106">
        <f t="shared" ref="B954:E973" ca="1" si="205">($B$7-$A954)/B$12</f>
        <v>-6.2493150684931509</v>
      </c>
      <c r="C954" s="106">
        <f t="shared" ca="1" si="205"/>
        <v>-6.2450376454483232</v>
      </c>
      <c r="D954" s="106">
        <f t="shared" ca="1" si="205"/>
        <v>-6.2451658829407855</v>
      </c>
      <c r="E954" s="106">
        <f t="shared" ca="1" si="205"/>
        <v>-6.2451711835371482</v>
      </c>
      <c r="F954" s="106">
        <f t="shared" ref="F954:H973" ca="1" si="206">YEARFRAC($A954,$B$7,F$12)</f>
        <v>6.25</v>
      </c>
      <c r="G954" s="106">
        <f t="shared" ca="1" si="206"/>
        <v>6.2444270629644114</v>
      </c>
      <c r="H954" s="106">
        <f t="shared" ca="1" si="206"/>
        <v>6.2493150684931509</v>
      </c>
      <c r="I954" s="106" t="e">
        <f t="shared" ref="I954:N963" ca="1" si="207">DATEDIF($A954,$B$7,I$12)</f>
        <v>#NUM!</v>
      </c>
      <c r="J954" s="106" t="e">
        <f t="shared" ca="1" si="207"/>
        <v>#NUM!</v>
      </c>
      <c r="K954" s="106" t="e">
        <f t="shared" ca="1" si="207"/>
        <v>#NUM!</v>
      </c>
      <c r="L954" s="106" t="e">
        <f t="shared" ca="1" si="207"/>
        <v>#NUM!</v>
      </c>
      <c r="M954" s="106" t="e">
        <f t="shared" ca="1" si="207"/>
        <v>#NUM!</v>
      </c>
      <c r="N954" s="106" t="e">
        <f t="shared" ca="1" si="207"/>
        <v>#NUM!</v>
      </c>
      <c r="Q954" s="4"/>
    </row>
    <row r="955" spans="1:17" x14ac:dyDescent="0.2">
      <c r="A955" s="110">
        <f t="shared" ca="1" si="196"/>
        <v>46883</v>
      </c>
      <c r="B955" s="106">
        <f t="shared" ca="1" si="205"/>
        <v>-6.2520547945205482</v>
      </c>
      <c r="C955" s="106">
        <f t="shared" ca="1" si="205"/>
        <v>-6.2477754962354553</v>
      </c>
      <c r="D955" s="106">
        <f t="shared" ca="1" si="205"/>
        <v>-6.2479037899477747</v>
      </c>
      <c r="E955" s="106">
        <f t="shared" ca="1" si="205"/>
        <v>-6.2479090928679408</v>
      </c>
      <c r="F955" s="106">
        <f t="shared" ca="1" si="206"/>
        <v>6.2527777777777782</v>
      </c>
      <c r="G955" s="106">
        <f t="shared" ca="1" si="206"/>
        <v>6.2471646460696126</v>
      </c>
      <c r="H955" s="106">
        <f t="shared" ca="1" si="206"/>
        <v>6.2520547945205482</v>
      </c>
      <c r="I955" s="106" t="e">
        <f t="shared" ca="1" si="207"/>
        <v>#NUM!</v>
      </c>
      <c r="J955" s="106" t="e">
        <f t="shared" ca="1" si="207"/>
        <v>#NUM!</v>
      </c>
      <c r="K955" s="106" t="e">
        <f t="shared" ca="1" si="207"/>
        <v>#NUM!</v>
      </c>
      <c r="L955" s="106" t="e">
        <f t="shared" ca="1" si="207"/>
        <v>#NUM!</v>
      </c>
      <c r="M955" s="106" t="e">
        <f t="shared" ca="1" si="207"/>
        <v>#NUM!</v>
      </c>
      <c r="N955" s="106" t="e">
        <f t="shared" ca="1" si="207"/>
        <v>#NUM!</v>
      </c>
      <c r="Q955" s="4"/>
    </row>
    <row r="956" spans="1:17" x14ac:dyDescent="0.2">
      <c r="A956" s="110">
        <f t="shared" ca="1" si="196"/>
        <v>46973</v>
      </c>
      <c r="B956" s="106">
        <f t="shared" ca="1" si="205"/>
        <v>-6.4986301369863018</v>
      </c>
      <c r="C956" s="106">
        <f t="shared" ca="1" si="205"/>
        <v>-6.494182067077344</v>
      </c>
      <c r="D956" s="106">
        <f t="shared" ca="1" si="205"/>
        <v>-6.4943154205767399</v>
      </c>
      <c r="E956" s="106">
        <f t="shared" ca="1" si="205"/>
        <v>-6.4943209326392441</v>
      </c>
      <c r="F956" s="106">
        <f t="shared" ca="1" si="206"/>
        <v>6.4972222222222218</v>
      </c>
      <c r="G956" s="106">
        <f t="shared" ca="1" si="206"/>
        <v>6.4935471255377397</v>
      </c>
      <c r="H956" s="106">
        <f t="shared" ca="1" si="206"/>
        <v>6.4986301369863018</v>
      </c>
      <c r="I956" s="106" t="e">
        <f t="shared" ca="1" si="207"/>
        <v>#NUM!</v>
      </c>
      <c r="J956" s="106" t="e">
        <f t="shared" ca="1" si="207"/>
        <v>#NUM!</v>
      </c>
      <c r="K956" s="106" t="e">
        <f t="shared" ca="1" si="207"/>
        <v>#NUM!</v>
      </c>
      <c r="L956" s="106" t="e">
        <f t="shared" ca="1" si="207"/>
        <v>#NUM!</v>
      </c>
      <c r="M956" s="106" t="e">
        <f t="shared" ca="1" si="207"/>
        <v>#NUM!</v>
      </c>
      <c r="N956" s="106" t="e">
        <f t="shared" ca="1" si="207"/>
        <v>#NUM!</v>
      </c>
      <c r="Q956" s="4"/>
    </row>
    <row r="957" spans="1:17" x14ac:dyDescent="0.2">
      <c r="A957" s="110">
        <f t="shared" ca="1" si="196"/>
        <v>46974</v>
      </c>
      <c r="B957" s="106">
        <f t="shared" ca="1" si="205"/>
        <v>-6.5013698630136982</v>
      </c>
      <c r="C957" s="106">
        <f t="shared" ca="1" si="205"/>
        <v>-6.4969199178644761</v>
      </c>
      <c r="D957" s="106">
        <f t="shared" ca="1" si="205"/>
        <v>-6.4970533275837283</v>
      </c>
      <c r="E957" s="106">
        <f t="shared" ca="1" si="205"/>
        <v>-6.4970588419700368</v>
      </c>
      <c r="F957" s="106">
        <f t="shared" ca="1" si="206"/>
        <v>6.5</v>
      </c>
      <c r="G957" s="106">
        <f t="shared" ca="1" si="206"/>
        <v>6.4962847086429409</v>
      </c>
      <c r="H957" s="106">
        <f t="shared" ca="1" si="206"/>
        <v>6.5013698630136982</v>
      </c>
      <c r="I957" s="106" t="e">
        <f t="shared" ca="1" si="207"/>
        <v>#NUM!</v>
      </c>
      <c r="J957" s="106" t="e">
        <f t="shared" ca="1" si="207"/>
        <v>#NUM!</v>
      </c>
      <c r="K957" s="106" t="e">
        <f t="shared" ca="1" si="207"/>
        <v>#NUM!</v>
      </c>
      <c r="L957" s="106" t="e">
        <f t="shared" ca="1" si="207"/>
        <v>#NUM!</v>
      </c>
      <c r="M957" s="106" t="e">
        <f t="shared" ca="1" si="207"/>
        <v>#NUM!</v>
      </c>
      <c r="N957" s="106" t="e">
        <f t="shared" ca="1" si="207"/>
        <v>#NUM!</v>
      </c>
      <c r="Q957" s="4"/>
    </row>
    <row r="958" spans="1:17" x14ac:dyDescent="0.2">
      <c r="A958" s="110">
        <f t="shared" ca="1" si="196"/>
        <v>46975</v>
      </c>
      <c r="B958" s="106">
        <f t="shared" ca="1" si="205"/>
        <v>-6.5041095890410956</v>
      </c>
      <c r="C958" s="106">
        <f t="shared" ca="1" si="205"/>
        <v>-6.4996577686516082</v>
      </c>
      <c r="D958" s="106">
        <f t="shared" ca="1" si="205"/>
        <v>-6.4997912345907167</v>
      </c>
      <c r="E958" s="106">
        <f t="shared" ca="1" si="205"/>
        <v>-6.4997967513008286</v>
      </c>
      <c r="F958" s="106">
        <f t="shared" ca="1" si="206"/>
        <v>6.5027777777777782</v>
      </c>
      <c r="G958" s="106">
        <f t="shared" ca="1" si="206"/>
        <v>6.4990222917481422</v>
      </c>
      <c r="H958" s="106">
        <f t="shared" ca="1" si="206"/>
        <v>6.5041095890410956</v>
      </c>
      <c r="I958" s="106" t="e">
        <f t="shared" ca="1" si="207"/>
        <v>#NUM!</v>
      </c>
      <c r="J958" s="106" t="e">
        <f t="shared" ca="1" si="207"/>
        <v>#NUM!</v>
      </c>
      <c r="K958" s="106" t="e">
        <f t="shared" ca="1" si="207"/>
        <v>#NUM!</v>
      </c>
      <c r="L958" s="106" t="e">
        <f t="shared" ca="1" si="207"/>
        <v>#NUM!</v>
      </c>
      <c r="M958" s="106" t="e">
        <f t="shared" ca="1" si="207"/>
        <v>#NUM!</v>
      </c>
      <c r="N958" s="106" t="e">
        <f t="shared" ca="1" si="207"/>
        <v>#NUM!</v>
      </c>
      <c r="Q958" s="4"/>
    </row>
    <row r="959" spans="1:17" x14ac:dyDescent="0.2">
      <c r="A959" s="110">
        <f t="shared" ca="1" si="196"/>
        <v>47065</v>
      </c>
      <c r="B959" s="106">
        <f t="shared" ca="1" si="205"/>
        <v>-6.7506849315068491</v>
      </c>
      <c r="C959" s="106">
        <f t="shared" ca="1" si="205"/>
        <v>-6.7460643394934978</v>
      </c>
      <c r="D959" s="106">
        <f t="shared" ca="1" si="205"/>
        <v>-6.7462028652196828</v>
      </c>
      <c r="E959" s="106">
        <f t="shared" ca="1" si="205"/>
        <v>-6.7462085910721319</v>
      </c>
      <c r="F959" s="106">
        <f t="shared" ca="1" si="206"/>
        <v>6.7472222222222218</v>
      </c>
      <c r="G959" s="106">
        <f t="shared" ca="1" si="206"/>
        <v>6.7454047712162692</v>
      </c>
      <c r="H959" s="106">
        <f t="shared" ca="1" si="206"/>
        <v>6.7506849315068491</v>
      </c>
      <c r="I959" s="106" t="e">
        <f t="shared" ca="1" si="207"/>
        <v>#NUM!</v>
      </c>
      <c r="J959" s="106" t="e">
        <f t="shared" ca="1" si="207"/>
        <v>#NUM!</v>
      </c>
      <c r="K959" s="106" t="e">
        <f t="shared" ca="1" si="207"/>
        <v>#NUM!</v>
      </c>
      <c r="L959" s="106" t="e">
        <f t="shared" ca="1" si="207"/>
        <v>#NUM!</v>
      </c>
      <c r="M959" s="106" t="e">
        <f t="shared" ca="1" si="207"/>
        <v>#NUM!</v>
      </c>
      <c r="N959" s="106" t="e">
        <f t="shared" ca="1" si="207"/>
        <v>#NUM!</v>
      </c>
      <c r="Q959" s="4"/>
    </row>
    <row r="960" spans="1:17" x14ac:dyDescent="0.2">
      <c r="A960" s="110">
        <f t="shared" ca="1" si="196"/>
        <v>47066</v>
      </c>
      <c r="B960" s="106">
        <f t="shared" ca="1" si="205"/>
        <v>-6.7534246575342465</v>
      </c>
      <c r="C960" s="106">
        <f t="shared" ca="1" si="205"/>
        <v>-6.7488021902806299</v>
      </c>
      <c r="D960" s="106">
        <f t="shared" ca="1" si="205"/>
        <v>-6.7489407722266712</v>
      </c>
      <c r="E960" s="106">
        <f t="shared" ca="1" si="205"/>
        <v>-6.7489465004029245</v>
      </c>
      <c r="F960" s="106">
        <f t="shared" ca="1" si="206"/>
        <v>6.75</v>
      </c>
      <c r="G960" s="106">
        <f t="shared" ca="1" si="206"/>
        <v>6.7481423543214705</v>
      </c>
      <c r="H960" s="106">
        <f t="shared" ca="1" si="206"/>
        <v>6.7534246575342465</v>
      </c>
      <c r="I960" s="106" t="e">
        <f t="shared" ca="1" si="207"/>
        <v>#NUM!</v>
      </c>
      <c r="J960" s="106" t="e">
        <f t="shared" ca="1" si="207"/>
        <v>#NUM!</v>
      </c>
      <c r="K960" s="106" t="e">
        <f t="shared" ca="1" si="207"/>
        <v>#NUM!</v>
      </c>
      <c r="L960" s="106" t="e">
        <f t="shared" ca="1" si="207"/>
        <v>#NUM!</v>
      </c>
      <c r="M960" s="106" t="e">
        <f t="shared" ca="1" si="207"/>
        <v>#NUM!</v>
      </c>
      <c r="N960" s="106" t="e">
        <f t="shared" ca="1" si="207"/>
        <v>#NUM!</v>
      </c>
      <c r="Q960" s="4"/>
    </row>
    <row r="961" spans="1:17" x14ac:dyDescent="0.2">
      <c r="A961" s="110">
        <f t="shared" ca="1" si="196"/>
        <v>47067</v>
      </c>
      <c r="B961" s="106">
        <f t="shared" ca="1" si="205"/>
        <v>-6.7561643835616438</v>
      </c>
      <c r="C961" s="106">
        <f t="shared" ca="1" si="205"/>
        <v>-6.751540041067762</v>
      </c>
      <c r="D961" s="106">
        <f t="shared" ca="1" si="205"/>
        <v>-6.7516786792336596</v>
      </c>
      <c r="E961" s="106">
        <f t="shared" ca="1" si="205"/>
        <v>-6.7516844097337172</v>
      </c>
      <c r="F961" s="106">
        <f t="shared" ca="1" si="206"/>
        <v>6.7527777777777782</v>
      </c>
      <c r="G961" s="106">
        <f t="shared" ca="1" si="206"/>
        <v>6.7508799374266717</v>
      </c>
      <c r="H961" s="106">
        <f t="shared" ca="1" si="206"/>
        <v>6.7561643835616438</v>
      </c>
      <c r="I961" s="106" t="e">
        <f t="shared" ca="1" si="207"/>
        <v>#NUM!</v>
      </c>
      <c r="J961" s="106" t="e">
        <f t="shared" ca="1" si="207"/>
        <v>#NUM!</v>
      </c>
      <c r="K961" s="106" t="e">
        <f t="shared" ca="1" si="207"/>
        <v>#NUM!</v>
      </c>
      <c r="L961" s="106" t="e">
        <f t="shared" ca="1" si="207"/>
        <v>#NUM!</v>
      </c>
      <c r="M961" s="106" t="e">
        <f t="shared" ca="1" si="207"/>
        <v>#NUM!</v>
      </c>
      <c r="N961" s="106" t="e">
        <f t="shared" ca="1" si="207"/>
        <v>#NUM!</v>
      </c>
      <c r="Q961" s="4"/>
    </row>
    <row r="962" spans="1:17" x14ac:dyDescent="0.2">
      <c r="A962" s="110">
        <f t="shared" ca="1" si="196"/>
        <v>47157</v>
      </c>
      <c r="B962" s="106">
        <f t="shared" ca="1" si="205"/>
        <v>-7.0027397260273974</v>
      </c>
      <c r="C962" s="106">
        <f t="shared" ca="1" si="205"/>
        <v>-6.9979466119096507</v>
      </c>
      <c r="D962" s="106">
        <f t="shared" ca="1" si="205"/>
        <v>-6.9980903098626257</v>
      </c>
      <c r="E962" s="106">
        <f t="shared" ca="1" si="205"/>
        <v>-6.9980962495050205</v>
      </c>
      <c r="F962" s="106">
        <f t="shared" ca="1" si="206"/>
        <v>6.9972222222222218</v>
      </c>
      <c r="G962" s="106">
        <f t="shared" ca="1" si="206"/>
        <v>6.9979466119096507</v>
      </c>
      <c r="H962" s="106">
        <f t="shared" ca="1" si="206"/>
        <v>7.0027397260273974</v>
      </c>
      <c r="I962" s="106" t="e">
        <f t="shared" ca="1" si="207"/>
        <v>#NUM!</v>
      </c>
      <c r="J962" s="106" t="e">
        <f t="shared" ca="1" si="207"/>
        <v>#NUM!</v>
      </c>
      <c r="K962" s="106" t="e">
        <f t="shared" ca="1" si="207"/>
        <v>#NUM!</v>
      </c>
      <c r="L962" s="106" t="e">
        <f t="shared" ca="1" si="207"/>
        <v>#NUM!</v>
      </c>
      <c r="M962" s="106" t="e">
        <f t="shared" ca="1" si="207"/>
        <v>#NUM!</v>
      </c>
      <c r="N962" s="106" t="e">
        <f t="shared" ca="1" si="207"/>
        <v>#NUM!</v>
      </c>
      <c r="Q962" s="4"/>
    </row>
    <row r="963" spans="1:17" x14ac:dyDescent="0.2">
      <c r="A963" s="110">
        <f t="shared" ca="1" si="196"/>
        <v>47158</v>
      </c>
      <c r="B963" s="106">
        <f t="shared" ca="1" si="205"/>
        <v>-7.0054794520547947</v>
      </c>
      <c r="C963" s="106">
        <f t="shared" ca="1" si="205"/>
        <v>-7.0006844626967828</v>
      </c>
      <c r="D963" s="106">
        <f t="shared" ca="1" si="205"/>
        <v>-7.0008282168696141</v>
      </c>
      <c r="E963" s="106">
        <f t="shared" ca="1" si="205"/>
        <v>-7.0008341588358123</v>
      </c>
      <c r="F963" s="106">
        <f t="shared" ca="1" si="206"/>
        <v>7</v>
      </c>
      <c r="G963" s="106">
        <f t="shared" ca="1" si="206"/>
        <v>7.0006844626967828</v>
      </c>
      <c r="H963" s="106">
        <f t="shared" ca="1" si="206"/>
        <v>7.0054794520547947</v>
      </c>
      <c r="I963" s="106" t="e">
        <f t="shared" ca="1" si="207"/>
        <v>#NUM!</v>
      </c>
      <c r="J963" s="106" t="e">
        <f t="shared" ca="1" si="207"/>
        <v>#NUM!</v>
      </c>
      <c r="K963" s="106" t="e">
        <f t="shared" ca="1" si="207"/>
        <v>#NUM!</v>
      </c>
      <c r="L963" s="106" t="e">
        <f t="shared" ca="1" si="207"/>
        <v>#NUM!</v>
      </c>
      <c r="M963" s="106" t="e">
        <f t="shared" ca="1" si="207"/>
        <v>#NUM!</v>
      </c>
      <c r="N963" s="106" t="e">
        <f t="shared" ca="1" si="207"/>
        <v>#NUM!</v>
      </c>
      <c r="Q963" s="4"/>
    </row>
    <row r="964" spans="1:17" x14ac:dyDescent="0.2">
      <c r="A964" s="110">
        <f t="shared" ca="1" si="196"/>
        <v>47159</v>
      </c>
      <c r="B964" s="106">
        <f t="shared" ca="1" si="205"/>
        <v>-7.0082191780821921</v>
      </c>
      <c r="C964" s="106">
        <f t="shared" ca="1" si="205"/>
        <v>-7.0034223134839149</v>
      </c>
      <c r="D964" s="106">
        <f t="shared" ca="1" si="205"/>
        <v>-7.0035661238766025</v>
      </c>
      <c r="E964" s="106">
        <f t="shared" ca="1" si="205"/>
        <v>-7.0035720681666049</v>
      </c>
      <c r="F964" s="106">
        <f t="shared" ca="1" si="206"/>
        <v>7.0027777777777782</v>
      </c>
      <c r="G964" s="106">
        <f t="shared" ca="1" si="206"/>
        <v>7.0034223134839149</v>
      </c>
      <c r="H964" s="106">
        <f t="shared" ca="1" si="206"/>
        <v>7.0082191780821921</v>
      </c>
      <c r="I964" s="106" t="e">
        <f t="shared" ref="I964:N973" ca="1" si="208">DATEDIF($A964,$B$7,I$12)</f>
        <v>#NUM!</v>
      </c>
      <c r="J964" s="106" t="e">
        <f t="shared" ca="1" si="208"/>
        <v>#NUM!</v>
      </c>
      <c r="K964" s="106" t="e">
        <f t="shared" ca="1" si="208"/>
        <v>#NUM!</v>
      </c>
      <c r="L964" s="106" t="e">
        <f t="shared" ca="1" si="208"/>
        <v>#NUM!</v>
      </c>
      <c r="M964" s="106" t="e">
        <f t="shared" ca="1" si="208"/>
        <v>#NUM!</v>
      </c>
      <c r="N964" s="106" t="e">
        <f t="shared" ca="1" si="208"/>
        <v>#NUM!</v>
      </c>
      <c r="Q964" s="4"/>
    </row>
    <row r="965" spans="1:17" x14ac:dyDescent="0.2">
      <c r="A965" s="110">
        <f t="shared" ca="1" si="196"/>
        <v>47246</v>
      </c>
      <c r="B965" s="106">
        <f t="shared" ca="1" si="205"/>
        <v>-7.2465753424657535</v>
      </c>
      <c r="C965" s="106">
        <f t="shared" ca="1" si="205"/>
        <v>-7.2416153319644083</v>
      </c>
      <c r="D965" s="106">
        <f t="shared" ca="1" si="205"/>
        <v>-7.2417640334846025</v>
      </c>
      <c r="E965" s="106">
        <f t="shared" ca="1" si="205"/>
        <v>-7.2417701799455312</v>
      </c>
      <c r="F965" s="106">
        <f t="shared" ca="1" si="206"/>
        <v>7.2472222222222218</v>
      </c>
      <c r="G965" s="106">
        <f t="shared" ca="1" si="206"/>
        <v>7.2416153319644083</v>
      </c>
      <c r="H965" s="106">
        <f t="shared" ca="1" si="206"/>
        <v>7.2465753424657535</v>
      </c>
      <c r="I965" s="106" t="e">
        <f t="shared" ca="1" si="208"/>
        <v>#NUM!</v>
      </c>
      <c r="J965" s="106" t="e">
        <f t="shared" ca="1" si="208"/>
        <v>#NUM!</v>
      </c>
      <c r="K965" s="106" t="e">
        <f t="shared" ca="1" si="208"/>
        <v>#NUM!</v>
      </c>
      <c r="L965" s="106" t="e">
        <f t="shared" ca="1" si="208"/>
        <v>#NUM!</v>
      </c>
      <c r="M965" s="106" t="e">
        <f t="shared" ca="1" si="208"/>
        <v>#NUM!</v>
      </c>
      <c r="N965" s="106" t="e">
        <f t="shared" ca="1" si="208"/>
        <v>#NUM!</v>
      </c>
      <c r="Q965" s="4"/>
    </row>
    <row r="966" spans="1:17" x14ac:dyDescent="0.2">
      <c r="A966" s="110">
        <f t="shared" ca="1" si="196"/>
        <v>47247</v>
      </c>
      <c r="B966" s="106">
        <f t="shared" ca="1" si="205"/>
        <v>-7.2493150684931509</v>
      </c>
      <c r="C966" s="106">
        <f t="shared" ca="1" si="205"/>
        <v>-7.2443531827515404</v>
      </c>
      <c r="D966" s="106">
        <f t="shared" ca="1" si="205"/>
        <v>-7.2445019404915909</v>
      </c>
      <c r="E966" s="106">
        <f t="shared" ca="1" si="205"/>
        <v>-7.2445080892763238</v>
      </c>
      <c r="F966" s="106">
        <f t="shared" ca="1" si="206"/>
        <v>7.25</v>
      </c>
      <c r="G966" s="106">
        <f t="shared" ca="1" si="206"/>
        <v>7.2443531827515404</v>
      </c>
      <c r="H966" s="106">
        <f t="shared" ca="1" si="206"/>
        <v>7.2493150684931509</v>
      </c>
      <c r="I966" s="106" t="e">
        <f t="shared" ca="1" si="208"/>
        <v>#NUM!</v>
      </c>
      <c r="J966" s="106" t="e">
        <f t="shared" ca="1" si="208"/>
        <v>#NUM!</v>
      </c>
      <c r="K966" s="106" t="e">
        <f t="shared" ca="1" si="208"/>
        <v>#NUM!</v>
      </c>
      <c r="L966" s="106" t="e">
        <f t="shared" ca="1" si="208"/>
        <v>#NUM!</v>
      </c>
      <c r="M966" s="106" t="e">
        <f t="shared" ca="1" si="208"/>
        <v>#NUM!</v>
      </c>
      <c r="N966" s="106" t="e">
        <f t="shared" ca="1" si="208"/>
        <v>#NUM!</v>
      </c>
      <c r="Q966" s="4"/>
    </row>
    <row r="967" spans="1:17" x14ac:dyDescent="0.2">
      <c r="A967" s="110">
        <f t="shared" ca="1" si="196"/>
        <v>47248</v>
      </c>
      <c r="B967" s="106">
        <f t="shared" ca="1" si="205"/>
        <v>-7.2520547945205482</v>
      </c>
      <c r="C967" s="106">
        <f t="shared" ca="1" si="205"/>
        <v>-7.2470910335386725</v>
      </c>
      <c r="D967" s="106">
        <f t="shared" ca="1" si="205"/>
        <v>-7.2472398474985793</v>
      </c>
      <c r="E967" s="106">
        <f t="shared" ca="1" si="205"/>
        <v>-7.2472459986071165</v>
      </c>
      <c r="F967" s="106">
        <f t="shared" ca="1" si="206"/>
        <v>7.2527777777777782</v>
      </c>
      <c r="G967" s="106">
        <f t="shared" ca="1" si="206"/>
        <v>7.2470910335386725</v>
      </c>
      <c r="H967" s="106">
        <f t="shared" ca="1" si="206"/>
        <v>7.2520547945205482</v>
      </c>
      <c r="I967" s="106" t="e">
        <f t="shared" ca="1" si="208"/>
        <v>#NUM!</v>
      </c>
      <c r="J967" s="106" t="e">
        <f t="shared" ca="1" si="208"/>
        <v>#NUM!</v>
      </c>
      <c r="K967" s="106" t="e">
        <f t="shared" ca="1" si="208"/>
        <v>#NUM!</v>
      </c>
      <c r="L967" s="106" t="e">
        <f t="shared" ca="1" si="208"/>
        <v>#NUM!</v>
      </c>
      <c r="M967" s="106" t="e">
        <f t="shared" ca="1" si="208"/>
        <v>#NUM!</v>
      </c>
      <c r="N967" s="106" t="e">
        <f t="shared" ca="1" si="208"/>
        <v>#NUM!</v>
      </c>
      <c r="Q967" s="4"/>
    </row>
    <row r="968" spans="1:17" x14ac:dyDescent="0.2">
      <c r="A968" s="110">
        <f t="shared" ca="1" si="196"/>
        <v>47338</v>
      </c>
      <c r="B968" s="106">
        <f t="shared" ca="1" si="205"/>
        <v>-7.4986301369863018</v>
      </c>
      <c r="C968" s="106">
        <f t="shared" ca="1" si="205"/>
        <v>-7.4934976043805612</v>
      </c>
      <c r="D968" s="106">
        <f t="shared" ca="1" si="205"/>
        <v>-7.4936514781275454</v>
      </c>
      <c r="E968" s="106">
        <f t="shared" ca="1" si="205"/>
        <v>-7.4936578383784198</v>
      </c>
      <c r="F968" s="106">
        <f t="shared" ca="1" si="206"/>
        <v>7.4972222222222218</v>
      </c>
      <c r="G968" s="106">
        <f t="shared" ca="1" si="206"/>
        <v>7.4934976043805612</v>
      </c>
      <c r="H968" s="106">
        <f t="shared" ca="1" si="206"/>
        <v>7.4986301369863018</v>
      </c>
      <c r="I968" s="106" t="e">
        <f t="shared" ca="1" si="208"/>
        <v>#NUM!</v>
      </c>
      <c r="J968" s="106" t="e">
        <f t="shared" ca="1" si="208"/>
        <v>#NUM!</v>
      </c>
      <c r="K968" s="106" t="e">
        <f t="shared" ca="1" si="208"/>
        <v>#NUM!</v>
      </c>
      <c r="L968" s="106" t="e">
        <f t="shared" ca="1" si="208"/>
        <v>#NUM!</v>
      </c>
      <c r="M968" s="106" t="e">
        <f t="shared" ca="1" si="208"/>
        <v>#NUM!</v>
      </c>
      <c r="N968" s="106" t="e">
        <f t="shared" ca="1" si="208"/>
        <v>#NUM!</v>
      </c>
      <c r="Q968" s="4"/>
    </row>
    <row r="969" spans="1:17" x14ac:dyDescent="0.2">
      <c r="A969" s="110">
        <f t="shared" ca="1" si="196"/>
        <v>47339</v>
      </c>
      <c r="B969" s="106">
        <f t="shared" ca="1" si="205"/>
        <v>-7.5013698630136982</v>
      </c>
      <c r="C969" s="106">
        <f t="shared" ca="1" si="205"/>
        <v>-7.4962354551676933</v>
      </c>
      <c r="D969" s="106">
        <f t="shared" ca="1" si="205"/>
        <v>-7.4963893851345338</v>
      </c>
      <c r="E969" s="106">
        <f t="shared" ca="1" si="205"/>
        <v>-7.4963957477092116</v>
      </c>
      <c r="F969" s="106">
        <f t="shared" ca="1" si="206"/>
        <v>7.5</v>
      </c>
      <c r="G969" s="106">
        <f t="shared" ca="1" si="206"/>
        <v>7.4962354551676933</v>
      </c>
      <c r="H969" s="106">
        <f t="shared" ca="1" si="206"/>
        <v>7.5013698630136982</v>
      </c>
      <c r="I969" s="106" t="e">
        <f t="shared" ca="1" si="208"/>
        <v>#NUM!</v>
      </c>
      <c r="J969" s="106" t="e">
        <f t="shared" ca="1" si="208"/>
        <v>#NUM!</v>
      </c>
      <c r="K969" s="106" t="e">
        <f t="shared" ca="1" si="208"/>
        <v>#NUM!</v>
      </c>
      <c r="L969" s="106" t="e">
        <f t="shared" ca="1" si="208"/>
        <v>#NUM!</v>
      </c>
      <c r="M969" s="106" t="e">
        <f t="shared" ca="1" si="208"/>
        <v>#NUM!</v>
      </c>
      <c r="N969" s="106" t="e">
        <f t="shared" ca="1" si="208"/>
        <v>#NUM!</v>
      </c>
      <c r="Q969" s="4"/>
    </row>
    <row r="970" spans="1:17" x14ac:dyDescent="0.2">
      <c r="A970" s="110">
        <f t="shared" ca="1" si="196"/>
        <v>47340</v>
      </c>
      <c r="B970" s="106">
        <f t="shared" ca="1" si="205"/>
        <v>-7.5041095890410956</v>
      </c>
      <c r="C970" s="106">
        <f t="shared" ca="1" si="205"/>
        <v>-7.4989733059548254</v>
      </c>
      <c r="D970" s="106">
        <f t="shared" ca="1" si="205"/>
        <v>-7.4991272921415222</v>
      </c>
      <c r="E970" s="106">
        <f t="shared" ca="1" si="205"/>
        <v>-7.4991336570400042</v>
      </c>
      <c r="F970" s="106">
        <f t="shared" ca="1" si="206"/>
        <v>7.5027777777777782</v>
      </c>
      <c r="G970" s="106">
        <f t="shared" ca="1" si="206"/>
        <v>7.4989733059548254</v>
      </c>
      <c r="H970" s="106">
        <f t="shared" ca="1" si="206"/>
        <v>7.5041095890410956</v>
      </c>
      <c r="I970" s="106" t="e">
        <f t="shared" ca="1" si="208"/>
        <v>#NUM!</v>
      </c>
      <c r="J970" s="106" t="e">
        <f t="shared" ca="1" si="208"/>
        <v>#NUM!</v>
      </c>
      <c r="K970" s="106" t="e">
        <f t="shared" ca="1" si="208"/>
        <v>#NUM!</v>
      </c>
      <c r="L970" s="106" t="e">
        <f t="shared" ca="1" si="208"/>
        <v>#NUM!</v>
      </c>
      <c r="M970" s="106" t="e">
        <f t="shared" ca="1" si="208"/>
        <v>#NUM!</v>
      </c>
      <c r="N970" s="106" t="e">
        <f t="shared" ca="1" si="208"/>
        <v>#NUM!</v>
      </c>
      <c r="Q970" s="4"/>
    </row>
    <row r="971" spans="1:17" x14ac:dyDescent="0.2">
      <c r="A971" s="110">
        <f t="shared" ca="1" si="196"/>
        <v>47430</v>
      </c>
      <c r="B971" s="106">
        <f t="shared" ca="1" si="205"/>
        <v>-7.7506849315068491</v>
      </c>
      <c r="C971" s="106">
        <f t="shared" ca="1" si="205"/>
        <v>-7.7453798767967141</v>
      </c>
      <c r="D971" s="106">
        <f t="shared" ca="1" si="205"/>
        <v>-7.7455389227704883</v>
      </c>
      <c r="E971" s="106">
        <f t="shared" ca="1" si="205"/>
        <v>-7.7455454968113076</v>
      </c>
      <c r="F971" s="106">
        <f t="shared" ca="1" si="206"/>
        <v>7.7472222222222218</v>
      </c>
      <c r="G971" s="106">
        <f t="shared" ca="1" si="206"/>
        <v>7.7453798767967141</v>
      </c>
      <c r="H971" s="106">
        <f t="shared" ca="1" si="206"/>
        <v>7.7506849315068491</v>
      </c>
      <c r="I971" s="106" t="e">
        <f t="shared" ca="1" si="208"/>
        <v>#NUM!</v>
      </c>
      <c r="J971" s="106" t="e">
        <f t="shared" ca="1" si="208"/>
        <v>#NUM!</v>
      </c>
      <c r="K971" s="106" t="e">
        <f t="shared" ca="1" si="208"/>
        <v>#NUM!</v>
      </c>
      <c r="L971" s="106" t="e">
        <f t="shared" ca="1" si="208"/>
        <v>#NUM!</v>
      </c>
      <c r="M971" s="106" t="e">
        <f t="shared" ca="1" si="208"/>
        <v>#NUM!</v>
      </c>
      <c r="N971" s="106" t="e">
        <f t="shared" ca="1" si="208"/>
        <v>#NUM!</v>
      </c>
      <c r="Q971" s="4"/>
    </row>
    <row r="972" spans="1:17" x14ac:dyDescent="0.2">
      <c r="A972" s="110">
        <f t="shared" ca="1" si="196"/>
        <v>47431</v>
      </c>
      <c r="B972" s="106">
        <f t="shared" ca="1" si="205"/>
        <v>-7.7534246575342465</v>
      </c>
      <c r="C972" s="106">
        <f t="shared" ca="1" si="205"/>
        <v>-7.7481177275838471</v>
      </c>
      <c r="D972" s="106">
        <f t="shared" ca="1" si="205"/>
        <v>-7.7482768297774767</v>
      </c>
      <c r="E972" s="106">
        <f t="shared" ca="1" si="205"/>
        <v>-7.7482834061421002</v>
      </c>
      <c r="F972" s="106">
        <f t="shared" ca="1" si="206"/>
        <v>7.75</v>
      </c>
      <c r="G972" s="106">
        <f t="shared" ca="1" si="206"/>
        <v>7.7481177275838471</v>
      </c>
      <c r="H972" s="106">
        <f t="shared" ca="1" si="206"/>
        <v>7.7534246575342465</v>
      </c>
      <c r="I972" s="106" t="e">
        <f t="shared" ca="1" si="208"/>
        <v>#NUM!</v>
      </c>
      <c r="J972" s="106" t="e">
        <f t="shared" ca="1" si="208"/>
        <v>#NUM!</v>
      </c>
      <c r="K972" s="106" t="e">
        <f t="shared" ca="1" si="208"/>
        <v>#NUM!</v>
      </c>
      <c r="L972" s="106" t="e">
        <f t="shared" ca="1" si="208"/>
        <v>#NUM!</v>
      </c>
      <c r="M972" s="106" t="e">
        <f t="shared" ca="1" si="208"/>
        <v>#NUM!</v>
      </c>
      <c r="N972" s="106" t="e">
        <f t="shared" ca="1" si="208"/>
        <v>#NUM!</v>
      </c>
      <c r="Q972" s="4"/>
    </row>
    <row r="973" spans="1:17" x14ac:dyDescent="0.2">
      <c r="A973" s="110">
        <f t="shared" ca="1" si="196"/>
        <v>47432</v>
      </c>
      <c r="B973" s="106">
        <f t="shared" ca="1" si="205"/>
        <v>-7.7561643835616438</v>
      </c>
      <c r="C973" s="106">
        <f t="shared" ca="1" si="205"/>
        <v>-7.7508555783709792</v>
      </c>
      <c r="D973" s="106">
        <f t="shared" ca="1" si="205"/>
        <v>-7.7510147367844651</v>
      </c>
      <c r="E973" s="106">
        <f t="shared" ca="1" si="205"/>
        <v>-7.751021315472892</v>
      </c>
      <c r="F973" s="106">
        <f t="shared" ca="1" si="206"/>
        <v>7.7527777777777782</v>
      </c>
      <c r="G973" s="106">
        <f t="shared" ca="1" si="206"/>
        <v>7.7508555783709792</v>
      </c>
      <c r="H973" s="106">
        <f t="shared" ca="1" si="206"/>
        <v>7.7561643835616438</v>
      </c>
      <c r="I973" s="106" t="e">
        <f t="shared" ca="1" si="208"/>
        <v>#NUM!</v>
      </c>
      <c r="J973" s="106" t="e">
        <f t="shared" ca="1" si="208"/>
        <v>#NUM!</v>
      </c>
      <c r="K973" s="106" t="e">
        <f t="shared" ca="1" si="208"/>
        <v>#NUM!</v>
      </c>
      <c r="L973" s="106" t="e">
        <f t="shared" ca="1" si="208"/>
        <v>#NUM!</v>
      </c>
      <c r="M973" s="106" t="e">
        <f t="shared" ca="1" si="208"/>
        <v>#NUM!</v>
      </c>
      <c r="N973" s="106" t="e">
        <f t="shared" ca="1" si="208"/>
        <v>#NUM!</v>
      </c>
      <c r="Q973" s="4"/>
    </row>
    <row r="974" spans="1:17" x14ac:dyDescent="0.2">
      <c r="A974" s="110">
        <f t="shared" ca="1" si="196"/>
        <v>47522</v>
      </c>
      <c r="B974" s="106">
        <f t="shared" ref="B974:E993" ca="1" si="209">($B$7-$A974)/B$12</f>
        <v>-8.0027397260273965</v>
      </c>
      <c r="C974" s="106">
        <f t="shared" ca="1" si="209"/>
        <v>-7.9972621492128679</v>
      </c>
      <c r="D974" s="106">
        <f t="shared" ca="1" si="209"/>
        <v>-7.9974263674134303</v>
      </c>
      <c r="E974" s="106">
        <f t="shared" ca="1" si="209"/>
        <v>-7.9974331552441962</v>
      </c>
      <c r="F974" s="106">
        <f t="shared" ref="F974:H993" ca="1" si="210">YEARFRAC($A974,$B$7,F$12)</f>
        <v>7.9972222222222218</v>
      </c>
      <c r="G974" s="106">
        <f t="shared" ca="1" si="210"/>
        <v>7.9978703985397015</v>
      </c>
      <c r="H974" s="106">
        <f t="shared" ca="1" si="210"/>
        <v>8.0027397260273965</v>
      </c>
      <c r="I974" s="106" t="e">
        <f t="shared" ref="I974:N983" ca="1" si="211">DATEDIF($A974,$B$7,I$12)</f>
        <v>#NUM!</v>
      </c>
      <c r="J974" s="106" t="e">
        <f t="shared" ca="1" si="211"/>
        <v>#NUM!</v>
      </c>
      <c r="K974" s="106" t="e">
        <f t="shared" ca="1" si="211"/>
        <v>#NUM!</v>
      </c>
      <c r="L974" s="106" t="e">
        <f t="shared" ca="1" si="211"/>
        <v>#NUM!</v>
      </c>
      <c r="M974" s="106" t="e">
        <f t="shared" ca="1" si="211"/>
        <v>#NUM!</v>
      </c>
      <c r="N974" s="106" t="e">
        <f t="shared" ca="1" si="211"/>
        <v>#NUM!</v>
      </c>
      <c r="Q974" s="4"/>
    </row>
    <row r="975" spans="1:17" x14ac:dyDescent="0.2">
      <c r="A975" s="110">
        <f t="shared" ca="1" si="196"/>
        <v>47523</v>
      </c>
      <c r="B975" s="106">
        <f t="shared" ca="1" si="209"/>
        <v>-8.0054794520547947</v>
      </c>
      <c r="C975" s="106">
        <f t="shared" ca="1" si="209"/>
        <v>-8</v>
      </c>
      <c r="D975" s="106">
        <f t="shared" ca="1" si="209"/>
        <v>-8.0001642744204187</v>
      </c>
      <c r="E975" s="106">
        <f t="shared" ca="1" si="209"/>
        <v>-8.0001710645749888</v>
      </c>
      <c r="F975" s="106">
        <f t="shared" ca="1" si="210"/>
        <v>8</v>
      </c>
      <c r="G975" s="106">
        <f t="shared" ca="1" si="210"/>
        <v>8.0006084575600855</v>
      </c>
      <c r="H975" s="106">
        <f t="shared" ca="1" si="210"/>
        <v>8.0054794520547947</v>
      </c>
      <c r="I975" s="106" t="e">
        <f t="shared" ca="1" si="211"/>
        <v>#NUM!</v>
      </c>
      <c r="J975" s="106" t="e">
        <f t="shared" ca="1" si="211"/>
        <v>#NUM!</v>
      </c>
      <c r="K975" s="106" t="e">
        <f t="shared" ca="1" si="211"/>
        <v>#NUM!</v>
      </c>
      <c r="L975" s="106" t="e">
        <f t="shared" ca="1" si="211"/>
        <v>#NUM!</v>
      </c>
      <c r="M975" s="106" t="e">
        <f t="shared" ca="1" si="211"/>
        <v>#NUM!</v>
      </c>
      <c r="N975" s="106" t="e">
        <f t="shared" ca="1" si="211"/>
        <v>#NUM!</v>
      </c>
      <c r="Q975" s="4"/>
    </row>
    <row r="976" spans="1:17" x14ac:dyDescent="0.2">
      <c r="A976" s="110">
        <f t="shared" ca="1" si="196"/>
        <v>47524</v>
      </c>
      <c r="B976" s="106">
        <f t="shared" ca="1" si="209"/>
        <v>-8.0082191780821912</v>
      </c>
      <c r="C976" s="106">
        <f t="shared" ca="1" si="209"/>
        <v>-8.002737850787133</v>
      </c>
      <c r="D976" s="106">
        <f t="shared" ca="1" si="209"/>
        <v>-8.0029021814274071</v>
      </c>
      <c r="E976" s="106">
        <f t="shared" ca="1" si="209"/>
        <v>-8.0029089739057806</v>
      </c>
      <c r="F976" s="106">
        <f t="shared" ca="1" si="210"/>
        <v>8.0027777777777782</v>
      </c>
      <c r="G976" s="106">
        <f t="shared" ca="1" si="210"/>
        <v>8.0033465165804678</v>
      </c>
      <c r="H976" s="106">
        <f t="shared" ca="1" si="210"/>
        <v>8.0082191780821912</v>
      </c>
      <c r="I976" s="106" t="e">
        <f t="shared" ca="1" si="211"/>
        <v>#NUM!</v>
      </c>
      <c r="J976" s="106" t="e">
        <f t="shared" ca="1" si="211"/>
        <v>#NUM!</v>
      </c>
      <c r="K976" s="106" t="e">
        <f t="shared" ca="1" si="211"/>
        <v>#NUM!</v>
      </c>
      <c r="L976" s="106" t="e">
        <f t="shared" ca="1" si="211"/>
        <v>#NUM!</v>
      </c>
      <c r="M976" s="106" t="e">
        <f t="shared" ca="1" si="211"/>
        <v>#NUM!</v>
      </c>
      <c r="N976" s="106" t="e">
        <f t="shared" ca="1" si="211"/>
        <v>#NUM!</v>
      </c>
      <c r="Q976" s="4"/>
    </row>
    <row r="977" spans="1:17" x14ac:dyDescent="0.2">
      <c r="A977" s="110">
        <f t="shared" ca="1" si="196"/>
        <v>47611</v>
      </c>
      <c r="B977" s="106">
        <f t="shared" ca="1" si="209"/>
        <v>-8.2465753424657535</v>
      </c>
      <c r="C977" s="106">
        <f t="shared" ca="1" si="209"/>
        <v>-8.2409308692676255</v>
      </c>
      <c r="D977" s="106">
        <f t="shared" ca="1" si="209"/>
        <v>-8.241100091035408</v>
      </c>
      <c r="E977" s="106">
        <f t="shared" ca="1" si="209"/>
        <v>-8.2411070856847068</v>
      </c>
      <c r="F977" s="106">
        <f t="shared" ca="1" si="210"/>
        <v>8.2472222222222218</v>
      </c>
      <c r="G977" s="106">
        <f t="shared" ca="1" si="210"/>
        <v>8.2415576513538173</v>
      </c>
      <c r="H977" s="106">
        <f t="shared" ca="1" si="210"/>
        <v>8.2465753424657535</v>
      </c>
      <c r="I977" s="106" t="e">
        <f t="shared" ca="1" si="211"/>
        <v>#NUM!</v>
      </c>
      <c r="J977" s="106" t="e">
        <f t="shared" ca="1" si="211"/>
        <v>#NUM!</v>
      </c>
      <c r="K977" s="106" t="e">
        <f t="shared" ca="1" si="211"/>
        <v>#NUM!</v>
      </c>
      <c r="L977" s="106" t="e">
        <f t="shared" ca="1" si="211"/>
        <v>#NUM!</v>
      </c>
      <c r="M977" s="106" t="e">
        <f t="shared" ca="1" si="211"/>
        <v>#NUM!</v>
      </c>
      <c r="N977" s="106" t="e">
        <f t="shared" ca="1" si="211"/>
        <v>#NUM!</v>
      </c>
      <c r="Q977" s="4"/>
    </row>
    <row r="978" spans="1:17" x14ac:dyDescent="0.2">
      <c r="A978" s="110">
        <f t="shared" ref="A978:A1041" ca="1" si="212">EDATE(A975,3)</f>
        <v>47612</v>
      </c>
      <c r="B978" s="106">
        <f t="shared" ca="1" si="209"/>
        <v>-8.24931506849315</v>
      </c>
      <c r="C978" s="106">
        <f t="shared" ca="1" si="209"/>
        <v>-8.2436687200547567</v>
      </c>
      <c r="D978" s="106">
        <f t="shared" ca="1" si="209"/>
        <v>-8.2438379980423964</v>
      </c>
      <c r="E978" s="106">
        <f t="shared" ca="1" si="209"/>
        <v>-8.2438449950154986</v>
      </c>
      <c r="F978" s="106">
        <f t="shared" ca="1" si="210"/>
        <v>8.25</v>
      </c>
      <c r="G978" s="106">
        <f t="shared" ca="1" si="210"/>
        <v>8.2442957103742014</v>
      </c>
      <c r="H978" s="106">
        <f t="shared" ca="1" si="210"/>
        <v>8.24931506849315</v>
      </c>
      <c r="I978" s="106" t="e">
        <f t="shared" ca="1" si="211"/>
        <v>#NUM!</v>
      </c>
      <c r="J978" s="106" t="e">
        <f t="shared" ca="1" si="211"/>
        <v>#NUM!</v>
      </c>
      <c r="K978" s="106" t="e">
        <f t="shared" ca="1" si="211"/>
        <v>#NUM!</v>
      </c>
      <c r="L978" s="106" t="e">
        <f t="shared" ca="1" si="211"/>
        <v>#NUM!</v>
      </c>
      <c r="M978" s="106" t="e">
        <f t="shared" ca="1" si="211"/>
        <v>#NUM!</v>
      </c>
      <c r="N978" s="106" t="e">
        <f t="shared" ca="1" si="211"/>
        <v>#NUM!</v>
      </c>
      <c r="Q978" s="4"/>
    </row>
    <row r="979" spans="1:17" x14ac:dyDescent="0.2">
      <c r="A979" s="110">
        <f t="shared" ca="1" si="212"/>
        <v>47613</v>
      </c>
      <c r="B979" s="106">
        <f t="shared" ca="1" si="209"/>
        <v>-8.2520547945205482</v>
      </c>
      <c r="C979" s="106">
        <f t="shared" ca="1" si="209"/>
        <v>-8.2464065708418897</v>
      </c>
      <c r="D979" s="106">
        <f t="shared" ca="1" si="209"/>
        <v>-8.2465759050493848</v>
      </c>
      <c r="E979" s="106">
        <f t="shared" ca="1" si="209"/>
        <v>-8.2465829043462922</v>
      </c>
      <c r="F979" s="106">
        <f t="shared" ca="1" si="210"/>
        <v>8.2527777777777782</v>
      </c>
      <c r="G979" s="106">
        <f t="shared" ca="1" si="210"/>
        <v>8.2470337693945854</v>
      </c>
      <c r="H979" s="106">
        <f t="shared" ca="1" si="210"/>
        <v>8.2520547945205482</v>
      </c>
      <c r="I979" s="106" t="e">
        <f t="shared" ca="1" si="211"/>
        <v>#NUM!</v>
      </c>
      <c r="J979" s="106" t="e">
        <f t="shared" ca="1" si="211"/>
        <v>#NUM!</v>
      </c>
      <c r="K979" s="106" t="e">
        <f t="shared" ca="1" si="211"/>
        <v>#NUM!</v>
      </c>
      <c r="L979" s="106" t="e">
        <f t="shared" ca="1" si="211"/>
        <v>#NUM!</v>
      </c>
      <c r="M979" s="106" t="e">
        <f t="shared" ca="1" si="211"/>
        <v>#NUM!</v>
      </c>
      <c r="N979" s="106" t="e">
        <f t="shared" ca="1" si="211"/>
        <v>#NUM!</v>
      </c>
      <c r="Q979" s="4"/>
    </row>
    <row r="980" spans="1:17" x14ac:dyDescent="0.2">
      <c r="A980" s="110">
        <f t="shared" ca="1" si="212"/>
        <v>47703</v>
      </c>
      <c r="B980" s="106">
        <f t="shared" ca="1" si="209"/>
        <v>-8.4986301369863018</v>
      </c>
      <c r="C980" s="106">
        <f t="shared" ca="1" si="209"/>
        <v>-8.4928131416837775</v>
      </c>
      <c r="D980" s="106">
        <f t="shared" ca="1" si="209"/>
        <v>-8.4929875356783509</v>
      </c>
      <c r="E980" s="106">
        <f t="shared" ca="1" si="209"/>
        <v>-8.4929947441175955</v>
      </c>
      <c r="F980" s="106">
        <f t="shared" ca="1" si="210"/>
        <v>8.4972222222222218</v>
      </c>
      <c r="G980" s="106">
        <f t="shared" ca="1" si="210"/>
        <v>8.4934590812290836</v>
      </c>
      <c r="H980" s="106">
        <f t="shared" ca="1" si="210"/>
        <v>8.4986301369863018</v>
      </c>
      <c r="I980" s="106" t="e">
        <f t="shared" ca="1" si="211"/>
        <v>#NUM!</v>
      </c>
      <c r="J980" s="106" t="e">
        <f t="shared" ca="1" si="211"/>
        <v>#NUM!</v>
      </c>
      <c r="K980" s="106" t="e">
        <f t="shared" ca="1" si="211"/>
        <v>#NUM!</v>
      </c>
      <c r="L980" s="106" t="e">
        <f t="shared" ca="1" si="211"/>
        <v>#NUM!</v>
      </c>
      <c r="M980" s="106" t="e">
        <f t="shared" ca="1" si="211"/>
        <v>#NUM!</v>
      </c>
      <c r="N980" s="106" t="e">
        <f t="shared" ca="1" si="211"/>
        <v>#NUM!</v>
      </c>
      <c r="Q980" s="4"/>
    </row>
    <row r="981" spans="1:17" x14ac:dyDescent="0.2">
      <c r="A981" s="110">
        <f t="shared" ca="1" si="212"/>
        <v>47704</v>
      </c>
      <c r="B981" s="106">
        <f t="shared" ca="1" si="209"/>
        <v>-8.5013698630136982</v>
      </c>
      <c r="C981" s="106">
        <f t="shared" ca="1" si="209"/>
        <v>-8.4955509924709105</v>
      </c>
      <c r="D981" s="106">
        <f t="shared" ca="1" si="209"/>
        <v>-8.4957254426853392</v>
      </c>
      <c r="E981" s="106">
        <f t="shared" ca="1" si="209"/>
        <v>-8.4957326534483872</v>
      </c>
      <c r="F981" s="106">
        <f t="shared" ca="1" si="210"/>
        <v>8.5</v>
      </c>
      <c r="G981" s="106">
        <f t="shared" ca="1" si="210"/>
        <v>8.4961971402494676</v>
      </c>
      <c r="H981" s="106">
        <f t="shared" ca="1" si="210"/>
        <v>8.5013698630136982</v>
      </c>
      <c r="I981" s="106" t="e">
        <f t="shared" ca="1" si="211"/>
        <v>#NUM!</v>
      </c>
      <c r="J981" s="106" t="e">
        <f t="shared" ca="1" si="211"/>
        <v>#NUM!</v>
      </c>
      <c r="K981" s="106" t="e">
        <f t="shared" ca="1" si="211"/>
        <v>#NUM!</v>
      </c>
      <c r="L981" s="106" t="e">
        <f t="shared" ca="1" si="211"/>
        <v>#NUM!</v>
      </c>
      <c r="M981" s="106" t="e">
        <f t="shared" ca="1" si="211"/>
        <v>#NUM!</v>
      </c>
      <c r="N981" s="106" t="e">
        <f t="shared" ca="1" si="211"/>
        <v>#NUM!</v>
      </c>
      <c r="Q981" s="4"/>
    </row>
    <row r="982" spans="1:17" x14ac:dyDescent="0.2">
      <c r="A982" s="110">
        <f t="shared" ca="1" si="212"/>
        <v>47705</v>
      </c>
      <c r="B982" s="106">
        <f t="shared" ca="1" si="209"/>
        <v>-8.5041095890410965</v>
      </c>
      <c r="C982" s="106">
        <f t="shared" ca="1" si="209"/>
        <v>-8.4982888432580417</v>
      </c>
      <c r="D982" s="106">
        <f t="shared" ca="1" si="209"/>
        <v>-8.4984633496923276</v>
      </c>
      <c r="E982" s="106">
        <f t="shared" ca="1" si="209"/>
        <v>-8.498470562779179</v>
      </c>
      <c r="F982" s="106">
        <f t="shared" ca="1" si="210"/>
        <v>8.5027777777777782</v>
      </c>
      <c r="G982" s="106">
        <f t="shared" ca="1" si="210"/>
        <v>8.4989351992698516</v>
      </c>
      <c r="H982" s="106">
        <f t="shared" ca="1" si="210"/>
        <v>8.5041095890410965</v>
      </c>
      <c r="I982" s="106" t="e">
        <f t="shared" ca="1" si="211"/>
        <v>#NUM!</v>
      </c>
      <c r="J982" s="106" t="e">
        <f t="shared" ca="1" si="211"/>
        <v>#NUM!</v>
      </c>
      <c r="K982" s="106" t="e">
        <f t="shared" ca="1" si="211"/>
        <v>#NUM!</v>
      </c>
      <c r="L982" s="106" t="e">
        <f t="shared" ca="1" si="211"/>
        <v>#NUM!</v>
      </c>
      <c r="M982" s="106" t="e">
        <f t="shared" ca="1" si="211"/>
        <v>#NUM!</v>
      </c>
      <c r="N982" s="106" t="e">
        <f t="shared" ca="1" si="211"/>
        <v>#NUM!</v>
      </c>
      <c r="Q982" s="4"/>
    </row>
    <row r="983" spans="1:17" x14ac:dyDescent="0.2">
      <c r="A983" s="110">
        <f t="shared" ca="1" si="212"/>
        <v>47795</v>
      </c>
      <c r="B983" s="106">
        <f t="shared" ca="1" si="209"/>
        <v>-8.75068493150685</v>
      </c>
      <c r="C983" s="106">
        <f t="shared" ca="1" si="209"/>
        <v>-8.7446954140999313</v>
      </c>
      <c r="D983" s="106">
        <f t="shared" ca="1" si="209"/>
        <v>-8.7448749803212937</v>
      </c>
      <c r="E983" s="106">
        <f t="shared" ca="1" si="209"/>
        <v>-8.7448824025504823</v>
      </c>
      <c r="F983" s="106">
        <f t="shared" ca="1" si="210"/>
        <v>8.7472222222222218</v>
      </c>
      <c r="G983" s="106">
        <f t="shared" ca="1" si="210"/>
        <v>8.7453605111043498</v>
      </c>
      <c r="H983" s="106">
        <f t="shared" ca="1" si="210"/>
        <v>8.75068493150685</v>
      </c>
      <c r="I983" s="106" t="e">
        <f t="shared" ca="1" si="211"/>
        <v>#NUM!</v>
      </c>
      <c r="J983" s="106" t="e">
        <f t="shared" ca="1" si="211"/>
        <v>#NUM!</v>
      </c>
      <c r="K983" s="106" t="e">
        <f t="shared" ca="1" si="211"/>
        <v>#NUM!</v>
      </c>
      <c r="L983" s="106" t="e">
        <f t="shared" ca="1" si="211"/>
        <v>#NUM!</v>
      </c>
      <c r="M983" s="106" t="e">
        <f t="shared" ca="1" si="211"/>
        <v>#NUM!</v>
      </c>
      <c r="N983" s="106" t="e">
        <f t="shared" ca="1" si="211"/>
        <v>#NUM!</v>
      </c>
      <c r="Q983" s="4"/>
    </row>
    <row r="984" spans="1:17" x14ac:dyDescent="0.2">
      <c r="A984" s="110">
        <f t="shared" ca="1" si="212"/>
        <v>47796</v>
      </c>
      <c r="B984" s="106">
        <f t="shared" ca="1" si="209"/>
        <v>-8.7534246575342465</v>
      </c>
      <c r="C984" s="106">
        <f t="shared" ca="1" si="209"/>
        <v>-8.7474332648870643</v>
      </c>
      <c r="D984" s="106">
        <f t="shared" ca="1" si="209"/>
        <v>-8.7476128873282821</v>
      </c>
      <c r="E984" s="106">
        <f t="shared" ca="1" si="209"/>
        <v>-8.7476203118812759</v>
      </c>
      <c r="F984" s="106">
        <f t="shared" ca="1" si="210"/>
        <v>8.75</v>
      </c>
      <c r="G984" s="106">
        <f t="shared" ca="1" si="210"/>
        <v>8.7480985701247338</v>
      </c>
      <c r="H984" s="106">
        <f t="shared" ca="1" si="210"/>
        <v>8.7534246575342465</v>
      </c>
      <c r="I984" s="106" t="e">
        <f t="shared" ref="I984:N993" ca="1" si="213">DATEDIF($A984,$B$7,I$12)</f>
        <v>#NUM!</v>
      </c>
      <c r="J984" s="106" t="e">
        <f t="shared" ca="1" si="213"/>
        <v>#NUM!</v>
      </c>
      <c r="K984" s="106" t="e">
        <f t="shared" ca="1" si="213"/>
        <v>#NUM!</v>
      </c>
      <c r="L984" s="106" t="e">
        <f t="shared" ca="1" si="213"/>
        <v>#NUM!</v>
      </c>
      <c r="M984" s="106" t="e">
        <f t="shared" ca="1" si="213"/>
        <v>#NUM!</v>
      </c>
      <c r="N984" s="106" t="e">
        <f t="shared" ca="1" si="213"/>
        <v>#NUM!</v>
      </c>
      <c r="Q984" s="4"/>
    </row>
    <row r="985" spans="1:17" x14ac:dyDescent="0.2">
      <c r="A985" s="110">
        <f t="shared" ca="1" si="212"/>
        <v>47797</v>
      </c>
      <c r="B985" s="106">
        <f t="shared" ca="1" si="209"/>
        <v>-8.7561643835616429</v>
      </c>
      <c r="C985" s="106">
        <f t="shared" ca="1" si="209"/>
        <v>-8.7501711156741955</v>
      </c>
      <c r="D985" s="106">
        <f t="shared" ca="1" si="209"/>
        <v>-8.7503507943352705</v>
      </c>
      <c r="E985" s="106">
        <f t="shared" ca="1" si="209"/>
        <v>-8.7503582212120676</v>
      </c>
      <c r="F985" s="106">
        <f t="shared" ca="1" si="210"/>
        <v>8.7527777777777782</v>
      </c>
      <c r="G985" s="106">
        <f t="shared" ca="1" si="210"/>
        <v>8.7508366291451178</v>
      </c>
      <c r="H985" s="106">
        <f t="shared" ca="1" si="210"/>
        <v>8.7561643835616429</v>
      </c>
      <c r="I985" s="106" t="e">
        <f t="shared" ca="1" si="213"/>
        <v>#NUM!</v>
      </c>
      <c r="J985" s="106" t="e">
        <f t="shared" ca="1" si="213"/>
        <v>#NUM!</v>
      </c>
      <c r="K985" s="106" t="e">
        <f t="shared" ca="1" si="213"/>
        <v>#NUM!</v>
      </c>
      <c r="L985" s="106" t="e">
        <f t="shared" ca="1" si="213"/>
        <v>#NUM!</v>
      </c>
      <c r="M985" s="106" t="e">
        <f t="shared" ca="1" si="213"/>
        <v>#NUM!</v>
      </c>
      <c r="N985" s="106" t="e">
        <f t="shared" ca="1" si="213"/>
        <v>#NUM!</v>
      </c>
      <c r="Q985" s="4"/>
    </row>
    <row r="986" spans="1:17" x14ac:dyDescent="0.2">
      <c r="A986" s="110">
        <f t="shared" ca="1" si="212"/>
        <v>47887</v>
      </c>
      <c r="B986" s="106">
        <f t="shared" ca="1" si="209"/>
        <v>-9.0027397260273965</v>
      </c>
      <c r="C986" s="106">
        <f t="shared" ca="1" si="209"/>
        <v>-8.9965776865160851</v>
      </c>
      <c r="D986" s="106">
        <f t="shared" ca="1" si="209"/>
        <v>-8.9967624249642366</v>
      </c>
      <c r="E986" s="106">
        <f t="shared" ca="1" si="209"/>
        <v>-8.996770060983371</v>
      </c>
      <c r="F986" s="106">
        <f t="shared" ca="1" si="210"/>
        <v>8.9972222222222218</v>
      </c>
      <c r="G986" s="106">
        <f t="shared" ca="1" si="210"/>
        <v>8.997809419496166</v>
      </c>
      <c r="H986" s="106">
        <f t="shared" ca="1" si="210"/>
        <v>9.0027397260273965</v>
      </c>
      <c r="I986" s="106" t="e">
        <f t="shared" ca="1" si="213"/>
        <v>#NUM!</v>
      </c>
      <c r="J986" s="106" t="e">
        <f t="shared" ca="1" si="213"/>
        <v>#NUM!</v>
      </c>
      <c r="K986" s="106" t="e">
        <f t="shared" ca="1" si="213"/>
        <v>#NUM!</v>
      </c>
      <c r="L986" s="106" t="e">
        <f t="shared" ca="1" si="213"/>
        <v>#NUM!</v>
      </c>
      <c r="M986" s="106" t="e">
        <f t="shared" ca="1" si="213"/>
        <v>#NUM!</v>
      </c>
      <c r="N986" s="106" t="e">
        <f t="shared" ca="1" si="213"/>
        <v>#NUM!</v>
      </c>
      <c r="Q986" s="4"/>
    </row>
    <row r="987" spans="1:17" x14ac:dyDescent="0.2">
      <c r="A987" s="110">
        <f t="shared" ca="1" si="212"/>
        <v>47888</v>
      </c>
      <c r="B987" s="106">
        <f t="shared" ca="1" si="209"/>
        <v>-9.0054794520547947</v>
      </c>
      <c r="C987" s="106">
        <f t="shared" ca="1" si="209"/>
        <v>-8.9993155373032163</v>
      </c>
      <c r="D987" s="106">
        <f t="shared" ca="1" si="209"/>
        <v>-8.999500331971225</v>
      </c>
      <c r="E987" s="106">
        <f t="shared" ca="1" si="209"/>
        <v>-8.9995079703141627</v>
      </c>
      <c r="F987" s="106">
        <f t="shared" ca="1" si="210"/>
        <v>9</v>
      </c>
      <c r="G987" s="106">
        <f t="shared" ca="1" si="210"/>
        <v>9.000547645125959</v>
      </c>
      <c r="H987" s="106">
        <f t="shared" ca="1" si="210"/>
        <v>9.0054794520547947</v>
      </c>
      <c r="I987" s="106" t="e">
        <f t="shared" ca="1" si="213"/>
        <v>#NUM!</v>
      </c>
      <c r="J987" s="106" t="e">
        <f t="shared" ca="1" si="213"/>
        <v>#NUM!</v>
      </c>
      <c r="K987" s="106" t="e">
        <f t="shared" ca="1" si="213"/>
        <v>#NUM!</v>
      </c>
      <c r="L987" s="106" t="e">
        <f t="shared" ca="1" si="213"/>
        <v>#NUM!</v>
      </c>
      <c r="M987" s="106" t="e">
        <f t="shared" ca="1" si="213"/>
        <v>#NUM!</v>
      </c>
      <c r="N987" s="106" t="e">
        <f t="shared" ca="1" si="213"/>
        <v>#NUM!</v>
      </c>
      <c r="Q987" s="4"/>
    </row>
    <row r="988" spans="1:17" x14ac:dyDescent="0.2">
      <c r="A988" s="110">
        <f t="shared" ca="1" si="212"/>
        <v>47889</v>
      </c>
      <c r="B988" s="106">
        <f t="shared" ca="1" si="209"/>
        <v>-9.0082191780821912</v>
      </c>
      <c r="C988" s="106">
        <f t="shared" ca="1" si="209"/>
        <v>-9.0020533880903493</v>
      </c>
      <c r="D988" s="106">
        <f t="shared" ca="1" si="209"/>
        <v>-9.0022382389782134</v>
      </c>
      <c r="E988" s="106">
        <f t="shared" ca="1" si="209"/>
        <v>-9.0022458796449563</v>
      </c>
      <c r="F988" s="106">
        <f t="shared" ca="1" si="210"/>
        <v>9.0027777777777782</v>
      </c>
      <c r="G988" s="106">
        <f t="shared" ca="1" si="210"/>
        <v>9.0032858707557502</v>
      </c>
      <c r="H988" s="106">
        <f t="shared" ca="1" si="210"/>
        <v>9.0082191780821912</v>
      </c>
      <c r="I988" s="106" t="e">
        <f t="shared" ca="1" si="213"/>
        <v>#NUM!</v>
      </c>
      <c r="J988" s="106" t="e">
        <f t="shared" ca="1" si="213"/>
        <v>#NUM!</v>
      </c>
      <c r="K988" s="106" t="e">
        <f t="shared" ca="1" si="213"/>
        <v>#NUM!</v>
      </c>
      <c r="L988" s="106" t="e">
        <f t="shared" ca="1" si="213"/>
        <v>#NUM!</v>
      </c>
      <c r="M988" s="106" t="e">
        <f t="shared" ca="1" si="213"/>
        <v>#NUM!</v>
      </c>
      <c r="N988" s="106" t="e">
        <f t="shared" ca="1" si="213"/>
        <v>#NUM!</v>
      </c>
      <c r="Q988" s="4"/>
    </row>
    <row r="989" spans="1:17" x14ac:dyDescent="0.2">
      <c r="A989" s="110">
        <f t="shared" ca="1" si="212"/>
        <v>47976</v>
      </c>
      <c r="B989" s="106">
        <f t="shared" ca="1" si="209"/>
        <v>-9.2465753424657535</v>
      </c>
      <c r="C989" s="106">
        <f t="shared" ca="1" si="209"/>
        <v>-9.2402464065708418</v>
      </c>
      <c r="D989" s="106">
        <f t="shared" ca="1" si="209"/>
        <v>-9.2404361485862125</v>
      </c>
      <c r="E989" s="106">
        <f t="shared" ca="1" si="209"/>
        <v>-9.2404439914238825</v>
      </c>
      <c r="F989" s="106">
        <f t="shared" ca="1" si="210"/>
        <v>9.2472222222222218</v>
      </c>
      <c r="G989" s="106">
        <f t="shared" ca="1" si="210"/>
        <v>9.2415115005476451</v>
      </c>
      <c r="H989" s="106">
        <f t="shared" ca="1" si="210"/>
        <v>9.2465753424657535</v>
      </c>
      <c r="I989" s="106" t="e">
        <f t="shared" ca="1" si="213"/>
        <v>#NUM!</v>
      </c>
      <c r="J989" s="106" t="e">
        <f t="shared" ca="1" si="213"/>
        <v>#NUM!</v>
      </c>
      <c r="K989" s="106" t="e">
        <f t="shared" ca="1" si="213"/>
        <v>#NUM!</v>
      </c>
      <c r="L989" s="106" t="e">
        <f t="shared" ca="1" si="213"/>
        <v>#NUM!</v>
      </c>
      <c r="M989" s="106" t="e">
        <f t="shared" ca="1" si="213"/>
        <v>#NUM!</v>
      </c>
      <c r="N989" s="106" t="e">
        <f t="shared" ca="1" si="213"/>
        <v>#NUM!</v>
      </c>
      <c r="Q989" s="4"/>
    </row>
    <row r="990" spans="1:17" x14ac:dyDescent="0.2">
      <c r="A990" s="110">
        <f t="shared" ca="1" si="212"/>
        <v>47977</v>
      </c>
      <c r="B990" s="106">
        <f t="shared" ca="1" si="209"/>
        <v>-9.24931506849315</v>
      </c>
      <c r="C990" s="106">
        <f t="shared" ca="1" si="209"/>
        <v>-9.2429842573579748</v>
      </c>
      <c r="D990" s="106">
        <f t="shared" ca="1" si="209"/>
        <v>-9.2431740555932009</v>
      </c>
      <c r="E990" s="106">
        <f t="shared" ca="1" si="209"/>
        <v>-9.2431819007546743</v>
      </c>
      <c r="F990" s="106">
        <f t="shared" ca="1" si="210"/>
        <v>9.25</v>
      </c>
      <c r="G990" s="106">
        <f t="shared" ca="1" si="210"/>
        <v>9.2442497261774381</v>
      </c>
      <c r="H990" s="106">
        <f t="shared" ca="1" si="210"/>
        <v>9.24931506849315</v>
      </c>
      <c r="I990" s="106" t="e">
        <f t="shared" ca="1" si="213"/>
        <v>#NUM!</v>
      </c>
      <c r="J990" s="106" t="e">
        <f t="shared" ca="1" si="213"/>
        <v>#NUM!</v>
      </c>
      <c r="K990" s="106" t="e">
        <f t="shared" ca="1" si="213"/>
        <v>#NUM!</v>
      </c>
      <c r="L990" s="106" t="e">
        <f t="shared" ca="1" si="213"/>
        <v>#NUM!</v>
      </c>
      <c r="M990" s="106" t="e">
        <f t="shared" ca="1" si="213"/>
        <v>#NUM!</v>
      </c>
      <c r="N990" s="106" t="e">
        <f t="shared" ca="1" si="213"/>
        <v>#NUM!</v>
      </c>
      <c r="Q990" s="4"/>
    </row>
    <row r="991" spans="1:17" x14ac:dyDescent="0.2">
      <c r="A991" s="110">
        <f t="shared" ca="1" si="212"/>
        <v>47978</v>
      </c>
      <c r="B991" s="106">
        <f t="shared" ca="1" si="209"/>
        <v>-9.2520547945205482</v>
      </c>
      <c r="C991" s="106">
        <f t="shared" ca="1" si="209"/>
        <v>-9.245722108145106</v>
      </c>
      <c r="D991" s="106">
        <f t="shared" ca="1" si="209"/>
        <v>-9.2459119626001893</v>
      </c>
      <c r="E991" s="106">
        <f t="shared" ca="1" si="209"/>
        <v>-9.2459198100854678</v>
      </c>
      <c r="F991" s="106">
        <f t="shared" ca="1" si="210"/>
        <v>9.2527777777777782</v>
      </c>
      <c r="G991" s="106">
        <f t="shared" ca="1" si="210"/>
        <v>9.2469879518072293</v>
      </c>
      <c r="H991" s="106">
        <f t="shared" ca="1" si="210"/>
        <v>9.2520547945205482</v>
      </c>
      <c r="I991" s="106" t="e">
        <f t="shared" ca="1" si="213"/>
        <v>#NUM!</v>
      </c>
      <c r="J991" s="106" t="e">
        <f t="shared" ca="1" si="213"/>
        <v>#NUM!</v>
      </c>
      <c r="K991" s="106" t="e">
        <f t="shared" ca="1" si="213"/>
        <v>#NUM!</v>
      </c>
      <c r="L991" s="106" t="e">
        <f t="shared" ca="1" si="213"/>
        <v>#NUM!</v>
      </c>
      <c r="M991" s="106" t="e">
        <f t="shared" ca="1" si="213"/>
        <v>#NUM!</v>
      </c>
      <c r="N991" s="106" t="e">
        <f t="shared" ca="1" si="213"/>
        <v>#NUM!</v>
      </c>
      <c r="Q991" s="4"/>
    </row>
    <row r="992" spans="1:17" x14ac:dyDescent="0.2">
      <c r="A992" s="110">
        <f t="shared" ca="1" si="212"/>
        <v>48068</v>
      </c>
      <c r="B992" s="106">
        <f t="shared" ca="1" si="209"/>
        <v>-9.4986301369863018</v>
      </c>
      <c r="C992" s="106">
        <f t="shared" ca="1" si="209"/>
        <v>-9.4921286789869956</v>
      </c>
      <c r="D992" s="106">
        <f t="shared" ca="1" si="209"/>
        <v>-9.4923235932291554</v>
      </c>
      <c r="E992" s="106">
        <f t="shared" ca="1" si="209"/>
        <v>-9.4923316498567711</v>
      </c>
      <c r="F992" s="106">
        <f t="shared" ca="1" si="210"/>
        <v>9.4972222222222218</v>
      </c>
      <c r="G992" s="106">
        <f t="shared" ca="1" si="210"/>
        <v>9.4934282584884997</v>
      </c>
      <c r="H992" s="106">
        <f t="shared" ca="1" si="210"/>
        <v>9.4986301369863018</v>
      </c>
      <c r="I992" s="106" t="e">
        <f t="shared" ca="1" si="213"/>
        <v>#NUM!</v>
      </c>
      <c r="J992" s="106" t="e">
        <f t="shared" ca="1" si="213"/>
        <v>#NUM!</v>
      </c>
      <c r="K992" s="106" t="e">
        <f t="shared" ca="1" si="213"/>
        <v>#NUM!</v>
      </c>
      <c r="L992" s="106" t="e">
        <f t="shared" ca="1" si="213"/>
        <v>#NUM!</v>
      </c>
      <c r="M992" s="106" t="e">
        <f t="shared" ca="1" si="213"/>
        <v>#NUM!</v>
      </c>
      <c r="N992" s="106" t="e">
        <f t="shared" ca="1" si="213"/>
        <v>#NUM!</v>
      </c>
      <c r="Q992" s="4"/>
    </row>
    <row r="993" spans="1:17" x14ac:dyDescent="0.2">
      <c r="A993" s="110">
        <f t="shared" ca="1" si="212"/>
        <v>48069</v>
      </c>
      <c r="B993" s="106">
        <f t="shared" ca="1" si="209"/>
        <v>-9.5013698630136982</v>
      </c>
      <c r="C993" s="106">
        <f t="shared" ca="1" si="209"/>
        <v>-9.4948665297741268</v>
      </c>
      <c r="D993" s="106">
        <f t="shared" ca="1" si="209"/>
        <v>-9.4950615002361438</v>
      </c>
      <c r="E993" s="106">
        <f t="shared" ca="1" si="209"/>
        <v>-9.4950695591875629</v>
      </c>
      <c r="F993" s="106">
        <f t="shared" ca="1" si="210"/>
        <v>9.5</v>
      </c>
      <c r="G993" s="106">
        <f t="shared" ca="1" si="210"/>
        <v>9.4961664841182909</v>
      </c>
      <c r="H993" s="106">
        <f t="shared" ca="1" si="210"/>
        <v>9.5013698630136982</v>
      </c>
      <c r="I993" s="106" t="e">
        <f t="shared" ca="1" si="213"/>
        <v>#NUM!</v>
      </c>
      <c r="J993" s="106" t="e">
        <f t="shared" ca="1" si="213"/>
        <v>#NUM!</v>
      </c>
      <c r="K993" s="106" t="e">
        <f t="shared" ca="1" si="213"/>
        <v>#NUM!</v>
      </c>
      <c r="L993" s="106" t="e">
        <f t="shared" ca="1" si="213"/>
        <v>#NUM!</v>
      </c>
      <c r="M993" s="106" t="e">
        <f t="shared" ca="1" si="213"/>
        <v>#NUM!</v>
      </c>
      <c r="N993" s="106" t="e">
        <f t="shared" ca="1" si="213"/>
        <v>#NUM!</v>
      </c>
      <c r="Q993" s="4"/>
    </row>
    <row r="994" spans="1:17" x14ac:dyDescent="0.2">
      <c r="A994" s="110">
        <f t="shared" ca="1" si="212"/>
        <v>48070</v>
      </c>
      <c r="B994" s="106">
        <f t="shared" ref="B994:E1013" ca="1" si="214">($B$7-$A994)/B$12</f>
        <v>-9.5041095890410965</v>
      </c>
      <c r="C994" s="106">
        <f t="shared" ca="1" si="214"/>
        <v>-9.4976043805612598</v>
      </c>
      <c r="D994" s="106">
        <f t="shared" ca="1" si="214"/>
        <v>-9.4977994072431322</v>
      </c>
      <c r="E994" s="106">
        <f t="shared" ca="1" si="214"/>
        <v>-9.4978074685183547</v>
      </c>
      <c r="F994" s="106">
        <f t="shared" ref="F994:H1013" ca="1" si="215">YEARFRAC($A994,$B$7,F$12)</f>
        <v>9.5027777777777782</v>
      </c>
      <c r="G994" s="106">
        <f t="shared" ca="1" si="215"/>
        <v>9.4989047097480839</v>
      </c>
      <c r="H994" s="106">
        <f t="shared" ca="1" si="215"/>
        <v>9.5041095890410965</v>
      </c>
      <c r="I994" s="106" t="e">
        <f t="shared" ref="I994:N1003" ca="1" si="216">DATEDIF($A994,$B$7,I$12)</f>
        <v>#NUM!</v>
      </c>
      <c r="J994" s="106" t="e">
        <f t="shared" ca="1" si="216"/>
        <v>#NUM!</v>
      </c>
      <c r="K994" s="106" t="e">
        <f t="shared" ca="1" si="216"/>
        <v>#NUM!</v>
      </c>
      <c r="L994" s="106" t="e">
        <f t="shared" ca="1" si="216"/>
        <v>#NUM!</v>
      </c>
      <c r="M994" s="106" t="e">
        <f t="shared" ca="1" si="216"/>
        <v>#NUM!</v>
      </c>
      <c r="N994" s="106" t="e">
        <f t="shared" ca="1" si="216"/>
        <v>#NUM!</v>
      </c>
      <c r="Q994" s="4"/>
    </row>
    <row r="995" spans="1:17" x14ac:dyDescent="0.2">
      <c r="A995" s="110">
        <f t="shared" ca="1" si="212"/>
        <v>48160</v>
      </c>
      <c r="B995" s="106">
        <f t="shared" ca="1" si="214"/>
        <v>-9.75068493150685</v>
      </c>
      <c r="C995" s="106">
        <f t="shared" ca="1" si="214"/>
        <v>-9.7440109514031477</v>
      </c>
      <c r="D995" s="106">
        <f t="shared" ca="1" si="214"/>
        <v>-9.7442110378720983</v>
      </c>
      <c r="E995" s="106">
        <f t="shared" ca="1" si="214"/>
        <v>-9.744219308289658</v>
      </c>
      <c r="F995" s="106">
        <f t="shared" ca="1" si="215"/>
        <v>9.7472222222222218</v>
      </c>
      <c r="G995" s="106">
        <f t="shared" ca="1" si="215"/>
        <v>9.7453450164293542</v>
      </c>
      <c r="H995" s="106">
        <f t="shared" ca="1" si="215"/>
        <v>9.75068493150685</v>
      </c>
      <c r="I995" s="106" t="e">
        <f t="shared" ca="1" si="216"/>
        <v>#NUM!</v>
      </c>
      <c r="J995" s="106" t="e">
        <f t="shared" ca="1" si="216"/>
        <v>#NUM!</v>
      </c>
      <c r="K995" s="106" t="e">
        <f t="shared" ca="1" si="216"/>
        <v>#NUM!</v>
      </c>
      <c r="L995" s="106" t="e">
        <f t="shared" ca="1" si="216"/>
        <v>#NUM!</v>
      </c>
      <c r="M995" s="106" t="e">
        <f t="shared" ca="1" si="216"/>
        <v>#NUM!</v>
      </c>
      <c r="N995" s="106" t="e">
        <f t="shared" ca="1" si="216"/>
        <v>#NUM!</v>
      </c>
      <c r="Q995" s="4"/>
    </row>
    <row r="996" spans="1:17" x14ac:dyDescent="0.2">
      <c r="A996" s="110">
        <f t="shared" ca="1" si="212"/>
        <v>48161</v>
      </c>
      <c r="B996" s="106">
        <f t="shared" ca="1" si="214"/>
        <v>-9.7534246575342465</v>
      </c>
      <c r="C996" s="106">
        <f t="shared" ca="1" si="214"/>
        <v>-9.7467488021902806</v>
      </c>
      <c r="D996" s="106">
        <f t="shared" ca="1" si="214"/>
        <v>-9.7469489448790867</v>
      </c>
      <c r="E996" s="106">
        <f t="shared" ca="1" si="214"/>
        <v>-9.7469572176204515</v>
      </c>
      <c r="F996" s="106">
        <f t="shared" ca="1" si="215"/>
        <v>9.75</v>
      </c>
      <c r="G996" s="106">
        <f t="shared" ca="1" si="215"/>
        <v>9.7480832420591454</v>
      </c>
      <c r="H996" s="106">
        <f t="shared" ca="1" si="215"/>
        <v>9.7534246575342465</v>
      </c>
      <c r="I996" s="106" t="e">
        <f t="shared" ca="1" si="216"/>
        <v>#NUM!</v>
      </c>
      <c r="J996" s="106" t="e">
        <f t="shared" ca="1" si="216"/>
        <v>#NUM!</v>
      </c>
      <c r="K996" s="106" t="e">
        <f t="shared" ca="1" si="216"/>
        <v>#NUM!</v>
      </c>
      <c r="L996" s="106" t="e">
        <f t="shared" ca="1" si="216"/>
        <v>#NUM!</v>
      </c>
      <c r="M996" s="106" t="e">
        <f t="shared" ca="1" si="216"/>
        <v>#NUM!</v>
      </c>
      <c r="N996" s="106" t="e">
        <f t="shared" ca="1" si="216"/>
        <v>#NUM!</v>
      </c>
      <c r="Q996" s="4"/>
    </row>
    <row r="997" spans="1:17" x14ac:dyDescent="0.2">
      <c r="A997" s="110">
        <f t="shared" ca="1" si="212"/>
        <v>48162</v>
      </c>
      <c r="B997" s="106">
        <f t="shared" ca="1" si="214"/>
        <v>-9.7561643835616429</v>
      </c>
      <c r="C997" s="106">
        <f t="shared" ca="1" si="214"/>
        <v>-9.7494866529774136</v>
      </c>
      <c r="D997" s="106">
        <f t="shared" ca="1" si="214"/>
        <v>-9.7496868518860751</v>
      </c>
      <c r="E997" s="106">
        <f t="shared" ca="1" si="214"/>
        <v>-9.7496951269512433</v>
      </c>
      <c r="F997" s="106">
        <f t="shared" ca="1" si="215"/>
        <v>9.7527777777777782</v>
      </c>
      <c r="G997" s="106">
        <f t="shared" ca="1" si="215"/>
        <v>9.7508214676889384</v>
      </c>
      <c r="H997" s="106">
        <f t="shared" ca="1" si="215"/>
        <v>9.7561643835616429</v>
      </c>
      <c r="I997" s="106" t="e">
        <f t="shared" ca="1" si="216"/>
        <v>#NUM!</v>
      </c>
      <c r="J997" s="106" t="e">
        <f t="shared" ca="1" si="216"/>
        <v>#NUM!</v>
      </c>
      <c r="K997" s="106" t="e">
        <f t="shared" ca="1" si="216"/>
        <v>#NUM!</v>
      </c>
      <c r="L997" s="106" t="e">
        <f t="shared" ca="1" si="216"/>
        <v>#NUM!</v>
      </c>
      <c r="M997" s="106" t="e">
        <f t="shared" ca="1" si="216"/>
        <v>#NUM!</v>
      </c>
      <c r="N997" s="106" t="e">
        <f t="shared" ca="1" si="216"/>
        <v>#NUM!</v>
      </c>
      <c r="Q997" s="4"/>
    </row>
    <row r="998" spans="1:17" x14ac:dyDescent="0.2">
      <c r="A998" s="110">
        <f t="shared" ca="1" si="212"/>
        <v>48252</v>
      </c>
      <c r="B998" s="106">
        <f t="shared" ca="1" si="214"/>
        <v>-10.002739726027396</v>
      </c>
      <c r="C998" s="106">
        <f t="shared" ca="1" si="214"/>
        <v>-9.9958932238193015</v>
      </c>
      <c r="D998" s="106">
        <f t="shared" ca="1" si="214"/>
        <v>-9.9960984825150412</v>
      </c>
      <c r="E998" s="106">
        <f t="shared" ca="1" si="214"/>
        <v>-9.9961069667225466</v>
      </c>
      <c r="F998" s="106">
        <f t="shared" ca="1" si="215"/>
        <v>9.9972222222222218</v>
      </c>
      <c r="G998" s="106">
        <f t="shared" ca="1" si="215"/>
        <v>9.995271279243406</v>
      </c>
      <c r="H998" s="106">
        <f t="shared" ca="1" si="215"/>
        <v>10.002739726027396</v>
      </c>
      <c r="I998" s="106" t="e">
        <f t="shared" ca="1" si="216"/>
        <v>#NUM!</v>
      </c>
      <c r="J998" s="106" t="e">
        <f t="shared" ca="1" si="216"/>
        <v>#NUM!</v>
      </c>
      <c r="K998" s="106" t="e">
        <f t="shared" ca="1" si="216"/>
        <v>#NUM!</v>
      </c>
      <c r="L998" s="106" t="e">
        <f t="shared" ca="1" si="216"/>
        <v>#NUM!</v>
      </c>
      <c r="M998" s="106" t="e">
        <f t="shared" ca="1" si="216"/>
        <v>#NUM!</v>
      </c>
      <c r="N998" s="106" t="e">
        <f t="shared" ca="1" si="216"/>
        <v>#NUM!</v>
      </c>
      <c r="Q998" s="4"/>
    </row>
    <row r="999" spans="1:17" x14ac:dyDescent="0.2">
      <c r="A999" s="110">
        <f t="shared" ca="1" si="212"/>
        <v>48253</v>
      </c>
      <c r="B999" s="106">
        <f t="shared" ca="1" si="214"/>
        <v>-10.005479452054795</v>
      </c>
      <c r="C999" s="106">
        <f t="shared" ca="1" si="214"/>
        <v>-9.9986310746064344</v>
      </c>
      <c r="D999" s="106">
        <f t="shared" ca="1" si="214"/>
        <v>-9.9988363895220296</v>
      </c>
      <c r="E999" s="106">
        <f t="shared" ca="1" si="214"/>
        <v>-9.9988448760533384</v>
      </c>
      <c r="F999" s="106">
        <f t="shared" ca="1" si="215"/>
        <v>10</v>
      </c>
      <c r="G999" s="106">
        <f t="shared" ca="1" si="215"/>
        <v>9.9980089596814334</v>
      </c>
      <c r="H999" s="106">
        <f t="shared" ca="1" si="215"/>
        <v>10.005479452054795</v>
      </c>
      <c r="I999" s="106" t="e">
        <f t="shared" ca="1" si="216"/>
        <v>#NUM!</v>
      </c>
      <c r="J999" s="106" t="e">
        <f t="shared" ca="1" si="216"/>
        <v>#NUM!</v>
      </c>
      <c r="K999" s="106" t="e">
        <f t="shared" ca="1" si="216"/>
        <v>#NUM!</v>
      </c>
      <c r="L999" s="106" t="e">
        <f t="shared" ca="1" si="216"/>
        <v>#NUM!</v>
      </c>
      <c r="M999" s="106" t="e">
        <f t="shared" ca="1" si="216"/>
        <v>#NUM!</v>
      </c>
      <c r="N999" s="106" t="e">
        <f t="shared" ca="1" si="216"/>
        <v>#NUM!</v>
      </c>
      <c r="Q999" s="4"/>
    </row>
    <row r="1000" spans="1:17" x14ac:dyDescent="0.2">
      <c r="A1000" s="110">
        <f t="shared" ca="1" si="212"/>
        <v>48254</v>
      </c>
      <c r="B1000" s="106">
        <f t="shared" ca="1" si="214"/>
        <v>-10.008219178082191</v>
      </c>
      <c r="C1000" s="106">
        <f t="shared" ca="1" si="214"/>
        <v>-10.001368925393566</v>
      </c>
      <c r="D1000" s="106">
        <f t="shared" ca="1" si="214"/>
        <v>-10.001574296529018</v>
      </c>
      <c r="E1000" s="106">
        <f t="shared" ca="1" si="214"/>
        <v>-10.001582785384132</v>
      </c>
      <c r="F1000" s="106">
        <f t="shared" ca="1" si="215"/>
        <v>10.002777777777778</v>
      </c>
      <c r="G1000" s="106">
        <f t="shared" ca="1" si="215"/>
        <v>10.000746640119463</v>
      </c>
      <c r="H1000" s="106">
        <f t="shared" ca="1" si="215"/>
        <v>10.008219178082191</v>
      </c>
      <c r="I1000" s="106" t="e">
        <f t="shared" ca="1" si="216"/>
        <v>#NUM!</v>
      </c>
      <c r="J1000" s="106" t="e">
        <f t="shared" ca="1" si="216"/>
        <v>#NUM!</v>
      </c>
      <c r="K1000" s="106" t="e">
        <f t="shared" ca="1" si="216"/>
        <v>#NUM!</v>
      </c>
      <c r="L1000" s="106" t="e">
        <f t="shared" ca="1" si="216"/>
        <v>#NUM!</v>
      </c>
      <c r="M1000" s="106" t="e">
        <f t="shared" ca="1" si="216"/>
        <v>#NUM!</v>
      </c>
      <c r="N1000" s="106" t="e">
        <f t="shared" ca="1" si="216"/>
        <v>#NUM!</v>
      </c>
      <c r="Q1000" s="4"/>
    </row>
    <row r="1001" spans="1:17" x14ac:dyDescent="0.2">
      <c r="A1001" s="110">
        <f t="shared" ca="1" si="212"/>
        <v>48342</v>
      </c>
      <c r="B1001" s="106">
        <f t="shared" ca="1" si="214"/>
        <v>-10.24931506849315</v>
      </c>
      <c r="C1001" s="106">
        <f t="shared" ca="1" si="214"/>
        <v>-10.242299794661191</v>
      </c>
      <c r="D1001" s="106">
        <f t="shared" ca="1" si="214"/>
        <v>-10.242510113144007</v>
      </c>
      <c r="E1001" s="106">
        <f t="shared" ca="1" si="214"/>
        <v>-10.24251880649385</v>
      </c>
      <c r="F1001" s="106">
        <f t="shared" ca="1" si="215"/>
        <v>10.247222222222222</v>
      </c>
      <c r="G1001" s="106">
        <f t="shared" ca="1" si="215"/>
        <v>10.241662518666004</v>
      </c>
      <c r="H1001" s="106">
        <f t="shared" ca="1" si="215"/>
        <v>10.24931506849315</v>
      </c>
      <c r="I1001" s="106" t="e">
        <f t="shared" ca="1" si="216"/>
        <v>#NUM!</v>
      </c>
      <c r="J1001" s="106" t="e">
        <f t="shared" ca="1" si="216"/>
        <v>#NUM!</v>
      </c>
      <c r="K1001" s="106" t="e">
        <f t="shared" ca="1" si="216"/>
        <v>#NUM!</v>
      </c>
      <c r="L1001" s="106" t="e">
        <f t="shared" ca="1" si="216"/>
        <v>#NUM!</v>
      </c>
      <c r="M1001" s="106" t="e">
        <f t="shared" ca="1" si="216"/>
        <v>#NUM!</v>
      </c>
      <c r="N1001" s="106" t="e">
        <f t="shared" ca="1" si="216"/>
        <v>#NUM!</v>
      </c>
      <c r="Q1001" s="4"/>
    </row>
    <row r="1002" spans="1:17" x14ac:dyDescent="0.2">
      <c r="A1002" s="110">
        <f t="shared" ca="1" si="212"/>
        <v>48343</v>
      </c>
      <c r="B1002" s="106">
        <f t="shared" ca="1" si="214"/>
        <v>-10.252054794520548</v>
      </c>
      <c r="C1002" s="106">
        <f t="shared" ca="1" si="214"/>
        <v>-10.245037645448322</v>
      </c>
      <c r="D1002" s="106">
        <f t="shared" ca="1" si="214"/>
        <v>-10.245248020150996</v>
      </c>
      <c r="E1002" s="106">
        <f t="shared" ca="1" si="214"/>
        <v>-10.245256715824642</v>
      </c>
      <c r="F1002" s="106">
        <f t="shared" ca="1" si="215"/>
        <v>10.25</v>
      </c>
      <c r="G1002" s="106">
        <f t="shared" ca="1" si="215"/>
        <v>10.244400199104032</v>
      </c>
      <c r="H1002" s="106">
        <f t="shared" ca="1" si="215"/>
        <v>10.252054794520548</v>
      </c>
      <c r="I1002" s="106" t="e">
        <f t="shared" ca="1" si="216"/>
        <v>#NUM!</v>
      </c>
      <c r="J1002" s="106" t="e">
        <f t="shared" ca="1" si="216"/>
        <v>#NUM!</v>
      </c>
      <c r="K1002" s="106" t="e">
        <f t="shared" ca="1" si="216"/>
        <v>#NUM!</v>
      </c>
      <c r="L1002" s="106" t="e">
        <f t="shared" ca="1" si="216"/>
        <v>#NUM!</v>
      </c>
      <c r="M1002" s="106" t="e">
        <f t="shared" ca="1" si="216"/>
        <v>#NUM!</v>
      </c>
      <c r="N1002" s="106" t="e">
        <f t="shared" ca="1" si="216"/>
        <v>#NUM!</v>
      </c>
      <c r="Q1002" s="4"/>
    </row>
    <row r="1003" spans="1:17" x14ac:dyDescent="0.2">
      <c r="A1003" s="110">
        <f t="shared" ca="1" si="212"/>
        <v>48344</v>
      </c>
      <c r="B1003" s="106">
        <f t="shared" ca="1" si="214"/>
        <v>-10.254794520547945</v>
      </c>
      <c r="C1003" s="106">
        <f t="shared" ca="1" si="214"/>
        <v>-10.247775496235455</v>
      </c>
      <c r="D1003" s="106">
        <f t="shared" ca="1" si="214"/>
        <v>-10.247985927157984</v>
      </c>
      <c r="E1003" s="106">
        <f t="shared" ca="1" si="214"/>
        <v>-10.247994625155435</v>
      </c>
      <c r="F1003" s="106">
        <f t="shared" ca="1" si="215"/>
        <v>10.252777777777778</v>
      </c>
      <c r="G1003" s="106">
        <f t="shared" ca="1" si="215"/>
        <v>10.247137879542061</v>
      </c>
      <c r="H1003" s="106">
        <f t="shared" ca="1" si="215"/>
        <v>10.254794520547945</v>
      </c>
      <c r="I1003" s="106" t="e">
        <f t="shared" ca="1" si="216"/>
        <v>#NUM!</v>
      </c>
      <c r="J1003" s="106" t="e">
        <f t="shared" ca="1" si="216"/>
        <v>#NUM!</v>
      </c>
      <c r="K1003" s="106" t="e">
        <f t="shared" ca="1" si="216"/>
        <v>#NUM!</v>
      </c>
      <c r="L1003" s="106" t="e">
        <f t="shared" ca="1" si="216"/>
        <v>#NUM!</v>
      </c>
      <c r="M1003" s="106" t="e">
        <f t="shared" ca="1" si="216"/>
        <v>#NUM!</v>
      </c>
      <c r="N1003" s="106" t="e">
        <f t="shared" ca="1" si="216"/>
        <v>#NUM!</v>
      </c>
      <c r="Q1003" s="4"/>
    </row>
    <row r="1004" spans="1:17" x14ac:dyDescent="0.2">
      <c r="A1004" s="110">
        <f t="shared" ca="1" si="212"/>
        <v>48434</v>
      </c>
      <c r="B1004" s="106">
        <f t="shared" ca="1" si="214"/>
        <v>-10.501369863013698</v>
      </c>
      <c r="C1004" s="106">
        <f t="shared" ca="1" si="214"/>
        <v>-10.494182067077345</v>
      </c>
      <c r="D1004" s="106">
        <f t="shared" ca="1" si="214"/>
        <v>-10.49439755778695</v>
      </c>
      <c r="E1004" s="106">
        <f t="shared" ca="1" si="214"/>
        <v>-10.494406464926739</v>
      </c>
      <c r="F1004" s="106">
        <f t="shared" ca="1" si="215"/>
        <v>10.497222222222222</v>
      </c>
      <c r="G1004" s="106">
        <f t="shared" ca="1" si="215"/>
        <v>10.493529118964659</v>
      </c>
      <c r="H1004" s="106">
        <f t="shared" ca="1" si="215"/>
        <v>10.501369863013698</v>
      </c>
      <c r="I1004" s="106" t="e">
        <f t="shared" ref="I1004:N1013" ca="1" si="217">DATEDIF($A1004,$B$7,I$12)</f>
        <v>#NUM!</v>
      </c>
      <c r="J1004" s="106" t="e">
        <f t="shared" ca="1" si="217"/>
        <v>#NUM!</v>
      </c>
      <c r="K1004" s="106" t="e">
        <f t="shared" ca="1" si="217"/>
        <v>#NUM!</v>
      </c>
      <c r="L1004" s="106" t="e">
        <f t="shared" ca="1" si="217"/>
        <v>#NUM!</v>
      </c>
      <c r="M1004" s="106" t="e">
        <f t="shared" ca="1" si="217"/>
        <v>#NUM!</v>
      </c>
      <c r="N1004" s="106" t="e">
        <f t="shared" ca="1" si="217"/>
        <v>#NUM!</v>
      </c>
      <c r="Q1004" s="4"/>
    </row>
    <row r="1005" spans="1:17" x14ac:dyDescent="0.2">
      <c r="A1005" s="110">
        <f t="shared" ca="1" si="212"/>
        <v>48435</v>
      </c>
      <c r="B1005" s="106">
        <f t="shared" ca="1" si="214"/>
        <v>-10.504109589041096</v>
      </c>
      <c r="C1005" s="106">
        <f t="shared" ca="1" si="214"/>
        <v>-10.496919917864476</v>
      </c>
      <c r="D1005" s="106">
        <f t="shared" ca="1" si="214"/>
        <v>-10.497135464793939</v>
      </c>
      <c r="E1005" s="106">
        <f t="shared" ca="1" si="214"/>
        <v>-10.49714437425753</v>
      </c>
      <c r="F1005" s="106">
        <f t="shared" ca="1" si="215"/>
        <v>10.5</v>
      </c>
      <c r="G1005" s="106">
        <f t="shared" ca="1" si="215"/>
        <v>10.496266799402688</v>
      </c>
      <c r="H1005" s="106">
        <f t="shared" ca="1" si="215"/>
        <v>10.504109589041096</v>
      </c>
      <c r="I1005" s="106" t="e">
        <f t="shared" ca="1" si="217"/>
        <v>#NUM!</v>
      </c>
      <c r="J1005" s="106" t="e">
        <f t="shared" ca="1" si="217"/>
        <v>#NUM!</v>
      </c>
      <c r="K1005" s="106" t="e">
        <f t="shared" ca="1" si="217"/>
        <v>#NUM!</v>
      </c>
      <c r="L1005" s="106" t="e">
        <f t="shared" ca="1" si="217"/>
        <v>#NUM!</v>
      </c>
      <c r="M1005" s="106" t="e">
        <f t="shared" ca="1" si="217"/>
        <v>#NUM!</v>
      </c>
      <c r="N1005" s="106" t="e">
        <f t="shared" ca="1" si="217"/>
        <v>#NUM!</v>
      </c>
      <c r="Q1005" s="4"/>
    </row>
    <row r="1006" spans="1:17" x14ac:dyDescent="0.2">
      <c r="A1006" s="110">
        <f t="shared" ca="1" si="212"/>
        <v>48436</v>
      </c>
      <c r="B1006" s="106">
        <f t="shared" ca="1" si="214"/>
        <v>-10.506849315068493</v>
      </c>
      <c r="C1006" s="106">
        <f t="shared" ca="1" si="214"/>
        <v>-10.499657768651609</v>
      </c>
      <c r="D1006" s="106">
        <f t="shared" ca="1" si="214"/>
        <v>-10.499873371800927</v>
      </c>
      <c r="E1006" s="106">
        <f t="shared" ca="1" si="214"/>
        <v>-10.499882283588322</v>
      </c>
      <c r="F1006" s="106">
        <f t="shared" ca="1" si="215"/>
        <v>10.502777777777778</v>
      </c>
      <c r="G1006" s="106">
        <f t="shared" ca="1" si="215"/>
        <v>10.499004479840718</v>
      </c>
      <c r="H1006" s="106">
        <f t="shared" ca="1" si="215"/>
        <v>10.506849315068493</v>
      </c>
      <c r="I1006" s="106" t="e">
        <f t="shared" ca="1" si="217"/>
        <v>#NUM!</v>
      </c>
      <c r="J1006" s="106" t="e">
        <f t="shared" ca="1" si="217"/>
        <v>#NUM!</v>
      </c>
      <c r="K1006" s="106" t="e">
        <f t="shared" ca="1" si="217"/>
        <v>#NUM!</v>
      </c>
      <c r="L1006" s="106" t="e">
        <f t="shared" ca="1" si="217"/>
        <v>#NUM!</v>
      </c>
      <c r="M1006" s="106" t="e">
        <f t="shared" ca="1" si="217"/>
        <v>#NUM!</v>
      </c>
      <c r="N1006" s="106" t="e">
        <f t="shared" ca="1" si="217"/>
        <v>#NUM!</v>
      </c>
      <c r="Q1006" s="4"/>
    </row>
    <row r="1007" spans="1:17" x14ac:dyDescent="0.2">
      <c r="A1007" s="110">
        <f t="shared" ca="1" si="212"/>
        <v>48526</v>
      </c>
      <c r="B1007" s="106">
        <f t="shared" ca="1" si="214"/>
        <v>-10.753424657534246</v>
      </c>
      <c r="C1007" s="106">
        <f t="shared" ca="1" si="214"/>
        <v>-10.746064339493497</v>
      </c>
      <c r="D1007" s="106">
        <f t="shared" ca="1" si="214"/>
        <v>-10.746285002429893</v>
      </c>
      <c r="E1007" s="106">
        <f t="shared" ca="1" si="214"/>
        <v>-10.746294123359625</v>
      </c>
      <c r="F1007" s="106">
        <f t="shared" ca="1" si="215"/>
        <v>10.747222222222222</v>
      </c>
      <c r="G1007" s="106">
        <f t="shared" ca="1" si="215"/>
        <v>10.745395719263316</v>
      </c>
      <c r="H1007" s="106">
        <f t="shared" ca="1" si="215"/>
        <v>10.753424657534246</v>
      </c>
      <c r="I1007" s="106" t="e">
        <f t="shared" ca="1" si="217"/>
        <v>#NUM!</v>
      </c>
      <c r="J1007" s="106" t="e">
        <f t="shared" ca="1" si="217"/>
        <v>#NUM!</v>
      </c>
      <c r="K1007" s="106" t="e">
        <f t="shared" ca="1" si="217"/>
        <v>#NUM!</v>
      </c>
      <c r="L1007" s="106" t="e">
        <f t="shared" ca="1" si="217"/>
        <v>#NUM!</v>
      </c>
      <c r="M1007" s="106" t="e">
        <f t="shared" ca="1" si="217"/>
        <v>#NUM!</v>
      </c>
      <c r="N1007" s="106" t="e">
        <f t="shared" ca="1" si="217"/>
        <v>#NUM!</v>
      </c>
      <c r="Q1007" s="4"/>
    </row>
    <row r="1008" spans="1:17" x14ac:dyDescent="0.2">
      <c r="A1008" s="110">
        <f t="shared" ca="1" si="212"/>
        <v>48527</v>
      </c>
      <c r="B1008" s="106">
        <f t="shared" ca="1" si="214"/>
        <v>-10.756164383561643</v>
      </c>
      <c r="C1008" s="106">
        <f t="shared" ca="1" si="214"/>
        <v>-10.74880219028063</v>
      </c>
      <c r="D1008" s="106">
        <f t="shared" ca="1" si="214"/>
        <v>-10.749022909436881</v>
      </c>
      <c r="E1008" s="106">
        <f t="shared" ca="1" si="214"/>
        <v>-10.749032032690419</v>
      </c>
      <c r="F1008" s="106">
        <f t="shared" ca="1" si="215"/>
        <v>10.75</v>
      </c>
      <c r="G1008" s="106">
        <f t="shared" ca="1" si="215"/>
        <v>10.748133399701345</v>
      </c>
      <c r="H1008" s="106">
        <f t="shared" ca="1" si="215"/>
        <v>10.756164383561643</v>
      </c>
      <c r="I1008" s="106" t="e">
        <f t="shared" ca="1" si="217"/>
        <v>#NUM!</v>
      </c>
      <c r="J1008" s="106" t="e">
        <f t="shared" ca="1" si="217"/>
        <v>#NUM!</v>
      </c>
      <c r="K1008" s="106" t="e">
        <f t="shared" ca="1" si="217"/>
        <v>#NUM!</v>
      </c>
      <c r="L1008" s="106" t="e">
        <f t="shared" ca="1" si="217"/>
        <v>#NUM!</v>
      </c>
      <c r="M1008" s="106" t="e">
        <f t="shared" ca="1" si="217"/>
        <v>#NUM!</v>
      </c>
      <c r="N1008" s="106" t="e">
        <f t="shared" ca="1" si="217"/>
        <v>#NUM!</v>
      </c>
      <c r="Q1008" s="4"/>
    </row>
    <row r="1009" spans="1:17" x14ac:dyDescent="0.2">
      <c r="A1009" s="110">
        <f t="shared" ca="1" si="212"/>
        <v>48528</v>
      </c>
      <c r="B1009" s="106">
        <f t="shared" ca="1" si="214"/>
        <v>-10.758904109589041</v>
      </c>
      <c r="C1009" s="106">
        <f t="shared" ca="1" si="214"/>
        <v>-10.751540041067761</v>
      </c>
      <c r="D1009" s="106">
        <f t="shared" ca="1" si="214"/>
        <v>-10.75176081644387</v>
      </c>
      <c r="E1009" s="106">
        <f t="shared" ca="1" si="214"/>
        <v>-10.751769942021211</v>
      </c>
      <c r="F1009" s="106">
        <f t="shared" ca="1" si="215"/>
        <v>10.752777777777778</v>
      </c>
      <c r="G1009" s="106">
        <f t="shared" ca="1" si="215"/>
        <v>10.750871080139374</v>
      </c>
      <c r="H1009" s="106">
        <f t="shared" ca="1" si="215"/>
        <v>10.758904109589041</v>
      </c>
      <c r="I1009" s="106" t="e">
        <f t="shared" ca="1" si="217"/>
        <v>#NUM!</v>
      </c>
      <c r="J1009" s="106" t="e">
        <f t="shared" ca="1" si="217"/>
        <v>#NUM!</v>
      </c>
      <c r="K1009" s="106" t="e">
        <f t="shared" ca="1" si="217"/>
        <v>#NUM!</v>
      </c>
      <c r="L1009" s="106" t="e">
        <f t="shared" ca="1" si="217"/>
        <v>#NUM!</v>
      </c>
      <c r="M1009" s="106" t="e">
        <f t="shared" ca="1" si="217"/>
        <v>#NUM!</v>
      </c>
      <c r="N1009" s="106" t="e">
        <f t="shared" ca="1" si="217"/>
        <v>#NUM!</v>
      </c>
      <c r="Q1009" s="4"/>
    </row>
    <row r="1010" spans="1:17" x14ac:dyDescent="0.2">
      <c r="A1010" s="110">
        <f t="shared" ca="1" si="212"/>
        <v>48618</v>
      </c>
      <c r="B1010" s="106">
        <f t="shared" ca="1" si="214"/>
        <v>-11.005479452054795</v>
      </c>
      <c r="C1010" s="106">
        <f t="shared" ca="1" si="214"/>
        <v>-10.997946611909651</v>
      </c>
      <c r="D1010" s="106">
        <f t="shared" ca="1" si="214"/>
        <v>-10.998172447072834</v>
      </c>
      <c r="E1010" s="106">
        <f t="shared" ca="1" si="214"/>
        <v>-10.998181781792514</v>
      </c>
      <c r="F1010" s="106">
        <f t="shared" ca="1" si="215"/>
        <v>10.997222222222222</v>
      </c>
      <c r="G1010" s="106">
        <f t="shared" ca="1" si="215"/>
        <v>10.997946611909651</v>
      </c>
      <c r="H1010" s="106">
        <f t="shared" ca="1" si="215"/>
        <v>11.005479452054795</v>
      </c>
      <c r="I1010" s="106" t="e">
        <f t="shared" ca="1" si="217"/>
        <v>#NUM!</v>
      </c>
      <c r="J1010" s="106" t="e">
        <f t="shared" ca="1" si="217"/>
        <v>#NUM!</v>
      </c>
      <c r="K1010" s="106" t="e">
        <f t="shared" ca="1" si="217"/>
        <v>#NUM!</v>
      </c>
      <c r="L1010" s="106" t="e">
        <f t="shared" ca="1" si="217"/>
        <v>#NUM!</v>
      </c>
      <c r="M1010" s="106" t="e">
        <f t="shared" ca="1" si="217"/>
        <v>#NUM!</v>
      </c>
      <c r="N1010" s="106" t="e">
        <f t="shared" ca="1" si="217"/>
        <v>#NUM!</v>
      </c>
      <c r="Q1010" s="4"/>
    </row>
    <row r="1011" spans="1:17" x14ac:dyDescent="0.2">
      <c r="A1011" s="110">
        <f t="shared" ca="1" si="212"/>
        <v>48619</v>
      </c>
      <c r="B1011" s="106">
        <f t="shared" ca="1" si="214"/>
        <v>-11.008219178082191</v>
      </c>
      <c r="C1011" s="106">
        <f t="shared" ca="1" si="214"/>
        <v>-11.000684462696784</v>
      </c>
      <c r="D1011" s="106">
        <f t="shared" ca="1" si="214"/>
        <v>-11.000910354079824</v>
      </c>
      <c r="E1011" s="106">
        <f t="shared" ca="1" si="214"/>
        <v>-11.000919691123306</v>
      </c>
      <c r="F1011" s="106">
        <f t="shared" ca="1" si="215"/>
        <v>11</v>
      </c>
      <c r="G1011" s="106">
        <f t="shared" ca="1" si="215"/>
        <v>11.000684462696784</v>
      </c>
      <c r="H1011" s="106">
        <f t="shared" ca="1" si="215"/>
        <v>11.008219178082191</v>
      </c>
      <c r="I1011" s="106" t="e">
        <f t="shared" ca="1" si="217"/>
        <v>#NUM!</v>
      </c>
      <c r="J1011" s="106" t="e">
        <f t="shared" ca="1" si="217"/>
        <v>#NUM!</v>
      </c>
      <c r="K1011" s="106" t="e">
        <f t="shared" ca="1" si="217"/>
        <v>#NUM!</v>
      </c>
      <c r="L1011" s="106" t="e">
        <f t="shared" ca="1" si="217"/>
        <v>#NUM!</v>
      </c>
      <c r="M1011" s="106" t="e">
        <f t="shared" ca="1" si="217"/>
        <v>#NUM!</v>
      </c>
      <c r="N1011" s="106" t="e">
        <f t="shared" ca="1" si="217"/>
        <v>#NUM!</v>
      </c>
      <c r="Q1011" s="4"/>
    </row>
    <row r="1012" spans="1:17" x14ac:dyDescent="0.2">
      <c r="A1012" s="110">
        <f t="shared" ca="1" si="212"/>
        <v>48620</v>
      </c>
      <c r="B1012" s="106">
        <f t="shared" ca="1" si="214"/>
        <v>-11.010958904109589</v>
      </c>
      <c r="C1012" s="106">
        <f t="shared" ca="1" si="214"/>
        <v>-11.003422313483915</v>
      </c>
      <c r="D1012" s="106">
        <f t="shared" ca="1" si="214"/>
        <v>-11.003648261086813</v>
      </c>
      <c r="E1012" s="106">
        <f t="shared" ca="1" si="214"/>
        <v>-11.003657600454099</v>
      </c>
      <c r="F1012" s="106">
        <f t="shared" ca="1" si="215"/>
        <v>11.002777777777778</v>
      </c>
      <c r="G1012" s="106">
        <f t="shared" ca="1" si="215"/>
        <v>11.003422313483915</v>
      </c>
      <c r="H1012" s="106">
        <f t="shared" ca="1" si="215"/>
        <v>11.010958904109589</v>
      </c>
      <c r="I1012" s="106" t="e">
        <f t="shared" ca="1" si="217"/>
        <v>#NUM!</v>
      </c>
      <c r="J1012" s="106" t="e">
        <f t="shared" ca="1" si="217"/>
        <v>#NUM!</v>
      </c>
      <c r="K1012" s="106" t="e">
        <f t="shared" ca="1" si="217"/>
        <v>#NUM!</v>
      </c>
      <c r="L1012" s="106" t="e">
        <f t="shared" ca="1" si="217"/>
        <v>#NUM!</v>
      </c>
      <c r="M1012" s="106" t="e">
        <f t="shared" ca="1" si="217"/>
        <v>#NUM!</v>
      </c>
      <c r="N1012" s="106" t="e">
        <f t="shared" ca="1" si="217"/>
        <v>#NUM!</v>
      </c>
      <c r="Q1012" s="4"/>
    </row>
    <row r="1013" spans="1:17" x14ac:dyDescent="0.2">
      <c r="A1013" s="110">
        <f t="shared" ca="1" si="212"/>
        <v>48707</v>
      </c>
      <c r="B1013" s="106">
        <f t="shared" ca="1" si="214"/>
        <v>-11.24931506849315</v>
      </c>
      <c r="C1013" s="106">
        <f t="shared" ca="1" si="214"/>
        <v>-11.241615331964407</v>
      </c>
      <c r="D1013" s="106">
        <f t="shared" ca="1" si="214"/>
        <v>-11.241846170694812</v>
      </c>
      <c r="E1013" s="106">
        <f t="shared" ca="1" si="214"/>
        <v>-11.241855712233026</v>
      </c>
      <c r="F1013" s="106">
        <f t="shared" ca="1" si="215"/>
        <v>11.247222222222222</v>
      </c>
      <c r="G1013" s="106">
        <f t="shared" ca="1" si="215"/>
        <v>11.241615331964407</v>
      </c>
      <c r="H1013" s="106">
        <f t="shared" ca="1" si="215"/>
        <v>11.24931506849315</v>
      </c>
      <c r="I1013" s="106" t="e">
        <f t="shared" ca="1" si="217"/>
        <v>#NUM!</v>
      </c>
      <c r="J1013" s="106" t="e">
        <f t="shared" ca="1" si="217"/>
        <v>#NUM!</v>
      </c>
      <c r="K1013" s="106" t="e">
        <f t="shared" ca="1" si="217"/>
        <v>#NUM!</v>
      </c>
      <c r="L1013" s="106" t="e">
        <f t="shared" ca="1" si="217"/>
        <v>#NUM!</v>
      </c>
      <c r="M1013" s="106" t="e">
        <f t="shared" ca="1" si="217"/>
        <v>#NUM!</v>
      </c>
      <c r="N1013" s="106" t="e">
        <f t="shared" ca="1" si="217"/>
        <v>#NUM!</v>
      </c>
      <c r="Q1013" s="4"/>
    </row>
    <row r="1014" spans="1:17" x14ac:dyDescent="0.2">
      <c r="A1014" s="110">
        <f t="shared" ca="1" si="212"/>
        <v>48708</v>
      </c>
      <c r="B1014" s="106">
        <f t="shared" ref="B1014:E1033" ca="1" si="218">($B$7-$A1014)/B$12</f>
        <v>-11.252054794520548</v>
      </c>
      <c r="C1014" s="106">
        <f t="shared" ca="1" si="218"/>
        <v>-11.24435318275154</v>
      </c>
      <c r="D1014" s="106">
        <f t="shared" ca="1" si="218"/>
        <v>-11.2445840777018</v>
      </c>
      <c r="E1014" s="106">
        <f t="shared" ca="1" si="218"/>
        <v>-11.244593621563817</v>
      </c>
      <c r="F1014" s="106">
        <f t="shared" ref="F1014:H1033" ca="1" si="219">YEARFRAC($A1014,$B$7,F$12)</f>
        <v>11.25</v>
      </c>
      <c r="G1014" s="106">
        <f t="shared" ca="1" si="219"/>
        <v>11.24435318275154</v>
      </c>
      <c r="H1014" s="106">
        <f t="shared" ca="1" si="219"/>
        <v>11.252054794520548</v>
      </c>
      <c r="I1014" s="106" t="e">
        <f t="shared" ref="I1014:N1023" ca="1" si="220">DATEDIF($A1014,$B$7,I$12)</f>
        <v>#NUM!</v>
      </c>
      <c r="J1014" s="106" t="e">
        <f t="shared" ca="1" si="220"/>
        <v>#NUM!</v>
      </c>
      <c r="K1014" s="106" t="e">
        <f t="shared" ca="1" si="220"/>
        <v>#NUM!</v>
      </c>
      <c r="L1014" s="106" t="e">
        <f t="shared" ca="1" si="220"/>
        <v>#NUM!</v>
      </c>
      <c r="M1014" s="106" t="e">
        <f t="shared" ca="1" si="220"/>
        <v>#NUM!</v>
      </c>
      <c r="N1014" s="106" t="e">
        <f t="shared" ca="1" si="220"/>
        <v>#NUM!</v>
      </c>
      <c r="Q1014" s="4"/>
    </row>
    <row r="1015" spans="1:17" x14ac:dyDescent="0.2">
      <c r="A1015" s="110">
        <f t="shared" ca="1" si="212"/>
        <v>48709</v>
      </c>
      <c r="B1015" s="106">
        <f t="shared" ca="1" si="218"/>
        <v>-11.254794520547945</v>
      </c>
      <c r="C1015" s="106">
        <f t="shared" ca="1" si="218"/>
        <v>-11.247091033538672</v>
      </c>
      <c r="D1015" s="106">
        <f t="shared" ca="1" si="218"/>
        <v>-11.247321984708789</v>
      </c>
      <c r="E1015" s="106">
        <f t="shared" ca="1" si="218"/>
        <v>-11.247331530894611</v>
      </c>
      <c r="F1015" s="106">
        <f t="shared" ca="1" si="219"/>
        <v>11.252777777777778</v>
      </c>
      <c r="G1015" s="106">
        <f t="shared" ca="1" si="219"/>
        <v>11.247091033538672</v>
      </c>
      <c r="H1015" s="106">
        <f t="shared" ca="1" si="219"/>
        <v>11.254794520547945</v>
      </c>
      <c r="I1015" s="106" t="e">
        <f t="shared" ca="1" si="220"/>
        <v>#NUM!</v>
      </c>
      <c r="J1015" s="106" t="e">
        <f t="shared" ca="1" si="220"/>
        <v>#NUM!</v>
      </c>
      <c r="K1015" s="106" t="e">
        <f t="shared" ca="1" si="220"/>
        <v>#NUM!</v>
      </c>
      <c r="L1015" s="106" t="e">
        <f t="shared" ca="1" si="220"/>
        <v>#NUM!</v>
      </c>
      <c r="M1015" s="106" t="e">
        <f t="shared" ca="1" si="220"/>
        <v>#NUM!</v>
      </c>
      <c r="N1015" s="106" t="e">
        <f t="shared" ca="1" si="220"/>
        <v>#NUM!</v>
      </c>
      <c r="Q1015" s="4"/>
    </row>
    <row r="1016" spans="1:17" x14ac:dyDescent="0.2">
      <c r="A1016" s="110">
        <f t="shared" ca="1" si="212"/>
        <v>48799</v>
      </c>
      <c r="B1016" s="106">
        <f t="shared" ca="1" si="218"/>
        <v>-11.501369863013698</v>
      </c>
      <c r="C1016" s="106">
        <f t="shared" ca="1" si="218"/>
        <v>-11.493497604380561</v>
      </c>
      <c r="D1016" s="106">
        <f t="shared" ca="1" si="218"/>
        <v>-11.493733615337755</v>
      </c>
      <c r="E1016" s="106">
        <f t="shared" ca="1" si="218"/>
        <v>-11.493743370665914</v>
      </c>
      <c r="F1016" s="106">
        <f t="shared" ca="1" si="219"/>
        <v>11.497222222222222</v>
      </c>
      <c r="G1016" s="106">
        <f t="shared" ca="1" si="219"/>
        <v>11.493497604380561</v>
      </c>
      <c r="H1016" s="106">
        <f t="shared" ca="1" si="219"/>
        <v>11.501369863013698</v>
      </c>
      <c r="I1016" s="106" t="e">
        <f t="shared" ca="1" si="220"/>
        <v>#NUM!</v>
      </c>
      <c r="J1016" s="106" t="e">
        <f t="shared" ca="1" si="220"/>
        <v>#NUM!</v>
      </c>
      <c r="K1016" s="106" t="e">
        <f t="shared" ca="1" si="220"/>
        <v>#NUM!</v>
      </c>
      <c r="L1016" s="106" t="e">
        <f t="shared" ca="1" si="220"/>
        <v>#NUM!</v>
      </c>
      <c r="M1016" s="106" t="e">
        <f t="shared" ca="1" si="220"/>
        <v>#NUM!</v>
      </c>
      <c r="N1016" s="106" t="e">
        <f t="shared" ca="1" si="220"/>
        <v>#NUM!</v>
      </c>
      <c r="Q1016" s="4"/>
    </row>
    <row r="1017" spans="1:17" x14ac:dyDescent="0.2">
      <c r="A1017" s="110">
        <f t="shared" ca="1" si="212"/>
        <v>48800</v>
      </c>
      <c r="B1017" s="106">
        <f t="shared" ca="1" si="218"/>
        <v>-11.504109589041096</v>
      </c>
      <c r="C1017" s="106">
        <f t="shared" ca="1" si="218"/>
        <v>-11.496235455167694</v>
      </c>
      <c r="D1017" s="106">
        <f t="shared" ca="1" si="218"/>
        <v>-11.496471522344743</v>
      </c>
      <c r="E1017" s="106">
        <f t="shared" ca="1" si="218"/>
        <v>-11.496481279996706</v>
      </c>
      <c r="F1017" s="106">
        <f t="shared" ca="1" si="219"/>
        <v>11.5</v>
      </c>
      <c r="G1017" s="106">
        <f t="shared" ca="1" si="219"/>
        <v>11.496235455167694</v>
      </c>
      <c r="H1017" s="106">
        <f t="shared" ca="1" si="219"/>
        <v>11.504109589041096</v>
      </c>
      <c r="I1017" s="106" t="e">
        <f t="shared" ca="1" si="220"/>
        <v>#NUM!</v>
      </c>
      <c r="J1017" s="106" t="e">
        <f t="shared" ca="1" si="220"/>
        <v>#NUM!</v>
      </c>
      <c r="K1017" s="106" t="e">
        <f t="shared" ca="1" si="220"/>
        <v>#NUM!</v>
      </c>
      <c r="L1017" s="106" t="e">
        <f t="shared" ca="1" si="220"/>
        <v>#NUM!</v>
      </c>
      <c r="M1017" s="106" t="e">
        <f t="shared" ca="1" si="220"/>
        <v>#NUM!</v>
      </c>
      <c r="N1017" s="106" t="e">
        <f t="shared" ca="1" si="220"/>
        <v>#NUM!</v>
      </c>
      <c r="Q1017" s="4"/>
    </row>
    <row r="1018" spans="1:17" x14ac:dyDescent="0.2">
      <c r="A1018" s="110">
        <f t="shared" ca="1" si="212"/>
        <v>48801</v>
      </c>
      <c r="B1018" s="106">
        <f t="shared" ca="1" si="218"/>
        <v>-11.506849315068493</v>
      </c>
      <c r="C1018" s="106">
        <f t="shared" ca="1" si="218"/>
        <v>-11.498973305954825</v>
      </c>
      <c r="D1018" s="106">
        <f t="shared" ca="1" si="218"/>
        <v>-11.499209429351732</v>
      </c>
      <c r="E1018" s="106">
        <f t="shared" ca="1" si="218"/>
        <v>-11.499219189327498</v>
      </c>
      <c r="F1018" s="106">
        <f t="shared" ca="1" si="219"/>
        <v>11.502777777777778</v>
      </c>
      <c r="G1018" s="106">
        <f t="shared" ca="1" si="219"/>
        <v>11.498973305954825</v>
      </c>
      <c r="H1018" s="106">
        <f t="shared" ca="1" si="219"/>
        <v>11.506849315068493</v>
      </c>
      <c r="I1018" s="106" t="e">
        <f t="shared" ca="1" si="220"/>
        <v>#NUM!</v>
      </c>
      <c r="J1018" s="106" t="e">
        <f t="shared" ca="1" si="220"/>
        <v>#NUM!</v>
      </c>
      <c r="K1018" s="106" t="e">
        <f t="shared" ca="1" si="220"/>
        <v>#NUM!</v>
      </c>
      <c r="L1018" s="106" t="e">
        <f t="shared" ca="1" si="220"/>
        <v>#NUM!</v>
      </c>
      <c r="M1018" s="106" t="e">
        <f t="shared" ca="1" si="220"/>
        <v>#NUM!</v>
      </c>
      <c r="N1018" s="106" t="e">
        <f t="shared" ca="1" si="220"/>
        <v>#NUM!</v>
      </c>
      <c r="Q1018" s="4"/>
    </row>
    <row r="1019" spans="1:17" x14ac:dyDescent="0.2">
      <c r="A1019" s="110">
        <f t="shared" ca="1" si="212"/>
        <v>48891</v>
      </c>
      <c r="B1019" s="106">
        <f t="shared" ca="1" si="218"/>
        <v>-11.753424657534246</v>
      </c>
      <c r="C1019" s="106">
        <f t="shared" ca="1" si="218"/>
        <v>-11.745379876796715</v>
      </c>
      <c r="D1019" s="106">
        <f t="shared" ca="1" si="218"/>
        <v>-11.745621059980698</v>
      </c>
      <c r="E1019" s="106">
        <f t="shared" ca="1" si="218"/>
        <v>-11.745631029098801</v>
      </c>
      <c r="F1019" s="106">
        <f t="shared" ca="1" si="219"/>
        <v>11.747222222222222</v>
      </c>
      <c r="G1019" s="106">
        <f t="shared" ca="1" si="219"/>
        <v>11.745379876796715</v>
      </c>
      <c r="H1019" s="106">
        <f t="shared" ca="1" si="219"/>
        <v>11.753424657534246</v>
      </c>
      <c r="I1019" s="106" t="e">
        <f t="shared" ca="1" si="220"/>
        <v>#NUM!</v>
      </c>
      <c r="J1019" s="106" t="e">
        <f t="shared" ca="1" si="220"/>
        <v>#NUM!</v>
      </c>
      <c r="K1019" s="106" t="e">
        <f t="shared" ca="1" si="220"/>
        <v>#NUM!</v>
      </c>
      <c r="L1019" s="106" t="e">
        <f t="shared" ca="1" si="220"/>
        <v>#NUM!</v>
      </c>
      <c r="M1019" s="106" t="e">
        <f t="shared" ca="1" si="220"/>
        <v>#NUM!</v>
      </c>
      <c r="N1019" s="106" t="e">
        <f t="shared" ca="1" si="220"/>
        <v>#NUM!</v>
      </c>
      <c r="Q1019" s="4"/>
    </row>
    <row r="1020" spans="1:17" x14ac:dyDescent="0.2">
      <c r="A1020" s="110">
        <f t="shared" ca="1" si="212"/>
        <v>48892</v>
      </c>
      <c r="B1020" s="106">
        <f t="shared" ca="1" si="218"/>
        <v>-11.756164383561643</v>
      </c>
      <c r="C1020" s="106">
        <f t="shared" ca="1" si="218"/>
        <v>-11.748117727583846</v>
      </c>
      <c r="D1020" s="106">
        <f t="shared" ca="1" si="218"/>
        <v>-11.748358966987686</v>
      </c>
      <c r="E1020" s="106">
        <f t="shared" ca="1" si="218"/>
        <v>-11.748368938429595</v>
      </c>
      <c r="F1020" s="106">
        <f t="shared" ca="1" si="219"/>
        <v>11.75</v>
      </c>
      <c r="G1020" s="106">
        <f t="shared" ca="1" si="219"/>
        <v>11.748117727583846</v>
      </c>
      <c r="H1020" s="106">
        <f t="shared" ca="1" si="219"/>
        <v>11.756164383561643</v>
      </c>
      <c r="I1020" s="106" t="e">
        <f t="shared" ca="1" si="220"/>
        <v>#NUM!</v>
      </c>
      <c r="J1020" s="106" t="e">
        <f t="shared" ca="1" si="220"/>
        <v>#NUM!</v>
      </c>
      <c r="K1020" s="106" t="e">
        <f t="shared" ca="1" si="220"/>
        <v>#NUM!</v>
      </c>
      <c r="L1020" s="106" t="e">
        <f t="shared" ca="1" si="220"/>
        <v>#NUM!</v>
      </c>
      <c r="M1020" s="106" t="e">
        <f t="shared" ca="1" si="220"/>
        <v>#NUM!</v>
      </c>
      <c r="N1020" s="106" t="e">
        <f t="shared" ca="1" si="220"/>
        <v>#NUM!</v>
      </c>
      <c r="Q1020" s="4"/>
    </row>
    <row r="1021" spans="1:17" x14ac:dyDescent="0.2">
      <c r="A1021" s="110">
        <f t="shared" ca="1" si="212"/>
        <v>48893</v>
      </c>
      <c r="B1021" s="106">
        <f t="shared" ca="1" si="218"/>
        <v>-11.758904109589041</v>
      </c>
      <c r="C1021" s="106">
        <f t="shared" ca="1" si="218"/>
        <v>-11.750855578370979</v>
      </c>
      <c r="D1021" s="106">
        <f t="shared" ca="1" si="218"/>
        <v>-11.751096873994674</v>
      </c>
      <c r="E1021" s="106">
        <f t="shared" ca="1" si="218"/>
        <v>-11.751106847760386</v>
      </c>
      <c r="F1021" s="106">
        <f t="shared" ca="1" si="219"/>
        <v>11.752777777777778</v>
      </c>
      <c r="G1021" s="106">
        <f t="shared" ca="1" si="219"/>
        <v>11.750855578370979</v>
      </c>
      <c r="H1021" s="106">
        <f t="shared" ca="1" si="219"/>
        <v>11.758904109589041</v>
      </c>
      <c r="I1021" s="106" t="e">
        <f t="shared" ca="1" si="220"/>
        <v>#NUM!</v>
      </c>
      <c r="J1021" s="106" t="e">
        <f t="shared" ca="1" si="220"/>
        <v>#NUM!</v>
      </c>
      <c r="K1021" s="106" t="e">
        <f t="shared" ca="1" si="220"/>
        <v>#NUM!</v>
      </c>
      <c r="L1021" s="106" t="e">
        <f t="shared" ca="1" si="220"/>
        <v>#NUM!</v>
      </c>
      <c r="M1021" s="106" t="e">
        <f t="shared" ca="1" si="220"/>
        <v>#NUM!</v>
      </c>
      <c r="N1021" s="106" t="e">
        <f t="shared" ca="1" si="220"/>
        <v>#NUM!</v>
      </c>
      <c r="Q1021" s="4"/>
    </row>
    <row r="1022" spans="1:17" x14ac:dyDescent="0.2">
      <c r="A1022" s="110">
        <f t="shared" ca="1" si="212"/>
        <v>48983</v>
      </c>
      <c r="B1022" s="106">
        <f t="shared" ca="1" si="218"/>
        <v>-12.005479452054795</v>
      </c>
      <c r="C1022" s="106">
        <f t="shared" ca="1" si="218"/>
        <v>-11.997262149212867</v>
      </c>
      <c r="D1022" s="106">
        <f t="shared" ca="1" si="218"/>
        <v>-11.99750850462364</v>
      </c>
      <c r="E1022" s="106">
        <f t="shared" ca="1" si="218"/>
        <v>-11.99751868753169</v>
      </c>
      <c r="F1022" s="106">
        <f t="shared" ca="1" si="219"/>
        <v>11.997222222222222</v>
      </c>
      <c r="G1022" s="106">
        <f t="shared" ca="1" si="219"/>
        <v>11.997893850042123</v>
      </c>
      <c r="H1022" s="106">
        <f t="shared" ca="1" si="219"/>
        <v>12.005479452054795</v>
      </c>
      <c r="I1022" s="106" t="e">
        <f t="shared" ca="1" si="220"/>
        <v>#NUM!</v>
      </c>
      <c r="J1022" s="106" t="e">
        <f t="shared" ca="1" si="220"/>
        <v>#NUM!</v>
      </c>
      <c r="K1022" s="106" t="e">
        <f t="shared" ca="1" si="220"/>
        <v>#NUM!</v>
      </c>
      <c r="L1022" s="106" t="e">
        <f t="shared" ca="1" si="220"/>
        <v>#NUM!</v>
      </c>
      <c r="M1022" s="106" t="e">
        <f t="shared" ca="1" si="220"/>
        <v>#NUM!</v>
      </c>
      <c r="N1022" s="106" t="e">
        <f t="shared" ca="1" si="220"/>
        <v>#NUM!</v>
      </c>
      <c r="Q1022" s="4"/>
    </row>
    <row r="1023" spans="1:17" x14ac:dyDescent="0.2">
      <c r="A1023" s="110">
        <f t="shared" ca="1" si="212"/>
        <v>48984</v>
      </c>
      <c r="B1023" s="106">
        <f t="shared" ca="1" si="218"/>
        <v>-12.008219178082191</v>
      </c>
      <c r="C1023" s="106">
        <f t="shared" ca="1" si="218"/>
        <v>-12</v>
      </c>
      <c r="D1023" s="106">
        <f t="shared" ca="1" si="218"/>
        <v>-12.000246411630629</v>
      </c>
      <c r="E1023" s="106">
        <f t="shared" ca="1" si="218"/>
        <v>-12.000256596862481</v>
      </c>
      <c r="F1023" s="106">
        <f t="shared" ca="1" si="219"/>
        <v>12</v>
      </c>
      <c r="G1023" s="106">
        <f t="shared" ca="1" si="219"/>
        <v>12.000631844987364</v>
      </c>
      <c r="H1023" s="106">
        <f t="shared" ca="1" si="219"/>
        <v>12.008219178082191</v>
      </c>
      <c r="I1023" s="106" t="e">
        <f t="shared" ca="1" si="220"/>
        <v>#NUM!</v>
      </c>
      <c r="J1023" s="106" t="e">
        <f t="shared" ca="1" si="220"/>
        <v>#NUM!</v>
      </c>
      <c r="K1023" s="106" t="e">
        <f t="shared" ca="1" si="220"/>
        <v>#NUM!</v>
      </c>
      <c r="L1023" s="106" t="e">
        <f t="shared" ca="1" si="220"/>
        <v>#NUM!</v>
      </c>
      <c r="M1023" s="106" t="e">
        <f t="shared" ca="1" si="220"/>
        <v>#NUM!</v>
      </c>
      <c r="N1023" s="106" t="e">
        <f t="shared" ca="1" si="220"/>
        <v>#NUM!</v>
      </c>
      <c r="Q1023" s="4"/>
    </row>
    <row r="1024" spans="1:17" x14ac:dyDescent="0.2">
      <c r="A1024" s="110">
        <f t="shared" ca="1" si="212"/>
        <v>48985</v>
      </c>
      <c r="B1024" s="106">
        <f t="shared" ca="1" si="218"/>
        <v>-12.010958904109589</v>
      </c>
      <c r="C1024" s="106">
        <f t="shared" ca="1" si="218"/>
        <v>-12.002737850787133</v>
      </c>
      <c r="D1024" s="106">
        <f t="shared" ca="1" si="218"/>
        <v>-12.002984318637617</v>
      </c>
      <c r="E1024" s="106">
        <f t="shared" ca="1" si="218"/>
        <v>-12.002994506193275</v>
      </c>
      <c r="F1024" s="106">
        <f t="shared" ca="1" si="219"/>
        <v>12.002777777777778</v>
      </c>
      <c r="G1024" s="106">
        <f t="shared" ca="1" si="219"/>
        <v>12.003369839932603</v>
      </c>
      <c r="H1024" s="106">
        <f t="shared" ca="1" si="219"/>
        <v>12.010958904109589</v>
      </c>
      <c r="I1024" s="106" t="e">
        <f t="shared" ref="I1024:N1033" ca="1" si="221">DATEDIF($A1024,$B$7,I$12)</f>
        <v>#NUM!</v>
      </c>
      <c r="J1024" s="106" t="e">
        <f t="shared" ca="1" si="221"/>
        <v>#NUM!</v>
      </c>
      <c r="K1024" s="106" t="e">
        <f t="shared" ca="1" si="221"/>
        <v>#NUM!</v>
      </c>
      <c r="L1024" s="106" t="e">
        <f t="shared" ca="1" si="221"/>
        <v>#NUM!</v>
      </c>
      <c r="M1024" s="106" t="e">
        <f t="shared" ca="1" si="221"/>
        <v>#NUM!</v>
      </c>
      <c r="N1024" s="106" t="e">
        <f t="shared" ca="1" si="221"/>
        <v>#NUM!</v>
      </c>
      <c r="Q1024" s="4"/>
    </row>
    <row r="1025" spans="1:17" x14ac:dyDescent="0.2">
      <c r="A1025" s="110">
        <f t="shared" ca="1" si="212"/>
        <v>49072</v>
      </c>
      <c r="B1025" s="106">
        <f t="shared" ca="1" si="218"/>
        <v>-12.24931506849315</v>
      </c>
      <c r="C1025" s="106">
        <f t="shared" ca="1" si="218"/>
        <v>-12.240930869267626</v>
      </c>
      <c r="D1025" s="106">
        <f t="shared" ca="1" si="218"/>
        <v>-12.241182228245618</v>
      </c>
      <c r="E1025" s="106">
        <f t="shared" ca="1" si="218"/>
        <v>-12.241192617972201</v>
      </c>
      <c r="F1025" s="106">
        <f t="shared" ca="1" si="219"/>
        <v>12.247222222222222</v>
      </c>
      <c r="G1025" s="106">
        <f t="shared" ca="1" si="219"/>
        <v>12.241575400168491</v>
      </c>
      <c r="H1025" s="106">
        <f t="shared" ca="1" si="219"/>
        <v>12.24931506849315</v>
      </c>
      <c r="I1025" s="106" t="e">
        <f t="shared" ca="1" si="221"/>
        <v>#NUM!</v>
      </c>
      <c r="J1025" s="106" t="e">
        <f t="shared" ca="1" si="221"/>
        <v>#NUM!</v>
      </c>
      <c r="K1025" s="106" t="e">
        <f t="shared" ca="1" si="221"/>
        <v>#NUM!</v>
      </c>
      <c r="L1025" s="106" t="e">
        <f t="shared" ca="1" si="221"/>
        <v>#NUM!</v>
      </c>
      <c r="M1025" s="106" t="e">
        <f t="shared" ca="1" si="221"/>
        <v>#NUM!</v>
      </c>
      <c r="N1025" s="106" t="e">
        <f t="shared" ca="1" si="221"/>
        <v>#NUM!</v>
      </c>
      <c r="Q1025" s="4"/>
    </row>
    <row r="1026" spans="1:17" x14ac:dyDescent="0.2">
      <c r="A1026" s="110">
        <f t="shared" ca="1" si="212"/>
        <v>49073</v>
      </c>
      <c r="B1026" s="106">
        <f t="shared" ca="1" si="218"/>
        <v>-12.252054794520548</v>
      </c>
      <c r="C1026" s="106">
        <f t="shared" ca="1" si="218"/>
        <v>-12.243668720054757</v>
      </c>
      <c r="D1026" s="106">
        <f t="shared" ca="1" si="218"/>
        <v>-12.243920135252607</v>
      </c>
      <c r="E1026" s="106">
        <f t="shared" ca="1" si="218"/>
        <v>-12.243930527302993</v>
      </c>
      <c r="F1026" s="106">
        <f t="shared" ca="1" si="219"/>
        <v>12.25</v>
      </c>
      <c r="G1026" s="106">
        <f t="shared" ca="1" si="219"/>
        <v>12.244313395113732</v>
      </c>
      <c r="H1026" s="106">
        <f t="shared" ca="1" si="219"/>
        <v>12.252054794520548</v>
      </c>
      <c r="I1026" s="106" t="e">
        <f t="shared" ca="1" si="221"/>
        <v>#NUM!</v>
      </c>
      <c r="J1026" s="106" t="e">
        <f t="shared" ca="1" si="221"/>
        <v>#NUM!</v>
      </c>
      <c r="K1026" s="106" t="e">
        <f t="shared" ca="1" si="221"/>
        <v>#NUM!</v>
      </c>
      <c r="L1026" s="106" t="e">
        <f t="shared" ca="1" si="221"/>
        <v>#NUM!</v>
      </c>
      <c r="M1026" s="106" t="e">
        <f t="shared" ca="1" si="221"/>
        <v>#NUM!</v>
      </c>
      <c r="N1026" s="106" t="e">
        <f t="shared" ca="1" si="221"/>
        <v>#NUM!</v>
      </c>
      <c r="Q1026" s="4"/>
    </row>
    <row r="1027" spans="1:17" x14ac:dyDescent="0.2">
      <c r="A1027" s="110">
        <f t="shared" ca="1" si="212"/>
        <v>49074</v>
      </c>
      <c r="B1027" s="106">
        <f t="shared" ca="1" si="218"/>
        <v>-12.254794520547945</v>
      </c>
      <c r="C1027" s="106">
        <f t="shared" ca="1" si="218"/>
        <v>-12.24640657084189</v>
      </c>
      <c r="D1027" s="106">
        <f t="shared" ca="1" si="218"/>
        <v>-12.246658042259595</v>
      </c>
      <c r="E1027" s="106">
        <f t="shared" ca="1" si="218"/>
        <v>-12.246668436633785</v>
      </c>
      <c r="F1027" s="106">
        <f t="shared" ca="1" si="219"/>
        <v>12.252777777777778</v>
      </c>
      <c r="G1027" s="106">
        <f t="shared" ca="1" si="219"/>
        <v>12.247051390058973</v>
      </c>
      <c r="H1027" s="106">
        <f t="shared" ca="1" si="219"/>
        <v>12.254794520547945</v>
      </c>
      <c r="I1027" s="106" t="e">
        <f t="shared" ca="1" si="221"/>
        <v>#NUM!</v>
      </c>
      <c r="J1027" s="106" t="e">
        <f t="shared" ca="1" si="221"/>
        <v>#NUM!</v>
      </c>
      <c r="K1027" s="106" t="e">
        <f t="shared" ca="1" si="221"/>
        <v>#NUM!</v>
      </c>
      <c r="L1027" s="106" t="e">
        <f t="shared" ca="1" si="221"/>
        <v>#NUM!</v>
      </c>
      <c r="M1027" s="106" t="e">
        <f t="shared" ca="1" si="221"/>
        <v>#NUM!</v>
      </c>
      <c r="N1027" s="106" t="e">
        <f t="shared" ca="1" si="221"/>
        <v>#NUM!</v>
      </c>
      <c r="Q1027" s="4"/>
    </row>
    <row r="1028" spans="1:17" x14ac:dyDescent="0.2">
      <c r="A1028" s="110">
        <f t="shared" ca="1" si="212"/>
        <v>49164</v>
      </c>
      <c r="B1028" s="106">
        <f t="shared" ca="1" si="218"/>
        <v>-12.501369863013698</v>
      </c>
      <c r="C1028" s="106">
        <f t="shared" ca="1" si="218"/>
        <v>-12.492813141683778</v>
      </c>
      <c r="D1028" s="106">
        <f t="shared" ca="1" si="218"/>
        <v>-12.493069672888559</v>
      </c>
      <c r="E1028" s="106">
        <f t="shared" ca="1" si="218"/>
        <v>-12.49308027640509</v>
      </c>
      <c r="F1028" s="106">
        <f t="shared" ca="1" si="219"/>
        <v>12.497222222222222</v>
      </c>
      <c r="G1028" s="106">
        <f t="shared" ca="1" si="219"/>
        <v>12.493470935130581</v>
      </c>
      <c r="H1028" s="106">
        <f t="shared" ca="1" si="219"/>
        <v>12.501369863013698</v>
      </c>
      <c r="I1028" s="106" t="e">
        <f t="shared" ca="1" si="221"/>
        <v>#NUM!</v>
      </c>
      <c r="J1028" s="106" t="e">
        <f t="shared" ca="1" si="221"/>
        <v>#NUM!</v>
      </c>
      <c r="K1028" s="106" t="e">
        <f t="shared" ca="1" si="221"/>
        <v>#NUM!</v>
      </c>
      <c r="L1028" s="106" t="e">
        <f t="shared" ca="1" si="221"/>
        <v>#NUM!</v>
      </c>
      <c r="M1028" s="106" t="e">
        <f t="shared" ca="1" si="221"/>
        <v>#NUM!</v>
      </c>
      <c r="N1028" s="106" t="e">
        <f t="shared" ca="1" si="221"/>
        <v>#NUM!</v>
      </c>
      <c r="Q1028" s="4"/>
    </row>
    <row r="1029" spans="1:17" x14ac:dyDescent="0.2">
      <c r="A1029" s="110">
        <f t="shared" ca="1" si="212"/>
        <v>49165</v>
      </c>
      <c r="B1029" s="106">
        <f t="shared" ca="1" si="218"/>
        <v>-12.504109589041096</v>
      </c>
      <c r="C1029" s="106">
        <f t="shared" ca="1" si="218"/>
        <v>-12.495550992470911</v>
      </c>
      <c r="D1029" s="106">
        <f t="shared" ca="1" si="218"/>
        <v>-12.495807579895549</v>
      </c>
      <c r="E1029" s="106">
        <f t="shared" ca="1" si="218"/>
        <v>-12.495818185735882</v>
      </c>
      <c r="F1029" s="106">
        <f t="shared" ca="1" si="219"/>
        <v>12.5</v>
      </c>
      <c r="G1029" s="106">
        <f t="shared" ca="1" si="219"/>
        <v>12.496208930075822</v>
      </c>
      <c r="H1029" s="106">
        <f t="shared" ca="1" si="219"/>
        <v>12.504109589041096</v>
      </c>
      <c r="I1029" s="106" t="e">
        <f t="shared" ca="1" si="221"/>
        <v>#NUM!</v>
      </c>
      <c r="J1029" s="106" t="e">
        <f t="shared" ca="1" si="221"/>
        <v>#NUM!</v>
      </c>
      <c r="K1029" s="106" t="e">
        <f t="shared" ca="1" si="221"/>
        <v>#NUM!</v>
      </c>
      <c r="L1029" s="106" t="e">
        <f t="shared" ca="1" si="221"/>
        <v>#NUM!</v>
      </c>
      <c r="M1029" s="106" t="e">
        <f t="shared" ca="1" si="221"/>
        <v>#NUM!</v>
      </c>
      <c r="N1029" s="106" t="e">
        <f t="shared" ca="1" si="221"/>
        <v>#NUM!</v>
      </c>
      <c r="Q1029" s="4"/>
    </row>
    <row r="1030" spans="1:17" x14ac:dyDescent="0.2">
      <c r="A1030" s="110">
        <f t="shared" ca="1" si="212"/>
        <v>49166</v>
      </c>
      <c r="B1030" s="106">
        <f t="shared" ca="1" si="218"/>
        <v>-12.506849315068493</v>
      </c>
      <c r="C1030" s="106">
        <f t="shared" ca="1" si="218"/>
        <v>-12.498288843258042</v>
      </c>
      <c r="D1030" s="106">
        <f t="shared" ca="1" si="218"/>
        <v>-12.498545486902538</v>
      </c>
      <c r="E1030" s="106">
        <f t="shared" ca="1" si="218"/>
        <v>-12.498556095066673</v>
      </c>
      <c r="F1030" s="106">
        <f t="shared" ca="1" si="219"/>
        <v>12.502777777777778</v>
      </c>
      <c r="G1030" s="106">
        <f t="shared" ca="1" si="219"/>
        <v>12.498946925021063</v>
      </c>
      <c r="H1030" s="106">
        <f t="shared" ca="1" si="219"/>
        <v>12.506849315068493</v>
      </c>
      <c r="I1030" s="106" t="e">
        <f t="shared" ca="1" si="221"/>
        <v>#NUM!</v>
      </c>
      <c r="J1030" s="106" t="e">
        <f t="shared" ca="1" si="221"/>
        <v>#NUM!</v>
      </c>
      <c r="K1030" s="106" t="e">
        <f t="shared" ca="1" si="221"/>
        <v>#NUM!</v>
      </c>
      <c r="L1030" s="106" t="e">
        <f t="shared" ca="1" si="221"/>
        <v>#NUM!</v>
      </c>
      <c r="M1030" s="106" t="e">
        <f t="shared" ca="1" si="221"/>
        <v>#NUM!</v>
      </c>
      <c r="N1030" s="106" t="e">
        <f t="shared" ca="1" si="221"/>
        <v>#NUM!</v>
      </c>
      <c r="Q1030" s="4"/>
    </row>
    <row r="1031" spans="1:17" x14ac:dyDescent="0.2">
      <c r="A1031" s="110">
        <f t="shared" ca="1" si="212"/>
        <v>49256</v>
      </c>
      <c r="B1031" s="106">
        <f t="shared" ca="1" si="218"/>
        <v>-12.753424657534246</v>
      </c>
      <c r="C1031" s="106">
        <f t="shared" ca="1" si="218"/>
        <v>-12.744695414099931</v>
      </c>
      <c r="D1031" s="106">
        <f t="shared" ca="1" si="218"/>
        <v>-12.744957117531502</v>
      </c>
      <c r="E1031" s="106">
        <f t="shared" ca="1" si="218"/>
        <v>-12.744967934837977</v>
      </c>
      <c r="F1031" s="106">
        <f t="shared" ca="1" si="219"/>
        <v>12.747222222222222</v>
      </c>
      <c r="G1031" s="106">
        <f t="shared" ca="1" si="219"/>
        <v>12.745366470092671</v>
      </c>
      <c r="H1031" s="106">
        <f t="shared" ca="1" si="219"/>
        <v>12.753424657534246</v>
      </c>
      <c r="I1031" s="106" t="e">
        <f t="shared" ca="1" si="221"/>
        <v>#NUM!</v>
      </c>
      <c r="J1031" s="106" t="e">
        <f t="shared" ca="1" si="221"/>
        <v>#NUM!</v>
      </c>
      <c r="K1031" s="106" t="e">
        <f t="shared" ca="1" si="221"/>
        <v>#NUM!</v>
      </c>
      <c r="L1031" s="106" t="e">
        <f t="shared" ca="1" si="221"/>
        <v>#NUM!</v>
      </c>
      <c r="M1031" s="106" t="e">
        <f t="shared" ca="1" si="221"/>
        <v>#NUM!</v>
      </c>
      <c r="N1031" s="106" t="e">
        <f t="shared" ca="1" si="221"/>
        <v>#NUM!</v>
      </c>
      <c r="Q1031" s="4"/>
    </row>
    <row r="1032" spans="1:17" x14ac:dyDescent="0.2">
      <c r="A1032" s="110">
        <f t="shared" ca="1" si="212"/>
        <v>49257</v>
      </c>
      <c r="B1032" s="106">
        <f t="shared" ca="1" si="218"/>
        <v>-12.756164383561643</v>
      </c>
      <c r="C1032" s="106">
        <f t="shared" ca="1" si="218"/>
        <v>-12.747433264887064</v>
      </c>
      <c r="D1032" s="106">
        <f t="shared" ca="1" si="218"/>
        <v>-12.747695024538491</v>
      </c>
      <c r="E1032" s="106">
        <f t="shared" ca="1" si="218"/>
        <v>-12.74770584416877</v>
      </c>
      <c r="F1032" s="106">
        <f t="shared" ca="1" si="219"/>
        <v>12.75</v>
      </c>
      <c r="G1032" s="106">
        <f t="shared" ca="1" si="219"/>
        <v>12.74810446503791</v>
      </c>
      <c r="H1032" s="106">
        <f t="shared" ca="1" si="219"/>
        <v>12.756164383561643</v>
      </c>
      <c r="I1032" s="106" t="e">
        <f t="shared" ca="1" si="221"/>
        <v>#NUM!</v>
      </c>
      <c r="J1032" s="106" t="e">
        <f t="shared" ca="1" si="221"/>
        <v>#NUM!</v>
      </c>
      <c r="K1032" s="106" t="e">
        <f t="shared" ca="1" si="221"/>
        <v>#NUM!</v>
      </c>
      <c r="L1032" s="106" t="e">
        <f t="shared" ca="1" si="221"/>
        <v>#NUM!</v>
      </c>
      <c r="M1032" s="106" t="e">
        <f t="shared" ca="1" si="221"/>
        <v>#NUM!</v>
      </c>
      <c r="N1032" s="106" t="e">
        <f t="shared" ca="1" si="221"/>
        <v>#NUM!</v>
      </c>
      <c r="Q1032" s="4"/>
    </row>
    <row r="1033" spans="1:17" x14ac:dyDescent="0.2">
      <c r="A1033" s="110">
        <f t="shared" ca="1" si="212"/>
        <v>49258</v>
      </c>
      <c r="B1033" s="106">
        <f t="shared" ca="1" si="218"/>
        <v>-12.758904109589041</v>
      </c>
      <c r="C1033" s="106">
        <f t="shared" ca="1" si="218"/>
        <v>-12.750171115674195</v>
      </c>
      <c r="D1033" s="106">
        <f t="shared" ca="1" si="218"/>
        <v>-12.750432931545479</v>
      </c>
      <c r="E1033" s="106">
        <f t="shared" ca="1" si="218"/>
        <v>-12.750443753499562</v>
      </c>
      <c r="F1033" s="106">
        <f t="shared" ca="1" si="219"/>
        <v>12.752777777777778</v>
      </c>
      <c r="G1033" s="106">
        <f t="shared" ca="1" si="219"/>
        <v>12.750842459983151</v>
      </c>
      <c r="H1033" s="106">
        <f t="shared" ca="1" si="219"/>
        <v>12.758904109589041</v>
      </c>
      <c r="I1033" s="106" t="e">
        <f t="shared" ca="1" si="221"/>
        <v>#NUM!</v>
      </c>
      <c r="J1033" s="106" t="e">
        <f t="shared" ca="1" si="221"/>
        <v>#NUM!</v>
      </c>
      <c r="K1033" s="106" t="e">
        <f t="shared" ca="1" si="221"/>
        <v>#NUM!</v>
      </c>
      <c r="L1033" s="106" t="e">
        <f t="shared" ca="1" si="221"/>
        <v>#NUM!</v>
      </c>
      <c r="M1033" s="106" t="e">
        <f t="shared" ca="1" si="221"/>
        <v>#NUM!</v>
      </c>
      <c r="N1033" s="106" t="e">
        <f t="shared" ca="1" si="221"/>
        <v>#NUM!</v>
      </c>
      <c r="Q1033" s="4"/>
    </row>
    <row r="1034" spans="1:17" x14ac:dyDescent="0.2">
      <c r="A1034" s="110">
        <f t="shared" ca="1" si="212"/>
        <v>49348</v>
      </c>
      <c r="B1034" s="106">
        <f t="shared" ref="B1034:E1053" ca="1" si="222">($B$7-$A1034)/B$12</f>
        <v>-13.005479452054795</v>
      </c>
      <c r="C1034" s="106">
        <f t="shared" ca="1" si="222"/>
        <v>-12.996577686516085</v>
      </c>
      <c r="D1034" s="106">
        <f t="shared" ca="1" si="222"/>
        <v>-12.996844562174445</v>
      </c>
      <c r="E1034" s="106">
        <f t="shared" ca="1" si="222"/>
        <v>-12.996855593270865</v>
      </c>
      <c r="F1034" s="106">
        <f t="shared" ref="F1034:H1053" ca="1" si="223">YEARFRAC($A1034,$B$7,F$12)</f>
        <v>12.997222222222222</v>
      </c>
      <c r="G1034" s="106">
        <f t="shared" ca="1" si="223"/>
        <v>12.997848621161744</v>
      </c>
      <c r="H1034" s="106">
        <f t="shared" ca="1" si="223"/>
        <v>13.005479452054795</v>
      </c>
      <c r="I1034" s="106" t="e">
        <f t="shared" ref="I1034:N1043" ca="1" si="224">DATEDIF($A1034,$B$7,I$12)</f>
        <v>#NUM!</v>
      </c>
      <c r="J1034" s="106" t="e">
        <f t="shared" ca="1" si="224"/>
        <v>#NUM!</v>
      </c>
      <c r="K1034" s="106" t="e">
        <f t="shared" ca="1" si="224"/>
        <v>#NUM!</v>
      </c>
      <c r="L1034" s="106" t="e">
        <f t="shared" ca="1" si="224"/>
        <v>#NUM!</v>
      </c>
      <c r="M1034" s="106" t="e">
        <f t="shared" ca="1" si="224"/>
        <v>#NUM!</v>
      </c>
      <c r="N1034" s="106" t="e">
        <f t="shared" ca="1" si="224"/>
        <v>#NUM!</v>
      </c>
      <c r="Q1034" s="4"/>
    </row>
    <row r="1035" spans="1:17" x14ac:dyDescent="0.2">
      <c r="A1035" s="110">
        <f t="shared" ca="1" si="212"/>
        <v>49349</v>
      </c>
      <c r="B1035" s="106">
        <f t="shared" ca="1" si="222"/>
        <v>-13.008219178082191</v>
      </c>
      <c r="C1035" s="106">
        <f t="shared" ca="1" si="222"/>
        <v>-12.999315537303216</v>
      </c>
      <c r="D1035" s="106">
        <f t="shared" ca="1" si="222"/>
        <v>-12.999582469181433</v>
      </c>
      <c r="E1035" s="106">
        <f t="shared" ca="1" si="222"/>
        <v>-12.999593502601657</v>
      </c>
      <c r="F1035" s="106">
        <f t="shared" ca="1" si="223"/>
        <v>13</v>
      </c>
      <c r="G1035" s="106">
        <f t="shared" ca="1" si="223"/>
        <v>13.000586739683161</v>
      </c>
      <c r="H1035" s="106">
        <f t="shared" ca="1" si="223"/>
        <v>13.008219178082191</v>
      </c>
      <c r="I1035" s="106" t="e">
        <f t="shared" ca="1" si="224"/>
        <v>#NUM!</v>
      </c>
      <c r="J1035" s="106" t="e">
        <f t="shared" ca="1" si="224"/>
        <v>#NUM!</v>
      </c>
      <c r="K1035" s="106" t="e">
        <f t="shared" ca="1" si="224"/>
        <v>#NUM!</v>
      </c>
      <c r="L1035" s="106" t="e">
        <f t="shared" ca="1" si="224"/>
        <v>#NUM!</v>
      </c>
      <c r="M1035" s="106" t="e">
        <f t="shared" ca="1" si="224"/>
        <v>#NUM!</v>
      </c>
      <c r="N1035" s="106" t="e">
        <f t="shared" ca="1" si="224"/>
        <v>#NUM!</v>
      </c>
      <c r="Q1035" s="4"/>
    </row>
    <row r="1036" spans="1:17" x14ac:dyDescent="0.2">
      <c r="A1036" s="110">
        <f t="shared" ca="1" si="212"/>
        <v>49350</v>
      </c>
      <c r="B1036" s="106">
        <f t="shared" ca="1" si="222"/>
        <v>-13.010958904109589</v>
      </c>
      <c r="C1036" s="106">
        <f t="shared" ca="1" si="222"/>
        <v>-13.002053388090349</v>
      </c>
      <c r="D1036" s="106">
        <f t="shared" ca="1" si="222"/>
        <v>-13.002320376188422</v>
      </c>
      <c r="E1036" s="106">
        <f t="shared" ca="1" si="222"/>
        <v>-13.002331411932449</v>
      </c>
      <c r="F1036" s="106">
        <f t="shared" ca="1" si="223"/>
        <v>13.002777777777778</v>
      </c>
      <c r="G1036" s="106">
        <f t="shared" ca="1" si="223"/>
        <v>13.003324858204577</v>
      </c>
      <c r="H1036" s="106">
        <f t="shared" ca="1" si="223"/>
        <v>13.010958904109589</v>
      </c>
      <c r="I1036" s="106" t="e">
        <f t="shared" ca="1" si="224"/>
        <v>#NUM!</v>
      </c>
      <c r="J1036" s="106" t="e">
        <f t="shared" ca="1" si="224"/>
        <v>#NUM!</v>
      </c>
      <c r="K1036" s="106" t="e">
        <f t="shared" ca="1" si="224"/>
        <v>#NUM!</v>
      </c>
      <c r="L1036" s="106" t="e">
        <f t="shared" ca="1" si="224"/>
        <v>#NUM!</v>
      </c>
      <c r="M1036" s="106" t="e">
        <f t="shared" ca="1" si="224"/>
        <v>#NUM!</v>
      </c>
      <c r="N1036" s="106" t="e">
        <f t="shared" ca="1" si="224"/>
        <v>#NUM!</v>
      </c>
      <c r="Q1036" s="4"/>
    </row>
    <row r="1037" spans="1:17" x14ac:dyDescent="0.2">
      <c r="A1037" s="110">
        <f t="shared" ca="1" si="212"/>
        <v>49437</v>
      </c>
      <c r="B1037" s="106">
        <f t="shared" ca="1" si="222"/>
        <v>-13.24931506849315</v>
      </c>
      <c r="C1037" s="106">
        <f t="shared" ca="1" si="222"/>
        <v>-13.240246406570842</v>
      </c>
      <c r="D1037" s="106">
        <f t="shared" ca="1" si="222"/>
        <v>-13.240518285796423</v>
      </c>
      <c r="E1037" s="106">
        <f t="shared" ca="1" si="222"/>
        <v>-13.240529523711377</v>
      </c>
      <c r="F1037" s="106">
        <f t="shared" ca="1" si="223"/>
        <v>13.247222222222222</v>
      </c>
      <c r="G1037" s="106">
        <f t="shared" ca="1" si="223"/>
        <v>13.241541169567768</v>
      </c>
      <c r="H1037" s="106">
        <f t="shared" ca="1" si="223"/>
        <v>13.24931506849315</v>
      </c>
      <c r="I1037" s="106" t="e">
        <f t="shared" ca="1" si="224"/>
        <v>#NUM!</v>
      </c>
      <c r="J1037" s="106" t="e">
        <f t="shared" ca="1" si="224"/>
        <v>#NUM!</v>
      </c>
      <c r="K1037" s="106" t="e">
        <f t="shared" ca="1" si="224"/>
        <v>#NUM!</v>
      </c>
      <c r="L1037" s="106" t="e">
        <f t="shared" ca="1" si="224"/>
        <v>#NUM!</v>
      </c>
      <c r="M1037" s="106" t="e">
        <f t="shared" ca="1" si="224"/>
        <v>#NUM!</v>
      </c>
      <c r="N1037" s="106" t="e">
        <f t="shared" ca="1" si="224"/>
        <v>#NUM!</v>
      </c>
      <c r="Q1037" s="4"/>
    </row>
    <row r="1038" spans="1:17" x14ac:dyDescent="0.2">
      <c r="A1038" s="110">
        <f t="shared" ca="1" si="212"/>
        <v>49438</v>
      </c>
      <c r="B1038" s="106">
        <f t="shared" ca="1" si="222"/>
        <v>-13.252054794520548</v>
      </c>
      <c r="C1038" s="106">
        <f t="shared" ca="1" si="222"/>
        <v>-13.242984257357975</v>
      </c>
      <c r="D1038" s="106">
        <f t="shared" ca="1" si="222"/>
        <v>-13.243256192803411</v>
      </c>
      <c r="E1038" s="106">
        <f t="shared" ca="1" si="222"/>
        <v>-13.243267433042169</v>
      </c>
      <c r="F1038" s="106">
        <f t="shared" ca="1" si="223"/>
        <v>13.25</v>
      </c>
      <c r="G1038" s="106">
        <f t="shared" ca="1" si="223"/>
        <v>13.244279288089183</v>
      </c>
      <c r="H1038" s="106">
        <f t="shared" ca="1" si="223"/>
        <v>13.252054794520548</v>
      </c>
      <c r="I1038" s="106" t="e">
        <f t="shared" ca="1" si="224"/>
        <v>#NUM!</v>
      </c>
      <c r="J1038" s="106" t="e">
        <f t="shared" ca="1" si="224"/>
        <v>#NUM!</v>
      </c>
      <c r="K1038" s="106" t="e">
        <f t="shared" ca="1" si="224"/>
        <v>#NUM!</v>
      </c>
      <c r="L1038" s="106" t="e">
        <f t="shared" ca="1" si="224"/>
        <v>#NUM!</v>
      </c>
      <c r="M1038" s="106" t="e">
        <f t="shared" ca="1" si="224"/>
        <v>#NUM!</v>
      </c>
      <c r="N1038" s="106" t="e">
        <f t="shared" ca="1" si="224"/>
        <v>#NUM!</v>
      </c>
      <c r="Q1038" s="4"/>
    </row>
    <row r="1039" spans="1:17" x14ac:dyDescent="0.2">
      <c r="A1039" s="110">
        <f t="shared" ca="1" si="212"/>
        <v>49439</v>
      </c>
      <c r="B1039" s="106">
        <f t="shared" ca="1" si="222"/>
        <v>-13.254794520547945</v>
      </c>
      <c r="C1039" s="106">
        <f t="shared" ca="1" si="222"/>
        <v>-13.245722108145106</v>
      </c>
      <c r="D1039" s="106">
        <f t="shared" ca="1" si="222"/>
        <v>-13.2459940998104</v>
      </c>
      <c r="E1039" s="106">
        <f t="shared" ca="1" si="222"/>
        <v>-13.24600534237296</v>
      </c>
      <c r="F1039" s="106">
        <f t="shared" ca="1" si="223"/>
        <v>13.252777777777778</v>
      </c>
      <c r="G1039" s="106">
        <f t="shared" ca="1" si="223"/>
        <v>13.247017406610601</v>
      </c>
      <c r="H1039" s="106">
        <f t="shared" ca="1" si="223"/>
        <v>13.254794520547945</v>
      </c>
      <c r="I1039" s="106" t="e">
        <f t="shared" ca="1" si="224"/>
        <v>#NUM!</v>
      </c>
      <c r="J1039" s="106" t="e">
        <f t="shared" ca="1" si="224"/>
        <v>#NUM!</v>
      </c>
      <c r="K1039" s="106" t="e">
        <f t="shared" ca="1" si="224"/>
        <v>#NUM!</v>
      </c>
      <c r="L1039" s="106" t="e">
        <f t="shared" ca="1" si="224"/>
        <v>#NUM!</v>
      </c>
      <c r="M1039" s="106" t="e">
        <f t="shared" ca="1" si="224"/>
        <v>#NUM!</v>
      </c>
      <c r="N1039" s="106" t="e">
        <f t="shared" ca="1" si="224"/>
        <v>#NUM!</v>
      </c>
      <c r="Q1039" s="4"/>
    </row>
    <row r="1040" spans="1:17" x14ac:dyDescent="0.2">
      <c r="A1040" s="110">
        <f t="shared" ca="1" si="212"/>
        <v>49529</v>
      </c>
      <c r="B1040" s="106">
        <f t="shared" ca="1" si="222"/>
        <v>-13.501369863013698</v>
      </c>
      <c r="C1040" s="106">
        <f t="shared" ca="1" si="222"/>
        <v>-13.492128678986996</v>
      </c>
      <c r="D1040" s="106">
        <f t="shared" ca="1" si="222"/>
        <v>-13.492405730439366</v>
      </c>
      <c r="E1040" s="106">
        <f t="shared" ca="1" si="222"/>
        <v>-13.492417182144264</v>
      </c>
      <c r="F1040" s="106">
        <f t="shared" ca="1" si="223"/>
        <v>13.497222222222222</v>
      </c>
      <c r="G1040" s="106">
        <f t="shared" ca="1" si="223"/>
        <v>13.49344807353804</v>
      </c>
      <c r="H1040" s="106">
        <f t="shared" ca="1" si="223"/>
        <v>13.501369863013698</v>
      </c>
      <c r="I1040" s="106" t="e">
        <f t="shared" ca="1" si="224"/>
        <v>#NUM!</v>
      </c>
      <c r="J1040" s="106" t="e">
        <f t="shared" ca="1" si="224"/>
        <v>#NUM!</v>
      </c>
      <c r="K1040" s="106" t="e">
        <f t="shared" ca="1" si="224"/>
        <v>#NUM!</v>
      </c>
      <c r="L1040" s="106" t="e">
        <f t="shared" ca="1" si="224"/>
        <v>#NUM!</v>
      </c>
      <c r="M1040" s="106" t="e">
        <f t="shared" ca="1" si="224"/>
        <v>#NUM!</v>
      </c>
      <c r="N1040" s="106" t="e">
        <f t="shared" ca="1" si="224"/>
        <v>#NUM!</v>
      </c>
      <c r="Q1040" s="4"/>
    </row>
    <row r="1041" spans="1:17" x14ac:dyDescent="0.2">
      <c r="A1041" s="110">
        <f t="shared" ca="1" si="212"/>
        <v>49530</v>
      </c>
      <c r="B1041" s="106">
        <f t="shared" ca="1" si="222"/>
        <v>-13.504109589041096</v>
      </c>
      <c r="C1041" s="106">
        <f t="shared" ca="1" si="222"/>
        <v>-13.494866529774127</v>
      </c>
      <c r="D1041" s="106">
        <f t="shared" ca="1" si="222"/>
        <v>-13.495143637446354</v>
      </c>
      <c r="E1041" s="106">
        <f t="shared" ca="1" si="222"/>
        <v>-13.495155091475057</v>
      </c>
      <c r="F1041" s="106">
        <f t="shared" ca="1" si="223"/>
        <v>13.5</v>
      </c>
      <c r="G1041" s="106">
        <f t="shared" ca="1" si="223"/>
        <v>13.496186192059456</v>
      </c>
      <c r="H1041" s="106">
        <f t="shared" ca="1" si="223"/>
        <v>13.504109589041096</v>
      </c>
      <c r="I1041" s="106" t="e">
        <f t="shared" ca="1" si="224"/>
        <v>#NUM!</v>
      </c>
      <c r="J1041" s="106" t="e">
        <f t="shared" ca="1" si="224"/>
        <v>#NUM!</v>
      </c>
      <c r="K1041" s="106" t="e">
        <f t="shared" ca="1" si="224"/>
        <v>#NUM!</v>
      </c>
      <c r="L1041" s="106" t="e">
        <f t="shared" ca="1" si="224"/>
        <v>#NUM!</v>
      </c>
      <c r="M1041" s="106" t="e">
        <f t="shared" ca="1" si="224"/>
        <v>#NUM!</v>
      </c>
      <c r="N1041" s="106" t="e">
        <f t="shared" ca="1" si="224"/>
        <v>#NUM!</v>
      </c>
      <c r="Q1041" s="4"/>
    </row>
    <row r="1042" spans="1:17" x14ac:dyDescent="0.2">
      <c r="A1042" s="110">
        <f t="shared" ref="A1042:A1105" ca="1" si="225">EDATE(A1039,3)</f>
        <v>49531</v>
      </c>
      <c r="B1042" s="106">
        <f t="shared" ca="1" si="222"/>
        <v>-13.506849315068493</v>
      </c>
      <c r="C1042" s="106">
        <f t="shared" ca="1" si="222"/>
        <v>-13.49760438056126</v>
      </c>
      <c r="D1042" s="106">
        <f t="shared" ca="1" si="222"/>
        <v>-13.497881544453342</v>
      </c>
      <c r="E1042" s="106">
        <f t="shared" ca="1" si="222"/>
        <v>-13.497893000805849</v>
      </c>
      <c r="F1042" s="106">
        <f t="shared" ca="1" si="223"/>
        <v>13.502777777777778</v>
      </c>
      <c r="G1042" s="106">
        <f t="shared" ca="1" si="223"/>
        <v>13.498924310580872</v>
      </c>
      <c r="H1042" s="106">
        <f t="shared" ca="1" si="223"/>
        <v>13.506849315068493</v>
      </c>
      <c r="I1042" s="106" t="e">
        <f t="shared" ca="1" si="224"/>
        <v>#NUM!</v>
      </c>
      <c r="J1042" s="106" t="e">
        <f t="shared" ca="1" si="224"/>
        <v>#NUM!</v>
      </c>
      <c r="K1042" s="106" t="e">
        <f t="shared" ca="1" si="224"/>
        <v>#NUM!</v>
      </c>
      <c r="L1042" s="106" t="e">
        <f t="shared" ca="1" si="224"/>
        <v>#NUM!</v>
      </c>
      <c r="M1042" s="106" t="e">
        <f t="shared" ca="1" si="224"/>
        <v>#NUM!</v>
      </c>
      <c r="N1042" s="106" t="e">
        <f t="shared" ca="1" si="224"/>
        <v>#NUM!</v>
      </c>
      <c r="Q1042" s="4"/>
    </row>
    <row r="1043" spans="1:17" x14ac:dyDescent="0.2">
      <c r="A1043" s="110">
        <f t="shared" ca="1" si="225"/>
        <v>49621</v>
      </c>
      <c r="B1043" s="106">
        <f t="shared" ca="1" si="222"/>
        <v>-13.753424657534246</v>
      </c>
      <c r="C1043" s="106">
        <f t="shared" ca="1" si="222"/>
        <v>-13.744010951403148</v>
      </c>
      <c r="D1043" s="106">
        <f t="shared" ca="1" si="222"/>
        <v>-13.744293175082309</v>
      </c>
      <c r="E1043" s="106">
        <f t="shared" ca="1" si="222"/>
        <v>-13.744304840577152</v>
      </c>
      <c r="F1043" s="106">
        <f t="shared" ca="1" si="223"/>
        <v>13.747222222222222</v>
      </c>
      <c r="G1043" s="106">
        <f t="shared" ca="1" si="223"/>
        <v>13.745354977508311</v>
      </c>
      <c r="H1043" s="106">
        <f t="shared" ca="1" si="223"/>
        <v>13.753424657534246</v>
      </c>
      <c r="I1043" s="106" t="e">
        <f t="shared" ca="1" si="224"/>
        <v>#NUM!</v>
      </c>
      <c r="J1043" s="106" t="e">
        <f t="shared" ca="1" si="224"/>
        <v>#NUM!</v>
      </c>
      <c r="K1043" s="106" t="e">
        <f t="shared" ca="1" si="224"/>
        <v>#NUM!</v>
      </c>
      <c r="L1043" s="106" t="e">
        <f t="shared" ca="1" si="224"/>
        <v>#NUM!</v>
      </c>
      <c r="M1043" s="106" t="e">
        <f t="shared" ca="1" si="224"/>
        <v>#NUM!</v>
      </c>
      <c r="N1043" s="106" t="e">
        <f t="shared" ca="1" si="224"/>
        <v>#NUM!</v>
      </c>
      <c r="Q1043" s="4"/>
    </row>
    <row r="1044" spans="1:17" x14ac:dyDescent="0.2">
      <c r="A1044" s="110">
        <f t="shared" ca="1" si="225"/>
        <v>49622</v>
      </c>
      <c r="B1044" s="106">
        <f t="shared" ca="1" si="222"/>
        <v>-13.756164383561643</v>
      </c>
      <c r="C1044" s="106">
        <f t="shared" ca="1" si="222"/>
        <v>-13.746748802190281</v>
      </c>
      <c r="D1044" s="106">
        <f t="shared" ca="1" si="222"/>
        <v>-13.747031082089297</v>
      </c>
      <c r="E1044" s="106">
        <f t="shared" ca="1" si="222"/>
        <v>-13.747042749907944</v>
      </c>
      <c r="F1044" s="106">
        <f t="shared" ca="1" si="223"/>
        <v>13.75</v>
      </c>
      <c r="G1044" s="106">
        <f t="shared" ca="1" si="223"/>
        <v>13.748093096029727</v>
      </c>
      <c r="H1044" s="106">
        <f t="shared" ca="1" si="223"/>
        <v>13.756164383561643</v>
      </c>
      <c r="I1044" s="106" t="e">
        <f t="shared" ref="I1044:N1053" ca="1" si="226">DATEDIF($A1044,$B$7,I$12)</f>
        <v>#NUM!</v>
      </c>
      <c r="J1044" s="106" t="e">
        <f t="shared" ca="1" si="226"/>
        <v>#NUM!</v>
      </c>
      <c r="K1044" s="106" t="e">
        <f t="shared" ca="1" si="226"/>
        <v>#NUM!</v>
      </c>
      <c r="L1044" s="106" t="e">
        <f t="shared" ca="1" si="226"/>
        <v>#NUM!</v>
      </c>
      <c r="M1044" s="106" t="e">
        <f t="shared" ca="1" si="226"/>
        <v>#NUM!</v>
      </c>
      <c r="N1044" s="106" t="e">
        <f t="shared" ca="1" si="226"/>
        <v>#NUM!</v>
      </c>
      <c r="Q1044" s="4"/>
    </row>
    <row r="1045" spans="1:17" x14ac:dyDescent="0.2">
      <c r="A1045" s="110">
        <f t="shared" ca="1" si="225"/>
        <v>49623</v>
      </c>
      <c r="B1045" s="106">
        <f t="shared" ca="1" si="222"/>
        <v>-13.758904109589041</v>
      </c>
      <c r="C1045" s="106">
        <f t="shared" ca="1" si="222"/>
        <v>-13.749486652977414</v>
      </c>
      <c r="D1045" s="106">
        <f t="shared" ca="1" si="222"/>
        <v>-13.749768989096285</v>
      </c>
      <c r="E1045" s="106">
        <f t="shared" ca="1" si="222"/>
        <v>-13.749780659238738</v>
      </c>
      <c r="F1045" s="106">
        <f t="shared" ca="1" si="223"/>
        <v>13.752777777777778</v>
      </c>
      <c r="G1045" s="106">
        <f t="shared" ca="1" si="223"/>
        <v>13.750831214551145</v>
      </c>
      <c r="H1045" s="106">
        <f t="shared" ca="1" si="223"/>
        <v>13.758904109589041</v>
      </c>
      <c r="I1045" s="106" t="e">
        <f t="shared" ca="1" si="226"/>
        <v>#NUM!</v>
      </c>
      <c r="J1045" s="106" t="e">
        <f t="shared" ca="1" si="226"/>
        <v>#NUM!</v>
      </c>
      <c r="K1045" s="106" t="e">
        <f t="shared" ca="1" si="226"/>
        <v>#NUM!</v>
      </c>
      <c r="L1045" s="106" t="e">
        <f t="shared" ca="1" si="226"/>
        <v>#NUM!</v>
      </c>
      <c r="M1045" s="106" t="e">
        <f t="shared" ca="1" si="226"/>
        <v>#NUM!</v>
      </c>
      <c r="N1045" s="106" t="e">
        <f t="shared" ca="1" si="226"/>
        <v>#NUM!</v>
      </c>
      <c r="Q1045" s="4"/>
    </row>
    <row r="1046" spans="1:17" x14ac:dyDescent="0.2">
      <c r="A1046" s="110">
        <f t="shared" ca="1" si="225"/>
        <v>49713</v>
      </c>
      <c r="B1046" s="106">
        <f t="shared" ca="1" si="222"/>
        <v>-14.005479452054795</v>
      </c>
      <c r="C1046" s="106">
        <f t="shared" ca="1" si="222"/>
        <v>-13.995893223819301</v>
      </c>
      <c r="D1046" s="106">
        <f t="shared" ca="1" si="222"/>
        <v>-13.996180619725251</v>
      </c>
      <c r="E1046" s="106">
        <f t="shared" ca="1" si="222"/>
        <v>-13.996192499010041</v>
      </c>
      <c r="F1046" s="106">
        <f t="shared" ca="1" si="223"/>
        <v>13.997222222222222</v>
      </c>
      <c r="G1046" s="106">
        <f t="shared" ca="1" si="223"/>
        <v>13.995254608505203</v>
      </c>
      <c r="H1046" s="106">
        <f t="shared" ca="1" si="223"/>
        <v>14.005479452054795</v>
      </c>
      <c r="I1046" s="106" t="e">
        <f t="shared" ca="1" si="226"/>
        <v>#NUM!</v>
      </c>
      <c r="J1046" s="106" t="e">
        <f t="shared" ca="1" si="226"/>
        <v>#NUM!</v>
      </c>
      <c r="K1046" s="106" t="e">
        <f t="shared" ca="1" si="226"/>
        <v>#NUM!</v>
      </c>
      <c r="L1046" s="106" t="e">
        <f t="shared" ca="1" si="226"/>
        <v>#NUM!</v>
      </c>
      <c r="M1046" s="106" t="e">
        <f t="shared" ca="1" si="226"/>
        <v>#NUM!</v>
      </c>
      <c r="N1046" s="106" t="e">
        <f t="shared" ca="1" si="226"/>
        <v>#NUM!</v>
      </c>
      <c r="Q1046" s="4"/>
    </row>
    <row r="1047" spans="1:17" x14ac:dyDescent="0.2">
      <c r="A1047" s="110">
        <f t="shared" ca="1" si="225"/>
        <v>49714</v>
      </c>
      <c r="B1047" s="106">
        <f t="shared" ca="1" si="222"/>
        <v>-14.008219178082191</v>
      </c>
      <c r="C1047" s="106">
        <f t="shared" ca="1" si="222"/>
        <v>-13.998631074606434</v>
      </c>
      <c r="D1047" s="106">
        <f t="shared" ca="1" si="222"/>
        <v>-13.99891852673224</v>
      </c>
      <c r="E1047" s="106">
        <f t="shared" ca="1" si="222"/>
        <v>-13.998930408340833</v>
      </c>
      <c r="F1047" s="106">
        <f t="shared" ca="1" si="223"/>
        <v>14</v>
      </c>
      <c r="G1047" s="106">
        <f t="shared" ca="1" si="223"/>
        <v>13.997992334367586</v>
      </c>
      <c r="H1047" s="106">
        <f t="shared" ca="1" si="223"/>
        <v>14.008219178082191</v>
      </c>
      <c r="I1047" s="106" t="e">
        <f t="shared" ca="1" si="226"/>
        <v>#NUM!</v>
      </c>
      <c r="J1047" s="106" t="e">
        <f t="shared" ca="1" si="226"/>
        <v>#NUM!</v>
      </c>
      <c r="K1047" s="106" t="e">
        <f t="shared" ca="1" si="226"/>
        <v>#NUM!</v>
      </c>
      <c r="L1047" s="106" t="e">
        <f t="shared" ca="1" si="226"/>
        <v>#NUM!</v>
      </c>
      <c r="M1047" s="106" t="e">
        <f t="shared" ca="1" si="226"/>
        <v>#NUM!</v>
      </c>
      <c r="N1047" s="106" t="e">
        <f t="shared" ca="1" si="226"/>
        <v>#NUM!</v>
      </c>
      <c r="Q1047" s="4"/>
    </row>
    <row r="1048" spans="1:17" x14ac:dyDescent="0.2">
      <c r="A1048" s="110">
        <f t="shared" ca="1" si="225"/>
        <v>49715</v>
      </c>
      <c r="B1048" s="106">
        <f t="shared" ca="1" si="222"/>
        <v>-14.010958904109589</v>
      </c>
      <c r="C1048" s="106">
        <f t="shared" ca="1" si="222"/>
        <v>-14.001368925393566</v>
      </c>
      <c r="D1048" s="106">
        <f t="shared" ca="1" si="222"/>
        <v>-14.001656433739228</v>
      </c>
      <c r="E1048" s="106">
        <f t="shared" ca="1" si="222"/>
        <v>-14.001668317671625</v>
      </c>
      <c r="F1048" s="106">
        <f t="shared" ca="1" si="223"/>
        <v>14.002777777777778</v>
      </c>
      <c r="G1048" s="106">
        <f t="shared" ca="1" si="223"/>
        <v>14.000730060229969</v>
      </c>
      <c r="H1048" s="106">
        <f t="shared" ca="1" si="223"/>
        <v>14.010958904109589</v>
      </c>
      <c r="I1048" s="106" t="e">
        <f t="shared" ca="1" si="226"/>
        <v>#NUM!</v>
      </c>
      <c r="J1048" s="106" t="e">
        <f t="shared" ca="1" si="226"/>
        <v>#NUM!</v>
      </c>
      <c r="K1048" s="106" t="e">
        <f t="shared" ca="1" si="226"/>
        <v>#NUM!</v>
      </c>
      <c r="L1048" s="106" t="e">
        <f t="shared" ca="1" si="226"/>
        <v>#NUM!</v>
      </c>
      <c r="M1048" s="106" t="e">
        <f t="shared" ca="1" si="226"/>
        <v>#NUM!</v>
      </c>
      <c r="N1048" s="106" t="e">
        <f t="shared" ca="1" si="226"/>
        <v>#NUM!</v>
      </c>
      <c r="Q1048" s="4"/>
    </row>
    <row r="1049" spans="1:17" x14ac:dyDescent="0.2">
      <c r="A1049" s="110">
        <f t="shared" ca="1" si="225"/>
        <v>49803</v>
      </c>
      <c r="B1049" s="106">
        <f t="shared" ca="1" si="222"/>
        <v>-14.252054794520548</v>
      </c>
      <c r="C1049" s="106">
        <f t="shared" ca="1" si="222"/>
        <v>-14.242299794661191</v>
      </c>
      <c r="D1049" s="106">
        <f t="shared" ca="1" si="222"/>
        <v>-14.242592250354216</v>
      </c>
      <c r="E1049" s="106">
        <f t="shared" ca="1" si="222"/>
        <v>-14.242604338781344</v>
      </c>
      <c r="F1049" s="106">
        <f t="shared" ca="1" si="223"/>
        <v>14.247222222222222</v>
      </c>
      <c r="G1049" s="106">
        <f t="shared" ca="1" si="223"/>
        <v>14.24164993611973</v>
      </c>
      <c r="H1049" s="106">
        <f t="shared" ca="1" si="223"/>
        <v>14.252054794520548</v>
      </c>
      <c r="I1049" s="106" t="e">
        <f t="shared" ca="1" si="226"/>
        <v>#NUM!</v>
      </c>
      <c r="J1049" s="106" t="e">
        <f t="shared" ca="1" si="226"/>
        <v>#NUM!</v>
      </c>
      <c r="K1049" s="106" t="e">
        <f t="shared" ca="1" si="226"/>
        <v>#NUM!</v>
      </c>
      <c r="L1049" s="106" t="e">
        <f t="shared" ca="1" si="226"/>
        <v>#NUM!</v>
      </c>
      <c r="M1049" s="106" t="e">
        <f t="shared" ca="1" si="226"/>
        <v>#NUM!</v>
      </c>
      <c r="N1049" s="106" t="e">
        <f t="shared" ca="1" si="226"/>
        <v>#NUM!</v>
      </c>
      <c r="Q1049" s="4"/>
    </row>
    <row r="1050" spans="1:17" x14ac:dyDescent="0.2">
      <c r="A1050" s="110">
        <f t="shared" ca="1" si="225"/>
        <v>49804</v>
      </c>
      <c r="B1050" s="106">
        <f t="shared" ca="1" si="222"/>
        <v>-14.254794520547945</v>
      </c>
      <c r="C1050" s="106">
        <f t="shared" ca="1" si="222"/>
        <v>-14.245037645448322</v>
      </c>
      <c r="D1050" s="106">
        <f t="shared" ca="1" si="222"/>
        <v>-14.245330157361204</v>
      </c>
      <c r="E1050" s="106">
        <f t="shared" ca="1" si="222"/>
        <v>-14.245342248112136</v>
      </c>
      <c r="F1050" s="106">
        <f t="shared" ca="1" si="223"/>
        <v>14.25</v>
      </c>
      <c r="G1050" s="106">
        <f t="shared" ca="1" si="223"/>
        <v>14.244387661982113</v>
      </c>
      <c r="H1050" s="106">
        <f t="shared" ca="1" si="223"/>
        <v>14.254794520547945</v>
      </c>
      <c r="I1050" s="106" t="e">
        <f t="shared" ca="1" si="226"/>
        <v>#NUM!</v>
      </c>
      <c r="J1050" s="106" t="e">
        <f t="shared" ca="1" si="226"/>
        <v>#NUM!</v>
      </c>
      <c r="K1050" s="106" t="e">
        <f t="shared" ca="1" si="226"/>
        <v>#NUM!</v>
      </c>
      <c r="L1050" s="106" t="e">
        <f t="shared" ca="1" si="226"/>
        <v>#NUM!</v>
      </c>
      <c r="M1050" s="106" t="e">
        <f t="shared" ca="1" si="226"/>
        <v>#NUM!</v>
      </c>
      <c r="N1050" s="106" t="e">
        <f t="shared" ca="1" si="226"/>
        <v>#NUM!</v>
      </c>
      <c r="Q1050" s="4"/>
    </row>
    <row r="1051" spans="1:17" x14ac:dyDescent="0.2">
      <c r="A1051" s="110">
        <f t="shared" ca="1" si="225"/>
        <v>49805</v>
      </c>
      <c r="B1051" s="106">
        <f t="shared" ca="1" si="222"/>
        <v>-14.257534246575343</v>
      </c>
      <c r="C1051" s="106">
        <f t="shared" ca="1" si="222"/>
        <v>-14.247775496235455</v>
      </c>
      <c r="D1051" s="106">
        <f t="shared" ca="1" si="222"/>
        <v>-14.248068064368194</v>
      </c>
      <c r="E1051" s="106">
        <f t="shared" ca="1" si="222"/>
        <v>-14.248080157442928</v>
      </c>
      <c r="F1051" s="106">
        <f t="shared" ca="1" si="223"/>
        <v>14.252777777777778</v>
      </c>
      <c r="G1051" s="106">
        <f t="shared" ca="1" si="223"/>
        <v>14.247125387844498</v>
      </c>
      <c r="H1051" s="106">
        <f t="shared" ca="1" si="223"/>
        <v>14.257534246575343</v>
      </c>
      <c r="I1051" s="106" t="e">
        <f t="shared" ca="1" si="226"/>
        <v>#NUM!</v>
      </c>
      <c r="J1051" s="106" t="e">
        <f t="shared" ca="1" si="226"/>
        <v>#NUM!</v>
      </c>
      <c r="K1051" s="106" t="e">
        <f t="shared" ca="1" si="226"/>
        <v>#NUM!</v>
      </c>
      <c r="L1051" s="106" t="e">
        <f t="shared" ca="1" si="226"/>
        <v>#NUM!</v>
      </c>
      <c r="M1051" s="106" t="e">
        <f t="shared" ca="1" si="226"/>
        <v>#NUM!</v>
      </c>
      <c r="N1051" s="106" t="e">
        <f t="shared" ca="1" si="226"/>
        <v>#NUM!</v>
      </c>
      <c r="Q1051" s="4"/>
    </row>
    <row r="1052" spans="1:17" x14ac:dyDescent="0.2">
      <c r="A1052" s="110">
        <f t="shared" ca="1" si="225"/>
        <v>49895</v>
      </c>
      <c r="B1052" s="106">
        <f t="shared" ca="1" si="222"/>
        <v>-14.504109589041096</v>
      </c>
      <c r="C1052" s="106">
        <f t="shared" ca="1" si="222"/>
        <v>-14.494182067077345</v>
      </c>
      <c r="D1052" s="106">
        <f t="shared" ca="1" si="222"/>
        <v>-14.494479694997159</v>
      </c>
      <c r="E1052" s="106">
        <f t="shared" ca="1" si="222"/>
        <v>-14.494491997214233</v>
      </c>
      <c r="F1052" s="106">
        <f t="shared" ca="1" si="223"/>
        <v>14.497222222222222</v>
      </c>
      <c r="G1052" s="106">
        <f t="shared" ca="1" si="223"/>
        <v>14.493520715459026</v>
      </c>
      <c r="H1052" s="106">
        <f t="shared" ca="1" si="223"/>
        <v>14.504109589041096</v>
      </c>
      <c r="I1052" s="106" t="e">
        <f t="shared" ca="1" si="226"/>
        <v>#NUM!</v>
      </c>
      <c r="J1052" s="106" t="e">
        <f t="shared" ca="1" si="226"/>
        <v>#NUM!</v>
      </c>
      <c r="K1052" s="106" t="e">
        <f t="shared" ca="1" si="226"/>
        <v>#NUM!</v>
      </c>
      <c r="L1052" s="106" t="e">
        <f t="shared" ca="1" si="226"/>
        <v>#NUM!</v>
      </c>
      <c r="M1052" s="106" t="e">
        <f t="shared" ca="1" si="226"/>
        <v>#NUM!</v>
      </c>
      <c r="N1052" s="106" t="e">
        <f t="shared" ca="1" si="226"/>
        <v>#NUM!</v>
      </c>
      <c r="Q1052" s="4"/>
    </row>
    <row r="1053" spans="1:17" x14ac:dyDescent="0.2">
      <c r="A1053" s="110">
        <f t="shared" ca="1" si="225"/>
        <v>49896</v>
      </c>
      <c r="B1053" s="106">
        <f t="shared" ca="1" si="222"/>
        <v>-14.506849315068493</v>
      </c>
      <c r="C1053" s="106">
        <f t="shared" ca="1" si="222"/>
        <v>-14.496919917864476</v>
      </c>
      <c r="D1053" s="106">
        <f t="shared" ca="1" si="222"/>
        <v>-14.497217602004147</v>
      </c>
      <c r="E1053" s="106">
        <f t="shared" ca="1" si="222"/>
        <v>-14.497229906545025</v>
      </c>
      <c r="F1053" s="106">
        <f t="shared" ca="1" si="223"/>
        <v>14.5</v>
      </c>
      <c r="G1053" s="106">
        <f t="shared" ca="1" si="223"/>
        <v>14.496258441321409</v>
      </c>
      <c r="H1053" s="106">
        <f t="shared" ca="1" si="223"/>
        <v>14.506849315068493</v>
      </c>
      <c r="I1053" s="106" t="e">
        <f t="shared" ca="1" si="226"/>
        <v>#NUM!</v>
      </c>
      <c r="J1053" s="106" t="e">
        <f t="shared" ca="1" si="226"/>
        <v>#NUM!</v>
      </c>
      <c r="K1053" s="106" t="e">
        <f t="shared" ca="1" si="226"/>
        <v>#NUM!</v>
      </c>
      <c r="L1053" s="106" t="e">
        <f t="shared" ca="1" si="226"/>
        <v>#NUM!</v>
      </c>
      <c r="M1053" s="106" t="e">
        <f t="shared" ca="1" si="226"/>
        <v>#NUM!</v>
      </c>
      <c r="N1053" s="106" t="e">
        <f t="shared" ca="1" si="226"/>
        <v>#NUM!</v>
      </c>
      <c r="Q1053" s="4"/>
    </row>
    <row r="1054" spans="1:17" x14ac:dyDescent="0.2">
      <c r="A1054" s="110">
        <f t="shared" ca="1" si="225"/>
        <v>49897</v>
      </c>
      <c r="B1054" s="106">
        <f t="shared" ref="B1054:E1073" ca="1" si="227">($B$7-$A1054)/B$12</f>
        <v>-14.509589041095891</v>
      </c>
      <c r="C1054" s="106">
        <f t="shared" ca="1" si="227"/>
        <v>-14.499657768651609</v>
      </c>
      <c r="D1054" s="106">
        <f t="shared" ca="1" si="227"/>
        <v>-14.499955509011135</v>
      </c>
      <c r="E1054" s="106">
        <f t="shared" ca="1" si="227"/>
        <v>-14.499967815875817</v>
      </c>
      <c r="F1054" s="106">
        <f t="shared" ref="F1054:H1073" ca="1" si="228">YEARFRAC($A1054,$B$7,F$12)</f>
        <v>14.502777777777778</v>
      </c>
      <c r="G1054" s="106">
        <f t="shared" ca="1" si="228"/>
        <v>14.498996167183794</v>
      </c>
      <c r="H1054" s="106">
        <f t="shared" ca="1" si="228"/>
        <v>14.509589041095891</v>
      </c>
      <c r="I1054" s="106" t="e">
        <f t="shared" ref="I1054:N1063" ca="1" si="229">DATEDIF($A1054,$B$7,I$12)</f>
        <v>#NUM!</v>
      </c>
      <c r="J1054" s="106" t="e">
        <f t="shared" ca="1" si="229"/>
        <v>#NUM!</v>
      </c>
      <c r="K1054" s="106" t="e">
        <f t="shared" ca="1" si="229"/>
        <v>#NUM!</v>
      </c>
      <c r="L1054" s="106" t="e">
        <f t="shared" ca="1" si="229"/>
        <v>#NUM!</v>
      </c>
      <c r="M1054" s="106" t="e">
        <f t="shared" ca="1" si="229"/>
        <v>#NUM!</v>
      </c>
      <c r="N1054" s="106" t="e">
        <f t="shared" ca="1" si="229"/>
        <v>#NUM!</v>
      </c>
      <c r="Q1054" s="4"/>
    </row>
    <row r="1055" spans="1:17" x14ac:dyDescent="0.2">
      <c r="A1055" s="110">
        <f t="shared" ca="1" si="225"/>
        <v>49987</v>
      </c>
      <c r="B1055" s="106">
        <f t="shared" ca="1" si="227"/>
        <v>-14.756164383561643</v>
      </c>
      <c r="C1055" s="106">
        <f t="shared" ca="1" si="227"/>
        <v>-14.746064339493497</v>
      </c>
      <c r="D1055" s="106">
        <f t="shared" ca="1" si="227"/>
        <v>-14.746367139640101</v>
      </c>
      <c r="E1055" s="106">
        <f t="shared" ca="1" si="227"/>
        <v>-14.74637965564712</v>
      </c>
      <c r="F1055" s="106">
        <f t="shared" ca="1" si="228"/>
        <v>14.747222222222222</v>
      </c>
      <c r="G1055" s="106">
        <f t="shared" ca="1" si="228"/>
        <v>14.745391494798321</v>
      </c>
      <c r="H1055" s="106">
        <f t="shared" ca="1" si="228"/>
        <v>14.756164383561643</v>
      </c>
      <c r="I1055" s="106" t="e">
        <f t="shared" ca="1" si="229"/>
        <v>#NUM!</v>
      </c>
      <c r="J1055" s="106" t="e">
        <f t="shared" ca="1" si="229"/>
        <v>#NUM!</v>
      </c>
      <c r="K1055" s="106" t="e">
        <f t="shared" ca="1" si="229"/>
        <v>#NUM!</v>
      </c>
      <c r="L1055" s="106" t="e">
        <f t="shared" ca="1" si="229"/>
        <v>#NUM!</v>
      </c>
      <c r="M1055" s="106" t="e">
        <f t="shared" ca="1" si="229"/>
        <v>#NUM!</v>
      </c>
      <c r="N1055" s="106" t="e">
        <f t="shared" ca="1" si="229"/>
        <v>#NUM!</v>
      </c>
      <c r="Q1055" s="4"/>
    </row>
    <row r="1056" spans="1:17" x14ac:dyDescent="0.2">
      <c r="A1056" s="110">
        <f t="shared" ca="1" si="225"/>
        <v>49988</v>
      </c>
      <c r="B1056" s="106">
        <f t="shared" ca="1" si="227"/>
        <v>-14.758904109589041</v>
      </c>
      <c r="C1056" s="106">
        <f t="shared" ca="1" si="227"/>
        <v>-14.74880219028063</v>
      </c>
      <c r="D1056" s="106">
        <f t="shared" ca="1" si="227"/>
        <v>-14.74910504664709</v>
      </c>
      <c r="E1056" s="106">
        <f t="shared" ca="1" si="227"/>
        <v>-14.749117564977913</v>
      </c>
      <c r="F1056" s="106">
        <f t="shared" ca="1" si="228"/>
        <v>14.75</v>
      </c>
      <c r="G1056" s="106">
        <f t="shared" ca="1" si="228"/>
        <v>14.748129220660704</v>
      </c>
      <c r="H1056" s="106">
        <f t="shared" ca="1" si="228"/>
        <v>14.758904109589041</v>
      </c>
      <c r="I1056" s="106" t="e">
        <f t="shared" ca="1" si="229"/>
        <v>#NUM!</v>
      </c>
      <c r="J1056" s="106" t="e">
        <f t="shared" ca="1" si="229"/>
        <v>#NUM!</v>
      </c>
      <c r="K1056" s="106" t="e">
        <f t="shared" ca="1" si="229"/>
        <v>#NUM!</v>
      </c>
      <c r="L1056" s="106" t="e">
        <f t="shared" ca="1" si="229"/>
        <v>#NUM!</v>
      </c>
      <c r="M1056" s="106" t="e">
        <f t="shared" ca="1" si="229"/>
        <v>#NUM!</v>
      </c>
      <c r="N1056" s="106" t="e">
        <f t="shared" ca="1" si="229"/>
        <v>#NUM!</v>
      </c>
      <c r="Q1056" s="4"/>
    </row>
    <row r="1057" spans="1:17" x14ac:dyDescent="0.2">
      <c r="A1057" s="110">
        <f t="shared" ca="1" si="225"/>
        <v>49989</v>
      </c>
      <c r="B1057" s="106">
        <f t="shared" ca="1" si="227"/>
        <v>-14.761643835616438</v>
      </c>
      <c r="C1057" s="106">
        <f t="shared" ca="1" si="227"/>
        <v>-14.751540041067761</v>
      </c>
      <c r="D1057" s="106">
        <f t="shared" ca="1" si="227"/>
        <v>-14.751842953654078</v>
      </c>
      <c r="E1057" s="106">
        <f t="shared" ca="1" si="227"/>
        <v>-14.751855474308705</v>
      </c>
      <c r="F1057" s="106">
        <f t="shared" ca="1" si="228"/>
        <v>14.752777777777778</v>
      </c>
      <c r="G1057" s="106">
        <f t="shared" ca="1" si="228"/>
        <v>14.750866946523089</v>
      </c>
      <c r="H1057" s="106">
        <f t="shared" ca="1" si="228"/>
        <v>14.761643835616438</v>
      </c>
      <c r="I1057" s="106" t="e">
        <f t="shared" ca="1" si="229"/>
        <v>#NUM!</v>
      </c>
      <c r="J1057" s="106" t="e">
        <f t="shared" ca="1" si="229"/>
        <v>#NUM!</v>
      </c>
      <c r="K1057" s="106" t="e">
        <f t="shared" ca="1" si="229"/>
        <v>#NUM!</v>
      </c>
      <c r="L1057" s="106" t="e">
        <f t="shared" ca="1" si="229"/>
        <v>#NUM!</v>
      </c>
      <c r="M1057" s="106" t="e">
        <f t="shared" ca="1" si="229"/>
        <v>#NUM!</v>
      </c>
      <c r="N1057" s="106" t="e">
        <f t="shared" ca="1" si="229"/>
        <v>#NUM!</v>
      </c>
      <c r="Q1057" s="4"/>
    </row>
    <row r="1058" spans="1:17" x14ac:dyDescent="0.2">
      <c r="A1058" s="110">
        <f t="shared" ca="1" si="225"/>
        <v>50079</v>
      </c>
      <c r="B1058" s="106">
        <f t="shared" ca="1" si="227"/>
        <v>-15.008219178082191</v>
      </c>
      <c r="C1058" s="106">
        <f t="shared" ca="1" si="227"/>
        <v>-14.997946611909651</v>
      </c>
      <c r="D1058" s="106">
        <f t="shared" ca="1" si="227"/>
        <v>-14.998254584283044</v>
      </c>
      <c r="E1058" s="106">
        <f t="shared" ca="1" si="227"/>
        <v>-14.998267314080008</v>
      </c>
      <c r="F1058" s="106">
        <f t="shared" ca="1" si="228"/>
        <v>14.997222222222222</v>
      </c>
      <c r="G1058" s="106">
        <f t="shared" ca="1" si="228"/>
        <v>14.997946611909651</v>
      </c>
      <c r="H1058" s="106">
        <f t="shared" ca="1" si="228"/>
        <v>15.008219178082191</v>
      </c>
      <c r="I1058" s="106" t="e">
        <f t="shared" ca="1" si="229"/>
        <v>#NUM!</v>
      </c>
      <c r="J1058" s="106" t="e">
        <f t="shared" ca="1" si="229"/>
        <v>#NUM!</v>
      </c>
      <c r="K1058" s="106" t="e">
        <f t="shared" ca="1" si="229"/>
        <v>#NUM!</v>
      </c>
      <c r="L1058" s="106" t="e">
        <f t="shared" ca="1" si="229"/>
        <v>#NUM!</v>
      </c>
      <c r="M1058" s="106" t="e">
        <f t="shared" ca="1" si="229"/>
        <v>#NUM!</v>
      </c>
      <c r="N1058" s="106" t="e">
        <f t="shared" ca="1" si="229"/>
        <v>#NUM!</v>
      </c>
      <c r="Q1058" s="4"/>
    </row>
    <row r="1059" spans="1:17" x14ac:dyDescent="0.2">
      <c r="A1059" s="110">
        <f t="shared" ca="1" si="225"/>
        <v>50080</v>
      </c>
      <c r="B1059" s="106">
        <f t="shared" ca="1" si="227"/>
        <v>-15.010958904109589</v>
      </c>
      <c r="C1059" s="106">
        <f t="shared" ca="1" si="227"/>
        <v>-15.000684462696784</v>
      </c>
      <c r="D1059" s="106">
        <f t="shared" ca="1" si="227"/>
        <v>-15.000992491290033</v>
      </c>
      <c r="E1059" s="106">
        <f t="shared" ca="1" si="227"/>
        <v>-15.0010052234108</v>
      </c>
      <c r="F1059" s="106">
        <f t="shared" ca="1" si="228"/>
        <v>15</v>
      </c>
      <c r="G1059" s="106">
        <f t="shared" ca="1" si="228"/>
        <v>15.000684462696784</v>
      </c>
      <c r="H1059" s="106">
        <f t="shared" ca="1" si="228"/>
        <v>15.010958904109589</v>
      </c>
      <c r="I1059" s="106" t="e">
        <f t="shared" ca="1" si="229"/>
        <v>#NUM!</v>
      </c>
      <c r="J1059" s="106" t="e">
        <f t="shared" ca="1" si="229"/>
        <v>#NUM!</v>
      </c>
      <c r="K1059" s="106" t="e">
        <f t="shared" ca="1" si="229"/>
        <v>#NUM!</v>
      </c>
      <c r="L1059" s="106" t="e">
        <f t="shared" ca="1" si="229"/>
        <v>#NUM!</v>
      </c>
      <c r="M1059" s="106" t="e">
        <f t="shared" ca="1" si="229"/>
        <v>#NUM!</v>
      </c>
      <c r="N1059" s="106" t="e">
        <f t="shared" ca="1" si="229"/>
        <v>#NUM!</v>
      </c>
      <c r="Q1059" s="4"/>
    </row>
    <row r="1060" spans="1:17" x14ac:dyDescent="0.2">
      <c r="A1060" s="110">
        <f t="shared" ca="1" si="225"/>
        <v>50081</v>
      </c>
      <c r="B1060" s="106">
        <f t="shared" ca="1" si="227"/>
        <v>-15.013698630136986</v>
      </c>
      <c r="C1060" s="106">
        <f t="shared" ca="1" si="227"/>
        <v>-15.003422313483915</v>
      </c>
      <c r="D1060" s="106">
        <f t="shared" ca="1" si="227"/>
        <v>-15.003730398297021</v>
      </c>
      <c r="E1060" s="106">
        <f t="shared" ca="1" si="227"/>
        <v>-15.003743132741594</v>
      </c>
      <c r="F1060" s="106">
        <f t="shared" ca="1" si="228"/>
        <v>15.002777777777778</v>
      </c>
      <c r="G1060" s="106">
        <f t="shared" ca="1" si="228"/>
        <v>15.003422313483915</v>
      </c>
      <c r="H1060" s="106">
        <f t="shared" ca="1" si="228"/>
        <v>15.013698630136986</v>
      </c>
      <c r="I1060" s="106" t="e">
        <f t="shared" ca="1" si="229"/>
        <v>#NUM!</v>
      </c>
      <c r="J1060" s="106" t="e">
        <f t="shared" ca="1" si="229"/>
        <v>#NUM!</v>
      </c>
      <c r="K1060" s="106" t="e">
        <f t="shared" ca="1" si="229"/>
        <v>#NUM!</v>
      </c>
      <c r="L1060" s="106" t="e">
        <f t="shared" ca="1" si="229"/>
        <v>#NUM!</v>
      </c>
      <c r="M1060" s="106" t="e">
        <f t="shared" ca="1" si="229"/>
        <v>#NUM!</v>
      </c>
      <c r="N1060" s="106" t="e">
        <f t="shared" ca="1" si="229"/>
        <v>#NUM!</v>
      </c>
      <c r="Q1060" s="4"/>
    </row>
    <row r="1061" spans="1:17" x14ac:dyDescent="0.2">
      <c r="A1061" s="110">
        <f t="shared" ca="1" si="225"/>
        <v>50168</v>
      </c>
      <c r="B1061" s="106">
        <f t="shared" ca="1" si="227"/>
        <v>-15.252054794520548</v>
      </c>
      <c r="C1061" s="106">
        <f t="shared" ca="1" si="227"/>
        <v>-15.241615331964407</v>
      </c>
      <c r="D1061" s="106">
        <f t="shared" ca="1" si="227"/>
        <v>-15.241928307905022</v>
      </c>
      <c r="E1061" s="106">
        <f t="shared" ca="1" si="227"/>
        <v>-15.24194124452052</v>
      </c>
      <c r="F1061" s="106">
        <f t="shared" ca="1" si="228"/>
        <v>15.247222222222222</v>
      </c>
      <c r="G1061" s="106">
        <f t="shared" ca="1" si="228"/>
        <v>15.241615331964407</v>
      </c>
      <c r="H1061" s="106">
        <f t="shared" ca="1" si="228"/>
        <v>15.252054794520548</v>
      </c>
      <c r="I1061" s="106" t="e">
        <f t="shared" ca="1" si="229"/>
        <v>#NUM!</v>
      </c>
      <c r="J1061" s="106" t="e">
        <f t="shared" ca="1" si="229"/>
        <v>#NUM!</v>
      </c>
      <c r="K1061" s="106" t="e">
        <f t="shared" ca="1" si="229"/>
        <v>#NUM!</v>
      </c>
      <c r="L1061" s="106" t="e">
        <f t="shared" ca="1" si="229"/>
        <v>#NUM!</v>
      </c>
      <c r="M1061" s="106" t="e">
        <f t="shared" ca="1" si="229"/>
        <v>#NUM!</v>
      </c>
      <c r="N1061" s="106" t="e">
        <f t="shared" ca="1" si="229"/>
        <v>#NUM!</v>
      </c>
      <c r="Q1061" s="4"/>
    </row>
    <row r="1062" spans="1:17" x14ac:dyDescent="0.2">
      <c r="A1062" s="110">
        <f t="shared" ca="1" si="225"/>
        <v>50169</v>
      </c>
      <c r="B1062" s="106">
        <f t="shared" ca="1" si="227"/>
        <v>-15.254794520547945</v>
      </c>
      <c r="C1062" s="106">
        <f t="shared" ca="1" si="227"/>
        <v>-15.24435318275154</v>
      </c>
      <c r="D1062" s="106">
        <f t="shared" ca="1" si="227"/>
        <v>-15.24466621491201</v>
      </c>
      <c r="E1062" s="106">
        <f t="shared" ca="1" si="227"/>
        <v>-15.244679153851312</v>
      </c>
      <c r="F1062" s="106">
        <f t="shared" ca="1" si="228"/>
        <v>15.25</v>
      </c>
      <c r="G1062" s="106">
        <f t="shared" ca="1" si="228"/>
        <v>15.24435318275154</v>
      </c>
      <c r="H1062" s="106">
        <f t="shared" ca="1" si="228"/>
        <v>15.254794520547945</v>
      </c>
      <c r="I1062" s="106" t="e">
        <f t="shared" ca="1" si="229"/>
        <v>#NUM!</v>
      </c>
      <c r="J1062" s="106" t="e">
        <f t="shared" ca="1" si="229"/>
        <v>#NUM!</v>
      </c>
      <c r="K1062" s="106" t="e">
        <f t="shared" ca="1" si="229"/>
        <v>#NUM!</v>
      </c>
      <c r="L1062" s="106" t="e">
        <f t="shared" ca="1" si="229"/>
        <v>#NUM!</v>
      </c>
      <c r="M1062" s="106" t="e">
        <f t="shared" ca="1" si="229"/>
        <v>#NUM!</v>
      </c>
      <c r="N1062" s="106" t="e">
        <f t="shared" ca="1" si="229"/>
        <v>#NUM!</v>
      </c>
      <c r="Q1062" s="4"/>
    </row>
    <row r="1063" spans="1:17" x14ac:dyDescent="0.2">
      <c r="A1063" s="110">
        <f t="shared" ca="1" si="225"/>
        <v>50170</v>
      </c>
      <c r="B1063" s="106">
        <f t="shared" ca="1" si="227"/>
        <v>-15.257534246575343</v>
      </c>
      <c r="C1063" s="106">
        <f t="shared" ca="1" si="227"/>
        <v>-15.247091033538672</v>
      </c>
      <c r="D1063" s="106">
        <f t="shared" ca="1" si="227"/>
        <v>-15.247404121918999</v>
      </c>
      <c r="E1063" s="106">
        <f t="shared" ca="1" si="227"/>
        <v>-15.247417063182104</v>
      </c>
      <c r="F1063" s="106">
        <f t="shared" ca="1" si="228"/>
        <v>15.252777777777778</v>
      </c>
      <c r="G1063" s="106">
        <f t="shared" ca="1" si="228"/>
        <v>15.247091033538672</v>
      </c>
      <c r="H1063" s="106">
        <f t="shared" ca="1" si="228"/>
        <v>15.257534246575343</v>
      </c>
      <c r="I1063" s="106" t="e">
        <f t="shared" ca="1" si="229"/>
        <v>#NUM!</v>
      </c>
      <c r="J1063" s="106" t="e">
        <f t="shared" ca="1" si="229"/>
        <v>#NUM!</v>
      </c>
      <c r="K1063" s="106" t="e">
        <f t="shared" ca="1" si="229"/>
        <v>#NUM!</v>
      </c>
      <c r="L1063" s="106" t="e">
        <f t="shared" ca="1" si="229"/>
        <v>#NUM!</v>
      </c>
      <c r="M1063" s="106" t="e">
        <f t="shared" ca="1" si="229"/>
        <v>#NUM!</v>
      </c>
      <c r="N1063" s="106" t="e">
        <f t="shared" ca="1" si="229"/>
        <v>#NUM!</v>
      </c>
      <c r="Q1063" s="4"/>
    </row>
    <row r="1064" spans="1:17" x14ac:dyDescent="0.2">
      <c r="A1064" s="110">
        <f t="shared" ca="1" si="225"/>
        <v>50260</v>
      </c>
      <c r="B1064" s="106">
        <f t="shared" ca="1" si="227"/>
        <v>-15.504109589041096</v>
      </c>
      <c r="C1064" s="106">
        <f t="shared" ca="1" si="227"/>
        <v>-15.493497604380561</v>
      </c>
      <c r="D1064" s="106">
        <f t="shared" ca="1" si="227"/>
        <v>-15.493815752547965</v>
      </c>
      <c r="E1064" s="106">
        <f t="shared" ca="1" si="227"/>
        <v>-15.493828902953407</v>
      </c>
      <c r="F1064" s="106">
        <f t="shared" ca="1" si="228"/>
        <v>15.497222222222222</v>
      </c>
      <c r="G1064" s="106">
        <f t="shared" ca="1" si="228"/>
        <v>15.493497604380561</v>
      </c>
      <c r="H1064" s="106">
        <f t="shared" ca="1" si="228"/>
        <v>15.504109589041096</v>
      </c>
      <c r="I1064" s="106" t="e">
        <f t="shared" ref="I1064:N1073" ca="1" si="230">DATEDIF($A1064,$B$7,I$12)</f>
        <v>#NUM!</v>
      </c>
      <c r="J1064" s="106" t="e">
        <f t="shared" ca="1" si="230"/>
        <v>#NUM!</v>
      </c>
      <c r="K1064" s="106" t="e">
        <f t="shared" ca="1" si="230"/>
        <v>#NUM!</v>
      </c>
      <c r="L1064" s="106" t="e">
        <f t="shared" ca="1" si="230"/>
        <v>#NUM!</v>
      </c>
      <c r="M1064" s="106" t="e">
        <f t="shared" ca="1" si="230"/>
        <v>#NUM!</v>
      </c>
      <c r="N1064" s="106" t="e">
        <f t="shared" ca="1" si="230"/>
        <v>#NUM!</v>
      </c>
      <c r="Q1064" s="4"/>
    </row>
    <row r="1065" spans="1:17" x14ac:dyDescent="0.2">
      <c r="A1065" s="110">
        <f t="shared" ca="1" si="225"/>
        <v>50261</v>
      </c>
      <c r="B1065" s="106">
        <f t="shared" ca="1" si="227"/>
        <v>-15.506849315068493</v>
      </c>
      <c r="C1065" s="106">
        <f t="shared" ca="1" si="227"/>
        <v>-15.496235455167694</v>
      </c>
      <c r="D1065" s="106">
        <f t="shared" ca="1" si="227"/>
        <v>-15.496553659554953</v>
      </c>
      <c r="E1065" s="106">
        <f t="shared" ca="1" si="227"/>
        <v>-15.4965668122842</v>
      </c>
      <c r="F1065" s="106">
        <f t="shared" ca="1" si="228"/>
        <v>15.5</v>
      </c>
      <c r="G1065" s="106">
        <f t="shared" ca="1" si="228"/>
        <v>15.496235455167694</v>
      </c>
      <c r="H1065" s="106">
        <f t="shared" ca="1" si="228"/>
        <v>15.506849315068493</v>
      </c>
      <c r="I1065" s="106" t="e">
        <f t="shared" ca="1" si="230"/>
        <v>#NUM!</v>
      </c>
      <c r="J1065" s="106" t="e">
        <f t="shared" ca="1" si="230"/>
        <v>#NUM!</v>
      </c>
      <c r="K1065" s="106" t="e">
        <f t="shared" ca="1" si="230"/>
        <v>#NUM!</v>
      </c>
      <c r="L1065" s="106" t="e">
        <f t="shared" ca="1" si="230"/>
        <v>#NUM!</v>
      </c>
      <c r="M1065" s="106" t="e">
        <f t="shared" ca="1" si="230"/>
        <v>#NUM!</v>
      </c>
      <c r="N1065" s="106" t="e">
        <f t="shared" ca="1" si="230"/>
        <v>#NUM!</v>
      </c>
      <c r="Q1065" s="4"/>
    </row>
    <row r="1066" spans="1:17" x14ac:dyDescent="0.2">
      <c r="A1066" s="110">
        <f t="shared" ca="1" si="225"/>
        <v>50262</v>
      </c>
      <c r="B1066" s="106">
        <f t="shared" ca="1" si="227"/>
        <v>-15.509589041095891</v>
      </c>
      <c r="C1066" s="106">
        <f t="shared" ca="1" si="227"/>
        <v>-15.498973305954825</v>
      </c>
      <c r="D1066" s="106">
        <f t="shared" ca="1" si="227"/>
        <v>-15.499291566561942</v>
      </c>
      <c r="E1066" s="106">
        <f t="shared" ca="1" si="227"/>
        <v>-15.499304721614992</v>
      </c>
      <c r="F1066" s="106">
        <f t="shared" ca="1" si="228"/>
        <v>15.502777777777778</v>
      </c>
      <c r="G1066" s="106">
        <f t="shared" ca="1" si="228"/>
        <v>15.498973305954825</v>
      </c>
      <c r="H1066" s="106">
        <f t="shared" ca="1" si="228"/>
        <v>15.509589041095891</v>
      </c>
      <c r="I1066" s="106" t="e">
        <f t="shared" ca="1" si="230"/>
        <v>#NUM!</v>
      </c>
      <c r="J1066" s="106" t="e">
        <f t="shared" ca="1" si="230"/>
        <v>#NUM!</v>
      </c>
      <c r="K1066" s="106" t="e">
        <f t="shared" ca="1" si="230"/>
        <v>#NUM!</v>
      </c>
      <c r="L1066" s="106" t="e">
        <f t="shared" ca="1" si="230"/>
        <v>#NUM!</v>
      </c>
      <c r="M1066" s="106" t="e">
        <f t="shared" ca="1" si="230"/>
        <v>#NUM!</v>
      </c>
      <c r="N1066" s="106" t="e">
        <f t="shared" ca="1" si="230"/>
        <v>#NUM!</v>
      </c>
      <c r="Q1066" s="4"/>
    </row>
    <row r="1067" spans="1:17" x14ac:dyDescent="0.2">
      <c r="A1067" s="110">
        <f t="shared" ca="1" si="225"/>
        <v>50352</v>
      </c>
      <c r="B1067" s="106">
        <f t="shared" ca="1" si="227"/>
        <v>-15.756164383561643</v>
      </c>
      <c r="C1067" s="106">
        <f t="shared" ca="1" si="227"/>
        <v>-15.745379876796715</v>
      </c>
      <c r="D1067" s="106">
        <f t="shared" ca="1" si="227"/>
        <v>-15.745703197190908</v>
      </c>
      <c r="E1067" s="106">
        <f t="shared" ca="1" si="227"/>
        <v>-15.745716561386295</v>
      </c>
      <c r="F1067" s="106">
        <f t="shared" ca="1" si="228"/>
        <v>15.747222222222222</v>
      </c>
      <c r="G1067" s="106">
        <f t="shared" ca="1" si="228"/>
        <v>15.745379876796715</v>
      </c>
      <c r="H1067" s="106">
        <f t="shared" ca="1" si="228"/>
        <v>15.756164383561643</v>
      </c>
      <c r="I1067" s="106" t="e">
        <f t="shared" ca="1" si="230"/>
        <v>#NUM!</v>
      </c>
      <c r="J1067" s="106" t="e">
        <f t="shared" ca="1" si="230"/>
        <v>#NUM!</v>
      </c>
      <c r="K1067" s="106" t="e">
        <f t="shared" ca="1" si="230"/>
        <v>#NUM!</v>
      </c>
      <c r="L1067" s="106" t="e">
        <f t="shared" ca="1" si="230"/>
        <v>#NUM!</v>
      </c>
      <c r="M1067" s="106" t="e">
        <f t="shared" ca="1" si="230"/>
        <v>#NUM!</v>
      </c>
      <c r="N1067" s="106" t="e">
        <f t="shared" ca="1" si="230"/>
        <v>#NUM!</v>
      </c>
      <c r="Q1067" s="4"/>
    </row>
    <row r="1068" spans="1:17" x14ac:dyDescent="0.2">
      <c r="A1068" s="110">
        <f t="shared" ca="1" si="225"/>
        <v>50353</v>
      </c>
      <c r="B1068" s="106">
        <f t="shared" ca="1" si="227"/>
        <v>-15.758904109589041</v>
      </c>
      <c r="C1068" s="106">
        <f t="shared" ca="1" si="227"/>
        <v>-15.748117727583846</v>
      </c>
      <c r="D1068" s="106">
        <f t="shared" ca="1" si="227"/>
        <v>-15.748441104197896</v>
      </c>
      <c r="E1068" s="106">
        <f t="shared" ca="1" si="227"/>
        <v>-15.748454470717087</v>
      </c>
      <c r="F1068" s="106">
        <f t="shared" ca="1" si="228"/>
        <v>15.75</v>
      </c>
      <c r="G1068" s="106">
        <f t="shared" ca="1" si="228"/>
        <v>15.748117727583846</v>
      </c>
      <c r="H1068" s="106">
        <f t="shared" ca="1" si="228"/>
        <v>15.758904109589041</v>
      </c>
      <c r="I1068" s="106" t="e">
        <f t="shared" ca="1" si="230"/>
        <v>#NUM!</v>
      </c>
      <c r="J1068" s="106" t="e">
        <f t="shared" ca="1" si="230"/>
        <v>#NUM!</v>
      </c>
      <c r="K1068" s="106" t="e">
        <f t="shared" ca="1" si="230"/>
        <v>#NUM!</v>
      </c>
      <c r="L1068" s="106" t="e">
        <f t="shared" ca="1" si="230"/>
        <v>#NUM!</v>
      </c>
      <c r="M1068" s="106" t="e">
        <f t="shared" ca="1" si="230"/>
        <v>#NUM!</v>
      </c>
      <c r="N1068" s="106" t="e">
        <f t="shared" ca="1" si="230"/>
        <v>#NUM!</v>
      </c>
      <c r="Q1068" s="4"/>
    </row>
    <row r="1069" spans="1:17" x14ac:dyDescent="0.2">
      <c r="A1069" s="110">
        <f t="shared" ca="1" si="225"/>
        <v>50354</v>
      </c>
      <c r="B1069" s="106">
        <f t="shared" ca="1" si="227"/>
        <v>-15.761643835616438</v>
      </c>
      <c r="C1069" s="106">
        <f t="shared" ca="1" si="227"/>
        <v>-15.750855578370979</v>
      </c>
      <c r="D1069" s="106">
        <f t="shared" ca="1" si="227"/>
        <v>-15.751179011204885</v>
      </c>
      <c r="E1069" s="106">
        <f t="shared" ca="1" si="227"/>
        <v>-15.751192380047881</v>
      </c>
      <c r="F1069" s="106">
        <f t="shared" ca="1" si="228"/>
        <v>15.752777777777778</v>
      </c>
      <c r="G1069" s="106">
        <f t="shared" ca="1" si="228"/>
        <v>15.750855578370979</v>
      </c>
      <c r="H1069" s="106">
        <f t="shared" ca="1" si="228"/>
        <v>15.761643835616438</v>
      </c>
      <c r="I1069" s="106" t="e">
        <f t="shared" ca="1" si="230"/>
        <v>#NUM!</v>
      </c>
      <c r="J1069" s="106" t="e">
        <f t="shared" ca="1" si="230"/>
        <v>#NUM!</v>
      </c>
      <c r="K1069" s="106" t="e">
        <f t="shared" ca="1" si="230"/>
        <v>#NUM!</v>
      </c>
      <c r="L1069" s="106" t="e">
        <f t="shared" ca="1" si="230"/>
        <v>#NUM!</v>
      </c>
      <c r="M1069" s="106" t="e">
        <f t="shared" ca="1" si="230"/>
        <v>#NUM!</v>
      </c>
      <c r="N1069" s="106" t="e">
        <f t="shared" ca="1" si="230"/>
        <v>#NUM!</v>
      </c>
      <c r="Q1069" s="4"/>
    </row>
    <row r="1070" spans="1:17" x14ac:dyDescent="0.2">
      <c r="A1070" s="110">
        <f t="shared" ca="1" si="225"/>
        <v>50444</v>
      </c>
      <c r="B1070" s="106">
        <f t="shared" ca="1" si="227"/>
        <v>-16.008219178082193</v>
      </c>
      <c r="C1070" s="106">
        <f t="shared" ca="1" si="227"/>
        <v>-15.997262149212867</v>
      </c>
      <c r="D1070" s="106">
        <f t="shared" ca="1" si="227"/>
        <v>-15.997590641833849</v>
      </c>
      <c r="E1070" s="106">
        <f t="shared" ca="1" si="227"/>
        <v>-15.997604219819184</v>
      </c>
      <c r="F1070" s="106">
        <f t="shared" ca="1" si="228"/>
        <v>15.997222222222222</v>
      </c>
      <c r="G1070" s="106">
        <f t="shared" ca="1" si="228"/>
        <v>15.997906265099049</v>
      </c>
      <c r="H1070" s="106">
        <f t="shared" ca="1" si="228"/>
        <v>16.008219178082193</v>
      </c>
      <c r="I1070" s="106" t="e">
        <f t="shared" ca="1" si="230"/>
        <v>#NUM!</v>
      </c>
      <c r="J1070" s="106" t="e">
        <f t="shared" ca="1" si="230"/>
        <v>#NUM!</v>
      </c>
      <c r="K1070" s="106" t="e">
        <f t="shared" ca="1" si="230"/>
        <v>#NUM!</v>
      </c>
      <c r="L1070" s="106" t="e">
        <f t="shared" ca="1" si="230"/>
        <v>#NUM!</v>
      </c>
      <c r="M1070" s="106" t="e">
        <f t="shared" ca="1" si="230"/>
        <v>#NUM!</v>
      </c>
      <c r="N1070" s="106" t="e">
        <f t="shared" ca="1" si="230"/>
        <v>#NUM!</v>
      </c>
      <c r="Q1070" s="4"/>
    </row>
    <row r="1071" spans="1:17" x14ac:dyDescent="0.2">
      <c r="A1071" s="110">
        <f t="shared" ca="1" si="225"/>
        <v>50445</v>
      </c>
      <c r="B1071" s="106">
        <f t="shared" ca="1" si="227"/>
        <v>-16.010958904109589</v>
      </c>
      <c r="C1071" s="106">
        <f t="shared" ca="1" si="227"/>
        <v>-16</v>
      </c>
      <c r="D1071" s="106">
        <f t="shared" ca="1" si="227"/>
        <v>-16.000328548840837</v>
      </c>
      <c r="E1071" s="106">
        <f t="shared" ca="1" si="227"/>
        <v>-16.000342129149978</v>
      </c>
      <c r="F1071" s="106">
        <f t="shared" ca="1" si="228"/>
        <v>16</v>
      </c>
      <c r="G1071" s="106">
        <f t="shared" ca="1" si="228"/>
        <v>16.00064422612337</v>
      </c>
      <c r="H1071" s="106">
        <f t="shared" ca="1" si="228"/>
        <v>16.010958904109589</v>
      </c>
      <c r="I1071" s="106" t="e">
        <f t="shared" ca="1" si="230"/>
        <v>#NUM!</v>
      </c>
      <c r="J1071" s="106" t="e">
        <f t="shared" ca="1" si="230"/>
        <v>#NUM!</v>
      </c>
      <c r="K1071" s="106" t="e">
        <f t="shared" ca="1" si="230"/>
        <v>#NUM!</v>
      </c>
      <c r="L1071" s="106" t="e">
        <f t="shared" ca="1" si="230"/>
        <v>#NUM!</v>
      </c>
      <c r="M1071" s="106" t="e">
        <f t="shared" ca="1" si="230"/>
        <v>#NUM!</v>
      </c>
      <c r="N1071" s="106" t="e">
        <f t="shared" ca="1" si="230"/>
        <v>#NUM!</v>
      </c>
      <c r="Q1071" s="4"/>
    </row>
    <row r="1072" spans="1:17" x14ac:dyDescent="0.2">
      <c r="A1072" s="110">
        <f t="shared" ca="1" si="225"/>
        <v>50446</v>
      </c>
      <c r="B1072" s="106">
        <f t="shared" ca="1" si="227"/>
        <v>-16.013698630136986</v>
      </c>
      <c r="C1072" s="106">
        <f t="shared" ca="1" si="227"/>
        <v>-16.002737850787131</v>
      </c>
      <c r="D1072" s="106">
        <f t="shared" ca="1" si="227"/>
        <v>-16.003066455847826</v>
      </c>
      <c r="E1072" s="106">
        <f t="shared" ca="1" si="227"/>
        <v>-16.003080038480768</v>
      </c>
      <c r="F1072" s="106">
        <f t="shared" ca="1" si="228"/>
        <v>16.002777777777776</v>
      </c>
      <c r="G1072" s="106">
        <f t="shared" ca="1" si="228"/>
        <v>16.00338218714769</v>
      </c>
      <c r="H1072" s="106">
        <f t="shared" ca="1" si="228"/>
        <v>16.013698630136986</v>
      </c>
      <c r="I1072" s="106" t="e">
        <f t="shared" ca="1" si="230"/>
        <v>#NUM!</v>
      </c>
      <c r="J1072" s="106" t="e">
        <f t="shared" ca="1" si="230"/>
        <v>#NUM!</v>
      </c>
      <c r="K1072" s="106" t="e">
        <f t="shared" ca="1" si="230"/>
        <v>#NUM!</v>
      </c>
      <c r="L1072" s="106" t="e">
        <f t="shared" ca="1" si="230"/>
        <v>#NUM!</v>
      </c>
      <c r="M1072" s="106" t="e">
        <f t="shared" ca="1" si="230"/>
        <v>#NUM!</v>
      </c>
      <c r="N1072" s="106" t="e">
        <f t="shared" ca="1" si="230"/>
        <v>#NUM!</v>
      </c>
      <c r="Q1072" s="4"/>
    </row>
    <row r="1073" spans="1:17" x14ac:dyDescent="0.2">
      <c r="A1073" s="110">
        <f t="shared" ca="1" si="225"/>
        <v>50533</v>
      </c>
      <c r="B1073" s="106">
        <f t="shared" ca="1" si="227"/>
        <v>-16.252054794520546</v>
      </c>
      <c r="C1073" s="106">
        <f t="shared" ca="1" si="227"/>
        <v>-16.240930869267626</v>
      </c>
      <c r="D1073" s="106">
        <f t="shared" ca="1" si="227"/>
        <v>-16.241264365455827</v>
      </c>
      <c r="E1073" s="106">
        <f t="shared" ca="1" si="227"/>
        <v>-16.241278150259696</v>
      </c>
      <c r="F1073" s="106">
        <f t="shared" ca="1" si="228"/>
        <v>16.247222222222224</v>
      </c>
      <c r="G1073" s="106">
        <f t="shared" ca="1" si="228"/>
        <v>16.241584796263488</v>
      </c>
      <c r="H1073" s="106">
        <f t="shared" ca="1" si="228"/>
        <v>16.252054794520546</v>
      </c>
      <c r="I1073" s="106" t="e">
        <f t="shared" ca="1" si="230"/>
        <v>#NUM!</v>
      </c>
      <c r="J1073" s="106" t="e">
        <f t="shared" ca="1" si="230"/>
        <v>#NUM!</v>
      </c>
      <c r="K1073" s="106" t="e">
        <f t="shared" ca="1" si="230"/>
        <v>#NUM!</v>
      </c>
      <c r="L1073" s="106" t="e">
        <f t="shared" ca="1" si="230"/>
        <v>#NUM!</v>
      </c>
      <c r="M1073" s="106" t="e">
        <f t="shared" ca="1" si="230"/>
        <v>#NUM!</v>
      </c>
      <c r="N1073" s="106" t="e">
        <f t="shared" ca="1" si="230"/>
        <v>#NUM!</v>
      </c>
      <c r="Q1073" s="4"/>
    </row>
    <row r="1074" spans="1:17" x14ac:dyDescent="0.2">
      <c r="A1074" s="110">
        <f t="shared" ca="1" si="225"/>
        <v>50534</v>
      </c>
      <c r="B1074" s="106">
        <f t="shared" ref="B1074:E1093" ca="1" si="231">($B$7-$A1074)/B$12</f>
        <v>-16.254794520547946</v>
      </c>
      <c r="C1074" s="106">
        <f t="shared" ca="1" si="231"/>
        <v>-16.243668720054757</v>
      </c>
      <c r="D1074" s="106">
        <f t="shared" ca="1" si="231"/>
        <v>-16.244002272462815</v>
      </c>
      <c r="E1074" s="106">
        <f t="shared" ca="1" si="231"/>
        <v>-16.244016059590486</v>
      </c>
      <c r="F1074" s="106">
        <f t="shared" ref="F1074:H1093" ca="1" si="232">YEARFRAC($A1074,$B$7,F$12)</f>
        <v>16.25</v>
      </c>
      <c r="G1074" s="106">
        <f t="shared" ca="1" si="232"/>
        <v>16.244322757287808</v>
      </c>
      <c r="H1074" s="106">
        <f t="shared" ca="1" si="232"/>
        <v>16.254794520547946</v>
      </c>
      <c r="I1074" s="106" t="e">
        <f t="shared" ref="I1074:N1083" ca="1" si="233">DATEDIF($A1074,$B$7,I$12)</f>
        <v>#NUM!</v>
      </c>
      <c r="J1074" s="106" t="e">
        <f t="shared" ca="1" si="233"/>
        <v>#NUM!</v>
      </c>
      <c r="K1074" s="106" t="e">
        <f t="shared" ca="1" si="233"/>
        <v>#NUM!</v>
      </c>
      <c r="L1074" s="106" t="e">
        <f t="shared" ca="1" si="233"/>
        <v>#NUM!</v>
      </c>
      <c r="M1074" s="106" t="e">
        <f t="shared" ca="1" si="233"/>
        <v>#NUM!</v>
      </c>
      <c r="N1074" s="106" t="e">
        <f t="shared" ca="1" si="233"/>
        <v>#NUM!</v>
      </c>
      <c r="Q1074" s="4"/>
    </row>
    <row r="1075" spans="1:17" x14ac:dyDescent="0.2">
      <c r="A1075" s="110">
        <f t="shared" ca="1" si="225"/>
        <v>50535</v>
      </c>
      <c r="B1075" s="106">
        <f t="shared" ca="1" si="231"/>
        <v>-16.257534246575343</v>
      </c>
      <c r="C1075" s="106">
        <f t="shared" ca="1" si="231"/>
        <v>-16.246406570841888</v>
      </c>
      <c r="D1075" s="106">
        <f t="shared" ca="1" si="231"/>
        <v>-16.246740179469803</v>
      </c>
      <c r="E1075" s="106">
        <f t="shared" ca="1" si="231"/>
        <v>-16.246753968921279</v>
      </c>
      <c r="F1075" s="106">
        <f t="shared" ca="1" si="232"/>
        <v>16.252777777777776</v>
      </c>
      <c r="G1075" s="106">
        <f t="shared" ca="1" si="232"/>
        <v>16.247060718312127</v>
      </c>
      <c r="H1075" s="106">
        <f t="shared" ca="1" si="232"/>
        <v>16.257534246575343</v>
      </c>
      <c r="I1075" s="106" t="e">
        <f t="shared" ca="1" si="233"/>
        <v>#NUM!</v>
      </c>
      <c r="J1075" s="106" t="e">
        <f t="shared" ca="1" si="233"/>
        <v>#NUM!</v>
      </c>
      <c r="K1075" s="106" t="e">
        <f t="shared" ca="1" si="233"/>
        <v>#NUM!</v>
      </c>
      <c r="L1075" s="106" t="e">
        <f t="shared" ca="1" si="233"/>
        <v>#NUM!</v>
      </c>
      <c r="M1075" s="106" t="e">
        <f t="shared" ca="1" si="233"/>
        <v>#NUM!</v>
      </c>
      <c r="N1075" s="106" t="e">
        <f t="shared" ca="1" si="233"/>
        <v>#NUM!</v>
      </c>
      <c r="Q1075" s="4"/>
    </row>
    <row r="1076" spans="1:17" x14ac:dyDescent="0.2">
      <c r="A1076" s="110">
        <f t="shared" ca="1" si="225"/>
        <v>50625</v>
      </c>
      <c r="B1076" s="106">
        <f t="shared" ca="1" si="231"/>
        <v>-16.504109589041096</v>
      </c>
      <c r="C1076" s="106">
        <f t="shared" ca="1" si="231"/>
        <v>-16.492813141683779</v>
      </c>
      <c r="D1076" s="106">
        <f t="shared" ca="1" si="231"/>
        <v>-16.49315181009877</v>
      </c>
      <c r="E1076" s="106">
        <f t="shared" ca="1" si="231"/>
        <v>-16.493165808692584</v>
      </c>
      <c r="F1076" s="106">
        <f t="shared" ca="1" si="232"/>
        <v>16.497222222222224</v>
      </c>
      <c r="G1076" s="106">
        <f t="shared" ca="1" si="232"/>
        <v>16.493477210500885</v>
      </c>
      <c r="H1076" s="106">
        <f t="shared" ca="1" si="232"/>
        <v>16.504109589041096</v>
      </c>
      <c r="I1076" s="106" t="e">
        <f t="shared" ca="1" si="233"/>
        <v>#NUM!</v>
      </c>
      <c r="J1076" s="106" t="e">
        <f t="shared" ca="1" si="233"/>
        <v>#NUM!</v>
      </c>
      <c r="K1076" s="106" t="e">
        <f t="shared" ca="1" si="233"/>
        <v>#NUM!</v>
      </c>
      <c r="L1076" s="106" t="e">
        <f t="shared" ca="1" si="233"/>
        <v>#NUM!</v>
      </c>
      <c r="M1076" s="106" t="e">
        <f t="shared" ca="1" si="233"/>
        <v>#NUM!</v>
      </c>
      <c r="N1076" s="106" t="e">
        <f t="shared" ca="1" si="233"/>
        <v>#NUM!</v>
      </c>
      <c r="Q1076" s="4"/>
    </row>
    <row r="1077" spans="1:17" x14ac:dyDescent="0.2">
      <c r="A1077" s="110">
        <f t="shared" ca="1" si="225"/>
        <v>50626</v>
      </c>
      <c r="B1077" s="106">
        <f t="shared" ca="1" si="231"/>
        <v>-16.506849315068493</v>
      </c>
      <c r="C1077" s="106">
        <f t="shared" ca="1" si="231"/>
        <v>-16.495550992470911</v>
      </c>
      <c r="D1077" s="106">
        <f t="shared" ca="1" si="231"/>
        <v>-16.495889717105758</v>
      </c>
      <c r="E1077" s="106">
        <f t="shared" ca="1" si="231"/>
        <v>-16.495903718023374</v>
      </c>
      <c r="F1077" s="106">
        <f t="shared" ca="1" si="232"/>
        <v>16.5</v>
      </c>
      <c r="G1077" s="106">
        <f t="shared" ca="1" si="232"/>
        <v>16.496215171525204</v>
      </c>
      <c r="H1077" s="106">
        <f t="shared" ca="1" si="232"/>
        <v>16.506849315068493</v>
      </c>
      <c r="I1077" s="106" t="e">
        <f t="shared" ca="1" si="233"/>
        <v>#NUM!</v>
      </c>
      <c r="J1077" s="106" t="e">
        <f t="shared" ca="1" si="233"/>
        <v>#NUM!</v>
      </c>
      <c r="K1077" s="106" t="e">
        <f t="shared" ca="1" si="233"/>
        <v>#NUM!</v>
      </c>
      <c r="L1077" s="106" t="e">
        <f t="shared" ca="1" si="233"/>
        <v>#NUM!</v>
      </c>
      <c r="M1077" s="106" t="e">
        <f t="shared" ca="1" si="233"/>
        <v>#NUM!</v>
      </c>
      <c r="N1077" s="106" t="e">
        <f t="shared" ca="1" si="233"/>
        <v>#NUM!</v>
      </c>
      <c r="Q1077" s="4"/>
    </row>
    <row r="1078" spans="1:17" x14ac:dyDescent="0.2">
      <c r="A1078" s="110">
        <f t="shared" ca="1" si="225"/>
        <v>50627</v>
      </c>
      <c r="B1078" s="106">
        <f t="shared" ca="1" si="231"/>
        <v>-16.509589041095889</v>
      </c>
      <c r="C1078" s="106">
        <f t="shared" ca="1" si="231"/>
        <v>-16.498288843258042</v>
      </c>
      <c r="D1078" s="106">
        <f t="shared" ca="1" si="231"/>
        <v>-16.498627624112746</v>
      </c>
      <c r="E1078" s="106">
        <f t="shared" ca="1" si="231"/>
        <v>-16.498641627354168</v>
      </c>
      <c r="F1078" s="106">
        <f t="shared" ca="1" si="232"/>
        <v>16.502777777777776</v>
      </c>
      <c r="G1078" s="106">
        <f t="shared" ca="1" si="232"/>
        <v>16.498953132549524</v>
      </c>
      <c r="H1078" s="106">
        <f t="shared" ca="1" si="232"/>
        <v>16.509589041095889</v>
      </c>
      <c r="I1078" s="106" t="e">
        <f t="shared" ca="1" si="233"/>
        <v>#NUM!</v>
      </c>
      <c r="J1078" s="106" t="e">
        <f t="shared" ca="1" si="233"/>
        <v>#NUM!</v>
      </c>
      <c r="K1078" s="106" t="e">
        <f t="shared" ca="1" si="233"/>
        <v>#NUM!</v>
      </c>
      <c r="L1078" s="106" t="e">
        <f t="shared" ca="1" si="233"/>
        <v>#NUM!</v>
      </c>
      <c r="M1078" s="106" t="e">
        <f t="shared" ca="1" si="233"/>
        <v>#NUM!</v>
      </c>
      <c r="N1078" s="106" t="e">
        <f t="shared" ca="1" si="233"/>
        <v>#NUM!</v>
      </c>
      <c r="Q1078" s="4"/>
    </row>
    <row r="1079" spans="1:17" x14ac:dyDescent="0.2">
      <c r="A1079" s="110">
        <f t="shared" ca="1" si="225"/>
        <v>50717</v>
      </c>
      <c r="B1079" s="106">
        <f t="shared" ca="1" si="231"/>
        <v>-16.756164383561643</v>
      </c>
      <c r="C1079" s="106">
        <f t="shared" ca="1" si="231"/>
        <v>-16.744695414099933</v>
      </c>
      <c r="D1079" s="106">
        <f t="shared" ca="1" si="231"/>
        <v>-16.745039254741712</v>
      </c>
      <c r="E1079" s="106">
        <f t="shared" ca="1" si="231"/>
        <v>-16.745053467125473</v>
      </c>
      <c r="F1079" s="106">
        <f t="shared" ca="1" si="232"/>
        <v>16.747222222222224</v>
      </c>
      <c r="G1079" s="106">
        <f t="shared" ca="1" si="232"/>
        <v>16.745369624738281</v>
      </c>
      <c r="H1079" s="106">
        <f t="shared" ca="1" si="232"/>
        <v>16.756164383561643</v>
      </c>
      <c r="I1079" s="106" t="e">
        <f t="shared" ca="1" si="233"/>
        <v>#NUM!</v>
      </c>
      <c r="J1079" s="106" t="e">
        <f t="shared" ca="1" si="233"/>
        <v>#NUM!</v>
      </c>
      <c r="K1079" s="106" t="e">
        <f t="shared" ca="1" si="233"/>
        <v>#NUM!</v>
      </c>
      <c r="L1079" s="106" t="e">
        <f t="shared" ca="1" si="233"/>
        <v>#NUM!</v>
      </c>
      <c r="M1079" s="106" t="e">
        <f t="shared" ca="1" si="233"/>
        <v>#NUM!</v>
      </c>
      <c r="N1079" s="106" t="e">
        <f t="shared" ca="1" si="233"/>
        <v>#NUM!</v>
      </c>
      <c r="Q1079" s="4"/>
    </row>
    <row r="1080" spans="1:17" x14ac:dyDescent="0.2">
      <c r="A1080" s="110">
        <f t="shared" ca="1" si="225"/>
        <v>50718</v>
      </c>
      <c r="B1080" s="106">
        <f t="shared" ca="1" si="231"/>
        <v>-16.758904109589039</v>
      </c>
      <c r="C1080" s="106">
        <f t="shared" ca="1" si="231"/>
        <v>-16.747433264887064</v>
      </c>
      <c r="D1080" s="106">
        <f t="shared" ca="1" si="231"/>
        <v>-16.747777161748701</v>
      </c>
      <c r="E1080" s="106">
        <f t="shared" ca="1" si="231"/>
        <v>-16.747791376456263</v>
      </c>
      <c r="F1080" s="106">
        <f t="shared" ca="1" si="232"/>
        <v>16.75</v>
      </c>
      <c r="G1080" s="106">
        <f t="shared" ca="1" si="232"/>
        <v>16.748107585762604</v>
      </c>
      <c r="H1080" s="106">
        <f t="shared" ca="1" si="232"/>
        <v>16.758904109589039</v>
      </c>
      <c r="I1080" s="106" t="e">
        <f t="shared" ca="1" si="233"/>
        <v>#NUM!</v>
      </c>
      <c r="J1080" s="106" t="e">
        <f t="shared" ca="1" si="233"/>
        <v>#NUM!</v>
      </c>
      <c r="K1080" s="106" t="e">
        <f t="shared" ca="1" si="233"/>
        <v>#NUM!</v>
      </c>
      <c r="L1080" s="106" t="e">
        <f t="shared" ca="1" si="233"/>
        <v>#NUM!</v>
      </c>
      <c r="M1080" s="106" t="e">
        <f t="shared" ca="1" si="233"/>
        <v>#NUM!</v>
      </c>
      <c r="N1080" s="106" t="e">
        <f t="shared" ca="1" si="233"/>
        <v>#NUM!</v>
      </c>
      <c r="Q1080" s="4"/>
    </row>
    <row r="1081" spans="1:17" x14ac:dyDescent="0.2">
      <c r="A1081" s="110">
        <f t="shared" ca="1" si="225"/>
        <v>50719</v>
      </c>
      <c r="B1081" s="106">
        <f t="shared" ca="1" si="231"/>
        <v>-16.761643835616439</v>
      </c>
      <c r="C1081" s="106">
        <f t="shared" ca="1" si="231"/>
        <v>-16.750171115674195</v>
      </c>
      <c r="D1081" s="106">
        <f t="shared" ca="1" si="231"/>
        <v>-16.750515068755689</v>
      </c>
      <c r="E1081" s="106">
        <f t="shared" ca="1" si="231"/>
        <v>-16.750529285787056</v>
      </c>
      <c r="F1081" s="106">
        <f t="shared" ca="1" si="232"/>
        <v>16.752777777777776</v>
      </c>
      <c r="G1081" s="106">
        <f t="shared" ca="1" si="232"/>
        <v>16.750845546786923</v>
      </c>
      <c r="H1081" s="106">
        <f t="shared" ca="1" si="232"/>
        <v>16.761643835616439</v>
      </c>
      <c r="I1081" s="106" t="e">
        <f t="shared" ca="1" si="233"/>
        <v>#NUM!</v>
      </c>
      <c r="J1081" s="106" t="e">
        <f t="shared" ca="1" si="233"/>
        <v>#NUM!</v>
      </c>
      <c r="K1081" s="106" t="e">
        <f t="shared" ca="1" si="233"/>
        <v>#NUM!</v>
      </c>
      <c r="L1081" s="106" t="e">
        <f t="shared" ca="1" si="233"/>
        <v>#NUM!</v>
      </c>
      <c r="M1081" s="106" t="e">
        <f t="shared" ca="1" si="233"/>
        <v>#NUM!</v>
      </c>
      <c r="N1081" s="106" t="e">
        <f t="shared" ca="1" si="233"/>
        <v>#NUM!</v>
      </c>
      <c r="Q1081" s="4"/>
    </row>
    <row r="1082" spans="1:17" x14ac:dyDescent="0.2">
      <c r="A1082" s="110">
        <f t="shared" ca="1" si="225"/>
        <v>50809</v>
      </c>
      <c r="B1082" s="106">
        <f t="shared" ca="1" si="231"/>
        <v>-17.008219178082193</v>
      </c>
      <c r="C1082" s="106">
        <f t="shared" ca="1" si="231"/>
        <v>-16.996577686516083</v>
      </c>
      <c r="D1082" s="106">
        <f t="shared" ca="1" si="231"/>
        <v>-16.996926699384655</v>
      </c>
      <c r="E1082" s="106">
        <f t="shared" ca="1" si="231"/>
        <v>-16.996941125558358</v>
      </c>
      <c r="F1082" s="106">
        <f t="shared" ca="1" si="232"/>
        <v>16.997222222222224</v>
      </c>
      <c r="G1082" s="106">
        <f t="shared" ca="1" si="232"/>
        <v>16.997870398539703</v>
      </c>
      <c r="H1082" s="106">
        <f t="shared" ca="1" si="232"/>
        <v>17.008219178082193</v>
      </c>
      <c r="I1082" s="106" t="e">
        <f t="shared" ca="1" si="233"/>
        <v>#NUM!</v>
      </c>
      <c r="J1082" s="106" t="e">
        <f t="shared" ca="1" si="233"/>
        <v>#NUM!</v>
      </c>
      <c r="K1082" s="106" t="e">
        <f t="shared" ca="1" si="233"/>
        <v>#NUM!</v>
      </c>
      <c r="L1082" s="106" t="e">
        <f t="shared" ca="1" si="233"/>
        <v>#NUM!</v>
      </c>
      <c r="M1082" s="106" t="e">
        <f t="shared" ca="1" si="233"/>
        <v>#NUM!</v>
      </c>
      <c r="N1082" s="106" t="e">
        <f t="shared" ca="1" si="233"/>
        <v>#NUM!</v>
      </c>
      <c r="Q1082" s="4"/>
    </row>
    <row r="1083" spans="1:17" x14ac:dyDescent="0.2">
      <c r="A1083" s="110">
        <f t="shared" ca="1" si="225"/>
        <v>50810</v>
      </c>
      <c r="B1083" s="106">
        <f t="shared" ca="1" si="231"/>
        <v>-17.010958904109589</v>
      </c>
      <c r="C1083" s="106">
        <f t="shared" ca="1" si="231"/>
        <v>-16.999315537303218</v>
      </c>
      <c r="D1083" s="106">
        <f t="shared" ca="1" si="231"/>
        <v>-16.999664606391644</v>
      </c>
      <c r="E1083" s="106">
        <f t="shared" ca="1" si="231"/>
        <v>-16.999679034889152</v>
      </c>
      <c r="F1083" s="106">
        <f t="shared" ca="1" si="232"/>
        <v>17</v>
      </c>
      <c r="G1083" s="106">
        <f t="shared" ca="1" si="232"/>
        <v>17.000608457560084</v>
      </c>
      <c r="H1083" s="106">
        <f t="shared" ca="1" si="232"/>
        <v>17.010958904109589</v>
      </c>
      <c r="I1083" s="106" t="e">
        <f t="shared" ca="1" si="233"/>
        <v>#NUM!</v>
      </c>
      <c r="J1083" s="106" t="e">
        <f t="shared" ca="1" si="233"/>
        <v>#NUM!</v>
      </c>
      <c r="K1083" s="106" t="e">
        <f t="shared" ca="1" si="233"/>
        <v>#NUM!</v>
      </c>
      <c r="L1083" s="106" t="e">
        <f t="shared" ca="1" si="233"/>
        <v>#NUM!</v>
      </c>
      <c r="M1083" s="106" t="e">
        <f t="shared" ca="1" si="233"/>
        <v>#NUM!</v>
      </c>
      <c r="N1083" s="106" t="e">
        <f t="shared" ca="1" si="233"/>
        <v>#NUM!</v>
      </c>
      <c r="Q1083" s="4"/>
    </row>
    <row r="1084" spans="1:17" x14ac:dyDescent="0.2">
      <c r="A1084" s="110">
        <f t="shared" ca="1" si="225"/>
        <v>50811</v>
      </c>
      <c r="B1084" s="106">
        <f t="shared" ca="1" si="231"/>
        <v>-17.013698630136986</v>
      </c>
      <c r="C1084" s="106">
        <f t="shared" ca="1" si="231"/>
        <v>-17.002053388090349</v>
      </c>
      <c r="D1084" s="106">
        <f t="shared" ca="1" si="231"/>
        <v>-17.002402513398632</v>
      </c>
      <c r="E1084" s="106">
        <f t="shared" ca="1" si="231"/>
        <v>-17.002416944219945</v>
      </c>
      <c r="F1084" s="106">
        <f t="shared" ca="1" si="232"/>
        <v>17.002777777777776</v>
      </c>
      <c r="G1084" s="106">
        <f t="shared" ca="1" si="232"/>
        <v>17.003346516580468</v>
      </c>
      <c r="H1084" s="106">
        <f t="shared" ca="1" si="232"/>
        <v>17.013698630136986</v>
      </c>
      <c r="I1084" s="106" t="e">
        <f t="shared" ref="I1084:N1093" ca="1" si="234">DATEDIF($A1084,$B$7,I$12)</f>
        <v>#NUM!</v>
      </c>
      <c r="J1084" s="106" t="e">
        <f t="shared" ca="1" si="234"/>
        <v>#NUM!</v>
      </c>
      <c r="K1084" s="106" t="e">
        <f t="shared" ca="1" si="234"/>
        <v>#NUM!</v>
      </c>
      <c r="L1084" s="106" t="e">
        <f t="shared" ca="1" si="234"/>
        <v>#NUM!</v>
      </c>
      <c r="M1084" s="106" t="e">
        <f t="shared" ca="1" si="234"/>
        <v>#NUM!</v>
      </c>
      <c r="N1084" s="106" t="e">
        <f t="shared" ca="1" si="234"/>
        <v>#NUM!</v>
      </c>
      <c r="Q1084" s="4"/>
    </row>
    <row r="1085" spans="1:17" x14ac:dyDescent="0.2">
      <c r="A1085" s="110">
        <f t="shared" ca="1" si="225"/>
        <v>50898</v>
      </c>
      <c r="B1085" s="106">
        <f t="shared" ca="1" si="231"/>
        <v>-17.252054794520546</v>
      </c>
      <c r="C1085" s="106">
        <f t="shared" ca="1" si="231"/>
        <v>-17.240246406570844</v>
      </c>
      <c r="D1085" s="106">
        <f t="shared" ca="1" si="231"/>
        <v>-17.240600423006633</v>
      </c>
      <c r="E1085" s="106">
        <f t="shared" ca="1" si="231"/>
        <v>-17.24061505599887</v>
      </c>
      <c r="F1085" s="106">
        <f t="shared" ca="1" si="232"/>
        <v>17.247222222222224</v>
      </c>
      <c r="G1085" s="106">
        <f t="shared" ca="1" si="232"/>
        <v>17.241557651353819</v>
      </c>
      <c r="H1085" s="106">
        <f t="shared" ca="1" si="232"/>
        <v>17.252054794520546</v>
      </c>
      <c r="I1085" s="106" t="e">
        <f t="shared" ca="1" si="234"/>
        <v>#NUM!</v>
      </c>
      <c r="J1085" s="106" t="e">
        <f t="shared" ca="1" si="234"/>
        <v>#NUM!</v>
      </c>
      <c r="K1085" s="106" t="e">
        <f t="shared" ca="1" si="234"/>
        <v>#NUM!</v>
      </c>
      <c r="L1085" s="106" t="e">
        <f t="shared" ca="1" si="234"/>
        <v>#NUM!</v>
      </c>
      <c r="M1085" s="106" t="e">
        <f t="shared" ca="1" si="234"/>
        <v>#NUM!</v>
      </c>
      <c r="N1085" s="106" t="e">
        <f t="shared" ca="1" si="234"/>
        <v>#NUM!</v>
      </c>
      <c r="Q1085" s="4"/>
    </row>
    <row r="1086" spans="1:17" x14ac:dyDescent="0.2">
      <c r="A1086" s="110">
        <f t="shared" ca="1" si="225"/>
        <v>50899</v>
      </c>
      <c r="B1086" s="106">
        <f t="shared" ca="1" si="231"/>
        <v>-17.254794520547946</v>
      </c>
      <c r="C1086" s="106">
        <f t="shared" ca="1" si="231"/>
        <v>-17.242984257357975</v>
      </c>
      <c r="D1086" s="106">
        <f t="shared" ca="1" si="231"/>
        <v>-17.243338330013621</v>
      </c>
      <c r="E1086" s="106">
        <f t="shared" ca="1" si="231"/>
        <v>-17.243352965329663</v>
      </c>
      <c r="F1086" s="106">
        <f t="shared" ca="1" si="232"/>
        <v>17.25</v>
      </c>
      <c r="G1086" s="106">
        <f t="shared" ca="1" si="232"/>
        <v>17.2442957103742</v>
      </c>
      <c r="H1086" s="106">
        <f t="shared" ca="1" si="232"/>
        <v>17.254794520547946</v>
      </c>
      <c r="I1086" s="106" t="e">
        <f t="shared" ca="1" si="234"/>
        <v>#NUM!</v>
      </c>
      <c r="J1086" s="106" t="e">
        <f t="shared" ca="1" si="234"/>
        <v>#NUM!</v>
      </c>
      <c r="K1086" s="106" t="e">
        <f t="shared" ca="1" si="234"/>
        <v>#NUM!</v>
      </c>
      <c r="L1086" s="106" t="e">
        <f t="shared" ca="1" si="234"/>
        <v>#NUM!</v>
      </c>
      <c r="M1086" s="106" t="e">
        <f t="shared" ca="1" si="234"/>
        <v>#NUM!</v>
      </c>
      <c r="N1086" s="106" t="e">
        <f t="shared" ca="1" si="234"/>
        <v>#NUM!</v>
      </c>
      <c r="Q1086" s="4"/>
    </row>
    <row r="1087" spans="1:17" x14ac:dyDescent="0.2">
      <c r="A1087" s="110">
        <f t="shared" ca="1" si="225"/>
        <v>50900</v>
      </c>
      <c r="B1087" s="106">
        <f t="shared" ca="1" si="231"/>
        <v>-17.257534246575343</v>
      </c>
      <c r="C1087" s="106">
        <f t="shared" ca="1" si="231"/>
        <v>-17.245722108145106</v>
      </c>
      <c r="D1087" s="106">
        <f t="shared" ca="1" si="231"/>
        <v>-17.24607623702061</v>
      </c>
      <c r="E1087" s="106">
        <f t="shared" ca="1" si="231"/>
        <v>-17.246090874660457</v>
      </c>
      <c r="F1087" s="106">
        <f t="shared" ca="1" si="232"/>
        <v>17.252777777777776</v>
      </c>
      <c r="G1087" s="106">
        <f t="shared" ca="1" si="232"/>
        <v>17.247033769394584</v>
      </c>
      <c r="H1087" s="106">
        <f t="shared" ca="1" si="232"/>
        <v>17.257534246575343</v>
      </c>
      <c r="I1087" s="106" t="e">
        <f t="shared" ca="1" si="234"/>
        <v>#NUM!</v>
      </c>
      <c r="J1087" s="106" t="e">
        <f t="shared" ca="1" si="234"/>
        <v>#NUM!</v>
      </c>
      <c r="K1087" s="106" t="e">
        <f t="shared" ca="1" si="234"/>
        <v>#NUM!</v>
      </c>
      <c r="L1087" s="106" t="e">
        <f t="shared" ca="1" si="234"/>
        <v>#NUM!</v>
      </c>
      <c r="M1087" s="106" t="e">
        <f t="shared" ca="1" si="234"/>
        <v>#NUM!</v>
      </c>
      <c r="N1087" s="106" t="e">
        <f t="shared" ca="1" si="234"/>
        <v>#NUM!</v>
      </c>
      <c r="Q1087" s="4"/>
    </row>
    <row r="1088" spans="1:17" x14ac:dyDescent="0.2">
      <c r="A1088" s="110">
        <f t="shared" ca="1" si="225"/>
        <v>50990</v>
      </c>
      <c r="B1088" s="106">
        <f t="shared" ca="1" si="231"/>
        <v>-17.504109589041096</v>
      </c>
      <c r="C1088" s="106">
        <f t="shared" ca="1" si="231"/>
        <v>-17.492128678986994</v>
      </c>
      <c r="D1088" s="106">
        <f t="shared" ca="1" si="231"/>
        <v>-17.492487867649576</v>
      </c>
      <c r="E1088" s="106">
        <f t="shared" ca="1" si="231"/>
        <v>-17.492502714431758</v>
      </c>
      <c r="F1088" s="106">
        <f t="shared" ca="1" si="232"/>
        <v>17.497222222222224</v>
      </c>
      <c r="G1088" s="106">
        <f t="shared" ca="1" si="232"/>
        <v>17.493459081229084</v>
      </c>
      <c r="H1088" s="106">
        <f t="shared" ca="1" si="232"/>
        <v>17.504109589041096</v>
      </c>
      <c r="I1088" s="106" t="e">
        <f t="shared" ca="1" si="234"/>
        <v>#NUM!</v>
      </c>
      <c r="J1088" s="106" t="e">
        <f t="shared" ca="1" si="234"/>
        <v>#NUM!</v>
      </c>
      <c r="K1088" s="106" t="e">
        <f t="shared" ca="1" si="234"/>
        <v>#NUM!</v>
      </c>
      <c r="L1088" s="106" t="e">
        <f t="shared" ca="1" si="234"/>
        <v>#NUM!</v>
      </c>
      <c r="M1088" s="106" t="e">
        <f t="shared" ca="1" si="234"/>
        <v>#NUM!</v>
      </c>
      <c r="N1088" s="106" t="e">
        <f t="shared" ca="1" si="234"/>
        <v>#NUM!</v>
      </c>
      <c r="Q1088" s="4"/>
    </row>
    <row r="1089" spans="1:17" x14ac:dyDescent="0.2">
      <c r="A1089" s="110">
        <f t="shared" ca="1" si="225"/>
        <v>50991</v>
      </c>
      <c r="B1089" s="106">
        <f t="shared" ca="1" si="231"/>
        <v>-17.506849315068493</v>
      </c>
      <c r="C1089" s="106">
        <f t="shared" ca="1" si="231"/>
        <v>-17.494866529774129</v>
      </c>
      <c r="D1089" s="106">
        <f t="shared" ca="1" si="231"/>
        <v>-17.495225774656564</v>
      </c>
      <c r="E1089" s="106">
        <f t="shared" ca="1" si="231"/>
        <v>-17.495240623762552</v>
      </c>
      <c r="F1089" s="106">
        <f t="shared" ca="1" si="232"/>
        <v>17.5</v>
      </c>
      <c r="G1089" s="106">
        <f t="shared" ca="1" si="232"/>
        <v>17.496197140249468</v>
      </c>
      <c r="H1089" s="106">
        <f t="shared" ca="1" si="232"/>
        <v>17.506849315068493</v>
      </c>
      <c r="I1089" s="106" t="e">
        <f t="shared" ca="1" si="234"/>
        <v>#NUM!</v>
      </c>
      <c r="J1089" s="106" t="e">
        <f t="shared" ca="1" si="234"/>
        <v>#NUM!</v>
      </c>
      <c r="K1089" s="106" t="e">
        <f t="shared" ca="1" si="234"/>
        <v>#NUM!</v>
      </c>
      <c r="L1089" s="106" t="e">
        <f t="shared" ca="1" si="234"/>
        <v>#NUM!</v>
      </c>
      <c r="M1089" s="106" t="e">
        <f t="shared" ca="1" si="234"/>
        <v>#NUM!</v>
      </c>
      <c r="N1089" s="106" t="e">
        <f t="shared" ca="1" si="234"/>
        <v>#NUM!</v>
      </c>
      <c r="Q1089" s="4"/>
    </row>
    <row r="1090" spans="1:17" x14ac:dyDescent="0.2">
      <c r="A1090" s="110">
        <f t="shared" ca="1" si="225"/>
        <v>50992</v>
      </c>
      <c r="B1090" s="106">
        <f t="shared" ca="1" si="231"/>
        <v>-17.509589041095889</v>
      </c>
      <c r="C1090" s="106">
        <f t="shared" ca="1" si="231"/>
        <v>-17.49760438056126</v>
      </c>
      <c r="D1090" s="106">
        <f t="shared" ca="1" si="231"/>
        <v>-17.497963681663553</v>
      </c>
      <c r="E1090" s="106">
        <f t="shared" ca="1" si="231"/>
        <v>-17.497978533093342</v>
      </c>
      <c r="F1090" s="106">
        <f t="shared" ca="1" si="232"/>
        <v>17.502777777777776</v>
      </c>
      <c r="G1090" s="106">
        <f t="shared" ca="1" si="232"/>
        <v>17.498935199269852</v>
      </c>
      <c r="H1090" s="106">
        <f t="shared" ca="1" si="232"/>
        <v>17.509589041095889</v>
      </c>
      <c r="I1090" s="106" t="e">
        <f t="shared" ca="1" si="234"/>
        <v>#NUM!</v>
      </c>
      <c r="J1090" s="106" t="e">
        <f t="shared" ca="1" si="234"/>
        <v>#NUM!</v>
      </c>
      <c r="K1090" s="106" t="e">
        <f t="shared" ca="1" si="234"/>
        <v>#NUM!</v>
      </c>
      <c r="L1090" s="106" t="e">
        <f t="shared" ca="1" si="234"/>
        <v>#NUM!</v>
      </c>
      <c r="M1090" s="106" t="e">
        <f t="shared" ca="1" si="234"/>
        <v>#NUM!</v>
      </c>
      <c r="N1090" s="106" t="e">
        <f t="shared" ca="1" si="234"/>
        <v>#NUM!</v>
      </c>
      <c r="Q1090" s="4"/>
    </row>
    <row r="1091" spans="1:17" x14ac:dyDescent="0.2">
      <c r="A1091" s="110">
        <f t="shared" ca="1" si="225"/>
        <v>51082</v>
      </c>
      <c r="B1091" s="106">
        <f t="shared" ca="1" si="231"/>
        <v>-17.756164383561643</v>
      </c>
      <c r="C1091" s="106">
        <f t="shared" ca="1" si="231"/>
        <v>-17.744010951403148</v>
      </c>
      <c r="D1091" s="106">
        <f t="shared" ca="1" si="231"/>
        <v>-17.744375312292519</v>
      </c>
      <c r="E1091" s="106">
        <f t="shared" ca="1" si="231"/>
        <v>-17.744390372864647</v>
      </c>
      <c r="F1091" s="106">
        <f t="shared" ca="1" si="232"/>
        <v>17.747222222222224</v>
      </c>
      <c r="G1091" s="106">
        <f t="shared" ca="1" si="232"/>
        <v>17.745360511104352</v>
      </c>
      <c r="H1091" s="106">
        <f t="shared" ca="1" si="232"/>
        <v>17.756164383561643</v>
      </c>
      <c r="I1091" s="106" t="e">
        <f t="shared" ca="1" si="234"/>
        <v>#NUM!</v>
      </c>
      <c r="J1091" s="106" t="e">
        <f t="shared" ca="1" si="234"/>
        <v>#NUM!</v>
      </c>
      <c r="K1091" s="106" t="e">
        <f t="shared" ca="1" si="234"/>
        <v>#NUM!</v>
      </c>
      <c r="L1091" s="106" t="e">
        <f t="shared" ca="1" si="234"/>
        <v>#NUM!</v>
      </c>
      <c r="M1091" s="106" t="e">
        <f t="shared" ca="1" si="234"/>
        <v>#NUM!</v>
      </c>
      <c r="N1091" s="106" t="e">
        <f t="shared" ca="1" si="234"/>
        <v>#NUM!</v>
      </c>
      <c r="Q1091" s="4"/>
    </row>
    <row r="1092" spans="1:17" x14ac:dyDescent="0.2">
      <c r="A1092" s="110">
        <f t="shared" ca="1" si="225"/>
        <v>51083</v>
      </c>
      <c r="B1092" s="106">
        <f t="shared" ca="1" si="231"/>
        <v>-17.758904109589039</v>
      </c>
      <c r="C1092" s="106">
        <f t="shared" ca="1" si="231"/>
        <v>-17.746748802190282</v>
      </c>
      <c r="D1092" s="106">
        <f t="shared" ca="1" si="231"/>
        <v>-17.747113219299507</v>
      </c>
      <c r="E1092" s="106">
        <f t="shared" ca="1" si="231"/>
        <v>-17.74712828219544</v>
      </c>
      <c r="F1092" s="106">
        <f t="shared" ca="1" si="232"/>
        <v>17.75</v>
      </c>
      <c r="G1092" s="106">
        <f t="shared" ca="1" si="232"/>
        <v>17.748098570124732</v>
      </c>
      <c r="H1092" s="106">
        <f t="shared" ca="1" si="232"/>
        <v>17.758904109589039</v>
      </c>
      <c r="I1092" s="106" t="e">
        <f t="shared" ca="1" si="234"/>
        <v>#NUM!</v>
      </c>
      <c r="J1092" s="106" t="e">
        <f t="shared" ca="1" si="234"/>
        <v>#NUM!</v>
      </c>
      <c r="K1092" s="106" t="e">
        <f t="shared" ca="1" si="234"/>
        <v>#NUM!</v>
      </c>
      <c r="L1092" s="106" t="e">
        <f t="shared" ca="1" si="234"/>
        <v>#NUM!</v>
      </c>
      <c r="M1092" s="106" t="e">
        <f t="shared" ca="1" si="234"/>
        <v>#NUM!</v>
      </c>
      <c r="N1092" s="106" t="e">
        <f t="shared" ca="1" si="234"/>
        <v>#NUM!</v>
      </c>
      <c r="Q1092" s="4"/>
    </row>
    <row r="1093" spans="1:17" x14ac:dyDescent="0.2">
      <c r="A1093" s="110">
        <f t="shared" ca="1" si="225"/>
        <v>51084</v>
      </c>
      <c r="B1093" s="106">
        <f t="shared" ca="1" si="231"/>
        <v>-17.761643835616439</v>
      </c>
      <c r="C1093" s="106">
        <f t="shared" ca="1" si="231"/>
        <v>-17.749486652977414</v>
      </c>
      <c r="D1093" s="106">
        <f t="shared" ca="1" si="231"/>
        <v>-17.749851126306496</v>
      </c>
      <c r="E1093" s="106">
        <f t="shared" ca="1" si="231"/>
        <v>-17.74986619152623</v>
      </c>
      <c r="F1093" s="106">
        <f t="shared" ca="1" si="232"/>
        <v>17.752777777777776</v>
      </c>
      <c r="G1093" s="106">
        <f t="shared" ca="1" si="232"/>
        <v>17.750836629145116</v>
      </c>
      <c r="H1093" s="106">
        <f t="shared" ca="1" si="232"/>
        <v>17.761643835616439</v>
      </c>
      <c r="I1093" s="106" t="e">
        <f t="shared" ca="1" si="234"/>
        <v>#NUM!</v>
      </c>
      <c r="J1093" s="106" t="e">
        <f t="shared" ca="1" si="234"/>
        <v>#NUM!</v>
      </c>
      <c r="K1093" s="106" t="e">
        <f t="shared" ca="1" si="234"/>
        <v>#NUM!</v>
      </c>
      <c r="L1093" s="106" t="e">
        <f t="shared" ca="1" si="234"/>
        <v>#NUM!</v>
      </c>
      <c r="M1093" s="106" t="e">
        <f t="shared" ca="1" si="234"/>
        <v>#NUM!</v>
      </c>
      <c r="N1093" s="106" t="e">
        <f t="shared" ca="1" si="234"/>
        <v>#NUM!</v>
      </c>
      <c r="Q1093" s="4"/>
    </row>
    <row r="1094" spans="1:17" x14ac:dyDescent="0.2">
      <c r="A1094" s="110">
        <f t="shared" ca="1" si="225"/>
        <v>51174</v>
      </c>
      <c r="B1094" s="106">
        <f t="shared" ref="B1094:E1113" ca="1" si="235">($B$7-$A1094)/B$12</f>
        <v>-18.008219178082193</v>
      </c>
      <c r="C1094" s="106">
        <f t="shared" ca="1" si="235"/>
        <v>-17.995893223819301</v>
      </c>
      <c r="D1094" s="106">
        <f t="shared" ca="1" si="235"/>
        <v>-17.996262756935462</v>
      </c>
      <c r="E1094" s="106">
        <f t="shared" ca="1" si="235"/>
        <v>-17.996278031297535</v>
      </c>
      <c r="F1094" s="106">
        <f t="shared" ref="F1094:H1113" ca="1" si="236">YEARFRAC($A1094,$B$7,F$12)</f>
        <v>17.997222222222224</v>
      </c>
      <c r="G1094" s="106">
        <f t="shared" ca="1" si="236"/>
        <v>17.995244956772336</v>
      </c>
      <c r="H1094" s="106">
        <f t="shared" ca="1" si="236"/>
        <v>18.008219178082193</v>
      </c>
      <c r="I1094" s="106" t="e">
        <f t="shared" ref="I1094:N1103" ca="1" si="237">DATEDIF($A1094,$B$7,I$12)</f>
        <v>#NUM!</v>
      </c>
      <c r="J1094" s="106" t="e">
        <f t="shared" ca="1" si="237"/>
        <v>#NUM!</v>
      </c>
      <c r="K1094" s="106" t="e">
        <f t="shared" ca="1" si="237"/>
        <v>#NUM!</v>
      </c>
      <c r="L1094" s="106" t="e">
        <f t="shared" ca="1" si="237"/>
        <v>#NUM!</v>
      </c>
      <c r="M1094" s="106" t="e">
        <f t="shared" ca="1" si="237"/>
        <v>#NUM!</v>
      </c>
      <c r="N1094" s="106" t="e">
        <f t="shared" ca="1" si="237"/>
        <v>#NUM!</v>
      </c>
      <c r="Q1094" s="4"/>
    </row>
    <row r="1095" spans="1:17" x14ac:dyDescent="0.2">
      <c r="A1095" s="110">
        <f t="shared" ca="1" si="225"/>
        <v>51175</v>
      </c>
      <c r="B1095" s="106">
        <f t="shared" ca="1" si="235"/>
        <v>-18.010958904109589</v>
      </c>
      <c r="C1095" s="106">
        <f t="shared" ca="1" si="235"/>
        <v>-17.998631074606433</v>
      </c>
      <c r="D1095" s="106">
        <f t="shared" ca="1" si="235"/>
        <v>-17.99900066394245</v>
      </c>
      <c r="E1095" s="106">
        <f t="shared" ca="1" si="235"/>
        <v>-17.999015940628325</v>
      </c>
      <c r="F1095" s="106">
        <f t="shared" ca="1" si="236"/>
        <v>18</v>
      </c>
      <c r="G1095" s="106">
        <f t="shared" ca="1" si="236"/>
        <v>17.997982708933719</v>
      </c>
      <c r="H1095" s="106">
        <f t="shared" ca="1" si="236"/>
        <v>18.010958904109589</v>
      </c>
      <c r="I1095" s="106" t="e">
        <f t="shared" ca="1" si="237"/>
        <v>#NUM!</v>
      </c>
      <c r="J1095" s="106" t="e">
        <f t="shared" ca="1" si="237"/>
        <v>#NUM!</v>
      </c>
      <c r="K1095" s="106" t="e">
        <f t="shared" ca="1" si="237"/>
        <v>#NUM!</v>
      </c>
      <c r="L1095" s="106" t="e">
        <f t="shared" ca="1" si="237"/>
        <v>#NUM!</v>
      </c>
      <c r="M1095" s="106" t="e">
        <f t="shared" ca="1" si="237"/>
        <v>#NUM!</v>
      </c>
      <c r="N1095" s="106" t="e">
        <f t="shared" ca="1" si="237"/>
        <v>#NUM!</v>
      </c>
      <c r="Q1095" s="4"/>
    </row>
    <row r="1096" spans="1:17" x14ac:dyDescent="0.2">
      <c r="A1096" s="110">
        <f t="shared" ca="1" si="225"/>
        <v>51176</v>
      </c>
      <c r="B1096" s="106">
        <f t="shared" ca="1" si="235"/>
        <v>-18.013698630136986</v>
      </c>
      <c r="C1096" s="106">
        <f t="shared" ca="1" si="235"/>
        <v>-18.001368925393567</v>
      </c>
      <c r="D1096" s="106">
        <f t="shared" ca="1" si="235"/>
        <v>-18.001738570949438</v>
      </c>
      <c r="E1096" s="106">
        <f t="shared" ca="1" si="235"/>
        <v>-18.001753849959119</v>
      </c>
      <c r="F1096" s="106">
        <f t="shared" ca="1" si="236"/>
        <v>18.002777777777776</v>
      </c>
      <c r="G1096" s="106">
        <f t="shared" ca="1" si="236"/>
        <v>18.000720461095103</v>
      </c>
      <c r="H1096" s="106">
        <f t="shared" ca="1" si="236"/>
        <v>18.013698630136986</v>
      </c>
      <c r="I1096" s="106" t="e">
        <f t="shared" ca="1" si="237"/>
        <v>#NUM!</v>
      </c>
      <c r="J1096" s="106" t="e">
        <f t="shared" ca="1" si="237"/>
        <v>#NUM!</v>
      </c>
      <c r="K1096" s="106" t="e">
        <f t="shared" ca="1" si="237"/>
        <v>#NUM!</v>
      </c>
      <c r="L1096" s="106" t="e">
        <f t="shared" ca="1" si="237"/>
        <v>#NUM!</v>
      </c>
      <c r="M1096" s="106" t="e">
        <f t="shared" ca="1" si="237"/>
        <v>#NUM!</v>
      </c>
      <c r="N1096" s="106" t="e">
        <f t="shared" ca="1" si="237"/>
        <v>#NUM!</v>
      </c>
      <c r="Q1096" s="4"/>
    </row>
    <row r="1097" spans="1:17" x14ac:dyDescent="0.2">
      <c r="A1097" s="110">
        <f t="shared" ca="1" si="225"/>
        <v>51264</v>
      </c>
      <c r="B1097" s="106">
        <f t="shared" ca="1" si="235"/>
        <v>-18.254794520547946</v>
      </c>
      <c r="C1097" s="106">
        <f t="shared" ca="1" si="235"/>
        <v>-18.242299794661189</v>
      </c>
      <c r="D1097" s="106">
        <f t="shared" ca="1" si="235"/>
        <v>-18.242674387564428</v>
      </c>
      <c r="E1097" s="106">
        <f t="shared" ca="1" si="235"/>
        <v>-18.242689871068837</v>
      </c>
      <c r="F1097" s="106">
        <f t="shared" ca="1" si="236"/>
        <v>18.247222222222224</v>
      </c>
      <c r="G1097" s="106">
        <f t="shared" ca="1" si="236"/>
        <v>18.241642651296832</v>
      </c>
      <c r="H1097" s="106">
        <f t="shared" ca="1" si="236"/>
        <v>18.254794520547946</v>
      </c>
      <c r="I1097" s="106" t="e">
        <f t="shared" ca="1" si="237"/>
        <v>#NUM!</v>
      </c>
      <c r="J1097" s="106" t="e">
        <f t="shared" ca="1" si="237"/>
        <v>#NUM!</v>
      </c>
      <c r="K1097" s="106" t="e">
        <f t="shared" ca="1" si="237"/>
        <v>#NUM!</v>
      </c>
      <c r="L1097" s="106" t="e">
        <f t="shared" ca="1" si="237"/>
        <v>#NUM!</v>
      </c>
      <c r="M1097" s="106" t="e">
        <f t="shared" ca="1" si="237"/>
        <v>#NUM!</v>
      </c>
      <c r="N1097" s="106" t="e">
        <f t="shared" ca="1" si="237"/>
        <v>#NUM!</v>
      </c>
      <c r="Q1097" s="4"/>
    </row>
    <row r="1098" spans="1:17" x14ac:dyDescent="0.2">
      <c r="A1098" s="110">
        <f t="shared" ca="1" si="225"/>
        <v>51265</v>
      </c>
      <c r="B1098" s="106">
        <f t="shared" ca="1" si="235"/>
        <v>-18.257534246575343</v>
      </c>
      <c r="C1098" s="106">
        <f t="shared" ca="1" si="235"/>
        <v>-18.245037645448324</v>
      </c>
      <c r="D1098" s="106">
        <f t="shared" ca="1" si="235"/>
        <v>-18.245412294571416</v>
      </c>
      <c r="E1098" s="106">
        <f t="shared" ca="1" si="235"/>
        <v>-18.245427780399631</v>
      </c>
      <c r="F1098" s="106">
        <f t="shared" ca="1" si="236"/>
        <v>18.25</v>
      </c>
      <c r="G1098" s="106">
        <f t="shared" ca="1" si="236"/>
        <v>18.244380403458216</v>
      </c>
      <c r="H1098" s="106">
        <f t="shared" ca="1" si="236"/>
        <v>18.257534246575343</v>
      </c>
      <c r="I1098" s="106" t="e">
        <f t="shared" ca="1" si="237"/>
        <v>#NUM!</v>
      </c>
      <c r="J1098" s="106" t="e">
        <f t="shared" ca="1" si="237"/>
        <v>#NUM!</v>
      </c>
      <c r="K1098" s="106" t="e">
        <f t="shared" ca="1" si="237"/>
        <v>#NUM!</v>
      </c>
      <c r="L1098" s="106" t="e">
        <f t="shared" ca="1" si="237"/>
        <v>#NUM!</v>
      </c>
      <c r="M1098" s="106" t="e">
        <f t="shared" ca="1" si="237"/>
        <v>#NUM!</v>
      </c>
      <c r="N1098" s="106" t="e">
        <f t="shared" ca="1" si="237"/>
        <v>#NUM!</v>
      </c>
      <c r="Q1098" s="4"/>
    </row>
    <row r="1099" spans="1:17" x14ac:dyDescent="0.2">
      <c r="A1099" s="110">
        <f t="shared" ca="1" si="225"/>
        <v>51266</v>
      </c>
      <c r="B1099" s="106">
        <f t="shared" ca="1" si="235"/>
        <v>-18.260273972602739</v>
      </c>
      <c r="C1099" s="106">
        <f t="shared" ca="1" si="235"/>
        <v>-18.247775496235455</v>
      </c>
      <c r="D1099" s="106">
        <f t="shared" ca="1" si="235"/>
        <v>-18.248150201578405</v>
      </c>
      <c r="E1099" s="106">
        <f t="shared" ca="1" si="235"/>
        <v>-18.248165689730424</v>
      </c>
      <c r="F1099" s="106">
        <f t="shared" ca="1" si="236"/>
        <v>18.252777777777776</v>
      </c>
      <c r="G1099" s="106">
        <f t="shared" ca="1" si="236"/>
        <v>18.247118155619596</v>
      </c>
      <c r="H1099" s="106">
        <f t="shared" ca="1" si="236"/>
        <v>18.260273972602739</v>
      </c>
      <c r="I1099" s="106" t="e">
        <f t="shared" ca="1" si="237"/>
        <v>#NUM!</v>
      </c>
      <c r="J1099" s="106" t="e">
        <f t="shared" ca="1" si="237"/>
        <v>#NUM!</v>
      </c>
      <c r="K1099" s="106" t="e">
        <f t="shared" ca="1" si="237"/>
        <v>#NUM!</v>
      </c>
      <c r="L1099" s="106" t="e">
        <f t="shared" ca="1" si="237"/>
        <v>#NUM!</v>
      </c>
      <c r="M1099" s="106" t="e">
        <f t="shared" ca="1" si="237"/>
        <v>#NUM!</v>
      </c>
      <c r="N1099" s="106" t="e">
        <f t="shared" ca="1" si="237"/>
        <v>#NUM!</v>
      </c>
      <c r="Q1099" s="4"/>
    </row>
    <row r="1100" spans="1:17" x14ac:dyDescent="0.2">
      <c r="A1100" s="110">
        <f t="shared" ca="1" si="225"/>
        <v>51356</v>
      </c>
      <c r="B1100" s="106">
        <f t="shared" ca="1" si="235"/>
        <v>-18.506849315068493</v>
      </c>
      <c r="C1100" s="106">
        <f t="shared" ca="1" si="235"/>
        <v>-18.494182067077343</v>
      </c>
      <c r="D1100" s="106">
        <f t="shared" ca="1" si="235"/>
        <v>-18.494561832207367</v>
      </c>
      <c r="E1100" s="106">
        <f t="shared" ca="1" si="235"/>
        <v>-18.494577529501726</v>
      </c>
      <c r="F1100" s="106">
        <f t="shared" ca="1" si="236"/>
        <v>18.497222222222224</v>
      </c>
      <c r="G1100" s="106">
        <f t="shared" ca="1" si="236"/>
        <v>18.493515850144092</v>
      </c>
      <c r="H1100" s="106">
        <f t="shared" ca="1" si="236"/>
        <v>18.506849315068493</v>
      </c>
      <c r="I1100" s="106" t="e">
        <f t="shared" ca="1" si="237"/>
        <v>#NUM!</v>
      </c>
      <c r="J1100" s="106" t="e">
        <f t="shared" ca="1" si="237"/>
        <v>#NUM!</v>
      </c>
      <c r="K1100" s="106" t="e">
        <f t="shared" ca="1" si="237"/>
        <v>#NUM!</v>
      </c>
      <c r="L1100" s="106" t="e">
        <f t="shared" ca="1" si="237"/>
        <v>#NUM!</v>
      </c>
      <c r="M1100" s="106" t="e">
        <f t="shared" ca="1" si="237"/>
        <v>#NUM!</v>
      </c>
      <c r="N1100" s="106" t="e">
        <f t="shared" ca="1" si="237"/>
        <v>#NUM!</v>
      </c>
      <c r="Q1100" s="4"/>
    </row>
    <row r="1101" spans="1:17" x14ac:dyDescent="0.2">
      <c r="A1101" s="110">
        <f t="shared" ca="1" si="225"/>
        <v>51357</v>
      </c>
      <c r="B1101" s="106">
        <f t="shared" ca="1" si="235"/>
        <v>-18.509589041095889</v>
      </c>
      <c r="C1101" s="106">
        <f t="shared" ca="1" si="235"/>
        <v>-18.496919917864478</v>
      </c>
      <c r="D1101" s="106">
        <f t="shared" ca="1" si="235"/>
        <v>-18.497299739214359</v>
      </c>
      <c r="E1101" s="106">
        <f t="shared" ca="1" si="235"/>
        <v>-18.497315438832519</v>
      </c>
      <c r="F1101" s="106">
        <f t="shared" ca="1" si="236"/>
        <v>18.5</v>
      </c>
      <c r="G1101" s="106">
        <f t="shared" ca="1" si="236"/>
        <v>18.496253602305476</v>
      </c>
      <c r="H1101" s="106">
        <f t="shared" ca="1" si="236"/>
        <v>18.509589041095889</v>
      </c>
      <c r="I1101" s="106" t="e">
        <f t="shared" ca="1" si="237"/>
        <v>#NUM!</v>
      </c>
      <c r="J1101" s="106" t="e">
        <f t="shared" ca="1" si="237"/>
        <v>#NUM!</v>
      </c>
      <c r="K1101" s="106" t="e">
        <f t="shared" ca="1" si="237"/>
        <v>#NUM!</v>
      </c>
      <c r="L1101" s="106" t="e">
        <f t="shared" ca="1" si="237"/>
        <v>#NUM!</v>
      </c>
      <c r="M1101" s="106" t="e">
        <f t="shared" ca="1" si="237"/>
        <v>#NUM!</v>
      </c>
      <c r="N1101" s="106" t="e">
        <f t="shared" ca="1" si="237"/>
        <v>#NUM!</v>
      </c>
      <c r="Q1101" s="4"/>
    </row>
    <row r="1102" spans="1:17" x14ac:dyDescent="0.2">
      <c r="A1102" s="110">
        <f t="shared" ca="1" si="225"/>
        <v>51358</v>
      </c>
      <c r="B1102" s="106">
        <f t="shared" ca="1" si="235"/>
        <v>-18.512328767123286</v>
      </c>
      <c r="C1102" s="106">
        <f t="shared" ca="1" si="235"/>
        <v>-18.499657768651609</v>
      </c>
      <c r="D1102" s="106">
        <f t="shared" ca="1" si="235"/>
        <v>-18.500037646221347</v>
      </c>
      <c r="E1102" s="106">
        <f t="shared" ca="1" si="235"/>
        <v>-18.500053348163309</v>
      </c>
      <c r="F1102" s="106">
        <f t="shared" ca="1" si="236"/>
        <v>18.502777777777776</v>
      </c>
      <c r="G1102" s="106">
        <f t="shared" ca="1" si="236"/>
        <v>18.49899135446686</v>
      </c>
      <c r="H1102" s="106">
        <f t="shared" ca="1" si="236"/>
        <v>18.512328767123286</v>
      </c>
      <c r="I1102" s="106" t="e">
        <f t="shared" ca="1" si="237"/>
        <v>#NUM!</v>
      </c>
      <c r="J1102" s="106" t="e">
        <f t="shared" ca="1" si="237"/>
        <v>#NUM!</v>
      </c>
      <c r="K1102" s="106" t="e">
        <f t="shared" ca="1" si="237"/>
        <v>#NUM!</v>
      </c>
      <c r="L1102" s="106" t="e">
        <f t="shared" ca="1" si="237"/>
        <v>#NUM!</v>
      </c>
      <c r="M1102" s="106" t="e">
        <f t="shared" ca="1" si="237"/>
        <v>#NUM!</v>
      </c>
      <c r="N1102" s="106" t="e">
        <f t="shared" ca="1" si="237"/>
        <v>#NUM!</v>
      </c>
      <c r="Q1102" s="4"/>
    </row>
    <row r="1103" spans="1:17" x14ac:dyDescent="0.2">
      <c r="A1103" s="110">
        <f t="shared" ca="1" si="225"/>
        <v>51448</v>
      </c>
      <c r="B1103" s="106">
        <f t="shared" ca="1" si="235"/>
        <v>-18.758904109589039</v>
      </c>
      <c r="C1103" s="106">
        <f t="shared" ca="1" si="235"/>
        <v>-18.746064339493497</v>
      </c>
      <c r="D1103" s="106">
        <f t="shared" ca="1" si="235"/>
        <v>-18.74644927685031</v>
      </c>
      <c r="E1103" s="106">
        <f t="shared" ca="1" si="235"/>
        <v>-18.746465187934614</v>
      </c>
      <c r="F1103" s="106">
        <f t="shared" ca="1" si="236"/>
        <v>18.747222222222224</v>
      </c>
      <c r="G1103" s="106">
        <f t="shared" ca="1" si="236"/>
        <v>18.745389048991356</v>
      </c>
      <c r="H1103" s="106">
        <f t="shared" ca="1" si="236"/>
        <v>18.758904109589039</v>
      </c>
      <c r="I1103" s="106" t="e">
        <f t="shared" ca="1" si="237"/>
        <v>#NUM!</v>
      </c>
      <c r="J1103" s="106" t="e">
        <f t="shared" ca="1" si="237"/>
        <v>#NUM!</v>
      </c>
      <c r="K1103" s="106" t="e">
        <f t="shared" ca="1" si="237"/>
        <v>#NUM!</v>
      </c>
      <c r="L1103" s="106" t="e">
        <f t="shared" ca="1" si="237"/>
        <v>#NUM!</v>
      </c>
      <c r="M1103" s="106" t="e">
        <f t="shared" ca="1" si="237"/>
        <v>#NUM!</v>
      </c>
      <c r="N1103" s="106" t="e">
        <f t="shared" ca="1" si="237"/>
        <v>#NUM!</v>
      </c>
      <c r="Q1103" s="4"/>
    </row>
    <row r="1104" spans="1:17" x14ac:dyDescent="0.2">
      <c r="A1104" s="110">
        <f t="shared" ca="1" si="225"/>
        <v>51449</v>
      </c>
      <c r="B1104" s="106">
        <f t="shared" ca="1" si="235"/>
        <v>-18.761643835616439</v>
      </c>
      <c r="C1104" s="106">
        <f t="shared" ca="1" si="235"/>
        <v>-18.748802190280628</v>
      </c>
      <c r="D1104" s="106">
        <f t="shared" ca="1" si="235"/>
        <v>-18.749187183857298</v>
      </c>
      <c r="E1104" s="106">
        <f t="shared" ca="1" si="235"/>
        <v>-18.749203097265408</v>
      </c>
      <c r="F1104" s="106">
        <f t="shared" ca="1" si="236"/>
        <v>18.75</v>
      </c>
      <c r="G1104" s="106">
        <f t="shared" ca="1" si="236"/>
        <v>18.74812680115274</v>
      </c>
      <c r="H1104" s="106">
        <f t="shared" ca="1" si="236"/>
        <v>18.761643835616439</v>
      </c>
      <c r="I1104" s="106" t="e">
        <f t="shared" ref="I1104:N1113" ca="1" si="238">DATEDIF($A1104,$B$7,I$12)</f>
        <v>#NUM!</v>
      </c>
      <c r="J1104" s="106" t="e">
        <f t="shared" ca="1" si="238"/>
        <v>#NUM!</v>
      </c>
      <c r="K1104" s="106" t="e">
        <f t="shared" ca="1" si="238"/>
        <v>#NUM!</v>
      </c>
      <c r="L1104" s="106" t="e">
        <f t="shared" ca="1" si="238"/>
        <v>#NUM!</v>
      </c>
      <c r="M1104" s="106" t="e">
        <f t="shared" ca="1" si="238"/>
        <v>#NUM!</v>
      </c>
      <c r="N1104" s="106" t="e">
        <f t="shared" ca="1" si="238"/>
        <v>#NUM!</v>
      </c>
      <c r="Q1104" s="4"/>
    </row>
    <row r="1105" spans="1:17" x14ac:dyDescent="0.2">
      <c r="A1105" s="110">
        <f t="shared" ca="1" si="225"/>
        <v>51450</v>
      </c>
      <c r="B1105" s="106">
        <f t="shared" ca="1" si="235"/>
        <v>-18.764383561643836</v>
      </c>
      <c r="C1105" s="106">
        <f t="shared" ca="1" si="235"/>
        <v>-18.751540041067763</v>
      </c>
      <c r="D1105" s="106">
        <f t="shared" ca="1" si="235"/>
        <v>-18.751925090864287</v>
      </c>
      <c r="E1105" s="106">
        <f t="shared" ca="1" si="235"/>
        <v>-18.751941006596198</v>
      </c>
      <c r="F1105" s="106">
        <f t="shared" ca="1" si="236"/>
        <v>18.752777777777776</v>
      </c>
      <c r="G1105" s="106">
        <f t="shared" ca="1" si="236"/>
        <v>18.750864553314123</v>
      </c>
      <c r="H1105" s="106">
        <f t="shared" ca="1" si="236"/>
        <v>18.764383561643836</v>
      </c>
      <c r="I1105" s="106" t="e">
        <f t="shared" ca="1" si="238"/>
        <v>#NUM!</v>
      </c>
      <c r="J1105" s="106" t="e">
        <f t="shared" ca="1" si="238"/>
        <v>#NUM!</v>
      </c>
      <c r="K1105" s="106" t="e">
        <f t="shared" ca="1" si="238"/>
        <v>#NUM!</v>
      </c>
      <c r="L1105" s="106" t="e">
        <f t="shared" ca="1" si="238"/>
        <v>#NUM!</v>
      </c>
      <c r="M1105" s="106" t="e">
        <f t="shared" ca="1" si="238"/>
        <v>#NUM!</v>
      </c>
      <c r="N1105" s="106" t="e">
        <f t="shared" ca="1" si="238"/>
        <v>#NUM!</v>
      </c>
      <c r="Q1105" s="4"/>
    </row>
    <row r="1106" spans="1:17" x14ac:dyDescent="0.2">
      <c r="A1106" s="110">
        <f t="shared" ref="A1106:A1169" ca="1" si="239">EDATE(A1103,3)</f>
        <v>51540</v>
      </c>
      <c r="B1106" s="106">
        <f t="shared" ca="1" si="235"/>
        <v>-19.010958904109589</v>
      </c>
      <c r="C1106" s="106">
        <f t="shared" ca="1" si="235"/>
        <v>-18.997946611909651</v>
      </c>
      <c r="D1106" s="106">
        <f t="shared" ca="1" si="235"/>
        <v>-18.998336721493253</v>
      </c>
      <c r="E1106" s="106">
        <f t="shared" ca="1" si="235"/>
        <v>-18.998352846367503</v>
      </c>
      <c r="F1106" s="106">
        <f t="shared" ca="1" si="236"/>
        <v>18.997222222222224</v>
      </c>
      <c r="G1106" s="106">
        <f t="shared" ca="1" si="236"/>
        <v>18.997946611909651</v>
      </c>
      <c r="H1106" s="106">
        <f t="shared" ca="1" si="236"/>
        <v>19.010958904109589</v>
      </c>
      <c r="I1106" s="106" t="e">
        <f t="shared" ca="1" si="238"/>
        <v>#NUM!</v>
      </c>
      <c r="J1106" s="106" t="e">
        <f t="shared" ca="1" si="238"/>
        <v>#NUM!</v>
      </c>
      <c r="K1106" s="106" t="e">
        <f t="shared" ca="1" si="238"/>
        <v>#NUM!</v>
      </c>
      <c r="L1106" s="106" t="e">
        <f t="shared" ca="1" si="238"/>
        <v>#NUM!</v>
      </c>
      <c r="M1106" s="106" t="e">
        <f t="shared" ca="1" si="238"/>
        <v>#NUM!</v>
      </c>
      <c r="N1106" s="106" t="e">
        <f t="shared" ca="1" si="238"/>
        <v>#NUM!</v>
      </c>
      <c r="Q1106" s="4"/>
    </row>
    <row r="1107" spans="1:17" x14ac:dyDescent="0.2">
      <c r="A1107" s="110">
        <f t="shared" ca="1" si="239"/>
        <v>51541</v>
      </c>
      <c r="B1107" s="106">
        <f t="shared" ca="1" si="235"/>
        <v>-19.013698630136986</v>
      </c>
      <c r="C1107" s="106">
        <f t="shared" ca="1" si="235"/>
        <v>-19.000684462696782</v>
      </c>
      <c r="D1107" s="106">
        <f t="shared" ca="1" si="235"/>
        <v>-19.001074628500241</v>
      </c>
      <c r="E1107" s="106">
        <f t="shared" ca="1" si="235"/>
        <v>-19.001090755698296</v>
      </c>
      <c r="F1107" s="106">
        <f t="shared" ca="1" si="236"/>
        <v>19</v>
      </c>
      <c r="G1107" s="106">
        <f t="shared" ca="1" si="236"/>
        <v>19.000684462696782</v>
      </c>
      <c r="H1107" s="106">
        <f t="shared" ca="1" si="236"/>
        <v>19.013698630136986</v>
      </c>
      <c r="I1107" s="106" t="e">
        <f t="shared" ca="1" si="238"/>
        <v>#NUM!</v>
      </c>
      <c r="J1107" s="106" t="e">
        <f t="shared" ca="1" si="238"/>
        <v>#NUM!</v>
      </c>
      <c r="K1107" s="106" t="e">
        <f t="shared" ca="1" si="238"/>
        <v>#NUM!</v>
      </c>
      <c r="L1107" s="106" t="e">
        <f t="shared" ca="1" si="238"/>
        <v>#NUM!</v>
      </c>
      <c r="M1107" s="106" t="e">
        <f t="shared" ca="1" si="238"/>
        <v>#NUM!</v>
      </c>
      <c r="N1107" s="106" t="e">
        <f t="shared" ca="1" si="238"/>
        <v>#NUM!</v>
      </c>
      <c r="Q1107" s="4"/>
    </row>
    <row r="1108" spans="1:17" x14ac:dyDescent="0.2">
      <c r="A1108" s="110">
        <f t="shared" ca="1" si="239"/>
        <v>51542</v>
      </c>
      <c r="B1108" s="106">
        <f t="shared" ca="1" si="235"/>
        <v>-19.016438356164382</v>
      </c>
      <c r="C1108" s="106">
        <f t="shared" ca="1" si="235"/>
        <v>-19.003422313483917</v>
      </c>
      <c r="D1108" s="106">
        <f t="shared" ca="1" si="235"/>
        <v>-19.00381253550723</v>
      </c>
      <c r="E1108" s="106">
        <f t="shared" ca="1" si="235"/>
        <v>-19.003828665029086</v>
      </c>
      <c r="F1108" s="106">
        <f t="shared" ca="1" si="236"/>
        <v>19.002777777777776</v>
      </c>
      <c r="G1108" s="106">
        <f t="shared" ca="1" si="236"/>
        <v>19.003422313483917</v>
      </c>
      <c r="H1108" s="106">
        <f t="shared" ca="1" si="236"/>
        <v>19.016438356164382</v>
      </c>
      <c r="I1108" s="106" t="e">
        <f t="shared" ca="1" si="238"/>
        <v>#NUM!</v>
      </c>
      <c r="J1108" s="106" t="e">
        <f t="shared" ca="1" si="238"/>
        <v>#NUM!</v>
      </c>
      <c r="K1108" s="106" t="e">
        <f t="shared" ca="1" si="238"/>
        <v>#NUM!</v>
      </c>
      <c r="L1108" s="106" t="e">
        <f t="shared" ca="1" si="238"/>
        <v>#NUM!</v>
      </c>
      <c r="M1108" s="106" t="e">
        <f t="shared" ca="1" si="238"/>
        <v>#NUM!</v>
      </c>
      <c r="N1108" s="106" t="e">
        <f t="shared" ca="1" si="238"/>
        <v>#NUM!</v>
      </c>
      <c r="Q1108" s="4"/>
    </row>
    <row r="1109" spans="1:17" x14ac:dyDescent="0.2">
      <c r="A1109" s="110">
        <f t="shared" ca="1" si="239"/>
        <v>51629</v>
      </c>
      <c r="B1109" s="106">
        <f t="shared" ca="1" si="235"/>
        <v>-19.254794520547946</v>
      </c>
      <c r="C1109" s="106">
        <f t="shared" ca="1" si="235"/>
        <v>-19.241615331964407</v>
      </c>
      <c r="D1109" s="106">
        <f t="shared" ca="1" si="235"/>
        <v>-19.242010445115231</v>
      </c>
      <c r="E1109" s="106">
        <f t="shared" ca="1" si="235"/>
        <v>-19.242026776808014</v>
      </c>
      <c r="F1109" s="106">
        <f t="shared" ca="1" si="236"/>
        <v>19.247222222222224</v>
      </c>
      <c r="G1109" s="106">
        <f t="shared" ca="1" si="236"/>
        <v>19.241615331964407</v>
      </c>
      <c r="H1109" s="106">
        <f t="shared" ca="1" si="236"/>
        <v>19.254794520547946</v>
      </c>
      <c r="I1109" s="106" t="e">
        <f t="shared" ca="1" si="238"/>
        <v>#NUM!</v>
      </c>
      <c r="J1109" s="106" t="e">
        <f t="shared" ca="1" si="238"/>
        <v>#NUM!</v>
      </c>
      <c r="K1109" s="106" t="e">
        <f t="shared" ca="1" si="238"/>
        <v>#NUM!</v>
      </c>
      <c r="L1109" s="106" t="e">
        <f t="shared" ca="1" si="238"/>
        <v>#NUM!</v>
      </c>
      <c r="M1109" s="106" t="e">
        <f t="shared" ca="1" si="238"/>
        <v>#NUM!</v>
      </c>
      <c r="N1109" s="106" t="e">
        <f t="shared" ca="1" si="238"/>
        <v>#NUM!</v>
      </c>
      <c r="Q1109" s="4"/>
    </row>
    <row r="1110" spans="1:17" x14ac:dyDescent="0.2">
      <c r="A1110" s="110">
        <f t="shared" ca="1" si="239"/>
        <v>51630</v>
      </c>
      <c r="B1110" s="106">
        <f t="shared" ca="1" si="235"/>
        <v>-19.257534246575343</v>
      </c>
      <c r="C1110" s="106">
        <f t="shared" ca="1" si="235"/>
        <v>-19.244353182751539</v>
      </c>
      <c r="D1110" s="106">
        <f t="shared" ca="1" si="235"/>
        <v>-19.244748352122219</v>
      </c>
      <c r="E1110" s="106">
        <f t="shared" ca="1" si="235"/>
        <v>-19.244764686138804</v>
      </c>
      <c r="F1110" s="106">
        <f t="shared" ca="1" si="236"/>
        <v>19.25</v>
      </c>
      <c r="G1110" s="106">
        <f t="shared" ca="1" si="236"/>
        <v>19.244353182751539</v>
      </c>
      <c r="H1110" s="106">
        <f t="shared" ca="1" si="236"/>
        <v>19.257534246575343</v>
      </c>
      <c r="I1110" s="106" t="e">
        <f t="shared" ca="1" si="238"/>
        <v>#NUM!</v>
      </c>
      <c r="J1110" s="106" t="e">
        <f t="shared" ca="1" si="238"/>
        <v>#NUM!</v>
      </c>
      <c r="K1110" s="106" t="e">
        <f t="shared" ca="1" si="238"/>
        <v>#NUM!</v>
      </c>
      <c r="L1110" s="106" t="e">
        <f t="shared" ca="1" si="238"/>
        <v>#NUM!</v>
      </c>
      <c r="M1110" s="106" t="e">
        <f t="shared" ca="1" si="238"/>
        <v>#NUM!</v>
      </c>
      <c r="N1110" s="106" t="e">
        <f t="shared" ca="1" si="238"/>
        <v>#NUM!</v>
      </c>
      <c r="Q1110" s="4"/>
    </row>
    <row r="1111" spans="1:17" x14ac:dyDescent="0.2">
      <c r="A1111" s="110">
        <f t="shared" ca="1" si="239"/>
        <v>51631</v>
      </c>
      <c r="B1111" s="106">
        <f t="shared" ca="1" si="235"/>
        <v>-19.260273972602739</v>
      </c>
      <c r="C1111" s="106">
        <f t="shared" ca="1" si="235"/>
        <v>-19.247091033538673</v>
      </c>
      <c r="D1111" s="106">
        <f t="shared" ca="1" si="235"/>
        <v>-19.247486259129207</v>
      </c>
      <c r="E1111" s="106">
        <f t="shared" ca="1" si="235"/>
        <v>-19.247502595469598</v>
      </c>
      <c r="F1111" s="106">
        <f t="shared" ca="1" si="236"/>
        <v>19.252777777777776</v>
      </c>
      <c r="G1111" s="106">
        <f t="shared" ca="1" si="236"/>
        <v>19.247091033538673</v>
      </c>
      <c r="H1111" s="106">
        <f t="shared" ca="1" si="236"/>
        <v>19.260273972602739</v>
      </c>
      <c r="I1111" s="106" t="e">
        <f t="shared" ca="1" si="238"/>
        <v>#NUM!</v>
      </c>
      <c r="J1111" s="106" t="e">
        <f t="shared" ca="1" si="238"/>
        <v>#NUM!</v>
      </c>
      <c r="K1111" s="106" t="e">
        <f t="shared" ca="1" si="238"/>
        <v>#NUM!</v>
      </c>
      <c r="L1111" s="106" t="e">
        <f t="shared" ca="1" si="238"/>
        <v>#NUM!</v>
      </c>
      <c r="M1111" s="106" t="e">
        <f t="shared" ca="1" si="238"/>
        <v>#NUM!</v>
      </c>
      <c r="N1111" s="106" t="e">
        <f t="shared" ca="1" si="238"/>
        <v>#NUM!</v>
      </c>
      <c r="Q1111" s="4"/>
    </row>
    <row r="1112" spans="1:17" x14ac:dyDescent="0.2">
      <c r="A1112" s="110">
        <f t="shared" ca="1" si="239"/>
        <v>51721</v>
      </c>
      <c r="B1112" s="106">
        <f t="shared" ca="1" si="235"/>
        <v>-19.506849315068493</v>
      </c>
      <c r="C1112" s="106">
        <f t="shared" ca="1" si="235"/>
        <v>-19.493497604380561</v>
      </c>
      <c r="D1112" s="106">
        <f t="shared" ca="1" si="235"/>
        <v>-19.493897889758173</v>
      </c>
      <c r="E1112" s="106">
        <f t="shared" ca="1" si="235"/>
        <v>-19.493914435240903</v>
      </c>
      <c r="F1112" s="106">
        <f t="shared" ca="1" si="236"/>
        <v>19.497222222222224</v>
      </c>
      <c r="G1112" s="106">
        <f t="shared" ca="1" si="236"/>
        <v>19.493497604380561</v>
      </c>
      <c r="H1112" s="106">
        <f t="shared" ca="1" si="236"/>
        <v>19.506849315068493</v>
      </c>
      <c r="I1112" s="106" t="e">
        <f t="shared" ca="1" si="238"/>
        <v>#NUM!</v>
      </c>
      <c r="J1112" s="106" t="e">
        <f t="shared" ca="1" si="238"/>
        <v>#NUM!</v>
      </c>
      <c r="K1112" s="106" t="e">
        <f t="shared" ca="1" si="238"/>
        <v>#NUM!</v>
      </c>
      <c r="L1112" s="106" t="e">
        <f t="shared" ca="1" si="238"/>
        <v>#NUM!</v>
      </c>
      <c r="M1112" s="106" t="e">
        <f t="shared" ca="1" si="238"/>
        <v>#NUM!</v>
      </c>
      <c r="N1112" s="106" t="e">
        <f t="shared" ca="1" si="238"/>
        <v>#NUM!</v>
      </c>
      <c r="Q1112" s="4"/>
    </row>
    <row r="1113" spans="1:17" x14ac:dyDescent="0.2">
      <c r="A1113" s="110">
        <f t="shared" ca="1" si="239"/>
        <v>51722</v>
      </c>
      <c r="B1113" s="106">
        <f t="shared" ca="1" si="235"/>
        <v>-19.509589041095889</v>
      </c>
      <c r="C1113" s="106">
        <f t="shared" ca="1" si="235"/>
        <v>-19.496235455167692</v>
      </c>
      <c r="D1113" s="106">
        <f t="shared" ca="1" si="235"/>
        <v>-19.496635796765162</v>
      </c>
      <c r="E1113" s="106">
        <f t="shared" ca="1" si="235"/>
        <v>-19.496652344571693</v>
      </c>
      <c r="F1113" s="106">
        <f t="shared" ca="1" si="236"/>
        <v>19.5</v>
      </c>
      <c r="G1113" s="106">
        <f t="shared" ca="1" si="236"/>
        <v>19.496235455167692</v>
      </c>
      <c r="H1113" s="106">
        <f t="shared" ca="1" si="236"/>
        <v>19.509589041095889</v>
      </c>
      <c r="I1113" s="106" t="e">
        <f t="shared" ca="1" si="238"/>
        <v>#NUM!</v>
      </c>
      <c r="J1113" s="106" t="e">
        <f t="shared" ca="1" si="238"/>
        <v>#NUM!</v>
      </c>
      <c r="K1113" s="106" t="e">
        <f t="shared" ca="1" si="238"/>
        <v>#NUM!</v>
      </c>
      <c r="L1113" s="106" t="e">
        <f t="shared" ca="1" si="238"/>
        <v>#NUM!</v>
      </c>
      <c r="M1113" s="106" t="e">
        <f t="shared" ca="1" si="238"/>
        <v>#NUM!</v>
      </c>
      <c r="N1113" s="106" t="e">
        <f t="shared" ca="1" si="238"/>
        <v>#NUM!</v>
      </c>
      <c r="Q1113" s="4"/>
    </row>
    <row r="1114" spans="1:17" x14ac:dyDescent="0.2">
      <c r="A1114" s="110">
        <f t="shared" ca="1" si="239"/>
        <v>51723</v>
      </c>
      <c r="B1114" s="106">
        <f t="shared" ref="B1114:E1133" ca="1" si="240">($B$7-$A1114)/B$12</f>
        <v>-19.512328767123286</v>
      </c>
      <c r="C1114" s="106">
        <f t="shared" ca="1" si="240"/>
        <v>-19.498973305954827</v>
      </c>
      <c r="D1114" s="106">
        <f t="shared" ca="1" si="240"/>
        <v>-19.49937370377215</v>
      </c>
      <c r="E1114" s="106">
        <f t="shared" ca="1" si="240"/>
        <v>-19.499390253902487</v>
      </c>
      <c r="F1114" s="106">
        <f t="shared" ref="F1114:H1133" ca="1" si="241">YEARFRAC($A1114,$B$7,F$12)</f>
        <v>19.502777777777776</v>
      </c>
      <c r="G1114" s="106">
        <f t="shared" ca="1" si="241"/>
        <v>19.498973305954827</v>
      </c>
      <c r="H1114" s="106">
        <f t="shared" ca="1" si="241"/>
        <v>19.512328767123286</v>
      </c>
      <c r="I1114" s="106" t="e">
        <f t="shared" ref="I1114:N1123" ca="1" si="242">DATEDIF($A1114,$B$7,I$12)</f>
        <v>#NUM!</v>
      </c>
      <c r="J1114" s="106" t="e">
        <f t="shared" ca="1" si="242"/>
        <v>#NUM!</v>
      </c>
      <c r="K1114" s="106" t="e">
        <f t="shared" ca="1" si="242"/>
        <v>#NUM!</v>
      </c>
      <c r="L1114" s="106" t="e">
        <f t="shared" ca="1" si="242"/>
        <v>#NUM!</v>
      </c>
      <c r="M1114" s="106" t="e">
        <f t="shared" ca="1" si="242"/>
        <v>#NUM!</v>
      </c>
      <c r="N1114" s="106" t="e">
        <f t="shared" ca="1" si="242"/>
        <v>#NUM!</v>
      </c>
      <c r="Q1114" s="4"/>
    </row>
    <row r="1115" spans="1:17" x14ac:dyDescent="0.2">
      <c r="A1115" s="110">
        <f t="shared" ca="1" si="239"/>
        <v>51813</v>
      </c>
      <c r="B1115" s="106">
        <f t="shared" ca="1" si="240"/>
        <v>-19.758904109589039</v>
      </c>
      <c r="C1115" s="106">
        <f t="shared" ca="1" si="240"/>
        <v>-19.745379876796715</v>
      </c>
      <c r="D1115" s="106">
        <f t="shared" ca="1" si="240"/>
        <v>-19.745785334401116</v>
      </c>
      <c r="E1115" s="106">
        <f t="shared" ca="1" si="240"/>
        <v>-19.745802093673788</v>
      </c>
      <c r="F1115" s="106">
        <f t="shared" ca="1" si="241"/>
        <v>19.747222222222224</v>
      </c>
      <c r="G1115" s="106">
        <f t="shared" ca="1" si="241"/>
        <v>19.745379876796715</v>
      </c>
      <c r="H1115" s="106">
        <f t="shared" ca="1" si="241"/>
        <v>19.758904109589039</v>
      </c>
      <c r="I1115" s="106" t="e">
        <f t="shared" ca="1" si="242"/>
        <v>#NUM!</v>
      </c>
      <c r="J1115" s="106" t="e">
        <f t="shared" ca="1" si="242"/>
        <v>#NUM!</v>
      </c>
      <c r="K1115" s="106" t="e">
        <f t="shared" ca="1" si="242"/>
        <v>#NUM!</v>
      </c>
      <c r="L1115" s="106" t="e">
        <f t="shared" ca="1" si="242"/>
        <v>#NUM!</v>
      </c>
      <c r="M1115" s="106" t="e">
        <f t="shared" ca="1" si="242"/>
        <v>#NUM!</v>
      </c>
      <c r="N1115" s="106" t="e">
        <f t="shared" ca="1" si="242"/>
        <v>#NUM!</v>
      </c>
      <c r="Q1115" s="4"/>
    </row>
    <row r="1116" spans="1:17" x14ac:dyDescent="0.2">
      <c r="A1116" s="110">
        <f t="shared" ca="1" si="239"/>
        <v>51814</v>
      </c>
      <c r="B1116" s="106">
        <f t="shared" ca="1" si="240"/>
        <v>-19.761643835616439</v>
      </c>
      <c r="C1116" s="106">
        <f t="shared" ca="1" si="240"/>
        <v>-19.748117727583846</v>
      </c>
      <c r="D1116" s="106">
        <f t="shared" ca="1" si="240"/>
        <v>-19.748523241408105</v>
      </c>
      <c r="E1116" s="106">
        <f t="shared" ca="1" si="240"/>
        <v>-19.748540003004582</v>
      </c>
      <c r="F1116" s="106">
        <f t="shared" ca="1" si="241"/>
        <v>19.75</v>
      </c>
      <c r="G1116" s="106">
        <f t="shared" ca="1" si="241"/>
        <v>19.748117727583846</v>
      </c>
      <c r="H1116" s="106">
        <f t="shared" ca="1" si="241"/>
        <v>19.761643835616439</v>
      </c>
      <c r="I1116" s="106" t="e">
        <f t="shared" ca="1" si="242"/>
        <v>#NUM!</v>
      </c>
      <c r="J1116" s="106" t="e">
        <f t="shared" ca="1" si="242"/>
        <v>#NUM!</v>
      </c>
      <c r="K1116" s="106" t="e">
        <f t="shared" ca="1" si="242"/>
        <v>#NUM!</v>
      </c>
      <c r="L1116" s="106" t="e">
        <f t="shared" ca="1" si="242"/>
        <v>#NUM!</v>
      </c>
      <c r="M1116" s="106" t="e">
        <f t="shared" ca="1" si="242"/>
        <v>#NUM!</v>
      </c>
      <c r="N1116" s="106" t="e">
        <f t="shared" ca="1" si="242"/>
        <v>#NUM!</v>
      </c>
      <c r="Q1116" s="4"/>
    </row>
    <row r="1117" spans="1:17" x14ac:dyDescent="0.2">
      <c r="A1117" s="110">
        <f t="shared" ca="1" si="239"/>
        <v>51815</v>
      </c>
      <c r="B1117" s="106">
        <f t="shared" ca="1" si="240"/>
        <v>-19.764383561643836</v>
      </c>
      <c r="C1117" s="106">
        <f t="shared" ca="1" si="240"/>
        <v>-19.750855578370977</v>
      </c>
      <c r="D1117" s="106">
        <f t="shared" ca="1" si="240"/>
        <v>-19.751261148415093</v>
      </c>
      <c r="E1117" s="106">
        <f t="shared" ca="1" si="240"/>
        <v>-19.751277912335375</v>
      </c>
      <c r="F1117" s="106">
        <f t="shared" ca="1" si="241"/>
        <v>19.752777777777776</v>
      </c>
      <c r="G1117" s="106">
        <f t="shared" ca="1" si="241"/>
        <v>19.750855578370977</v>
      </c>
      <c r="H1117" s="106">
        <f t="shared" ca="1" si="241"/>
        <v>19.764383561643836</v>
      </c>
      <c r="I1117" s="106" t="e">
        <f t="shared" ca="1" si="242"/>
        <v>#NUM!</v>
      </c>
      <c r="J1117" s="106" t="e">
        <f t="shared" ca="1" si="242"/>
        <v>#NUM!</v>
      </c>
      <c r="K1117" s="106" t="e">
        <f t="shared" ca="1" si="242"/>
        <v>#NUM!</v>
      </c>
      <c r="L1117" s="106" t="e">
        <f t="shared" ca="1" si="242"/>
        <v>#NUM!</v>
      </c>
      <c r="M1117" s="106" t="e">
        <f t="shared" ca="1" si="242"/>
        <v>#NUM!</v>
      </c>
      <c r="N1117" s="106" t="e">
        <f t="shared" ca="1" si="242"/>
        <v>#NUM!</v>
      </c>
      <c r="Q1117" s="4"/>
    </row>
    <row r="1118" spans="1:17" x14ac:dyDescent="0.2">
      <c r="A1118" s="110">
        <f t="shared" ca="1" si="239"/>
        <v>51905</v>
      </c>
      <c r="B1118" s="106">
        <f t="shared" ca="1" si="240"/>
        <v>-20.010958904109589</v>
      </c>
      <c r="C1118" s="106">
        <f t="shared" ca="1" si="240"/>
        <v>-19.997262149212869</v>
      </c>
      <c r="D1118" s="106">
        <f t="shared" ca="1" si="240"/>
        <v>-19.997672779044059</v>
      </c>
      <c r="E1118" s="106">
        <f t="shared" ca="1" si="240"/>
        <v>-19.997689752106677</v>
      </c>
      <c r="F1118" s="106">
        <f t="shared" ca="1" si="241"/>
        <v>19.997222222222224</v>
      </c>
      <c r="G1118" s="106">
        <f t="shared" ca="1" si="241"/>
        <v>19.997913950456322</v>
      </c>
      <c r="H1118" s="106">
        <f t="shared" ca="1" si="241"/>
        <v>20.010958904109589</v>
      </c>
      <c r="I1118" s="106" t="e">
        <f t="shared" ca="1" si="242"/>
        <v>#NUM!</v>
      </c>
      <c r="J1118" s="106" t="e">
        <f t="shared" ca="1" si="242"/>
        <v>#NUM!</v>
      </c>
      <c r="K1118" s="106" t="e">
        <f t="shared" ca="1" si="242"/>
        <v>#NUM!</v>
      </c>
      <c r="L1118" s="106" t="e">
        <f t="shared" ca="1" si="242"/>
        <v>#NUM!</v>
      </c>
      <c r="M1118" s="106" t="e">
        <f t="shared" ca="1" si="242"/>
        <v>#NUM!</v>
      </c>
      <c r="N1118" s="106" t="e">
        <f t="shared" ca="1" si="242"/>
        <v>#NUM!</v>
      </c>
      <c r="Q1118" s="4"/>
    </row>
    <row r="1119" spans="1:17" x14ac:dyDescent="0.2">
      <c r="A1119" s="110">
        <f t="shared" ca="1" si="239"/>
        <v>51906</v>
      </c>
      <c r="B1119" s="106">
        <f t="shared" ca="1" si="240"/>
        <v>-20.013698630136986</v>
      </c>
      <c r="C1119" s="106">
        <f t="shared" ca="1" si="240"/>
        <v>-20</v>
      </c>
      <c r="D1119" s="106">
        <f t="shared" ca="1" si="240"/>
        <v>-20.000410686051048</v>
      </c>
      <c r="E1119" s="106">
        <f t="shared" ca="1" si="240"/>
        <v>-20.00042766143747</v>
      </c>
      <c r="F1119" s="106">
        <f t="shared" ca="1" si="241"/>
        <v>20</v>
      </c>
      <c r="G1119" s="106">
        <f t="shared" ca="1" si="241"/>
        <v>20.000651890482398</v>
      </c>
      <c r="H1119" s="106">
        <f t="shared" ca="1" si="241"/>
        <v>20.013698630136986</v>
      </c>
      <c r="I1119" s="106" t="e">
        <f t="shared" ca="1" si="242"/>
        <v>#NUM!</v>
      </c>
      <c r="J1119" s="106" t="e">
        <f t="shared" ca="1" si="242"/>
        <v>#NUM!</v>
      </c>
      <c r="K1119" s="106" t="e">
        <f t="shared" ca="1" si="242"/>
        <v>#NUM!</v>
      </c>
      <c r="L1119" s="106" t="e">
        <f t="shared" ca="1" si="242"/>
        <v>#NUM!</v>
      </c>
      <c r="M1119" s="106" t="e">
        <f t="shared" ca="1" si="242"/>
        <v>#NUM!</v>
      </c>
      <c r="N1119" s="106" t="e">
        <f t="shared" ca="1" si="242"/>
        <v>#NUM!</v>
      </c>
      <c r="Q1119" s="4"/>
    </row>
    <row r="1120" spans="1:17" x14ac:dyDescent="0.2">
      <c r="A1120" s="110">
        <f t="shared" ca="1" si="239"/>
        <v>51907</v>
      </c>
      <c r="B1120" s="106">
        <f t="shared" ca="1" si="240"/>
        <v>-20.016438356164382</v>
      </c>
      <c r="C1120" s="106">
        <f t="shared" ca="1" si="240"/>
        <v>-20.002737850787131</v>
      </c>
      <c r="D1120" s="106">
        <f t="shared" ca="1" si="240"/>
        <v>-20.003148593058036</v>
      </c>
      <c r="E1120" s="106">
        <f t="shared" ca="1" si="240"/>
        <v>-20.003165570768264</v>
      </c>
      <c r="F1120" s="106">
        <f t="shared" ca="1" si="241"/>
        <v>20.002777777777776</v>
      </c>
      <c r="G1120" s="106">
        <f t="shared" ca="1" si="241"/>
        <v>20.003389830508475</v>
      </c>
      <c r="H1120" s="106">
        <f t="shared" ca="1" si="241"/>
        <v>20.016438356164382</v>
      </c>
      <c r="I1120" s="106" t="e">
        <f t="shared" ca="1" si="242"/>
        <v>#NUM!</v>
      </c>
      <c r="J1120" s="106" t="e">
        <f t="shared" ca="1" si="242"/>
        <v>#NUM!</v>
      </c>
      <c r="K1120" s="106" t="e">
        <f t="shared" ca="1" si="242"/>
        <v>#NUM!</v>
      </c>
      <c r="L1120" s="106" t="e">
        <f t="shared" ca="1" si="242"/>
        <v>#NUM!</v>
      </c>
      <c r="M1120" s="106" t="e">
        <f t="shared" ca="1" si="242"/>
        <v>#NUM!</v>
      </c>
      <c r="N1120" s="106" t="e">
        <f t="shared" ca="1" si="242"/>
        <v>#NUM!</v>
      </c>
      <c r="Q1120" s="4"/>
    </row>
    <row r="1121" spans="1:17" x14ac:dyDescent="0.2">
      <c r="A1121" s="110">
        <f t="shared" ca="1" si="239"/>
        <v>51994</v>
      </c>
      <c r="B1121" s="106">
        <f t="shared" ca="1" si="240"/>
        <v>-20.254794520547946</v>
      </c>
      <c r="C1121" s="106">
        <f t="shared" ca="1" si="240"/>
        <v>-20.240930869267626</v>
      </c>
      <c r="D1121" s="106">
        <f t="shared" ca="1" si="240"/>
        <v>-20.241346502666037</v>
      </c>
      <c r="E1121" s="106">
        <f t="shared" ca="1" si="240"/>
        <v>-20.241363682547188</v>
      </c>
      <c r="F1121" s="106">
        <f t="shared" ca="1" si="241"/>
        <v>20.247222222222224</v>
      </c>
      <c r="G1121" s="106">
        <f t="shared" ca="1" si="241"/>
        <v>20.241590612777053</v>
      </c>
      <c r="H1121" s="106">
        <f t="shared" ca="1" si="241"/>
        <v>20.254794520547946</v>
      </c>
      <c r="I1121" s="106" t="e">
        <f t="shared" ca="1" si="242"/>
        <v>#NUM!</v>
      </c>
      <c r="J1121" s="106" t="e">
        <f t="shared" ca="1" si="242"/>
        <v>#NUM!</v>
      </c>
      <c r="K1121" s="106" t="e">
        <f t="shared" ca="1" si="242"/>
        <v>#NUM!</v>
      </c>
      <c r="L1121" s="106" t="e">
        <f t="shared" ca="1" si="242"/>
        <v>#NUM!</v>
      </c>
      <c r="M1121" s="106" t="e">
        <f t="shared" ca="1" si="242"/>
        <v>#NUM!</v>
      </c>
      <c r="N1121" s="106" t="e">
        <f t="shared" ca="1" si="242"/>
        <v>#NUM!</v>
      </c>
      <c r="Q1121" s="4"/>
    </row>
    <row r="1122" spans="1:17" x14ac:dyDescent="0.2">
      <c r="A1122" s="110">
        <f t="shared" ca="1" si="239"/>
        <v>51995</v>
      </c>
      <c r="B1122" s="106">
        <f t="shared" ca="1" si="240"/>
        <v>-20.257534246575343</v>
      </c>
      <c r="C1122" s="106">
        <f t="shared" ca="1" si="240"/>
        <v>-20.243668720054757</v>
      </c>
      <c r="D1122" s="106">
        <f t="shared" ca="1" si="240"/>
        <v>-20.244084409673025</v>
      </c>
      <c r="E1122" s="106">
        <f t="shared" ca="1" si="240"/>
        <v>-20.244101591877982</v>
      </c>
      <c r="F1122" s="106">
        <f t="shared" ca="1" si="241"/>
        <v>20.25</v>
      </c>
      <c r="G1122" s="106">
        <f t="shared" ca="1" si="241"/>
        <v>20.244328552803129</v>
      </c>
      <c r="H1122" s="106">
        <f t="shared" ca="1" si="241"/>
        <v>20.257534246575343</v>
      </c>
      <c r="I1122" s="106" t="e">
        <f t="shared" ca="1" si="242"/>
        <v>#NUM!</v>
      </c>
      <c r="J1122" s="106" t="e">
        <f t="shared" ca="1" si="242"/>
        <v>#NUM!</v>
      </c>
      <c r="K1122" s="106" t="e">
        <f t="shared" ca="1" si="242"/>
        <v>#NUM!</v>
      </c>
      <c r="L1122" s="106" t="e">
        <f t="shared" ca="1" si="242"/>
        <v>#NUM!</v>
      </c>
      <c r="M1122" s="106" t="e">
        <f t="shared" ca="1" si="242"/>
        <v>#NUM!</v>
      </c>
      <c r="N1122" s="106" t="e">
        <f t="shared" ca="1" si="242"/>
        <v>#NUM!</v>
      </c>
      <c r="Q1122" s="4"/>
    </row>
    <row r="1123" spans="1:17" x14ac:dyDescent="0.2">
      <c r="A1123" s="110">
        <f t="shared" ca="1" si="239"/>
        <v>51996</v>
      </c>
      <c r="B1123" s="106">
        <f t="shared" ca="1" si="240"/>
        <v>-20.260273972602739</v>
      </c>
      <c r="C1123" s="106">
        <f t="shared" ca="1" si="240"/>
        <v>-20.246406570841888</v>
      </c>
      <c r="D1123" s="106">
        <f t="shared" ca="1" si="240"/>
        <v>-20.246822316680014</v>
      </c>
      <c r="E1123" s="106">
        <f t="shared" ca="1" si="240"/>
        <v>-20.246839501208775</v>
      </c>
      <c r="F1123" s="106">
        <f t="shared" ca="1" si="241"/>
        <v>20.252777777777776</v>
      </c>
      <c r="G1123" s="106">
        <f t="shared" ca="1" si="241"/>
        <v>20.247066492829205</v>
      </c>
      <c r="H1123" s="106">
        <f t="shared" ca="1" si="241"/>
        <v>20.260273972602739</v>
      </c>
      <c r="I1123" s="106" t="e">
        <f t="shared" ca="1" si="242"/>
        <v>#NUM!</v>
      </c>
      <c r="J1123" s="106" t="e">
        <f t="shared" ca="1" si="242"/>
        <v>#NUM!</v>
      </c>
      <c r="K1123" s="106" t="e">
        <f t="shared" ca="1" si="242"/>
        <v>#NUM!</v>
      </c>
      <c r="L1123" s="106" t="e">
        <f t="shared" ca="1" si="242"/>
        <v>#NUM!</v>
      </c>
      <c r="M1123" s="106" t="e">
        <f t="shared" ca="1" si="242"/>
        <v>#NUM!</v>
      </c>
      <c r="N1123" s="106" t="e">
        <f t="shared" ca="1" si="242"/>
        <v>#NUM!</v>
      </c>
      <c r="Q1123" s="4"/>
    </row>
    <row r="1124" spans="1:17" x14ac:dyDescent="0.2">
      <c r="A1124" s="110">
        <f t="shared" ca="1" si="239"/>
        <v>52086</v>
      </c>
      <c r="B1124" s="106">
        <f t="shared" ca="1" si="240"/>
        <v>-20.506849315068493</v>
      </c>
      <c r="C1124" s="106">
        <f t="shared" ca="1" si="240"/>
        <v>-20.492813141683779</v>
      </c>
      <c r="D1124" s="106">
        <f t="shared" ca="1" si="240"/>
        <v>-20.49323394730898</v>
      </c>
      <c r="E1124" s="106">
        <f t="shared" ca="1" si="240"/>
        <v>-20.493251340980077</v>
      </c>
      <c r="F1124" s="106">
        <f t="shared" ca="1" si="241"/>
        <v>20.497222222222224</v>
      </c>
      <c r="G1124" s="106">
        <f t="shared" ca="1" si="241"/>
        <v>20.493481095176012</v>
      </c>
      <c r="H1124" s="106">
        <f t="shared" ca="1" si="241"/>
        <v>20.506849315068493</v>
      </c>
      <c r="I1124" s="106" t="e">
        <f t="shared" ref="I1124:N1133" ca="1" si="243">DATEDIF($A1124,$B$7,I$12)</f>
        <v>#NUM!</v>
      </c>
      <c r="J1124" s="106" t="e">
        <f t="shared" ca="1" si="243"/>
        <v>#NUM!</v>
      </c>
      <c r="K1124" s="106" t="e">
        <f t="shared" ca="1" si="243"/>
        <v>#NUM!</v>
      </c>
      <c r="L1124" s="106" t="e">
        <f t="shared" ca="1" si="243"/>
        <v>#NUM!</v>
      </c>
      <c r="M1124" s="106" t="e">
        <f t="shared" ca="1" si="243"/>
        <v>#NUM!</v>
      </c>
      <c r="N1124" s="106" t="e">
        <f t="shared" ca="1" si="243"/>
        <v>#NUM!</v>
      </c>
      <c r="Q1124" s="4"/>
    </row>
    <row r="1125" spans="1:17" x14ac:dyDescent="0.2">
      <c r="A1125" s="110">
        <f t="shared" ca="1" si="239"/>
        <v>52087</v>
      </c>
      <c r="B1125" s="106">
        <f t="shared" ca="1" si="240"/>
        <v>-20.509589041095889</v>
      </c>
      <c r="C1125" s="106">
        <f t="shared" ca="1" si="240"/>
        <v>-20.495550992470911</v>
      </c>
      <c r="D1125" s="106">
        <f t="shared" ca="1" si="240"/>
        <v>-20.495971854315968</v>
      </c>
      <c r="E1125" s="106">
        <f t="shared" ca="1" si="240"/>
        <v>-20.49598925031087</v>
      </c>
      <c r="F1125" s="106">
        <f t="shared" ca="1" si="241"/>
        <v>20.5</v>
      </c>
      <c r="G1125" s="106">
        <f t="shared" ca="1" si="241"/>
        <v>20.496219035202085</v>
      </c>
      <c r="H1125" s="106">
        <f t="shared" ca="1" si="241"/>
        <v>20.509589041095889</v>
      </c>
      <c r="I1125" s="106" t="e">
        <f t="shared" ca="1" si="243"/>
        <v>#NUM!</v>
      </c>
      <c r="J1125" s="106" t="e">
        <f t="shared" ca="1" si="243"/>
        <v>#NUM!</v>
      </c>
      <c r="K1125" s="106" t="e">
        <f t="shared" ca="1" si="243"/>
        <v>#NUM!</v>
      </c>
      <c r="L1125" s="106" t="e">
        <f t="shared" ca="1" si="243"/>
        <v>#NUM!</v>
      </c>
      <c r="M1125" s="106" t="e">
        <f t="shared" ca="1" si="243"/>
        <v>#NUM!</v>
      </c>
      <c r="N1125" s="106" t="e">
        <f t="shared" ca="1" si="243"/>
        <v>#NUM!</v>
      </c>
      <c r="Q1125" s="4"/>
    </row>
    <row r="1126" spans="1:17" x14ac:dyDescent="0.2">
      <c r="A1126" s="110">
        <f t="shared" ca="1" si="239"/>
        <v>52088</v>
      </c>
      <c r="B1126" s="106">
        <f t="shared" ca="1" si="240"/>
        <v>-20.512328767123286</v>
      </c>
      <c r="C1126" s="106">
        <f t="shared" ca="1" si="240"/>
        <v>-20.498288843258042</v>
      </c>
      <c r="D1126" s="106">
        <f t="shared" ca="1" si="240"/>
        <v>-20.498709761322957</v>
      </c>
      <c r="E1126" s="106">
        <f t="shared" ca="1" si="240"/>
        <v>-20.49872715964166</v>
      </c>
      <c r="F1126" s="106">
        <f t="shared" ca="1" si="241"/>
        <v>20.502777777777776</v>
      </c>
      <c r="G1126" s="106">
        <f t="shared" ca="1" si="241"/>
        <v>20.498956975228161</v>
      </c>
      <c r="H1126" s="106">
        <f t="shared" ca="1" si="241"/>
        <v>20.512328767123286</v>
      </c>
      <c r="I1126" s="106" t="e">
        <f t="shared" ca="1" si="243"/>
        <v>#NUM!</v>
      </c>
      <c r="J1126" s="106" t="e">
        <f t="shared" ca="1" si="243"/>
        <v>#NUM!</v>
      </c>
      <c r="K1126" s="106" t="e">
        <f t="shared" ca="1" si="243"/>
        <v>#NUM!</v>
      </c>
      <c r="L1126" s="106" t="e">
        <f t="shared" ca="1" si="243"/>
        <v>#NUM!</v>
      </c>
      <c r="M1126" s="106" t="e">
        <f t="shared" ca="1" si="243"/>
        <v>#NUM!</v>
      </c>
      <c r="N1126" s="106" t="e">
        <f t="shared" ca="1" si="243"/>
        <v>#NUM!</v>
      </c>
      <c r="Q1126" s="4"/>
    </row>
    <row r="1127" spans="1:17" x14ac:dyDescent="0.2">
      <c r="A1127" s="110">
        <f t="shared" ca="1" si="239"/>
        <v>52178</v>
      </c>
      <c r="B1127" s="106">
        <f t="shared" ca="1" si="240"/>
        <v>-20.758904109589039</v>
      </c>
      <c r="C1127" s="106">
        <f t="shared" ca="1" si="240"/>
        <v>-20.744695414099933</v>
      </c>
      <c r="D1127" s="106">
        <f t="shared" ca="1" si="240"/>
        <v>-20.745121391951923</v>
      </c>
      <c r="E1127" s="106">
        <f t="shared" ca="1" si="240"/>
        <v>-20.745138999412966</v>
      </c>
      <c r="F1127" s="106">
        <f t="shared" ca="1" si="241"/>
        <v>20.747222222222224</v>
      </c>
      <c r="G1127" s="106">
        <f t="shared" ca="1" si="241"/>
        <v>20.745371577574968</v>
      </c>
      <c r="H1127" s="106">
        <f t="shared" ca="1" si="241"/>
        <v>20.758904109589039</v>
      </c>
      <c r="I1127" s="106" t="e">
        <f t="shared" ca="1" si="243"/>
        <v>#NUM!</v>
      </c>
      <c r="J1127" s="106" t="e">
        <f t="shared" ca="1" si="243"/>
        <v>#NUM!</v>
      </c>
      <c r="K1127" s="106" t="e">
        <f t="shared" ca="1" si="243"/>
        <v>#NUM!</v>
      </c>
      <c r="L1127" s="106" t="e">
        <f t="shared" ca="1" si="243"/>
        <v>#NUM!</v>
      </c>
      <c r="M1127" s="106" t="e">
        <f t="shared" ca="1" si="243"/>
        <v>#NUM!</v>
      </c>
      <c r="N1127" s="106" t="e">
        <f t="shared" ca="1" si="243"/>
        <v>#NUM!</v>
      </c>
      <c r="Q1127" s="4"/>
    </row>
    <row r="1128" spans="1:17" x14ac:dyDescent="0.2">
      <c r="A1128" s="110">
        <f t="shared" ca="1" si="239"/>
        <v>52179</v>
      </c>
      <c r="B1128" s="106">
        <f t="shared" ca="1" si="240"/>
        <v>-20.761643835616439</v>
      </c>
      <c r="C1128" s="106">
        <f t="shared" ca="1" si="240"/>
        <v>-20.747433264887064</v>
      </c>
      <c r="D1128" s="106">
        <f t="shared" ca="1" si="240"/>
        <v>-20.747859298958911</v>
      </c>
      <c r="E1128" s="106">
        <f t="shared" ca="1" si="240"/>
        <v>-20.747876908743759</v>
      </c>
      <c r="F1128" s="106">
        <f t="shared" ca="1" si="241"/>
        <v>20.75</v>
      </c>
      <c r="G1128" s="106">
        <f t="shared" ca="1" si="241"/>
        <v>20.748109517601044</v>
      </c>
      <c r="H1128" s="106">
        <f t="shared" ca="1" si="241"/>
        <v>20.761643835616439</v>
      </c>
      <c r="I1128" s="106" t="e">
        <f t="shared" ca="1" si="243"/>
        <v>#NUM!</v>
      </c>
      <c r="J1128" s="106" t="e">
        <f t="shared" ca="1" si="243"/>
        <v>#NUM!</v>
      </c>
      <c r="K1128" s="106" t="e">
        <f t="shared" ca="1" si="243"/>
        <v>#NUM!</v>
      </c>
      <c r="L1128" s="106" t="e">
        <f t="shared" ca="1" si="243"/>
        <v>#NUM!</v>
      </c>
      <c r="M1128" s="106" t="e">
        <f t="shared" ca="1" si="243"/>
        <v>#NUM!</v>
      </c>
      <c r="N1128" s="106" t="e">
        <f t="shared" ca="1" si="243"/>
        <v>#NUM!</v>
      </c>
      <c r="Q1128" s="4"/>
    </row>
    <row r="1129" spans="1:17" x14ac:dyDescent="0.2">
      <c r="A1129" s="110">
        <f t="shared" ca="1" si="239"/>
        <v>52180</v>
      </c>
      <c r="B1129" s="106">
        <f t="shared" ca="1" si="240"/>
        <v>-20.764383561643836</v>
      </c>
      <c r="C1129" s="106">
        <f t="shared" ca="1" si="240"/>
        <v>-20.750171115674195</v>
      </c>
      <c r="D1129" s="106">
        <f t="shared" ca="1" si="240"/>
        <v>-20.750597205965899</v>
      </c>
      <c r="E1129" s="106">
        <f t="shared" ca="1" si="240"/>
        <v>-20.750614818074549</v>
      </c>
      <c r="F1129" s="106">
        <f t="shared" ca="1" si="241"/>
        <v>20.752777777777776</v>
      </c>
      <c r="G1129" s="106">
        <f t="shared" ca="1" si="241"/>
        <v>20.750847457627117</v>
      </c>
      <c r="H1129" s="106">
        <f t="shared" ca="1" si="241"/>
        <v>20.764383561643836</v>
      </c>
      <c r="I1129" s="106" t="e">
        <f t="shared" ca="1" si="243"/>
        <v>#NUM!</v>
      </c>
      <c r="J1129" s="106" t="e">
        <f t="shared" ca="1" si="243"/>
        <v>#NUM!</v>
      </c>
      <c r="K1129" s="106" t="e">
        <f t="shared" ca="1" si="243"/>
        <v>#NUM!</v>
      </c>
      <c r="L1129" s="106" t="e">
        <f t="shared" ca="1" si="243"/>
        <v>#NUM!</v>
      </c>
      <c r="M1129" s="106" t="e">
        <f t="shared" ca="1" si="243"/>
        <v>#NUM!</v>
      </c>
      <c r="N1129" s="106" t="e">
        <f t="shared" ca="1" si="243"/>
        <v>#NUM!</v>
      </c>
      <c r="Q1129" s="4"/>
    </row>
    <row r="1130" spans="1:17" x14ac:dyDescent="0.2">
      <c r="A1130" s="110">
        <f t="shared" ca="1" si="239"/>
        <v>52270</v>
      </c>
      <c r="B1130" s="106">
        <f t="shared" ca="1" si="240"/>
        <v>-21.010958904109589</v>
      </c>
      <c r="C1130" s="106">
        <f t="shared" ca="1" si="240"/>
        <v>-20.996577686516083</v>
      </c>
      <c r="D1130" s="106">
        <f t="shared" ca="1" si="240"/>
        <v>-20.997008836594865</v>
      </c>
      <c r="E1130" s="106">
        <f t="shared" ca="1" si="240"/>
        <v>-20.997026657845854</v>
      </c>
      <c r="F1130" s="106">
        <f t="shared" ca="1" si="241"/>
        <v>20.997222222222224</v>
      </c>
      <c r="G1130" s="106">
        <f t="shared" ca="1" si="241"/>
        <v>20.997884256378345</v>
      </c>
      <c r="H1130" s="106">
        <f t="shared" ca="1" si="241"/>
        <v>21.010958904109589</v>
      </c>
      <c r="I1130" s="106" t="e">
        <f t="shared" ca="1" si="243"/>
        <v>#NUM!</v>
      </c>
      <c r="J1130" s="106" t="e">
        <f t="shared" ca="1" si="243"/>
        <v>#NUM!</v>
      </c>
      <c r="K1130" s="106" t="e">
        <f t="shared" ca="1" si="243"/>
        <v>#NUM!</v>
      </c>
      <c r="L1130" s="106" t="e">
        <f t="shared" ca="1" si="243"/>
        <v>#NUM!</v>
      </c>
      <c r="M1130" s="106" t="e">
        <f t="shared" ca="1" si="243"/>
        <v>#NUM!</v>
      </c>
      <c r="N1130" s="106" t="e">
        <f t="shared" ca="1" si="243"/>
        <v>#NUM!</v>
      </c>
      <c r="Q1130" s="4"/>
    </row>
    <row r="1131" spans="1:17" x14ac:dyDescent="0.2">
      <c r="A1131" s="110">
        <f t="shared" ca="1" si="239"/>
        <v>52271</v>
      </c>
      <c r="B1131" s="106">
        <f t="shared" ca="1" si="240"/>
        <v>-21.013698630136986</v>
      </c>
      <c r="C1131" s="106">
        <f t="shared" ca="1" si="240"/>
        <v>-20.999315537303218</v>
      </c>
      <c r="D1131" s="106">
        <f t="shared" ca="1" si="240"/>
        <v>-20.999746743601854</v>
      </c>
      <c r="E1131" s="106">
        <f t="shared" ca="1" si="240"/>
        <v>-20.999764567176644</v>
      </c>
      <c r="F1131" s="106">
        <f t="shared" ca="1" si="241"/>
        <v>21</v>
      </c>
      <c r="G1131" s="106">
        <f t="shared" ca="1" si="241"/>
        <v>21.000622277535779</v>
      </c>
      <c r="H1131" s="106">
        <f t="shared" ca="1" si="241"/>
        <v>21.013698630136986</v>
      </c>
      <c r="I1131" s="106" t="e">
        <f t="shared" ca="1" si="243"/>
        <v>#NUM!</v>
      </c>
      <c r="J1131" s="106" t="e">
        <f t="shared" ca="1" si="243"/>
        <v>#NUM!</v>
      </c>
      <c r="K1131" s="106" t="e">
        <f t="shared" ca="1" si="243"/>
        <v>#NUM!</v>
      </c>
      <c r="L1131" s="106" t="e">
        <f t="shared" ca="1" si="243"/>
        <v>#NUM!</v>
      </c>
      <c r="M1131" s="106" t="e">
        <f t="shared" ca="1" si="243"/>
        <v>#NUM!</v>
      </c>
      <c r="N1131" s="106" t="e">
        <f t="shared" ca="1" si="243"/>
        <v>#NUM!</v>
      </c>
      <c r="Q1131" s="4"/>
    </row>
    <row r="1132" spans="1:17" x14ac:dyDescent="0.2">
      <c r="A1132" s="110">
        <f t="shared" ca="1" si="239"/>
        <v>52272</v>
      </c>
      <c r="B1132" s="106">
        <f t="shared" ca="1" si="240"/>
        <v>-21.016438356164382</v>
      </c>
      <c r="C1132" s="106">
        <f t="shared" ca="1" si="240"/>
        <v>-21.002053388090349</v>
      </c>
      <c r="D1132" s="106">
        <f t="shared" ca="1" si="240"/>
        <v>-21.002484650608842</v>
      </c>
      <c r="E1132" s="106">
        <f t="shared" ca="1" si="240"/>
        <v>-21.002502476507438</v>
      </c>
      <c r="F1132" s="106">
        <f t="shared" ca="1" si="241"/>
        <v>21.002777777777776</v>
      </c>
      <c r="G1132" s="106">
        <f t="shared" ca="1" si="241"/>
        <v>21.003360298693217</v>
      </c>
      <c r="H1132" s="106">
        <f t="shared" ca="1" si="241"/>
        <v>21.016438356164382</v>
      </c>
      <c r="I1132" s="106" t="e">
        <f t="shared" ca="1" si="243"/>
        <v>#NUM!</v>
      </c>
      <c r="J1132" s="106" t="e">
        <f t="shared" ca="1" si="243"/>
        <v>#NUM!</v>
      </c>
      <c r="K1132" s="106" t="e">
        <f t="shared" ca="1" si="243"/>
        <v>#NUM!</v>
      </c>
      <c r="L1132" s="106" t="e">
        <f t="shared" ca="1" si="243"/>
        <v>#NUM!</v>
      </c>
      <c r="M1132" s="106" t="e">
        <f t="shared" ca="1" si="243"/>
        <v>#NUM!</v>
      </c>
      <c r="N1132" s="106" t="e">
        <f t="shared" ca="1" si="243"/>
        <v>#NUM!</v>
      </c>
      <c r="Q1132" s="4"/>
    </row>
    <row r="1133" spans="1:17" x14ac:dyDescent="0.2">
      <c r="A1133" s="110">
        <f t="shared" ca="1" si="239"/>
        <v>52359</v>
      </c>
      <c r="B1133" s="106">
        <f t="shared" ca="1" si="240"/>
        <v>-21.254794520547946</v>
      </c>
      <c r="C1133" s="106">
        <f t="shared" ca="1" si="240"/>
        <v>-21.240246406570844</v>
      </c>
      <c r="D1133" s="106">
        <f t="shared" ca="1" si="240"/>
        <v>-21.240682560216843</v>
      </c>
      <c r="E1133" s="106">
        <f t="shared" ca="1" si="240"/>
        <v>-21.240700588286366</v>
      </c>
      <c r="F1133" s="106">
        <f t="shared" ca="1" si="241"/>
        <v>21.247222222222224</v>
      </c>
      <c r="G1133" s="106">
        <f t="shared" ca="1" si="241"/>
        <v>21.241568139390168</v>
      </c>
      <c r="H1133" s="106">
        <f t="shared" ca="1" si="241"/>
        <v>21.254794520547946</v>
      </c>
      <c r="I1133" s="106" t="e">
        <f t="shared" ca="1" si="243"/>
        <v>#NUM!</v>
      </c>
      <c r="J1133" s="106" t="e">
        <f t="shared" ca="1" si="243"/>
        <v>#NUM!</v>
      </c>
      <c r="K1133" s="106" t="e">
        <f t="shared" ca="1" si="243"/>
        <v>#NUM!</v>
      </c>
      <c r="L1133" s="106" t="e">
        <f t="shared" ca="1" si="243"/>
        <v>#NUM!</v>
      </c>
      <c r="M1133" s="106" t="e">
        <f t="shared" ca="1" si="243"/>
        <v>#NUM!</v>
      </c>
      <c r="N1133" s="106" t="e">
        <f t="shared" ca="1" si="243"/>
        <v>#NUM!</v>
      </c>
      <c r="Q1133" s="4"/>
    </row>
    <row r="1134" spans="1:17" x14ac:dyDescent="0.2">
      <c r="A1134" s="110">
        <f t="shared" ca="1" si="239"/>
        <v>52360</v>
      </c>
      <c r="B1134" s="106">
        <f t="shared" ref="B1134:E1153" ca="1" si="244">($B$7-$A1134)/B$12</f>
        <v>-21.257534246575343</v>
      </c>
      <c r="C1134" s="106">
        <f t="shared" ca="1" si="244"/>
        <v>-21.242984257357975</v>
      </c>
      <c r="D1134" s="106">
        <f t="shared" ca="1" si="244"/>
        <v>-21.243420467223832</v>
      </c>
      <c r="E1134" s="106">
        <f t="shared" ca="1" si="244"/>
        <v>-21.243438497617156</v>
      </c>
      <c r="F1134" s="106">
        <f t="shared" ref="F1134:H1153" ca="1" si="245">YEARFRAC($A1134,$B$7,F$12)</f>
        <v>21.25</v>
      </c>
      <c r="G1134" s="106">
        <f t="shared" ca="1" si="245"/>
        <v>21.244306160547602</v>
      </c>
      <c r="H1134" s="106">
        <f t="shared" ca="1" si="245"/>
        <v>21.257534246575343</v>
      </c>
      <c r="I1134" s="106" t="e">
        <f t="shared" ref="I1134:N1143" ca="1" si="246">DATEDIF($A1134,$B$7,I$12)</f>
        <v>#NUM!</v>
      </c>
      <c r="J1134" s="106" t="e">
        <f t="shared" ca="1" si="246"/>
        <v>#NUM!</v>
      </c>
      <c r="K1134" s="106" t="e">
        <f t="shared" ca="1" si="246"/>
        <v>#NUM!</v>
      </c>
      <c r="L1134" s="106" t="e">
        <f t="shared" ca="1" si="246"/>
        <v>#NUM!</v>
      </c>
      <c r="M1134" s="106" t="e">
        <f t="shared" ca="1" si="246"/>
        <v>#NUM!</v>
      </c>
      <c r="N1134" s="106" t="e">
        <f t="shared" ca="1" si="246"/>
        <v>#NUM!</v>
      </c>
      <c r="Q1134" s="4"/>
    </row>
    <row r="1135" spans="1:17" x14ac:dyDescent="0.2">
      <c r="A1135" s="110">
        <f t="shared" ca="1" si="239"/>
        <v>52361</v>
      </c>
      <c r="B1135" s="106">
        <f t="shared" ca="1" si="244"/>
        <v>-21.260273972602739</v>
      </c>
      <c r="C1135" s="106">
        <f t="shared" ca="1" si="244"/>
        <v>-21.245722108145106</v>
      </c>
      <c r="D1135" s="106">
        <f t="shared" ca="1" si="244"/>
        <v>-21.24615837423082</v>
      </c>
      <c r="E1135" s="106">
        <f t="shared" ca="1" si="244"/>
        <v>-21.246176406947949</v>
      </c>
      <c r="F1135" s="106">
        <f t="shared" ca="1" si="245"/>
        <v>21.252777777777776</v>
      </c>
      <c r="G1135" s="106">
        <f t="shared" ca="1" si="245"/>
        <v>21.247044181705039</v>
      </c>
      <c r="H1135" s="106">
        <f t="shared" ca="1" si="245"/>
        <v>21.260273972602739</v>
      </c>
      <c r="I1135" s="106" t="e">
        <f t="shared" ca="1" si="246"/>
        <v>#NUM!</v>
      </c>
      <c r="J1135" s="106" t="e">
        <f t="shared" ca="1" si="246"/>
        <v>#NUM!</v>
      </c>
      <c r="K1135" s="106" t="e">
        <f t="shared" ca="1" si="246"/>
        <v>#NUM!</v>
      </c>
      <c r="L1135" s="106" t="e">
        <f t="shared" ca="1" si="246"/>
        <v>#NUM!</v>
      </c>
      <c r="M1135" s="106" t="e">
        <f t="shared" ca="1" si="246"/>
        <v>#NUM!</v>
      </c>
      <c r="N1135" s="106" t="e">
        <f t="shared" ca="1" si="246"/>
        <v>#NUM!</v>
      </c>
      <c r="Q1135" s="4"/>
    </row>
    <row r="1136" spans="1:17" x14ac:dyDescent="0.2">
      <c r="A1136" s="110">
        <f t="shared" ca="1" si="239"/>
        <v>52451</v>
      </c>
      <c r="B1136" s="106">
        <f t="shared" ca="1" si="244"/>
        <v>-21.506849315068493</v>
      </c>
      <c r="C1136" s="106">
        <f t="shared" ca="1" si="244"/>
        <v>-21.492128678986994</v>
      </c>
      <c r="D1136" s="106">
        <f t="shared" ca="1" si="244"/>
        <v>-21.492570004859786</v>
      </c>
      <c r="E1136" s="106">
        <f t="shared" ca="1" si="244"/>
        <v>-21.492588246719251</v>
      </c>
      <c r="F1136" s="106">
        <f t="shared" ca="1" si="245"/>
        <v>21.497222222222224</v>
      </c>
      <c r="G1136" s="106">
        <f t="shared" ca="1" si="245"/>
        <v>21.493466085874299</v>
      </c>
      <c r="H1136" s="106">
        <f t="shared" ca="1" si="245"/>
        <v>21.506849315068493</v>
      </c>
      <c r="I1136" s="106" t="e">
        <f t="shared" ca="1" si="246"/>
        <v>#NUM!</v>
      </c>
      <c r="J1136" s="106" t="e">
        <f t="shared" ca="1" si="246"/>
        <v>#NUM!</v>
      </c>
      <c r="K1136" s="106" t="e">
        <f t="shared" ca="1" si="246"/>
        <v>#NUM!</v>
      </c>
      <c r="L1136" s="106" t="e">
        <f t="shared" ca="1" si="246"/>
        <v>#NUM!</v>
      </c>
      <c r="M1136" s="106" t="e">
        <f t="shared" ca="1" si="246"/>
        <v>#NUM!</v>
      </c>
      <c r="N1136" s="106" t="e">
        <f t="shared" ca="1" si="246"/>
        <v>#NUM!</v>
      </c>
      <c r="Q1136" s="4"/>
    </row>
    <row r="1137" spans="1:17" x14ac:dyDescent="0.2">
      <c r="A1137" s="110">
        <f t="shared" ca="1" si="239"/>
        <v>52452</v>
      </c>
      <c r="B1137" s="106">
        <f t="shared" ca="1" si="244"/>
        <v>-21.509589041095889</v>
      </c>
      <c r="C1137" s="106">
        <f t="shared" ca="1" si="244"/>
        <v>-21.494866529774129</v>
      </c>
      <c r="D1137" s="106">
        <f t="shared" ca="1" si="244"/>
        <v>-21.495307911866774</v>
      </c>
      <c r="E1137" s="106">
        <f t="shared" ca="1" si="244"/>
        <v>-21.495326156050044</v>
      </c>
      <c r="F1137" s="106">
        <f t="shared" ca="1" si="245"/>
        <v>21.5</v>
      </c>
      <c r="G1137" s="106">
        <f t="shared" ca="1" si="245"/>
        <v>21.496204107031733</v>
      </c>
      <c r="H1137" s="106">
        <f t="shared" ca="1" si="245"/>
        <v>21.509589041095889</v>
      </c>
      <c r="I1137" s="106" t="e">
        <f t="shared" ca="1" si="246"/>
        <v>#NUM!</v>
      </c>
      <c r="J1137" s="106" t="e">
        <f t="shared" ca="1" si="246"/>
        <v>#NUM!</v>
      </c>
      <c r="K1137" s="106" t="e">
        <f t="shared" ca="1" si="246"/>
        <v>#NUM!</v>
      </c>
      <c r="L1137" s="106" t="e">
        <f t="shared" ca="1" si="246"/>
        <v>#NUM!</v>
      </c>
      <c r="M1137" s="106" t="e">
        <f t="shared" ca="1" si="246"/>
        <v>#NUM!</v>
      </c>
      <c r="N1137" s="106" t="e">
        <f t="shared" ca="1" si="246"/>
        <v>#NUM!</v>
      </c>
      <c r="Q1137" s="4"/>
    </row>
    <row r="1138" spans="1:17" x14ac:dyDescent="0.2">
      <c r="A1138" s="110">
        <f t="shared" ca="1" si="239"/>
        <v>52453</v>
      </c>
      <c r="B1138" s="106">
        <f t="shared" ca="1" si="244"/>
        <v>-21.512328767123286</v>
      </c>
      <c r="C1138" s="106">
        <f t="shared" ca="1" si="244"/>
        <v>-21.49760438056126</v>
      </c>
      <c r="D1138" s="106">
        <f t="shared" ca="1" si="244"/>
        <v>-21.498045818873763</v>
      </c>
      <c r="E1138" s="106">
        <f t="shared" ca="1" si="244"/>
        <v>-21.498064065380838</v>
      </c>
      <c r="F1138" s="106">
        <f t="shared" ca="1" si="245"/>
        <v>21.502777777777776</v>
      </c>
      <c r="G1138" s="106">
        <f t="shared" ca="1" si="245"/>
        <v>21.498942128189171</v>
      </c>
      <c r="H1138" s="106">
        <f t="shared" ca="1" si="245"/>
        <v>21.512328767123286</v>
      </c>
      <c r="I1138" s="106" t="e">
        <f t="shared" ca="1" si="246"/>
        <v>#NUM!</v>
      </c>
      <c r="J1138" s="106" t="e">
        <f t="shared" ca="1" si="246"/>
        <v>#NUM!</v>
      </c>
      <c r="K1138" s="106" t="e">
        <f t="shared" ca="1" si="246"/>
        <v>#NUM!</v>
      </c>
      <c r="L1138" s="106" t="e">
        <f t="shared" ca="1" si="246"/>
        <v>#NUM!</v>
      </c>
      <c r="M1138" s="106" t="e">
        <f t="shared" ca="1" si="246"/>
        <v>#NUM!</v>
      </c>
      <c r="N1138" s="106" t="e">
        <f t="shared" ca="1" si="246"/>
        <v>#NUM!</v>
      </c>
      <c r="Q1138" s="4"/>
    </row>
    <row r="1139" spans="1:17" x14ac:dyDescent="0.2">
      <c r="A1139" s="110">
        <f t="shared" ca="1" si="239"/>
        <v>52543</v>
      </c>
      <c r="B1139" s="106">
        <f t="shared" ca="1" si="244"/>
        <v>-21.758904109589039</v>
      </c>
      <c r="C1139" s="106">
        <f t="shared" ca="1" si="244"/>
        <v>-21.744010951403148</v>
      </c>
      <c r="D1139" s="106">
        <f t="shared" ca="1" si="244"/>
        <v>-21.744457449502729</v>
      </c>
      <c r="E1139" s="106">
        <f t="shared" ca="1" si="244"/>
        <v>-21.744475905152139</v>
      </c>
      <c r="F1139" s="106">
        <f t="shared" ca="1" si="245"/>
        <v>21.747222222222224</v>
      </c>
      <c r="G1139" s="106">
        <f t="shared" ca="1" si="245"/>
        <v>21.745364032358431</v>
      </c>
      <c r="H1139" s="106">
        <f t="shared" ca="1" si="245"/>
        <v>21.758904109589039</v>
      </c>
      <c r="I1139" s="106" t="e">
        <f t="shared" ca="1" si="246"/>
        <v>#NUM!</v>
      </c>
      <c r="J1139" s="106" t="e">
        <f t="shared" ca="1" si="246"/>
        <v>#NUM!</v>
      </c>
      <c r="K1139" s="106" t="e">
        <f t="shared" ca="1" si="246"/>
        <v>#NUM!</v>
      </c>
      <c r="L1139" s="106" t="e">
        <f t="shared" ca="1" si="246"/>
        <v>#NUM!</v>
      </c>
      <c r="M1139" s="106" t="e">
        <f t="shared" ca="1" si="246"/>
        <v>#NUM!</v>
      </c>
      <c r="N1139" s="106" t="e">
        <f t="shared" ca="1" si="246"/>
        <v>#NUM!</v>
      </c>
      <c r="Q1139" s="4"/>
    </row>
    <row r="1140" spans="1:17" x14ac:dyDescent="0.2">
      <c r="A1140" s="110">
        <f t="shared" ca="1" si="239"/>
        <v>52544</v>
      </c>
      <c r="B1140" s="106">
        <f t="shared" ca="1" si="244"/>
        <v>-21.761643835616439</v>
      </c>
      <c r="C1140" s="106">
        <f t="shared" ca="1" si="244"/>
        <v>-21.746748802190282</v>
      </c>
      <c r="D1140" s="106">
        <f t="shared" ca="1" si="244"/>
        <v>-21.747195356509717</v>
      </c>
      <c r="E1140" s="106">
        <f t="shared" ca="1" si="244"/>
        <v>-21.747213814482933</v>
      </c>
      <c r="F1140" s="106">
        <f t="shared" ca="1" si="245"/>
        <v>21.75</v>
      </c>
      <c r="G1140" s="106">
        <f t="shared" ca="1" si="245"/>
        <v>21.748102053515868</v>
      </c>
      <c r="H1140" s="106">
        <f t="shared" ca="1" si="245"/>
        <v>21.761643835616439</v>
      </c>
      <c r="I1140" s="106" t="e">
        <f t="shared" ca="1" si="246"/>
        <v>#NUM!</v>
      </c>
      <c r="J1140" s="106" t="e">
        <f t="shared" ca="1" si="246"/>
        <v>#NUM!</v>
      </c>
      <c r="K1140" s="106" t="e">
        <f t="shared" ca="1" si="246"/>
        <v>#NUM!</v>
      </c>
      <c r="L1140" s="106" t="e">
        <f t="shared" ca="1" si="246"/>
        <v>#NUM!</v>
      </c>
      <c r="M1140" s="106" t="e">
        <f t="shared" ca="1" si="246"/>
        <v>#NUM!</v>
      </c>
      <c r="N1140" s="106" t="e">
        <f t="shared" ca="1" si="246"/>
        <v>#NUM!</v>
      </c>
      <c r="Q1140" s="4"/>
    </row>
    <row r="1141" spans="1:17" x14ac:dyDescent="0.2">
      <c r="A1141" s="110">
        <f t="shared" ca="1" si="239"/>
        <v>52545</v>
      </c>
      <c r="B1141" s="106">
        <f t="shared" ca="1" si="244"/>
        <v>-21.764383561643836</v>
      </c>
      <c r="C1141" s="106">
        <f t="shared" ca="1" si="244"/>
        <v>-21.749486652977414</v>
      </c>
      <c r="D1141" s="106">
        <f t="shared" ca="1" si="244"/>
        <v>-21.749933263516706</v>
      </c>
      <c r="E1141" s="106">
        <f t="shared" ca="1" si="244"/>
        <v>-21.749951723813727</v>
      </c>
      <c r="F1141" s="106">
        <f t="shared" ca="1" si="245"/>
        <v>21.752777777777776</v>
      </c>
      <c r="G1141" s="106">
        <f t="shared" ca="1" si="245"/>
        <v>21.750840074673302</v>
      </c>
      <c r="H1141" s="106">
        <f t="shared" ca="1" si="245"/>
        <v>21.764383561643836</v>
      </c>
      <c r="I1141" s="106" t="e">
        <f t="shared" ca="1" si="246"/>
        <v>#NUM!</v>
      </c>
      <c r="J1141" s="106" t="e">
        <f t="shared" ca="1" si="246"/>
        <v>#NUM!</v>
      </c>
      <c r="K1141" s="106" t="e">
        <f t="shared" ca="1" si="246"/>
        <v>#NUM!</v>
      </c>
      <c r="L1141" s="106" t="e">
        <f t="shared" ca="1" si="246"/>
        <v>#NUM!</v>
      </c>
      <c r="M1141" s="106" t="e">
        <f t="shared" ca="1" si="246"/>
        <v>#NUM!</v>
      </c>
      <c r="N1141" s="106" t="e">
        <f t="shared" ca="1" si="246"/>
        <v>#NUM!</v>
      </c>
      <c r="Q1141" s="4"/>
    </row>
    <row r="1142" spans="1:17" x14ac:dyDescent="0.2">
      <c r="A1142" s="110">
        <f t="shared" ca="1" si="239"/>
        <v>52635</v>
      </c>
      <c r="B1142" s="106">
        <f t="shared" ca="1" si="244"/>
        <v>-22.010958904109589</v>
      </c>
      <c r="C1142" s="106">
        <f t="shared" ca="1" si="244"/>
        <v>-21.995893223819301</v>
      </c>
      <c r="D1142" s="106">
        <f t="shared" ca="1" si="244"/>
        <v>-21.996344894145668</v>
      </c>
      <c r="E1142" s="106">
        <f t="shared" ca="1" si="244"/>
        <v>-21.996363563585028</v>
      </c>
      <c r="F1142" s="106">
        <f t="shared" ca="1" si="245"/>
        <v>21.997222222222224</v>
      </c>
      <c r="G1142" s="106">
        <f t="shared" ca="1" si="245"/>
        <v>21.99523866206404</v>
      </c>
      <c r="H1142" s="106">
        <f t="shared" ca="1" si="245"/>
        <v>22.010958904109589</v>
      </c>
      <c r="I1142" s="106" t="e">
        <f t="shared" ca="1" si="246"/>
        <v>#NUM!</v>
      </c>
      <c r="J1142" s="106" t="e">
        <f t="shared" ca="1" si="246"/>
        <v>#NUM!</v>
      </c>
      <c r="K1142" s="106" t="e">
        <f t="shared" ca="1" si="246"/>
        <v>#NUM!</v>
      </c>
      <c r="L1142" s="106" t="e">
        <f t="shared" ca="1" si="246"/>
        <v>#NUM!</v>
      </c>
      <c r="M1142" s="106" t="e">
        <f t="shared" ca="1" si="246"/>
        <v>#NUM!</v>
      </c>
      <c r="N1142" s="106" t="e">
        <f t="shared" ca="1" si="246"/>
        <v>#NUM!</v>
      </c>
      <c r="Q1142" s="4"/>
    </row>
    <row r="1143" spans="1:17" x14ac:dyDescent="0.2">
      <c r="A1143" s="110">
        <f t="shared" ca="1" si="239"/>
        <v>52636</v>
      </c>
      <c r="B1143" s="106">
        <f t="shared" ca="1" si="244"/>
        <v>-22.013698630136986</v>
      </c>
      <c r="C1143" s="106">
        <f t="shared" ca="1" si="244"/>
        <v>-21.998631074606433</v>
      </c>
      <c r="D1143" s="106">
        <f t="shared" ca="1" si="244"/>
        <v>-21.999082801152657</v>
      </c>
      <c r="E1143" s="106">
        <f t="shared" ca="1" si="244"/>
        <v>-21.999101472915822</v>
      </c>
      <c r="F1143" s="106">
        <f t="shared" ca="1" si="245"/>
        <v>22</v>
      </c>
      <c r="G1143" s="106">
        <f t="shared" ca="1" si="245"/>
        <v>21.997976431377218</v>
      </c>
      <c r="H1143" s="106">
        <f t="shared" ca="1" si="245"/>
        <v>22.013698630136986</v>
      </c>
      <c r="I1143" s="106" t="e">
        <f t="shared" ca="1" si="246"/>
        <v>#NUM!</v>
      </c>
      <c r="J1143" s="106" t="e">
        <f t="shared" ca="1" si="246"/>
        <v>#NUM!</v>
      </c>
      <c r="K1143" s="106" t="e">
        <f t="shared" ca="1" si="246"/>
        <v>#NUM!</v>
      </c>
      <c r="L1143" s="106" t="e">
        <f t="shared" ca="1" si="246"/>
        <v>#NUM!</v>
      </c>
      <c r="M1143" s="106" t="e">
        <f t="shared" ca="1" si="246"/>
        <v>#NUM!</v>
      </c>
      <c r="N1143" s="106" t="e">
        <f t="shared" ca="1" si="246"/>
        <v>#NUM!</v>
      </c>
      <c r="Q1143" s="4"/>
    </row>
    <row r="1144" spans="1:17" x14ac:dyDescent="0.2">
      <c r="A1144" s="110">
        <f t="shared" ca="1" si="239"/>
        <v>52637</v>
      </c>
      <c r="B1144" s="106">
        <f t="shared" ca="1" si="244"/>
        <v>-22.016438356164382</v>
      </c>
      <c r="C1144" s="106">
        <f t="shared" ca="1" si="244"/>
        <v>-22.001368925393567</v>
      </c>
      <c r="D1144" s="106">
        <f t="shared" ca="1" si="244"/>
        <v>-22.001820708159649</v>
      </c>
      <c r="E1144" s="106">
        <f t="shared" ca="1" si="244"/>
        <v>-22.001839382246612</v>
      </c>
      <c r="F1144" s="106">
        <f t="shared" ca="1" si="245"/>
        <v>22.002777777777776</v>
      </c>
      <c r="G1144" s="106">
        <f t="shared" ca="1" si="245"/>
        <v>22.000714200690396</v>
      </c>
      <c r="H1144" s="106">
        <f t="shared" ca="1" si="245"/>
        <v>22.016438356164382</v>
      </c>
      <c r="I1144" s="106" t="e">
        <f t="shared" ref="I1144:N1153" ca="1" si="247">DATEDIF($A1144,$B$7,I$12)</f>
        <v>#NUM!</v>
      </c>
      <c r="J1144" s="106" t="e">
        <f t="shared" ca="1" si="247"/>
        <v>#NUM!</v>
      </c>
      <c r="K1144" s="106" t="e">
        <f t="shared" ca="1" si="247"/>
        <v>#NUM!</v>
      </c>
      <c r="L1144" s="106" t="e">
        <f t="shared" ca="1" si="247"/>
        <v>#NUM!</v>
      </c>
      <c r="M1144" s="106" t="e">
        <f t="shared" ca="1" si="247"/>
        <v>#NUM!</v>
      </c>
      <c r="N1144" s="106" t="e">
        <f t="shared" ca="1" si="247"/>
        <v>#NUM!</v>
      </c>
      <c r="Q1144" s="4"/>
    </row>
    <row r="1145" spans="1:17" x14ac:dyDescent="0.2">
      <c r="A1145" s="110">
        <f t="shared" ca="1" si="239"/>
        <v>52725</v>
      </c>
      <c r="B1145" s="106">
        <f t="shared" ca="1" si="244"/>
        <v>-22.257534246575343</v>
      </c>
      <c r="C1145" s="106">
        <f t="shared" ca="1" si="244"/>
        <v>-22.242299794661189</v>
      </c>
      <c r="D1145" s="106">
        <f t="shared" ca="1" si="244"/>
        <v>-22.242756524774634</v>
      </c>
      <c r="E1145" s="106">
        <f t="shared" ca="1" si="244"/>
        <v>-22.242775403356333</v>
      </c>
      <c r="F1145" s="106">
        <f t="shared" ca="1" si="245"/>
        <v>22.247222222222224</v>
      </c>
      <c r="G1145" s="106">
        <f t="shared" ca="1" si="245"/>
        <v>22.24163790024997</v>
      </c>
      <c r="H1145" s="106">
        <f t="shared" ca="1" si="245"/>
        <v>22.257534246575343</v>
      </c>
      <c r="I1145" s="106" t="e">
        <f t="shared" ca="1" si="247"/>
        <v>#NUM!</v>
      </c>
      <c r="J1145" s="106" t="e">
        <f t="shared" ca="1" si="247"/>
        <v>#NUM!</v>
      </c>
      <c r="K1145" s="106" t="e">
        <f t="shared" ca="1" si="247"/>
        <v>#NUM!</v>
      </c>
      <c r="L1145" s="106" t="e">
        <f t="shared" ca="1" si="247"/>
        <v>#NUM!</v>
      </c>
      <c r="M1145" s="106" t="e">
        <f t="shared" ca="1" si="247"/>
        <v>#NUM!</v>
      </c>
      <c r="N1145" s="106" t="e">
        <f t="shared" ca="1" si="247"/>
        <v>#NUM!</v>
      </c>
      <c r="Q1145" s="4"/>
    </row>
    <row r="1146" spans="1:17" x14ac:dyDescent="0.2">
      <c r="A1146" s="110">
        <f t="shared" ca="1" si="239"/>
        <v>52726</v>
      </c>
      <c r="B1146" s="106">
        <f t="shared" ca="1" si="244"/>
        <v>-22.260273972602739</v>
      </c>
      <c r="C1146" s="106">
        <f t="shared" ca="1" si="244"/>
        <v>-22.245037645448324</v>
      </c>
      <c r="D1146" s="106">
        <f t="shared" ca="1" si="244"/>
        <v>-22.245494431781623</v>
      </c>
      <c r="E1146" s="106">
        <f t="shared" ca="1" si="244"/>
        <v>-22.245513312687123</v>
      </c>
      <c r="F1146" s="106">
        <f t="shared" ca="1" si="245"/>
        <v>22.25</v>
      </c>
      <c r="G1146" s="106">
        <f t="shared" ca="1" si="245"/>
        <v>22.244375669563148</v>
      </c>
      <c r="H1146" s="106">
        <f t="shared" ca="1" si="245"/>
        <v>22.260273972602739</v>
      </c>
      <c r="I1146" s="106" t="e">
        <f t="shared" ca="1" si="247"/>
        <v>#NUM!</v>
      </c>
      <c r="J1146" s="106" t="e">
        <f t="shared" ca="1" si="247"/>
        <v>#NUM!</v>
      </c>
      <c r="K1146" s="106" t="e">
        <f t="shared" ca="1" si="247"/>
        <v>#NUM!</v>
      </c>
      <c r="L1146" s="106" t="e">
        <f t="shared" ca="1" si="247"/>
        <v>#NUM!</v>
      </c>
      <c r="M1146" s="106" t="e">
        <f t="shared" ca="1" si="247"/>
        <v>#NUM!</v>
      </c>
      <c r="N1146" s="106" t="e">
        <f t="shared" ca="1" si="247"/>
        <v>#NUM!</v>
      </c>
      <c r="Q1146" s="4"/>
    </row>
    <row r="1147" spans="1:17" x14ac:dyDescent="0.2">
      <c r="A1147" s="110">
        <f t="shared" ca="1" si="239"/>
        <v>52727</v>
      </c>
      <c r="B1147" s="106">
        <f t="shared" ca="1" si="244"/>
        <v>-22.263013698630136</v>
      </c>
      <c r="C1147" s="106">
        <f t="shared" ca="1" si="244"/>
        <v>-22.247775496235455</v>
      </c>
      <c r="D1147" s="106">
        <f t="shared" ca="1" si="244"/>
        <v>-22.248232338788611</v>
      </c>
      <c r="E1147" s="106">
        <f t="shared" ca="1" si="244"/>
        <v>-22.248251222017917</v>
      </c>
      <c r="F1147" s="106">
        <f t="shared" ca="1" si="245"/>
        <v>22.252777777777776</v>
      </c>
      <c r="G1147" s="106">
        <f t="shared" ca="1" si="245"/>
        <v>22.247113438876326</v>
      </c>
      <c r="H1147" s="106">
        <f t="shared" ca="1" si="245"/>
        <v>22.263013698630136</v>
      </c>
      <c r="I1147" s="106" t="e">
        <f t="shared" ca="1" si="247"/>
        <v>#NUM!</v>
      </c>
      <c r="J1147" s="106" t="e">
        <f t="shared" ca="1" si="247"/>
        <v>#NUM!</v>
      </c>
      <c r="K1147" s="106" t="e">
        <f t="shared" ca="1" si="247"/>
        <v>#NUM!</v>
      </c>
      <c r="L1147" s="106" t="e">
        <f t="shared" ca="1" si="247"/>
        <v>#NUM!</v>
      </c>
      <c r="M1147" s="106" t="e">
        <f t="shared" ca="1" si="247"/>
        <v>#NUM!</v>
      </c>
      <c r="N1147" s="106" t="e">
        <f t="shared" ca="1" si="247"/>
        <v>#NUM!</v>
      </c>
      <c r="Q1147" s="4"/>
    </row>
    <row r="1148" spans="1:17" x14ac:dyDescent="0.2">
      <c r="A1148" s="110">
        <f t="shared" ca="1" si="239"/>
        <v>52817</v>
      </c>
      <c r="B1148" s="106">
        <f t="shared" ca="1" si="244"/>
        <v>-22.509589041095889</v>
      </c>
      <c r="C1148" s="106">
        <f t="shared" ca="1" si="244"/>
        <v>-22.494182067077343</v>
      </c>
      <c r="D1148" s="106">
        <f t="shared" ca="1" si="244"/>
        <v>-22.494643969417577</v>
      </c>
      <c r="E1148" s="106">
        <f t="shared" ca="1" si="244"/>
        <v>-22.494663061789222</v>
      </c>
      <c r="F1148" s="106">
        <f t="shared" ca="1" si="245"/>
        <v>22.497222222222224</v>
      </c>
      <c r="G1148" s="106">
        <f t="shared" ca="1" si="245"/>
        <v>22.493512677062256</v>
      </c>
      <c r="H1148" s="106">
        <f t="shared" ca="1" si="245"/>
        <v>22.509589041095889</v>
      </c>
      <c r="I1148" s="106" t="e">
        <f t="shared" ca="1" si="247"/>
        <v>#NUM!</v>
      </c>
      <c r="J1148" s="106" t="e">
        <f t="shared" ca="1" si="247"/>
        <v>#NUM!</v>
      </c>
      <c r="K1148" s="106" t="e">
        <f t="shared" ca="1" si="247"/>
        <v>#NUM!</v>
      </c>
      <c r="L1148" s="106" t="e">
        <f t="shared" ca="1" si="247"/>
        <v>#NUM!</v>
      </c>
      <c r="M1148" s="106" t="e">
        <f t="shared" ca="1" si="247"/>
        <v>#NUM!</v>
      </c>
      <c r="N1148" s="106" t="e">
        <f t="shared" ca="1" si="247"/>
        <v>#NUM!</v>
      </c>
      <c r="Q1148" s="4"/>
    </row>
    <row r="1149" spans="1:17" x14ac:dyDescent="0.2">
      <c r="A1149" s="110">
        <f t="shared" ca="1" si="239"/>
        <v>52818</v>
      </c>
      <c r="B1149" s="106">
        <f t="shared" ca="1" si="244"/>
        <v>-22.512328767123286</v>
      </c>
      <c r="C1149" s="106">
        <f t="shared" ca="1" si="244"/>
        <v>-22.496919917864478</v>
      </c>
      <c r="D1149" s="106">
        <f t="shared" ca="1" si="244"/>
        <v>-22.497381876424566</v>
      </c>
      <c r="E1149" s="106">
        <f t="shared" ca="1" si="244"/>
        <v>-22.497400971120012</v>
      </c>
      <c r="F1149" s="106">
        <f t="shared" ca="1" si="245"/>
        <v>22.5</v>
      </c>
      <c r="G1149" s="106">
        <f t="shared" ca="1" si="245"/>
        <v>22.496250446375431</v>
      </c>
      <c r="H1149" s="106">
        <f t="shared" ca="1" si="245"/>
        <v>22.512328767123286</v>
      </c>
      <c r="I1149" s="106" t="e">
        <f t="shared" ca="1" si="247"/>
        <v>#NUM!</v>
      </c>
      <c r="J1149" s="106" t="e">
        <f t="shared" ca="1" si="247"/>
        <v>#NUM!</v>
      </c>
      <c r="K1149" s="106" t="e">
        <f t="shared" ca="1" si="247"/>
        <v>#NUM!</v>
      </c>
      <c r="L1149" s="106" t="e">
        <f t="shared" ca="1" si="247"/>
        <v>#NUM!</v>
      </c>
      <c r="M1149" s="106" t="e">
        <f t="shared" ca="1" si="247"/>
        <v>#NUM!</v>
      </c>
      <c r="N1149" s="106" t="e">
        <f t="shared" ca="1" si="247"/>
        <v>#NUM!</v>
      </c>
      <c r="Q1149" s="4"/>
    </row>
    <row r="1150" spans="1:17" x14ac:dyDescent="0.2">
      <c r="A1150" s="110">
        <f t="shared" ca="1" si="239"/>
        <v>52819</v>
      </c>
      <c r="B1150" s="106">
        <f t="shared" ca="1" si="244"/>
        <v>-22.515068493150686</v>
      </c>
      <c r="C1150" s="106">
        <f t="shared" ca="1" si="244"/>
        <v>-22.499657768651609</v>
      </c>
      <c r="D1150" s="106">
        <f t="shared" ca="1" si="244"/>
        <v>-22.500119783431554</v>
      </c>
      <c r="E1150" s="106">
        <f t="shared" ca="1" si="244"/>
        <v>-22.500138880450805</v>
      </c>
      <c r="F1150" s="106">
        <f t="shared" ca="1" si="245"/>
        <v>22.502777777777776</v>
      </c>
      <c r="G1150" s="106">
        <f t="shared" ca="1" si="245"/>
        <v>22.498988215688609</v>
      </c>
      <c r="H1150" s="106">
        <f t="shared" ca="1" si="245"/>
        <v>22.515068493150686</v>
      </c>
      <c r="I1150" s="106" t="e">
        <f t="shared" ca="1" si="247"/>
        <v>#NUM!</v>
      </c>
      <c r="J1150" s="106" t="e">
        <f t="shared" ca="1" si="247"/>
        <v>#NUM!</v>
      </c>
      <c r="K1150" s="106" t="e">
        <f t="shared" ca="1" si="247"/>
        <v>#NUM!</v>
      </c>
      <c r="L1150" s="106" t="e">
        <f t="shared" ca="1" si="247"/>
        <v>#NUM!</v>
      </c>
      <c r="M1150" s="106" t="e">
        <f t="shared" ca="1" si="247"/>
        <v>#NUM!</v>
      </c>
      <c r="N1150" s="106" t="e">
        <f t="shared" ca="1" si="247"/>
        <v>#NUM!</v>
      </c>
      <c r="Q1150" s="4"/>
    </row>
    <row r="1151" spans="1:17" x14ac:dyDescent="0.2">
      <c r="A1151" s="110">
        <f t="shared" ca="1" si="239"/>
        <v>52909</v>
      </c>
      <c r="B1151" s="106">
        <f t="shared" ca="1" si="244"/>
        <v>-22.761643835616439</v>
      </c>
      <c r="C1151" s="106">
        <f t="shared" ca="1" si="244"/>
        <v>-22.746064339493497</v>
      </c>
      <c r="D1151" s="106">
        <f t="shared" ca="1" si="244"/>
        <v>-22.74653141406052</v>
      </c>
      <c r="E1151" s="106">
        <f t="shared" ca="1" si="244"/>
        <v>-22.746550720222107</v>
      </c>
      <c r="F1151" s="106">
        <f t="shared" ca="1" si="245"/>
        <v>22.747222222222224</v>
      </c>
      <c r="G1151" s="106">
        <f t="shared" ca="1" si="245"/>
        <v>22.745387453874539</v>
      </c>
      <c r="H1151" s="106">
        <f t="shared" ca="1" si="245"/>
        <v>22.761643835616439</v>
      </c>
      <c r="I1151" s="106" t="e">
        <f t="shared" ca="1" si="247"/>
        <v>#NUM!</v>
      </c>
      <c r="J1151" s="106" t="e">
        <f t="shared" ca="1" si="247"/>
        <v>#NUM!</v>
      </c>
      <c r="K1151" s="106" t="e">
        <f t="shared" ca="1" si="247"/>
        <v>#NUM!</v>
      </c>
      <c r="L1151" s="106" t="e">
        <f t="shared" ca="1" si="247"/>
        <v>#NUM!</v>
      </c>
      <c r="M1151" s="106" t="e">
        <f t="shared" ca="1" si="247"/>
        <v>#NUM!</v>
      </c>
      <c r="N1151" s="106" t="e">
        <f t="shared" ca="1" si="247"/>
        <v>#NUM!</v>
      </c>
      <c r="Q1151" s="4"/>
    </row>
    <row r="1152" spans="1:17" x14ac:dyDescent="0.2">
      <c r="A1152" s="110">
        <f t="shared" ca="1" si="239"/>
        <v>52910</v>
      </c>
      <c r="B1152" s="106">
        <f t="shared" ca="1" si="244"/>
        <v>-22.764383561643836</v>
      </c>
      <c r="C1152" s="106">
        <f t="shared" ca="1" si="244"/>
        <v>-22.748802190280628</v>
      </c>
      <c r="D1152" s="106">
        <f t="shared" ca="1" si="244"/>
        <v>-22.749269321067509</v>
      </c>
      <c r="E1152" s="106">
        <f t="shared" ca="1" si="244"/>
        <v>-22.7492886295529</v>
      </c>
      <c r="F1152" s="106">
        <f t="shared" ca="1" si="245"/>
        <v>22.75</v>
      </c>
      <c r="G1152" s="106">
        <f t="shared" ca="1" si="245"/>
        <v>22.748125223187717</v>
      </c>
      <c r="H1152" s="106">
        <f t="shared" ca="1" si="245"/>
        <v>22.764383561643836</v>
      </c>
      <c r="I1152" s="106" t="e">
        <f t="shared" ca="1" si="247"/>
        <v>#NUM!</v>
      </c>
      <c r="J1152" s="106" t="e">
        <f t="shared" ca="1" si="247"/>
        <v>#NUM!</v>
      </c>
      <c r="K1152" s="106" t="e">
        <f t="shared" ca="1" si="247"/>
        <v>#NUM!</v>
      </c>
      <c r="L1152" s="106" t="e">
        <f t="shared" ca="1" si="247"/>
        <v>#NUM!</v>
      </c>
      <c r="M1152" s="106" t="e">
        <f t="shared" ca="1" si="247"/>
        <v>#NUM!</v>
      </c>
      <c r="N1152" s="106" t="e">
        <f t="shared" ca="1" si="247"/>
        <v>#NUM!</v>
      </c>
      <c r="Q1152" s="4"/>
    </row>
    <row r="1153" spans="1:17" x14ac:dyDescent="0.2">
      <c r="A1153" s="110">
        <f t="shared" ca="1" si="239"/>
        <v>52911</v>
      </c>
      <c r="B1153" s="106">
        <f t="shared" ca="1" si="244"/>
        <v>-22.767123287671232</v>
      </c>
      <c r="C1153" s="106">
        <f t="shared" ca="1" si="244"/>
        <v>-22.751540041067763</v>
      </c>
      <c r="D1153" s="106">
        <f t="shared" ca="1" si="244"/>
        <v>-22.752007228074497</v>
      </c>
      <c r="E1153" s="106">
        <f t="shared" ca="1" si="244"/>
        <v>-22.752026538883694</v>
      </c>
      <c r="F1153" s="106">
        <f t="shared" ca="1" si="245"/>
        <v>22.752777777777776</v>
      </c>
      <c r="G1153" s="106">
        <f t="shared" ca="1" si="245"/>
        <v>22.750862992500895</v>
      </c>
      <c r="H1153" s="106">
        <f t="shared" ca="1" si="245"/>
        <v>22.767123287671232</v>
      </c>
      <c r="I1153" s="106" t="e">
        <f t="shared" ca="1" si="247"/>
        <v>#NUM!</v>
      </c>
      <c r="J1153" s="106" t="e">
        <f t="shared" ca="1" si="247"/>
        <v>#NUM!</v>
      </c>
      <c r="K1153" s="106" t="e">
        <f t="shared" ca="1" si="247"/>
        <v>#NUM!</v>
      </c>
      <c r="L1153" s="106" t="e">
        <f t="shared" ca="1" si="247"/>
        <v>#NUM!</v>
      </c>
      <c r="M1153" s="106" t="e">
        <f t="shared" ca="1" si="247"/>
        <v>#NUM!</v>
      </c>
      <c r="N1153" s="106" t="e">
        <f t="shared" ca="1" si="247"/>
        <v>#NUM!</v>
      </c>
      <c r="Q1153" s="4"/>
    </row>
    <row r="1154" spans="1:17" x14ac:dyDescent="0.2">
      <c r="A1154" s="110">
        <f t="shared" ca="1" si="239"/>
        <v>53001</v>
      </c>
      <c r="B1154" s="106">
        <f t="shared" ref="B1154:E1173" ca="1" si="248">($B$7-$A1154)/B$12</f>
        <v>-23.013698630136986</v>
      </c>
      <c r="C1154" s="106">
        <f t="shared" ca="1" si="248"/>
        <v>-22.997946611909651</v>
      </c>
      <c r="D1154" s="106">
        <f t="shared" ca="1" si="248"/>
        <v>-22.998418858703463</v>
      </c>
      <c r="E1154" s="106">
        <f t="shared" ca="1" si="248"/>
        <v>-22.998438378654996</v>
      </c>
      <c r="F1154" s="106">
        <f t="shared" ref="F1154:H1173" ca="1" si="249">YEARFRAC($A1154,$B$7,F$12)</f>
        <v>22.997222222222224</v>
      </c>
      <c r="G1154" s="106">
        <f t="shared" ca="1" si="249"/>
        <v>22.997946611909651</v>
      </c>
      <c r="H1154" s="106">
        <f t="shared" ca="1" si="249"/>
        <v>23.013698630136986</v>
      </c>
      <c r="I1154" s="106" t="e">
        <f t="shared" ref="I1154:N1163" ca="1" si="250">DATEDIF($A1154,$B$7,I$12)</f>
        <v>#NUM!</v>
      </c>
      <c r="J1154" s="106" t="e">
        <f t="shared" ca="1" si="250"/>
        <v>#NUM!</v>
      </c>
      <c r="K1154" s="106" t="e">
        <f t="shared" ca="1" si="250"/>
        <v>#NUM!</v>
      </c>
      <c r="L1154" s="106" t="e">
        <f t="shared" ca="1" si="250"/>
        <v>#NUM!</v>
      </c>
      <c r="M1154" s="106" t="e">
        <f t="shared" ca="1" si="250"/>
        <v>#NUM!</v>
      </c>
      <c r="N1154" s="106" t="e">
        <f t="shared" ca="1" si="250"/>
        <v>#NUM!</v>
      </c>
      <c r="Q1154" s="4"/>
    </row>
    <row r="1155" spans="1:17" x14ac:dyDescent="0.2">
      <c r="A1155" s="110">
        <f t="shared" ca="1" si="239"/>
        <v>53002</v>
      </c>
      <c r="B1155" s="106">
        <f t="shared" ca="1" si="248"/>
        <v>-23.016438356164382</v>
      </c>
      <c r="C1155" s="106">
        <f t="shared" ca="1" si="248"/>
        <v>-23.000684462696782</v>
      </c>
      <c r="D1155" s="106">
        <f t="shared" ca="1" si="248"/>
        <v>-23.001156765710451</v>
      </c>
      <c r="E1155" s="106">
        <f t="shared" ca="1" si="248"/>
        <v>-23.001176287985789</v>
      </c>
      <c r="F1155" s="106">
        <f t="shared" ca="1" si="249"/>
        <v>23</v>
      </c>
      <c r="G1155" s="106">
        <f t="shared" ca="1" si="249"/>
        <v>23.000684462696782</v>
      </c>
      <c r="H1155" s="106">
        <f t="shared" ca="1" si="249"/>
        <v>23.016438356164382</v>
      </c>
      <c r="I1155" s="106" t="e">
        <f t="shared" ca="1" si="250"/>
        <v>#NUM!</v>
      </c>
      <c r="J1155" s="106" t="e">
        <f t="shared" ca="1" si="250"/>
        <v>#NUM!</v>
      </c>
      <c r="K1155" s="106" t="e">
        <f t="shared" ca="1" si="250"/>
        <v>#NUM!</v>
      </c>
      <c r="L1155" s="106" t="e">
        <f t="shared" ca="1" si="250"/>
        <v>#NUM!</v>
      </c>
      <c r="M1155" s="106" t="e">
        <f t="shared" ca="1" si="250"/>
        <v>#NUM!</v>
      </c>
      <c r="N1155" s="106" t="e">
        <f t="shared" ca="1" si="250"/>
        <v>#NUM!</v>
      </c>
      <c r="Q1155" s="4"/>
    </row>
    <row r="1156" spans="1:17" x14ac:dyDescent="0.2">
      <c r="A1156" s="110">
        <f t="shared" ca="1" si="239"/>
        <v>53003</v>
      </c>
      <c r="B1156" s="106">
        <f t="shared" ca="1" si="248"/>
        <v>-23.019178082191782</v>
      </c>
      <c r="C1156" s="106">
        <f t="shared" ca="1" si="248"/>
        <v>-23.003422313483917</v>
      </c>
      <c r="D1156" s="106">
        <f t="shared" ca="1" si="248"/>
        <v>-23.00389467271744</v>
      </c>
      <c r="E1156" s="106">
        <f t="shared" ca="1" si="248"/>
        <v>-23.003914197316583</v>
      </c>
      <c r="F1156" s="106">
        <f t="shared" ca="1" si="249"/>
        <v>23.002777777777776</v>
      </c>
      <c r="G1156" s="106">
        <f t="shared" ca="1" si="249"/>
        <v>23.003422313483917</v>
      </c>
      <c r="H1156" s="106">
        <f t="shared" ca="1" si="249"/>
        <v>23.019178082191782</v>
      </c>
      <c r="I1156" s="106" t="e">
        <f t="shared" ca="1" si="250"/>
        <v>#NUM!</v>
      </c>
      <c r="J1156" s="106" t="e">
        <f t="shared" ca="1" si="250"/>
        <v>#NUM!</v>
      </c>
      <c r="K1156" s="106" t="e">
        <f t="shared" ca="1" si="250"/>
        <v>#NUM!</v>
      </c>
      <c r="L1156" s="106" t="e">
        <f t="shared" ca="1" si="250"/>
        <v>#NUM!</v>
      </c>
      <c r="M1156" s="106" t="e">
        <f t="shared" ca="1" si="250"/>
        <v>#NUM!</v>
      </c>
      <c r="N1156" s="106" t="e">
        <f t="shared" ca="1" si="250"/>
        <v>#NUM!</v>
      </c>
      <c r="Q1156" s="4"/>
    </row>
    <row r="1157" spans="1:17" x14ac:dyDescent="0.2">
      <c r="A1157" s="110">
        <f t="shared" ca="1" si="239"/>
        <v>53090</v>
      </c>
      <c r="B1157" s="106">
        <f t="shared" ca="1" si="248"/>
        <v>-23.257534246575343</v>
      </c>
      <c r="C1157" s="106">
        <f t="shared" ca="1" si="248"/>
        <v>-23.241615331964407</v>
      </c>
      <c r="D1157" s="106">
        <f t="shared" ca="1" si="248"/>
        <v>-23.242092582325441</v>
      </c>
      <c r="E1157" s="106">
        <f t="shared" ca="1" si="248"/>
        <v>-23.242112309095507</v>
      </c>
      <c r="F1157" s="106">
        <f t="shared" ca="1" si="249"/>
        <v>23.247222222222224</v>
      </c>
      <c r="G1157" s="106">
        <f t="shared" ca="1" si="249"/>
        <v>23.241615331964407</v>
      </c>
      <c r="H1157" s="106">
        <f t="shared" ca="1" si="249"/>
        <v>23.257534246575343</v>
      </c>
      <c r="I1157" s="106" t="e">
        <f t="shared" ca="1" si="250"/>
        <v>#NUM!</v>
      </c>
      <c r="J1157" s="106" t="e">
        <f t="shared" ca="1" si="250"/>
        <v>#NUM!</v>
      </c>
      <c r="K1157" s="106" t="e">
        <f t="shared" ca="1" si="250"/>
        <v>#NUM!</v>
      </c>
      <c r="L1157" s="106" t="e">
        <f t="shared" ca="1" si="250"/>
        <v>#NUM!</v>
      </c>
      <c r="M1157" s="106" t="e">
        <f t="shared" ca="1" si="250"/>
        <v>#NUM!</v>
      </c>
      <c r="N1157" s="106" t="e">
        <f t="shared" ca="1" si="250"/>
        <v>#NUM!</v>
      </c>
      <c r="Q1157" s="4"/>
    </row>
    <row r="1158" spans="1:17" x14ac:dyDescent="0.2">
      <c r="A1158" s="110">
        <f t="shared" ca="1" si="239"/>
        <v>53091</v>
      </c>
      <c r="B1158" s="106">
        <f t="shared" ca="1" si="248"/>
        <v>-23.260273972602739</v>
      </c>
      <c r="C1158" s="106">
        <f t="shared" ca="1" si="248"/>
        <v>-23.244353182751539</v>
      </c>
      <c r="D1158" s="106">
        <f t="shared" ca="1" si="248"/>
        <v>-23.244830489332429</v>
      </c>
      <c r="E1158" s="106">
        <f t="shared" ca="1" si="248"/>
        <v>-23.244850218426301</v>
      </c>
      <c r="F1158" s="106">
        <f t="shared" ca="1" si="249"/>
        <v>23.25</v>
      </c>
      <c r="G1158" s="106">
        <f t="shared" ca="1" si="249"/>
        <v>23.244353182751539</v>
      </c>
      <c r="H1158" s="106">
        <f t="shared" ca="1" si="249"/>
        <v>23.260273972602739</v>
      </c>
      <c r="I1158" s="106" t="e">
        <f t="shared" ca="1" si="250"/>
        <v>#NUM!</v>
      </c>
      <c r="J1158" s="106" t="e">
        <f t="shared" ca="1" si="250"/>
        <v>#NUM!</v>
      </c>
      <c r="K1158" s="106" t="e">
        <f t="shared" ca="1" si="250"/>
        <v>#NUM!</v>
      </c>
      <c r="L1158" s="106" t="e">
        <f t="shared" ca="1" si="250"/>
        <v>#NUM!</v>
      </c>
      <c r="M1158" s="106" t="e">
        <f t="shared" ca="1" si="250"/>
        <v>#NUM!</v>
      </c>
      <c r="N1158" s="106" t="e">
        <f t="shared" ca="1" si="250"/>
        <v>#NUM!</v>
      </c>
      <c r="Q1158" s="4"/>
    </row>
    <row r="1159" spans="1:17" x14ac:dyDescent="0.2">
      <c r="A1159" s="110">
        <f t="shared" ca="1" si="239"/>
        <v>53092</v>
      </c>
      <c r="B1159" s="106">
        <f t="shared" ca="1" si="248"/>
        <v>-23.263013698630136</v>
      </c>
      <c r="C1159" s="106">
        <f t="shared" ca="1" si="248"/>
        <v>-23.247091033538673</v>
      </c>
      <c r="D1159" s="106">
        <f t="shared" ca="1" si="248"/>
        <v>-23.247568396339418</v>
      </c>
      <c r="E1159" s="106">
        <f t="shared" ca="1" si="248"/>
        <v>-23.247588127757091</v>
      </c>
      <c r="F1159" s="106">
        <f t="shared" ca="1" si="249"/>
        <v>23.252777777777776</v>
      </c>
      <c r="G1159" s="106">
        <f t="shared" ca="1" si="249"/>
        <v>23.247091033538673</v>
      </c>
      <c r="H1159" s="106">
        <f t="shared" ca="1" si="249"/>
        <v>23.263013698630136</v>
      </c>
      <c r="I1159" s="106" t="e">
        <f t="shared" ca="1" si="250"/>
        <v>#NUM!</v>
      </c>
      <c r="J1159" s="106" t="e">
        <f t="shared" ca="1" si="250"/>
        <v>#NUM!</v>
      </c>
      <c r="K1159" s="106" t="e">
        <f t="shared" ca="1" si="250"/>
        <v>#NUM!</v>
      </c>
      <c r="L1159" s="106" t="e">
        <f t="shared" ca="1" si="250"/>
        <v>#NUM!</v>
      </c>
      <c r="M1159" s="106" t="e">
        <f t="shared" ca="1" si="250"/>
        <v>#NUM!</v>
      </c>
      <c r="N1159" s="106" t="e">
        <f t="shared" ca="1" si="250"/>
        <v>#NUM!</v>
      </c>
      <c r="Q1159" s="4"/>
    </row>
    <row r="1160" spans="1:17" x14ac:dyDescent="0.2">
      <c r="A1160" s="110">
        <f t="shared" ca="1" si="239"/>
        <v>53182</v>
      </c>
      <c r="B1160" s="106">
        <f t="shared" ca="1" si="248"/>
        <v>-23.509589041095889</v>
      </c>
      <c r="C1160" s="106">
        <f t="shared" ca="1" si="248"/>
        <v>-23.493497604380561</v>
      </c>
      <c r="D1160" s="106">
        <f t="shared" ca="1" si="248"/>
        <v>-23.493980026968384</v>
      </c>
      <c r="E1160" s="106">
        <f t="shared" ca="1" si="248"/>
        <v>-23.493999967528396</v>
      </c>
      <c r="F1160" s="106">
        <f t="shared" ca="1" si="249"/>
        <v>23.497222222222224</v>
      </c>
      <c r="G1160" s="106">
        <f t="shared" ca="1" si="249"/>
        <v>23.493497604380561</v>
      </c>
      <c r="H1160" s="106">
        <f t="shared" ca="1" si="249"/>
        <v>23.509589041095889</v>
      </c>
      <c r="I1160" s="106" t="e">
        <f t="shared" ca="1" si="250"/>
        <v>#NUM!</v>
      </c>
      <c r="J1160" s="106" t="e">
        <f t="shared" ca="1" si="250"/>
        <v>#NUM!</v>
      </c>
      <c r="K1160" s="106" t="e">
        <f t="shared" ca="1" si="250"/>
        <v>#NUM!</v>
      </c>
      <c r="L1160" s="106" t="e">
        <f t="shared" ca="1" si="250"/>
        <v>#NUM!</v>
      </c>
      <c r="M1160" s="106" t="e">
        <f t="shared" ca="1" si="250"/>
        <v>#NUM!</v>
      </c>
      <c r="N1160" s="106" t="e">
        <f t="shared" ca="1" si="250"/>
        <v>#NUM!</v>
      </c>
      <c r="Q1160" s="4"/>
    </row>
    <row r="1161" spans="1:17" x14ac:dyDescent="0.2">
      <c r="A1161" s="110">
        <f t="shared" ca="1" si="239"/>
        <v>53183</v>
      </c>
      <c r="B1161" s="106">
        <f t="shared" ca="1" si="248"/>
        <v>-23.512328767123286</v>
      </c>
      <c r="C1161" s="106">
        <f t="shared" ca="1" si="248"/>
        <v>-23.496235455167692</v>
      </c>
      <c r="D1161" s="106">
        <f t="shared" ca="1" si="248"/>
        <v>-23.496717933975372</v>
      </c>
      <c r="E1161" s="106">
        <f t="shared" ca="1" si="248"/>
        <v>-23.496737876859189</v>
      </c>
      <c r="F1161" s="106">
        <f t="shared" ca="1" si="249"/>
        <v>23.5</v>
      </c>
      <c r="G1161" s="106">
        <f t="shared" ca="1" si="249"/>
        <v>23.496235455167692</v>
      </c>
      <c r="H1161" s="106">
        <f t="shared" ca="1" si="249"/>
        <v>23.512328767123286</v>
      </c>
      <c r="I1161" s="106" t="e">
        <f t="shared" ca="1" si="250"/>
        <v>#NUM!</v>
      </c>
      <c r="J1161" s="106" t="e">
        <f t="shared" ca="1" si="250"/>
        <v>#NUM!</v>
      </c>
      <c r="K1161" s="106" t="e">
        <f t="shared" ca="1" si="250"/>
        <v>#NUM!</v>
      </c>
      <c r="L1161" s="106" t="e">
        <f t="shared" ca="1" si="250"/>
        <v>#NUM!</v>
      </c>
      <c r="M1161" s="106" t="e">
        <f t="shared" ca="1" si="250"/>
        <v>#NUM!</v>
      </c>
      <c r="N1161" s="106" t="e">
        <f t="shared" ca="1" si="250"/>
        <v>#NUM!</v>
      </c>
      <c r="Q1161" s="4"/>
    </row>
    <row r="1162" spans="1:17" x14ac:dyDescent="0.2">
      <c r="A1162" s="110">
        <f t="shared" ca="1" si="239"/>
        <v>53184</v>
      </c>
      <c r="B1162" s="106">
        <f t="shared" ca="1" si="248"/>
        <v>-23.515068493150686</v>
      </c>
      <c r="C1162" s="106">
        <f t="shared" ca="1" si="248"/>
        <v>-23.498973305954827</v>
      </c>
      <c r="D1162" s="106">
        <f t="shared" ca="1" si="248"/>
        <v>-23.49945584098236</v>
      </c>
      <c r="E1162" s="106">
        <f t="shared" ca="1" si="248"/>
        <v>-23.499475786189979</v>
      </c>
      <c r="F1162" s="106">
        <f t="shared" ca="1" si="249"/>
        <v>23.502777777777776</v>
      </c>
      <c r="G1162" s="106">
        <f t="shared" ca="1" si="249"/>
        <v>23.498973305954827</v>
      </c>
      <c r="H1162" s="106">
        <f t="shared" ca="1" si="249"/>
        <v>23.515068493150686</v>
      </c>
      <c r="I1162" s="106" t="e">
        <f t="shared" ca="1" si="250"/>
        <v>#NUM!</v>
      </c>
      <c r="J1162" s="106" t="e">
        <f t="shared" ca="1" si="250"/>
        <v>#NUM!</v>
      </c>
      <c r="K1162" s="106" t="e">
        <f t="shared" ca="1" si="250"/>
        <v>#NUM!</v>
      </c>
      <c r="L1162" s="106" t="e">
        <f t="shared" ca="1" si="250"/>
        <v>#NUM!</v>
      </c>
      <c r="M1162" s="106" t="e">
        <f t="shared" ca="1" si="250"/>
        <v>#NUM!</v>
      </c>
      <c r="N1162" s="106" t="e">
        <f t="shared" ca="1" si="250"/>
        <v>#NUM!</v>
      </c>
      <c r="Q1162" s="4"/>
    </row>
    <row r="1163" spans="1:17" x14ac:dyDescent="0.2">
      <c r="A1163" s="110">
        <f t="shared" ca="1" si="239"/>
        <v>53274</v>
      </c>
      <c r="B1163" s="106">
        <f t="shared" ca="1" si="248"/>
        <v>-23.761643835616439</v>
      </c>
      <c r="C1163" s="106">
        <f t="shared" ca="1" si="248"/>
        <v>-23.745379876796715</v>
      </c>
      <c r="D1163" s="106">
        <f t="shared" ca="1" si="248"/>
        <v>-23.745867471611326</v>
      </c>
      <c r="E1163" s="106">
        <f t="shared" ca="1" si="248"/>
        <v>-23.745887625961284</v>
      </c>
      <c r="F1163" s="106">
        <f t="shared" ca="1" si="249"/>
        <v>23.747222222222224</v>
      </c>
      <c r="G1163" s="106">
        <f t="shared" ca="1" si="249"/>
        <v>23.745379876796715</v>
      </c>
      <c r="H1163" s="106">
        <f t="shared" ca="1" si="249"/>
        <v>23.761643835616439</v>
      </c>
      <c r="I1163" s="106" t="e">
        <f t="shared" ca="1" si="250"/>
        <v>#NUM!</v>
      </c>
      <c r="J1163" s="106" t="e">
        <f t="shared" ca="1" si="250"/>
        <v>#NUM!</v>
      </c>
      <c r="K1163" s="106" t="e">
        <f t="shared" ca="1" si="250"/>
        <v>#NUM!</v>
      </c>
      <c r="L1163" s="106" t="e">
        <f t="shared" ca="1" si="250"/>
        <v>#NUM!</v>
      </c>
      <c r="M1163" s="106" t="e">
        <f t="shared" ca="1" si="250"/>
        <v>#NUM!</v>
      </c>
      <c r="N1163" s="106" t="e">
        <f t="shared" ca="1" si="250"/>
        <v>#NUM!</v>
      </c>
      <c r="Q1163" s="4"/>
    </row>
    <row r="1164" spans="1:17" x14ac:dyDescent="0.2">
      <c r="A1164" s="110">
        <f t="shared" ca="1" si="239"/>
        <v>53275</v>
      </c>
      <c r="B1164" s="106">
        <f t="shared" ca="1" si="248"/>
        <v>-23.764383561643836</v>
      </c>
      <c r="C1164" s="106">
        <f t="shared" ca="1" si="248"/>
        <v>-23.748117727583846</v>
      </c>
      <c r="D1164" s="106">
        <f t="shared" ca="1" si="248"/>
        <v>-23.748605378618315</v>
      </c>
      <c r="E1164" s="106">
        <f t="shared" ca="1" si="248"/>
        <v>-23.748625535292074</v>
      </c>
      <c r="F1164" s="106">
        <f t="shared" ca="1" si="249"/>
        <v>23.75</v>
      </c>
      <c r="G1164" s="106">
        <f t="shared" ca="1" si="249"/>
        <v>23.748117727583846</v>
      </c>
      <c r="H1164" s="106">
        <f t="shared" ca="1" si="249"/>
        <v>23.764383561643836</v>
      </c>
      <c r="I1164" s="106" t="e">
        <f t="shared" ref="I1164:N1173" ca="1" si="251">DATEDIF($A1164,$B$7,I$12)</f>
        <v>#NUM!</v>
      </c>
      <c r="J1164" s="106" t="e">
        <f t="shared" ca="1" si="251"/>
        <v>#NUM!</v>
      </c>
      <c r="K1164" s="106" t="e">
        <f t="shared" ca="1" si="251"/>
        <v>#NUM!</v>
      </c>
      <c r="L1164" s="106" t="e">
        <f t="shared" ca="1" si="251"/>
        <v>#NUM!</v>
      </c>
      <c r="M1164" s="106" t="e">
        <f t="shared" ca="1" si="251"/>
        <v>#NUM!</v>
      </c>
      <c r="N1164" s="106" t="e">
        <f t="shared" ca="1" si="251"/>
        <v>#NUM!</v>
      </c>
      <c r="Q1164" s="4"/>
    </row>
    <row r="1165" spans="1:17" x14ac:dyDescent="0.2">
      <c r="A1165" s="110">
        <f t="shared" ca="1" si="239"/>
        <v>53276</v>
      </c>
      <c r="B1165" s="106">
        <f t="shared" ca="1" si="248"/>
        <v>-23.767123287671232</v>
      </c>
      <c r="C1165" s="106">
        <f t="shared" ca="1" si="248"/>
        <v>-23.750855578370977</v>
      </c>
      <c r="D1165" s="106">
        <f t="shared" ca="1" si="248"/>
        <v>-23.751343285625303</v>
      </c>
      <c r="E1165" s="106">
        <f t="shared" ca="1" si="248"/>
        <v>-23.751363444622868</v>
      </c>
      <c r="F1165" s="106">
        <f t="shared" ca="1" si="249"/>
        <v>23.752777777777776</v>
      </c>
      <c r="G1165" s="106">
        <f t="shared" ca="1" si="249"/>
        <v>23.750855578370977</v>
      </c>
      <c r="H1165" s="106">
        <f t="shared" ca="1" si="249"/>
        <v>23.767123287671232</v>
      </c>
      <c r="I1165" s="106" t="e">
        <f t="shared" ca="1" si="251"/>
        <v>#NUM!</v>
      </c>
      <c r="J1165" s="106" t="e">
        <f t="shared" ca="1" si="251"/>
        <v>#NUM!</v>
      </c>
      <c r="K1165" s="106" t="e">
        <f t="shared" ca="1" si="251"/>
        <v>#NUM!</v>
      </c>
      <c r="L1165" s="106" t="e">
        <f t="shared" ca="1" si="251"/>
        <v>#NUM!</v>
      </c>
      <c r="M1165" s="106" t="e">
        <f t="shared" ca="1" si="251"/>
        <v>#NUM!</v>
      </c>
      <c r="N1165" s="106" t="e">
        <f t="shared" ca="1" si="251"/>
        <v>#NUM!</v>
      </c>
      <c r="Q1165" s="4"/>
    </row>
    <row r="1166" spans="1:17" x14ac:dyDescent="0.2">
      <c r="A1166" s="110">
        <f t="shared" ca="1" si="239"/>
        <v>53366</v>
      </c>
      <c r="B1166" s="106">
        <f t="shared" ca="1" si="248"/>
        <v>-24.013698630136986</v>
      </c>
      <c r="C1166" s="106">
        <f t="shared" ca="1" si="248"/>
        <v>-23.997262149212869</v>
      </c>
      <c r="D1166" s="106">
        <f t="shared" ca="1" si="248"/>
        <v>-23.997754916254269</v>
      </c>
      <c r="E1166" s="106">
        <f t="shared" ca="1" si="248"/>
        <v>-23.997775284394173</v>
      </c>
      <c r="F1166" s="106">
        <f t="shared" ca="1" si="249"/>
        <v>23.997222222222224</v>
      </c>
      <c r="G1166" s="106">
        <f t="shared" ca="1" si="249"/>
        <v>23.997919176431935</v>
      </c>
      <c r="H1166" s="106">
        <f t="shared" ca="1" si="249"/>
        <v>24.013698630136986</v>
      </c>
      <c r="I1166" s="106" t="e">
        <f t="shared" ca="1" si="251"/>
        <v>#NUM!</v>
      </c>
      <c r="J1166" s="106" t="e">
        <f t="shared" ca="1" si="251"/>
        <v>#NUM!</v>
      </c>
      <c r="K1166" s="106" t="e">
        <f t="shared" ca="1" si="251"/>
        <v>#NUM!</v>
      </c>
      <c r="L1166" s="106" t="e">
        <f t="shared" ca="1" si="251"/>
        <v>#NUM!</v>
      </c>
      <c r="M1166" s="106" t="e">
        <f t="shared" ca="1" si="251"/>
        <v>#NUM!</v>
      </c>
      <c r="N1166" s="106" t="e">
        <f t="shared" ca="1" si="251"/>
        <v>#NUM!</v>
      </c>
      <c r="Q1166" s="4"/>
    </row>
    <row r="1167" spans="1:17" x14ac:dyDescent="0.2">
      <c r="A1167" s="110">
        <f t="shared" ca="1" si="239"/>
        <v>53367</v>
      </c>
      <c r="B1167" s="106">
        <f t="shared" ca="1" si="248"/>
        <v>-24.016438356164382</v>
      </c>
      <c r="C1167" s="106">
        <f t="shared" ca="1" si="248"/>
        <v>-24</v>
      </c>
      <c r="D1167" s="106">
        <f t="shared" ca="1" si="248"/>
        <v>-24.000492823261258</v>
      </c>
      <c r="E1167" s="106">
        <f t="shared" ca="1" si="248"/>
        <v>-24.000513193724963</v>
      </c>
      <c r="F1167" s="106">
        <f t="shared" ca="1" si="249"/>
        <v>24</v>
      </c>
      <c r="G1167" s="106">
        <f t="shared" ca="1" si="249"/>
        <v>24.000657102179389</v>
      </c>
      <c r="H1167" s="106">
        <f t="shared" ca="1" si="249"/>
        <v>24.016438356164382</v>
      </c>
      <c r="I1167" s="106" t="e">
        <f t="shared" ca="1" si="251"/>
        <v>#NUM!</v>
      </c>
      <c r="J1167" s="106" t="e">
        <f t="shared" ca="1" si="251"/>
        <v>#NUM!</v>
      </c>
      <c r="K1167" s="106" t="e">
        <f t="shared" ca="1" si="251"/>
        <v>#NUM!</v>
      </c>
      <c r="L1167" s="106" t="e">
        <f t="shared" ca="1" si="251"/>
        <v>#NUM!</v>
      </c>
      <c r="M1167" s="106" t="e">
        <f t="shared" ca="1" si="251"/>
        <v>#NUM!</v>
      </c>
      <c r="N1167" s="106" t="e">
        <f t="shared" ca="1" si="251"/>
        <v>#NUM!</v>
      </c>
      <c r="Q1167" s="4"/>
    </row>
    <row r="1168" spans="1:17" x14ac:dyDescent="0.2">
      <c r="A1168" s="110">
        <f t="shared" ca="1" si="239"/>
        <v>53368</v>
      </c>
      <c r="B1168" s="106">
        <f t="shared" ca="1" si="248"/>
        <v>-24.019178082191782</v>
      </c>
      <c r="C1168" s="106">
        <f t="shared" ca="1" si="248"/>
        <v>-24.002737850787131</v>
      </c>
      <c r="D1168" s="106">
        <f t="shared" ca="1" si="248"/>
        <v>-24.003230730268246</v>
      </c>
      <c r="E1168" s="106">
        <f t="shared" ca="1" si="248"/>
        <v>-24.003251103055756</v>
      </c>
      <c r="F1168" s="106">
        <f t="shared" ca="1" si="249"/>
        <v>24.002777777777776</v>
      </c>
      <c r="G1168" s="106">
        <f t="shared" ca="1" si="249"/>
        <v>24.003395027926842</v>
      </c>
      <c r="H1168" s="106">
        <f t="shared" ca="1" si="249"/>
        <v>24.019178082191782</v>
      </c>
      <c r="I1168" s="106" t="e">
        <f t="shared" ca="1" si="251"/>
        <v>#NUM!</v>
      </c>
      <c r="J1168" s="106" t="e">
        <f t="shared" ca="1" si="251"/>
        <v>#NUM!</v>
      </c>
      <c r="K1168" s="106" t="e">
        <f t="shared" ca="1" si="251"/>
        <v>#NUM!</v>
      </c>
      <c r="L1168" s="106" t="e">
        <f t="shared" ca="1" si="251"/>
        <v>#NUM!</v>
      </c>
      <c r="M1168" s="106" t="e">
        <f t="shared" ca="1" si="251"/>
        <v>#NUM!</v>
      </c>
      <c r="N1168" s="106" t="e">
        <f t="shared" ca="1" si="251"/>
        <v>#NUM!</v>
      </c>
      <c r="Q1168" s="4"/>
    </row>
    <row r="1169" spans="1:17" x14ac:dyDescent="0.2">
      <c r="A1169" s="110">
        <f t="shared" ca="1" si="239"/>
        <v>53455</v>
      </c>
      <c r="B1169" s="106">
        <f t="shared" ca="1" si="248"/>
        <v>-24.257534246575343</v>
      </c>
      <c r="C1169" s="106">
        <f t="shared" ca="1" si="248"/>
        <v>-24.240930869267626</v>
      </c>
      <c r="D1169" s="106">
        <f t="shared" ca="1" si="248"/>
        <v>-24.241428639876247</v>
      </c>
      <c r="E1169" s="106">
        <f t="shared" ca="1" si="248"/>
        <v>-24.241449214834685</v>
      </c>
      <c r="F1169" s="106">
        <f t="shared" ca="1" si="249"/>
        <v>24.247222222222224</v>
      </c>
      <c r="G1169" s="106">
        <f t="shared" ca="1" si="249"/>
        <v>24.241594567955318</v>
      </c>
      <c r="H1169" s="106">
        <f t="shared" ca="1" si="249"/>
        <v>24.257534246575343</v>
      </c>
      <c r="I1169" s="106" t="e">
        <f t="shared" ca="1" si="251"/>
        <v>#NUM!</v>
      </c>
      <c r="J1169" s="106" t="e">
        <f t="shared" ca="1" si="251"/>
        <v>#NUM!</v>
      </c>
      <c r="K1169" s="106" t="e">
        <f t="shared" ca="1" si="251"/>
        <v>#NUM!</v>
      </c>
      <c r="L1169" s="106" t="e">
        <f t="shared" ca="1" si="251"/>
        <v>#NUM!</v>
      </c>
      <c r="M1169" s="106" t="e">
        <f t="shared" ca="1" si="251"/>
        <v>#NUM!</v>
      </c>
      <c r="N1169" s="106" t="e">
        <f t="shared" ca="1" si="251"/>
        <v>#NUM!</v>
      </c>
      <c r="Q1169" s="4"/>
    </row>
    <row r="1170" spans="1:17" x14ac:dyDescent="0.2">
      <c r="A1170" s="110">
        <f t="shared" ref="A1170:A1233" ca="1" si="252">EDATE(A1167,3)</f>
        <v>53456</v>
      </c>
      <c r="B1170" s="106">
        <f t="shared" ca="1" si="248"/>
        <v>-24.260273972602739</v>
      </c>
      <c r="C1170" s="106">
        <f t="shared" ca="1" si="248"/>
        <v>-24.243668720054757</v>
      </c>
      <c r="D1170" s="106">
        <f t="shared" ca="1" si="248"/>
        <v>-24.244166546883235</v>
      </c>
      <c r="E1170" s="106">
        <f t="shared" ca="1" si="248"/>
        <v>-24.244187124165475</v>
      </c>
      <c r="F1170" s="106">
        <f t="shared" ca="1" si="249"/>
        <v>24.25</v>
      </c>
      <c r="G1170" s="106">
        <f t="shared" ca="1" si="249"/>
        <v>24.244332493702771</v>
      </c>
      <c r="H1170" s="106">
        <f t="shared" ca="1" si="249"/>
        <v>24.260273972602739</v>
      </c>
      <c r="I1170" s="106" t="e">
        <f t="shared" ca="1" si="251"/>
        <v>#NUM!</v>
      </c>
      <c r="J1170" s="106" t="e">
        <f t="shared" ca="1" si="251"/>
        <v>#NUM!</v>
      </c>
      <c r="K1170" s="106" t="e">
        <f t="shared" ca="1" si="251"/>
        <v>#NUM!</v>
      </c>
      <c r="L1170" s="106" t="e">
        <f t="shared" ca="1" si="251"/>
        <v>#NUM!</v>
      </c>
      <c r="M1170" s="106" t="e">
        <f t="shared" ca="1" si="251"/>
        <v>#NUM!</v>
      </c>
      <c r="N1170" s="106" t="e">
        <f t="shared" ca="1" si="251"/>
        <v>#NUM!</v>
      </c>
      <c r="Q1170" s="4"/>
    </row>
    <row r="1171" spans="1:17" x14ac:dyDescent="0.2">
      <c r="A1171" s="110">
        <f t="shared" ca="1" si="252"/>
        <v>53457</v>
      </c>
      <c r="B1171" s="106">
        <f t="shared" ca="1" si="248"/>
        <v>-24.263013698630136</v>
      </c>
      <c r="C1171" s="106">
        <f t="shared" ca="1" si="248"/>
        <v>-24.246406570841888</v>
      </c>
      <c r="D1171" s="106">
        <f t="shared" ca="1" si="248"/>
        <v>-24.246904453890224</v>
      </c>
      <c r="E1171" s="106">
        <f t="shared" ca="1" si="248"/>
        <v>-24.246925033496268</v>
      </c>
      <c r="F1171" s="106">
        <f t="shared" ca="1" si="249"/>
        <v>24.252777777777776</v>
      </c>
      <c r="G1171" s="106">
        <f t="shared" ca="1" si="249"/>
        <v>24.247070419450225</v>
      </c>
      <c r="H1171" s="106">
        <f t="shared" ca="1" si="249"/>
        <v>24.263013698630136</v>
      </c>
      <c r="I1171" s="106" t="e">
        <f t="shared" ca="1" si="251"/>
        <v>#NUM!</v>
      </c>
      <c r="J1171" s="106" t="e">
        <f t="shared" ca="1" si="251"/>
        <v>#NUM!</v>
      </c>
      <c r="K1171" s="106" t="e">
        <f t="shared" ca="1" si="251"/>
        <v>#NUM!</v>
      </c>
      <c r="L1171" s="106" t="e">
        <f t="shared" ca="1" si="251"/>
        <v>#NUM!</v>
      </c>
      <c r="M1171" s="106" t="e">
        <f t="shared" ca="1" si="251"/>
        <v>#NUM!</v>
      </c>
      <c r="N1171" s="106" t="e">
        <f t="shared" ca="1" si="251"/>
        <v>#NUM!</v>
      </c>
      <c r="Q1171" s="4"/>
    </row>
    <row r="1172" spans="1:17" x14ac:dyDescent="0.2">
      <c r="A1172" s="110">
        <f t="shared" ca="1" si="252"/>
        <v>53547</v>
      </c>
      <c r="B1172" s="106">
        <f t="shared" ca="1" si="248"/>
        <v>-24.509589041095889</v>
      </c>
      <c r="C1172" s="106">
        <f t="shared" ca="1" si="248"/>
        <v>-24.492813141683779</v>
      </c>
      <c r="D1172" s="106">
        <f t="shared" ca="1" si="248"/>
        <v>-24.49331608451919</v>
      </c>
      <c r="E1172" s="106">
        <f t="shared" ca="1" si="248"/>
        <v>-24.49333687326757</v>
      </c>
      <c r="F1172" s="106">
        <f t="shared" ca="1" si="249"/>
        <v>24.497222222222224</v>
      </c>
      <c r="G1172" s="106">
        <f t="shared" ca="1" si="249"/>
        <v>24.49348373672106</v>
      </c>
      <c r="H1172" s="106">
        <f t="shared" ca="1" si="249"/>
        <v>24.509589041095889</v>
      </c>
      <c r="I1172" s="106" t="e">
        <f t="shared" ca="1" si="251"/>
        <v>#NUM!</v>
      </c>
      <c r="J1172" s="106" t="e">
        <f t="shared" ca="1" si="251"/>
        <v>#NUM!</v>
      </c>
      <c r="K1172" s="106" t="e">
        <f t="shared" ca="1" si="251"/>
        <v>#NUM!</v>
      </c>
      <c r="L1172" s="106" t="e">
        <f t="shared" ca="1" si="251"/>
        <v>#NUM!</v>
      </c>
      <c r="M1172" s="106" t="e">
        <f t="shared" ca="1" si="251"/>
        <v>#NUM!</v>
      </c>
      <c r="N1172" s="106" t="e">
        <f t="shared" ca="1" si="251"/>
        <v>#NUM!</v>
      </c>
      <c r="Q1172" s="4"/>
    </row>
    <row r="1173" spans="1:17" x14ac:dyDescent="0.2">
      <c r="A1173" s="110">
        <f t="shared" ca="1" si="252"/>
        <v>53548</v>
      </c>
      <c r="B1173" s="106">
        <f t="shared" ca="1" si="248"/>
        <v>-24.512328767123286</v>
      </c>
      <c r="C1173" s="106">
        <f t="shared" ca="1" si="248"/>
        <v>-24.495550992470911</v>
      </c>
      <c r="D1173" s="106">
        <f t="shared" ca="1" si="248"/>
        <v>-24.496053991526178</v>
      </c>
      <c r="E1173" s="106">
        <f t="shared" ca="1" si="248"/>
        <v>-24.496074782598363</v>
      </c>
      <c r="F1173" s="106">
        <f t="shared" ca="1" si="249"/>
        <v>24.5</v>
      </c>
      <c r="G1173" s="106">
        <f t="shared" ca="1" si="249"/>
        <v>24.496221662468514</v>
      </c>
      <c r="H1173" s="106">
        <f t="shared" ca="1" si="249"/>
        <v>24.512328767123286</v>
      </c>
      <c r="I1173" s="106" t="e">
        <f t="shared" ca="1" si="251"/>
        <v>#NUM!</v>
      </c>
      <c r="J1173" s="106" t="e">
        <f t="shared" ca="1" si="251"/>
        <v>#NUM!</v>
      </c>
      <c r="K1173" s="106" t="e">
        <f t="shared" ca="1" si="251"/>
        <v>#NUM!</v>
      </c>
      <c r="L1173" s="106" t="e">
        <f t="shared" ca="1" si="251"/>
        <v>#NUM!</v>
      </c>
      <c r="M1173" s="106" t="e">
        <f t="shared" ca="1" si="251"/>
        <v>#NUM!</v>
      </c>
      <c r="N1173" s="106" t="e">
        <f t="shared" ca="1" si="251"/>
        <v>#NUM!</v>
      </c>
      <c r="Q1173" s="4"/>
    </row>
    <row r="1174" spans="1:17" x14ac:dyDescent="0.2">
      <c r="A1174" s="110">
        <f t="shared" ca="1" si="252"/>
        <v>53549</v>
      </c>
      <c r="B1174" s="106">
        <f t="shared" ref="B1174:E1193" ca="1" si="253">($B$7-$A1174)/B$12</f>
        <v>-24.515068493150686</v>
      </c>
      <c r="C1174" s="106">
        <f t="shared" ca="1" si="253"/>
        <v>-24.498288843258042</v>
      </c>
      <c r="D1174" s="106">
        <f t="shared" ca="1" si="253"/>
        <v>-24.498791898533167</v>
      </c>
      <c r="E1174" s="106">
        <f t="shared" ca="1" si="253"/>
        <v>-24.498812691929157</v>
      </c>
      <c r="F1174" s="106">
        <f t="shared" ref="F1174:H1193" ca="1" si="254">YEARFRAC($A1174,$B$7,F$12)</f>
        <v>24.502777777777776</v>
      </c>
      <c r="G1174" s="106">
        <f t="shared" ca="1" si="254"/>
        <v>24.498959588215968</v>
      </c>
      <c r="H1174" s="106">
        <f t="shared" ca="1" si="254"/>
        <v>24.515068493150686</v>
      </c>
      <c r="I1174" s="106" t="e">
        <f t="shared" ref="I1174:N1183" ca="1" si="255">DATEDIF($A1174,$B$7,I$12)</f>
        <v>#NUM!</v>
      </c>
      <c r="J1174" s="106" t="e">
        <f t="shared" ca="1" si="255"/>
        <v>#NUM!</v>
      </c>
      <c r="K1174" s="106" t="e">
        <f t="shared" ca="1" si="255"/>
        <v>#NUM!</v>
      </c>
      <c r="L1174" s="106" t="e">
        <f t="shared" ca="1" si="255"/>
        <v>#NUM!</v>
      </c>
      <c r="M1174" s="106" t="e">
        <f t="shared" ca="1" si="255"/>
        <v>#NUM!</v>
      </c>
      <c r="N1174" s="106" t="e">
        <f t="shared" ca="1" si="255"/>
        <v>#NUM!</v>
      </c>
      <c r="Q1174" s="4"/>
    </row>
    <row r="1175" spans="1:17" x14ac:dyDescent="0.2">
      <c r="A1175" s="110">
        <f t="shared" ca="1" si="252"/>
        <v>53639</v>
      </c>
      <c r="B1175" s="106">
        <f t="shared" ca="1" si="253"/>
        <v>-24.761643835616439</v>
      </c>
      <c r="C1175" s="106">
        <f t="shared" ca="1" si="253"/>
        <v>-24.744695414099933</v>
      </c>
      <c r="D1175" s="106">
        <f t="shared" ca="1" si="253"/>
        <v>-24.745203529162133</v>
      </c>
      <c r="E1175" s="106">
        <f t="shared" ca="1" si="253"/>
        <v>-24.745224531700458</v>
      </c>
      <c r="F1175" s="106">
        <f t="shared" ca="1" si="254"/>
        <v>24.747222222222224</v>
      </c>
      <c r="G1175" s="106">
        <f t="shared" ca="1" si="254"/>
        <v>24.745372905486803</v>
      </c>
      <c r="H1175" s="106">
        <f t="shared" ca="1" si="254"/>
        <v>24.761643835616439</v>
      </c>
      <c r="I1175" s="106" t="e">
        <f t="shared" ca="1" si="255"/>
        <v>#NUM!</v>
      </c>
      <c r="J1175" s="106" t="e">
        <f t="shared" ca="1" si="255"/>
        <v>#NUM!</v>
      </c>
      <c r="K1175" s="106" t="e">
        <f t="shared" ca="1" si="255"/>
        <v>#NUM!</v>
      </c>
      <c r="L1175" s="106" t="e">
        <f t="shared" ca="1" si="255"/>
        <v>#NUM!</v>
      </c>
      <c r="M1175" s="106" t="e">
        <f t="shared" ca="1" si="255"/>
        <v>#NUM!</v>
      </c>
      <c r="N1175" s="106" t="e">
        <f t="shared" ca="1" si="255"/>
        <v>#NUM!</v>
      </c>
      <c r="Q1175" s="4"/>
    </row>
    <row r="1176" spans="1:17" x14ac:dyDescent="0.2">
      <c r="A1176" s="110">
        <f t="shared" ca="1" si="252"/>
        <v>53640</v>
      </c>
      <c r="B1176" s="106">
        <f t="shared" ca="1" si="253"/>
        <v>-24.764383561643836</v>
      </c>
      <c r="C1176" s="106">
        <f t="shared" ca="1" si="253"/>
        <v>-24.747433264887064</v>
      </c>
      <c r="D1176" s="106">
        <f t="shared" ca="1" si="253"/>
        <v>-24.747941436169121</v>
      </c>
      <c r="E1176" s="106">
        <f t="shared" ca="1" si="253"/>
        <v>-24.747962441031252</v>
      </c>
      <c r="F1176" s="106">
        <f t="shared" ca="1" si="254"/>
        <v>24.75</v>
      </c>
      <c r="G1176" s="106">
        <f t="shared" ca="1" si="254"/>
        <v>24.748110831234257</v>
      </c>
      <c r="H1176" s="106">
        <f t="shared" ca="1" si="254"/>
        <v>24.764383561643836</v>
      </c>
      <c r="I1176" s="106" t="e">
        <f t="shared" ca="1" si="255"/>
        <v>#NUM!</v>
      </c>
      <c r="J1176" s="106" t="e">
        <f t="shared" ca="1" si="255"/>
        <v>#NUM!</v>
      </c>
      <c r="K1176" s="106" t="e">
        <f t="shared" ca="1" si="255"/>
        <v>#NUM!</v>
      </c>
      <c r="L1176" s="106" t="e">
        <f t="shared" ca="1" si="255"/>
        <v>#NUM!</v>
      </c>
      <c r="M1176" s="106" t="e">
        <f t="shared" ca="1" si="255"/>
        <v>#NUM!</v>
      </c>
      <c r="N1176" s="106" t="e">
        <f t="shared" ca="1" si="255"/>
        <v>#NUM!</v>
      </c>
      <c r="Q1176" s="4"/>
    </row>
    <row r="1177" spans="1:17" x14ac:dyDescent="0.2">
      <c r="A1177" s="110">
        <f t="shared" ca="1" si="252"/>
        <v>53641</v>
      </c>
      <c r="B1177" s="106">
        <f t="shared" ca="1" si="253"/>
        <v>-24.767123287671232</v>
      </c>
      <c r="C1177" s="106">
        <f t="shared" ca="1" si="253"/>
        <v>-24.750171115674195</v>
      </c>
      <c r="D1177" s="106">
        <f t="shared" ca="1" si="253"/>
        <v>-24.75067934317611</v>
      </c>
      <c r="E1177" s="106">
        <f t="shared" ca="1" si="253"/>
        <v>-24.750700350362045</v>
      </c>
      <c r="F1177" s="106">
        <f t="shared" ca="1" si="254"/>
        <v>24.752777777777776</v>
      </c>
      <c r="G1177" s="106">
        <f t="shared" ca="1" si="254"/>
        <v>24.750848756981711</v>
      </c>
      <c r="H1177" s="106">
        <f t="shared" ca="1" si="254"/>
        <v>24.767123287671232</v>
      </c>
      <c r="I1177" s="106" t="e">
        <f t="shared" ca="1" si="255"/>
        <v>#NUM!</v>
      </c>
      <c r="J1177" s="106" t="e">
        <f t="shared" ca="1" si="255"/>
        <v>#NUM!</v>
      </c>
      <c r="K1177" s="106" t="e">
        <f t="shared" ca="1" si="255"/>
        <v>#NUM!</v>
      </c>
      <c r="L1177" s="106" t="e">
        <f t="shared" ca="1" si="255"/>
        <v>#NUM!</v>
      </c>
      <c r="M1177" s="106" t="e">
        <f t="shared" ca="1" si="255"/>
        <v>#NUM!</v>
      </c>
      <c r="N1177" s="106" t="e">
        <f t="shared" ca="1" si="255"/>
        <v>#NUM!</v>
      </c>
      <c r="Q1177" s="4"/>
    </row>
    <row r="1178" spans="1:17" x14ac:dyDescent="0.2">
      <c r="A1178" s="110">
        <f t="shared" ca="1" si="252"/>
        <v>53731</v>
      </c>
      <c r="B1178" s="106">
        <f t="shared" ca="1" si="253"/>
        <v>-25.013698630136986</v>
      </c>
      <c r="C1178" s="106">
        <f t="shared" ca="1" si="253"/>
        <v>-24.996577686516083</v>
      </c>
      <c r="D1178" s="106">
        <f t="shared" ca="1" si="253"/>
        <v>-24.997090973805076</v>
      </c>
      <c r="E1178" s="106">
        <f t="shared" ca="1" si="253"/>
        <v>-24.997112190133347</v>
      </c>
      <c r="F1178" s="106">
        <f t="shared" ca="1" si="254"/>
        <v>24.997222222222224</v>
      </c>
      <c r="G1178" s="106">
        <f t="shared" ca="1" si="254"/>
        <v>24.997893850042125</v>
      </c>
      <c r="H1178" s="106">
        <f t="shared" ca="1" si="254"/>
        <v>25.013698630136986</v>
      </c>
      <c r="I1178" s="106" t="e">
        <f t="shared" ca="1" si="255"/>
        <v>#NUM!</v>
      </c>
      <c r="J1178" s="106" t="e">
        <f t="shared" ca="1" si="255"/>
        <v>#NUM!</v>
      </c>
      <c r="K1178" s="106" t="e">
        <f t="shared" ca="1" si="255"/>
        <v>#NUM!</v>
      </c>
      <c r="L1178" s="106" t="e">
        <f t="shared" ca="1" si="255"/>
        <v>#NUM!</v>
      </c>
      <c r="M1178" s="106" t="e">
        <f t="shared" ca="1" si="255"/>
        <v>#NUM!</v>
      </c>
      <c r="N1178" s="106" t="e">
        <f t="shared" ca="1" si="255"/>
        <v>#NUM!</v>
      </c>
      <c r="Q1178" s="4"/>
    </row>
    <row r="1179" spans="1:17" x14ac:dyDescent="0.2">
      <c r="A1179" s="110">
        <f t="shared" ca="1" si="252"/>
        <v>53732</v>
      </c>
      <c r="B1179" s="106">
        <f t="shared" ca="1" si="253"/>
        <v>-25.016438356164382</v>
      </c>
      <c r="C1179" s="106">
        <f t="shared" ca="1" si="253"/>
        <v>-24.999315537303218</v>
      </c>
      <c r="D1179" s="106">
        <f t="shared" ca="1" si="253"/>
        <v>-24.999828880812064</v>
      </c>
      <c r="E1179" s="106">
        <f t="shared" ca="1" si="253"/>
        <v>-24.99985009946414</v>
      </c>
      <c r="F1179" s="106">
        <f t="shared" ca="1" si="254"/>
        <v>25</v>
      </c>
      <c r="G1179" s="106">
        <f t="shared" ca="1" si="254"/>
        <v>25.000631844987364</v>
      </c>
      <c r="H1179" s="106">
        <f t="shared" ca="1" si="254"/>
        <v>25.016438356164382</v>
      </c>
      <c r="I1179" s="106" t="e">
        <f t="shared" ca="1" si="255"/>
        <v>#NUM!</v>
      </c>
      <c r="J1179" s="106" t="e">
        <f t="shared" ca="1" si="255"/>
        <v>#NUM!</v>
      </c>
      <c r="K1179" s="106" t="e">
        <f t="shared" ca="1" si="255"/>
        <v>#NUM!</v>
      </c>
      <c r="L1179" s="106" t="e">
        <f t="shared" ca="1" si="255"/>
        <v>#NUM!</v>
      </c>
      <c r="M1179" s="106" t="e">
        <f t="shared" ca="1" si="255"/>
        <v>#NUM!</v>
      </c>
      <c r="N1179" s="106" t="e">
        <f t="shared" ca="1" si="255"/>
        <v>#NUM!</v>
      </c>
      <c r="Q1179" s="4"/>
    </row>
    <row r="1180" spans="1:17" x14ac:dyDescent="0.2">
      <c r="A1180" s="110">
        <f t="shared" ca="1" si="252"/>
        <v>53733</v>
      </c>
      <c r="B1180" s="106">
        <f t="shared" ca="1" si="253"/>
        <v>-25.019178082191782</v>
      </c>
      <c r="C1180" s="106">
        <f t="shared" ca="1" si="253"/>
        <v>-25.002053388090349</v>
      </c>
      <c r="D1180" s="106">
        <f t="shared" ca="1" si="253"/>
        <v>-25.002566787819053</v>
      </c>
      <c r="E1180" s="106">
        <f t="shared" ca="1" si="253"/>
        <v>-25.00258800879493</v>
      </c>
      <c r="F1180" s="106">
        <f t="shared" ca="1" si="254"/>
        <v>25.002777777777776</v>
      </c>
      <c r="G1180" s="106">
        <f t="shared" ca="1" si="254"/>
        <v>25.003369839932603</v>
      </c>
      <c r="H1180" s="106">
        <f t="shared" ca="1" si="254"/>
        <v>25.019178082191782</v>
      </c>
      <c r="I1180" s="106" t="e">
        <f t="shared" ca="1" si="255"/>
        <v>#NUM!</v>
      </c>
      <c r="J1180" s="106" t="e">
        <f t="shared" ca="1" si="255"/>
        <v>#NUM!</v>
      </c>
      <c r="K1180" s="106" t="e">
        <f t="shared" ca="1" si="255"/>
        <v>#NUM!</v>
      </c>
      <c r="L1180" s="106" t="e">
        <f t="shared" ca="1" si="255"/>
        <v>#NUM!</v>
      </c>
      <c r="M1180" s="106" t="e">
        <f t="shared" ca="1" si="255"/>
        <v>#NUM!</v>
      </c>
      <c r="N1180" s="106" t="e">
        <f t="shared" ca="1" si="255"/>
        <v>#NUM!</v>
      </c>
      <c r="Q1180" s="4"/>
    </row>
    <row r="1181" spans="1:17" x14ac:dyDescent="0.2">
      <c r="A1181" s="110">
        <f t="shared" ca="1" si="252"/>
        <v>53820</v>
      </c>
      <c r="B1181" s="106">
        <f t="shared" ca="1" si="253"/>
        <v>-25.257534246575343</v>
      </c>
      <c r="C1181" s="106">
        <f t="shared" ca="1" si="253"/>
        <v>-25.240246406570844</v>
      </c>
      <c r="D1181" s="106">
        <f t="shared" ca="1" si="253"/>
        <v>-25.24076469742705</v>
      </c>
      <c r="E1181" s="106">
        <f t="shared" ca="1" si="253"/>
        <v>-25.240786120573858</v>
      </c>
      <c r="F1181" s="106">
        <f t="shared" ca="1" si="254"/>
        <v>25.247222222222224</v>
      </c>
      <c r="G1181" s="106">
        <f t="shared" ca="1" si="254"/>
        <v>25.241575400168493</v>
      </c>
      <c r="H1181" s="106">
        <f t="shared" ca="1" si="254"/>
        <v>25.257534246575343</v>
      </c>
      <c r="I1181" s="106" t="e">
        <f t="shared" ca="1" si="255"/>
        <v>#NUM!</v>
      </c>
      <c r="J1181" s="106" t="e">
        <f t="shared" ca="1" si="255"/>
        <v>#NUM!</v>
      </c>
      <c r="K1181" s="106" t="e">
        <f t="shared" ca="1" si="255"/>
        <v>#NUM!</v>
      </c>
      <c r="L1181" s="106" t="e">
        <f t="shared" ca="1" si="255"/>
        <v>#NUM!</v>
      </c>
      <c r="M1181" s="106" t="e">
        <f t="shared" ca="1" si="255"/>
        <v>#NUM!</v>
      </c>
      <c r="N1181" s="106" t="e">
        <f t="shared" ca="1" si="255"/>
        <v>#NUM!</v>
      </c>
      <c r="Q1181" s="4"/>
    </row>
    <row r="1182" spans="1:17" x14ac:dyDescent="0.2">
      <c r="A1182" s="110">
        <f t="shared" ca="1" si="252"/>
        <v>53821</v>
      </c>
      <c r="B1182" s="106">
        <f t="shared" ca="1" si="253"/>
        <v>-25.260273972602739</v>
      </c>
      <c r="C1182" s="106">
        <f t="shared" ca="1" si="253"/>
        <v>-25.242984257357975</v>
      </c>
      <c r="D1182" s="106">
        <f t="shared" ca="1" si="253"/>
        <v>-25.243502604434038</v>
      </c>
      <c r="E1182" s="106">
        <f t="shared" ca="1" si="253"/>
        <v>-25.243524029904652</v>
      </c>
      <c r="F1182" s="106">
        <f t="shared" ca="1" si="254"/>
        <v>25.25</v>
      </c>
      <c r="G1182" s="106">
        <f t="shared" ca="1" si="254"/>
        <v>25.244313395113732</v>
      </c>
      <c r="H1182" s="106">
        <f t="shared" ca="1" si="254"/>
        <v>25.260273972602739</v>
      </c>
      <c r="I1182" s="106" t="e">
        <f t="shared" ca="1" si="255"/>
        <v>#NUM!</v>
      </c>
      <c r="J1182" s="106" t="e">
        <f t="shared" ca="1" si="255"/>
        <v>#NUM!</v>
      </c>
      <c r="K1182" s="106" t="e">
        <f t="shared" ca="1" si="255"/>
        <v>#NUM!</v>
      </c>
      <c r="L1182" s="106" t="e">
        <f t="shared" ca="1" si="255"/>
        <v>#NUM!</v>
      </c>
      <c r="M1182" s="106" t="e">
        <f t="shared" ca="1" si="255"/>
        <v>#NUM!</v>
      </c>
      <c r="N1182" s="106" t="e">
        <f t="shared" ca="1" si="255"/>
        <v>#NUM!</v>
      </c>
      <c r="Q1182" s="4"/>
    </row>
    <row r="1183" spans="1:17" x14ac:dyDescent="0.2">
      <c r="A1183" s="110">
        <f t="shared" ca="1" si="252"/>
        <v>53822</v>
      </c>
      <c r="B1183" s="106">
        <f t="shared" ca="1" si="253"/>
        <v>-25.263013698630136</v>
      </c>
      <c r="C1183" s="106">
        <f t="shared" ca="1" si="253"/>
        <v>-25.245722108145106</v>
      </c>
      <c r="D1183" s="106">
        <f t="shared" ca="1" si="253"/>
        <v>-25.24624051144103</v>
      </c>
      <c r="E1183" s="106">
        <f t="shared" ca="1" si="253"/>
        <v>-25.246261939235442</v>
      </c>
      <c r="F1183" s="106">
        <f t="shared" ca="1" si="254"/>
        <v>25.252777777777776</v>
      </c>
      <c r="G1183" s="106">
        <f t="shared" ca="1" si="254"/>
        <v>25.247051390058971</v>
      </c>
      <c r="H1183" s="106">
        <f t="shared" ca="1" si="254"/>
        <v>25.263013698630136</v>
      </c>
      <c r="I1183" s="106" t="e">
        <f t="shared" ca="1" si="255"/>
        <v>#NUM!</v>
      </c>
      <c r="J1183" s="106" t="e">
        <f t="shared" ca="1" si="255"/>
        <v>#NUM!</v>
      </c>
      <c r="K1183" s="106" t="e">
        <f t="shared" ca="1" si="255"/>
        <v>#NUM!</v>
      </c>
      <c r="L1183" s="106" t="e">
        <f t="shared" ca="1" si="255"/>
        <v>#NUM!</v>
      </c>
      <c r="M1183" s="106" t="e">
        <f t="shared" ca="1" si="255"/>
        <v>#NUM!</v>
      </c>
      <c r="N1183" s="106" t="e">
        <f t="shared" ca="1" si="255"/>
        <v>#NUM!</v>
      </c>
      <c r="Q1183" s="4"/>
    </row>
    <row r="1184" spans="1:17" x14ac:dyDescent="0.2">
      <c r="A1184" s="110">
        <f t="shared" ca="1" si="252"/>
        <v>53912</v>
      </c>
      <c r="B1184" s="106">
        <f t="shared" ca="1" si="253"/>
        <v>-25.509589041095889</v>
      </c>
      <c r="C1184" s="106">
        <f t="shared" ca="1" si="253"/>
        <v>-25.492128678986994</v>
      </c>
      <c r="D1184" s="106">
        <f t="shared" ca="1" si="253"/>
        <v>-25.492652142069993</v>
      </c>
      <c r="E1184" s="106">
        <f t="shared" ca="1" si="253"/>
        <v>-25.492673779006747</v>
      </c>
      <c r="F1184" s="106">
        <f t="shared" ca="1" si="254"/>
        <v>25.497222222222224</v>
      </c>
      <c r="G1184" s="106">
        <f t="shared" ca="1" si="254"/>
        <v>25.493470935130581</v>
      </c>
      <c r="H1184" s="106">
        <f t="shared" ca="1" si="254"/>
        <v>25.509589041095889</v>
      </c>
      <c r="I1184" s="106" t="e">
        <f t="shared" ref="I1184:N1193" ca="1" si="256">DATEDIF($A1184,$B$7,I$12)</f>
        <v>#NUM!</v>
      </c>
      <c r="J1184" s="106" t="e">
        <f t="shared" ca="1" si="256"/>
        <v>#NUM!</v>
      </c>
      <c r="K1184" s="106" t="e">
        <f t="shared" ca="1" si="256"/>
        <v>#NUM!</v>
      </c>
      <c r="L1184" s="106" t="e">
        <f t="shared" ca="1" si="256"/>
        <v>#NUM!</v>
      </c>
      <c r="M1184" s="106" t="e">
        <f t="shared" ca="1" si="256"/>
        <v>#NUM!</v>
      </c>
      <c r="N1184" s="106" t="e">
        <f t="shared" ca="1" si="256"/>
        <v>#NUM!</v>
      </c>
      <c r="Q1184" s="4"/>
    </row>
    <row r="1185" spans="1:17" x14ac:dyDescent="0.2">
      <c r="A1185" s="110">
        <f t="shared" ca="1" si="252"/>
        <v>53913</v>
      </c>
      <c r="B1185" s="106">
        <f t="shared" ca="1" si="253"/>
        <v>-25.512328767123286</v>
      </c>
      <c r="C1185" s="106">
        <f t="shared" ca="1" si="253"/>
        <v>-25.494866529774129</v>
      </c>
      <c r="D1185" s="106">
        <f t="shared" ca="1" si="253"/>
        <v>-25.495390049076981</v>
      </c>
      <c r="E1185" s="106">
        <f t="shared" ca="1" si="253"/>
        <v>-25.495411688337541</v>
      </c>
      <c r="F1185" s="106">
        <f t="shared" ca="1" si="254"/>
        <v>25.5</v>
      </c>
      <c r="G1185" s="106">
        <f t="shared" ca="1" si="254"/>
        <v>25.49620893007582</v>
      </c>
      <c r="H1185" s="106">
        <f t="shared" ca="1" si="254"/>
        <v>25.512328767123286</v>
      </c>
      <c r="I1185" s="106" t="e">
        <f t="shared" ca="1" si="256"/>
        <v>#NUM!</v>
      </c>
      <c r="J1185" s="106" t="e">
        <f t="shared" ca="1" si="256"/>
        <v>#NUM!</v>
      </c>
      <c r="K1185" s="106" t="e">
        <f t="shared" ca="1" si="256"/>
        <v>#NUM!</v>
      </c>
      <c r="L1185" s="106" t="e">
        <f t="shared" ca="1" si="256"/>
        <v>#NUM!</v>
      </c>
      <c r="M1185" s="106" t="e">
        <f t="shared" ca="1" si="256"/>
        <v>#NUM!</v>
      </c>
      <c r="N1185" s="106" t="e">
        <f t="shared" ca="1" si="256"/>
        <v>#NUM!</v>
      </c>
      <c r="Q1185" s="4"/>
    </row>
    <row r="1186" spans="1:17" x14ac:dyDescent="0.2">
      <c r="A1186" s="110">
        <f t="shared" ca="1" si="252"/>
        <v>53914</v>
      </c>
      <c r="B1186" s="106">
        <f t="shared" ca="1" si="253"/>
        <v>-25.515068493150686</v>
      </c>
      <c r="C1186" s="106">
        <f t="shared" ca="1" si="253"/>
        <v>-25.49760438056126</v>
      </c>
      <c r="D1186" s="106">
        <f t="shared" ca="1" si="253"/>
        <v>-25.49812795608397</v>
      </c>
      <c r="E1186" s="106">
        <f t="shared" ca="1" si="253"/>
        <v>-25.498149597668331</v>
      </c>
      <c r="F1186" s="106">
        <f t="shared" ca="1" si="254"/>
        <v>25.502777777777776</v>
      </c>
      <c r="G1186" s="106">
        <f t="shared" ca="1" si="254"/>
        <v>25.498946925021063</v>
      </c>
      <c r="H1186" s="106">
        <f t="shared" ca="1" si="254"/>
        <v>25.515068493150686</v>
      </c>
      <c r="I1186" s="106" t="e">
        <f t="shared" ca="1" si="256"/>
        <v>#NUM!</v>
      </c>
      <c r="J1186" s="106" t="e">
        <f t="shared" ca="1" si="256"/>
        <v>#NUM!</v>
      </c>
      <c r="K1186" s="106" t="e">
        <f t="shared" ca="1" si="256"/>
        <v>#NUM!</v>
      </c>
      <c r="L1186" s="106" t="e">
        <f t="shared" ca="1" si="256"/>
        <v>#NUM!</v>
      </c>
      <c r="M1186" s="106" t="e">
        <f t="shared" ca="1" si="256"/>
        <v>#NUM!</v>
      </c>
      <c r="N1186" s="106" t="e">
        <f t="shared" ca="1" si="256"/>
        <v>#NUM!</v>
      </c>
      <c r="Q1186" s="4"/>
    </row>
    <row r="1187" spans="1:17" x14ac:dyDescent="0.2">
      <c r="A1187" s="110">
        <f t="shared" ca="1" si="252"/>
        <v>54004</v>
      </c>
      <c r="B1187" s="106">
        <f t="shared" ca="1" si="253"/>
        <v>-25.761643835616439</v>
      </c>
      <c r="C1187" s="106">
        <f t="shared" ca="1" si="253"/>
        <v>-25.744010951403148</v>
      </c>
      <c r="D1187" s="106">
        <f t="shared" ca="1" si="253"/>
        <v>-25.744539586712936</v>
      </c>
      <c r="E1187" s="106">
        <f t="shared" ca="1" si="253"/>
        <v>-25.744561437439636</v>
      </c>
      <c r="F1187" s="106">
        <f t="shared" ca="1" si="254"/>
        <v>25.747222222222224</v>
      </c>
      <c r="G1187" s="106">
        <f t="shared" ca="1" si="254"/>
        <v>25.745366470092669</v>
      </c>
      <c r="H1187" s="106">
        <f t="shared" ca="1" si="254"/>
        <v>25.761643835616439</v>
      </c>
      <c r="I1187" s="106" t="e">
        <f t="shared" ca="1" si="256"/>
        <v>#NUM!</v>
      </c>
      <c r="J1187" s="106" t="e">
        <f t="shared" ca="1" si="256"/>
        <v>#NUM!</v>
      </c>
      <c r="K1187" s="106" t="e">
        <f t="shared" ca="1" si="256"/>
        <v>#NUM!</v>
      </c>
      <c r="L1187" s="106" t="e">
        <f t="shared" ca="1" si="256"/>
        <v>#NUM!</v>
      </c>
      <c r="M1187" s="106" t="e">
        <f t="shared" ca="1" si="256"/>
        <v>#NUM!</v>
      </c>
      <c r="N1187" s="106" t="e">
        <f t="shared" ca="1" si="256"/>
        <v>#NUM!</v>
      </c>
      <c r="Q1187" s="4"/>
    </row>
    <row r="1188" spans="1:17" x14ac:dyDescent="0.2">
      <c r="A1188" s="110">
        <f t="shared" ca="1" si="252"/>
        <v>54005</v>
      </c>
      <c r="B1188" s="106">
        <f t="shared" ca="1" si="253"/>
        <v>-25.764383561643836</v>
      </c>
      <c r="C1188" s="106">
        <f t="shared" ca="1" si="253"/>
        <v>-25.746748802190282</v>
      </c>
      <c r="D1188" s="106">
        <f t="shared" ca="1" si="253"/>
        <v>-25.747277493719924</v>
      </c>
      <c r="E1188" s="106">
        <f t="shared" ca="1" si="253"/>
        <v>-25.747299346770426</v>
      </c>
      <c r="F1188" s="106">
        <f t="shared" ca="1" si="254"/>
        <v>25.75</v>
      </c>
      <c r="G1188" s="106">
        <f t="shared" ca="1" si="254"/>
        <v>25.748104465037912</v>
      </c>
      <c r="H1188" s="106">
        <f t="shared" ca="1" si="254"/>
        <v>25.764383561643836</v>
      </c>
      <c r="I1188" s="106" t="e">
        <f t="shared" ca="1" si="256"/>
        <v>#NUM!</v>
      </c>
      <c r="J1188" s="106" t="e">
        <f t="shared" ca="1" si="256"/>
        <v>#NUM!</v>
      </c>
      <c r="K1188" s="106" t="e">
        <f t="shared" ca="1" si="256"/>
        <v>#NUM!</v>
      </c>
      <c r="L1188" s="106" t="e">
        <f t="shared" ca="1" si="256"/>
        <v>#NUM!</v>
      </c>
      <c r="M1188" s="106" t="e">
        <f t="shared" ca="1" si="256"/>
        <v>#NUM!</v>
      </c>
      <c r="N1188" s="106" t="e">
        <f t="shared" ca="1" si="256"/>
        <v>#NUM!</v>
      </c>
      <c r="Q1188" s="4"/>
    </row>
    <row r="1189" spans="1:17" x14ac:dyDescent="0.2">
      <c r="A1189" s="110">
        <f t="shared" ca="1" si="252"/>
        <v>54006</v>
      </c>
      <c r="B1189" s="106">
        <f t="shared" ca="1" si="253"/>
        <v>-25.767123287671232</v>
      </c>
      <c r="C1189" s="106">
        <f t="shared" ca="1" si="253"/>
        <v>-25.749486652977414</v>
      </c>
      <c r="D1189" s="106">
        <f t="shared" ca="1" si="253"/>
        <v>-25.750015400726912</v>
      </c>
      <c r="E1189" s="106">
        <f t="shared" ca="1" si="253"/>
        <v>-25.750037256101219</v>
      </c>
      <c r="F1189" s="106">
        <f t="shared" ca="1" si="254"/>
        <v>25.752777777777776</v>
      </c>
      <c r="G1189" s="106">
        <f t="shared" ca="1" si="254"/>
        <v>25.750842459983151</v>
      </c>
      <c r="H1189" s="106">
        <f t="shared" ca="1" si="254"/>
        <v>25.767123287671232</v>
      </c>
      <c r="I1189" s="106" t="e">
        <f t="shared" ca="1" si="256"/>
        <v>#NUM!</v>
      </c>
      <c r="J1189" s="106" t="e">
        <f t="shared" ca="1" si="256"/>
        <v>#NUM!</v>
      </c>
      <c r="K1189" s="106" t="e">
        <f t="shared" ca="1" si="256"/>
        <v>#NUM!</v>
      </c>
      <c r="L1189" s="106" t="e">
        <f t="shared" ca="1" si="256"/>
        <v>#NUM!</v>
      </c>
      <c r="M1189" s="106" t="e">
        <f t="shared" ca="1" si="256"/>
        <v>#NUM!</v>
      </c>
      <c r="N1189" s="106" t="e">
        <f t="shared" ca="1" si="256"/>
        <v>#NUM!</v>
      </c>
      <c r="Q1189" s="4"/>
    </row>
    <row r="1190" spans="1:17" x14ac:dyDescent="0.2">
      <c r="A1190" s="110">
        <f t="shared" ca="1" si="252"/>
        <v>54096</v>
      </c>
      <c r="B1190" s="106">
        <f t="shared" ca="1" si="253"/>
        <v>-26.013698630136986</v>
      </c>
      <c r="C1190" s="106">
        <f t="shared" ca="1" si="253"/>
        <v>-25.995893223819301</v>
      </c>
      <c r="D1190" s="106">
        <f t="shared" ca="1" si="253"/>
        <v>-25.996427031355879</v>
      </c>
      <c r="E1190" s="106">
        <f t="shared" ca="1" si="253"/>
        <v>-25.996449095872524</v>
      </c>
      <c r="F1190" s="106">
        <f t="shared" ca="1" si="254"/>
        <v>25.997222222222224</v>
      </c>
      <c r="G1190" s="106">
        <f t="shared" ca="1" si="254"/>
        <v>25.995234232407221</v>
      </c>
      <c r="H1190" s="106">
        <f t="shared" ca="1" si="254"/>
        <v>26.013698630136986</v>
      </c>
      <c r="I1190" s="106" t="e">
        <f t="shared" ca="1" si="256"/>
        <v>#NUM!</v>
      </c>
      <c r="J1190" s="106" t="e">
        <f t="shared" ca="1" si="256"/>
        <v>#NUM!</v>
      </c>
      <c r="K1190" s="106" t="e">
        <f t="shared" ca="1" si="256"/>
        <v>#NUM!</v>
      </c>
      <c r="L1190" s="106" t="e">
        <f t="shared" ca="1" si="256"/>
        <v>#NUM!</v>
      </c>
      <c r="M1190" s="106" t="e">
        <f t="shared" ca="1" si="256"/>
        <v>#NUM!</v>
      </c>
      <c r="N1190" s="106" t="e">
        <f t="shared" ca="1" si="256"/>
        <v>#NUM!</v>
      </c>
      <c r="Q1190" s="4"/>
    </row>
    <row r="1191" spans="1:17" x14ac:dyDescent="0.2">
      <c r="A1191" s="110">
        <f t="shared" ca="1" si="252"/>
        <v>54097</v>
      </c>
      <c r="B1191" s="106">
        <f t="shared" ca="1" si="253"/>
        <v>-26.016438356164382</v>
      </c>
      <c r="C1191" s="106">
        <f t="shared" ca="1" si="253"/>
        <v>-25.998631074606433</v>
      </c>
      <c r="D1191" s="106">
        <f t="shared" ca="1" si="253"/>
        <v>-25.999164938362867</v>
      </c>
      <c r="E1191" s="106">
        <f t="shared" ca="1" si="253"/>
        <v>-25.999187005203314</v>
      </c>
      <c r="F1191" s="106">
        <f t="shared" ca="1" si="254"/>
        <v>26</v>
      </c>
      <c r="G1191" s="106">
        <f t="shared" ca="1" si="254"/>
        <v>25.997972013790307</v>
      </c>
      <c r="H1191" s="106">
        <f t="shared" ca="1" si="254"/>
        <v>26.016438356164382</v>
      </c>
      <c r="I1191" s="106" t="e">
        <f t="shared" ca="1" si="256"/>
        <v>#NUM!</v>
      </c>
      <c r="J1191" s="106" t="e">
        <f t="shared" ca="1" si="256"/>
        <v>#NUM!</v>
      </c>
      <c r="K1191" s="106" t="e">
        <f t="shared" ca="1" si="256"/>
        <v>#NUM!</v>
      </c>
      <c r="L1191" s="106" t="e">
        <f t="shared" ca="1" si="256"/>
        <v>#NUM!</v>
      </c>
      <c r="M1191" s="106" t="e">
        <f t="shared" ca="1" si="256"/>
        <v>#NUM!</v>
      </c>
      <c r="N1191" s="106" t="e">
        <f t="shared" ca="1" si="256"/>
        <v>#NUM!</v>
      </c>
      <c r="Q1191" s="4"/>
    </row>
    <row r="1192" spans="1:17" x14ac:dyDescent="0.2">
      <c r="A1192" s="110">
        <f t="shared" ca="1" si="252"/>
        <v>54098</v>
      </c>
      <c r="B1192" s="106">
        <f t="shared" ca="1" si="253"/>
        <v>-26.019178082191782</v>
      </c>
      <c r="C1192" s="106">
        <f t="shared" ca="1" si="253"/>
        <v>-26.001368925393567</v>
      </c>
      <c r="D1192" s="106">
        <f t="shared" ca="1" si="253"/>
        <v>-26.001902845369855</v>
      </c>
      <c r="E1192" s="106">
        <f t="shared" ca="1" si="253"/>
        <v>-26.001924914534108</v>
      </c>
      <c r="F1192" s="106">
        <f t="shared" ca="1" si="254"/>
        <v>26.002777777777776</v>
      </c>
      <c r="G1192" s="106">
        <f t="shared" ca="1" si="254"/>
        <v>26.000709795173396</v>
      </c>
      <c r="H1192" s="106">
        <f t="shared" ca="1" si="254"/>
        <v>26.019178082191782</v>
      </c>
      <c r="I1192" s="106" t="e">
        <f t="shared" ca="1" si="256"/>
        <v>#NUM!</v>
      </c>
      <c r="J1192" s="106" t="e">
        <f t="shared" ca="1" si="256"/>
        <v>#NUM!</v>
      </c>
      <c r="K1192" s="106" t="e">
        <f t="shared" ca="1" si="256"/>
        <v>#NUM!</v>
      </c>
      <c r="L1192" s="106" t="e">
        <f t="shared" ca="1" si="256"/>
        <v>#NUM!</v>
      </c>
      <c r="M1192" s="106" t="e">
        <f t="shared" ca="1" si="256"/>
        <v>#NUM!</v>
      </c>
      <c r="N1192" s="106" t="e">
        <f t="shared" ca="1" si="256"/>
        <v>#NUM!</v>
      </c>
      <c r="Q1192" s="4"/>
    </row>
    <row r="1193" spans="1:17" x14ac:dyDescent="0.2">
      <c r="A1193" s="110">
        <f t="shared" ca="1" si="252"/>
        <v>54186</v>
      </c>
      <c r="B1193" s="106">
        <f t="shared" ca="1" si="253"/>
        <v>-26.260273972602739</v>
      </c>
      <c r="C1193" s="106">
        <f t="shared" ca="1" si="253"/>
        <v>-26.242299794661189</v>
      </c>
      <c r="D1193" s="106">
        <f t="shared" ca="1" si="253"/>
        <v>-26.242838661984845</v>
      </c>
      <c r="E1193" s="106">
        <f t="shared" ca="1" si="253"/>
        <v>-26.242860935643826</v>
      </c>
      <c r="F1193" s="106">
        <f t="shared" ca="1" si="254"/>
        <v>26.247222222222224</v>
      </c>
      <c r="G1193" s="106">
        <f t="shared" ca="1" si="254"/>
        <v>26.241634556885014</v>
      </c>
      <c r="H1193" s="106">
        <f t="shared" ca="1" si="254"/>
        <v>26.260273972602739</v>
      </c>
      <c r="I1193" s="106" t="e">
        <f t="shared" ca="1" si="256"/>
        <v>#NUM!</v>
      </c>
      <c r="J1193" s="106" t="e">
        <f t="shared" ca="1" si="256"/>
        <v>#NUM!</v>
      </c>
      <c r="K1193" s="106" t="e">
        <f t="shared" ca="1" si="256"/>
        <v>#NUM!</v>
      </c>
      <c r="L1193" s="106" t="e">
        <f t="shared" ca="1" si="256"/>
        <v>#NUM!</v>
      </c>
      <c r="M1193" s="106" t="e">
        <f t="shared" ca="1" si="256"/>
        <v>#NUM!</v>
      </c>
      <c r="N1193" s="106" t="e">
        <f t="shared" ca="1" si="256"/>
        <v>#NUM!</v>
      </c>
      <c r="Q1193" s="4"/>
    </row>
    <row r="1194" spans="1:17" x14ac:dyDescent="0.2">
      <c r="A1194" s="110">
        <f t="shared" ca="1" si="252"/>
        <v>54187</v>
      </c>
      <c r="B1194" s="106">
        <f t="shared" ref="B1194:E1213" ca="1" si="257">($B$7-$A1194)/B$12</f>
        <v>-26.263013698630136</v>
      </c>
      <c r="C1194" s="106">
        <f t="shared" ca="1" si="257"/>
        <v>-26.245037645448324</v>
      </c>
      <c r="D1194" s="106">
        <f t="shared" ca="1" si="257"/>
        <v>-26.245576568991833</v>
      </c>
      <c r="E1194" s="106">
        <f t="shared" ca="1" si="257"/>
        <v>-26.245598844974619</v>
      </c>
      <c r="F1194" s="106">
        <f t="shared" ref="F1194:H1213" ca="1" si="258">YEARFRAC($A1194,$B$7,F$12)</f>
        <v>26.25</v>
      </c>
      <c r="G1194" s="106">
        <f t="shared" ca="1" si="258"/>
        <v>26.2443723382681</v>
      </c>
      <c r="H1194" s="106">
        <f t="shared" ca="1" si="258"/>
        <v>26.263013698630136</v>
      </c>
      <c r="I1194" s="106" t="e">
        <f t="shared" ref="I1194:N1203" ca="1" si="259">DATEDIF($A1194,$B$7,I$12)</f>
        <v>#NUM!</v>
      </c>
      <c r="J1194" s="106" t="e">
        <f t="shared" ca="1" si="259"/>
        <v>#NUM!</v>
      </c>
      <c r="K1194" s="106" t="e">
        <f t="shared" ca="1" si="259"/>
        <v>#NUM!</v>
      </c>
      <c r="L1194" s="106" t="e">
        <f t="shared" ca="1" si="259"/>
        <v>#NUM!</v>
      </c>
      <c r="M1194" s="106" t="e">
        <f t="shared" ca="1" si="259"/>
        <v>#NUM!</v>
      </c>
      <c r="N1194" s="106" t="e">
        <f t="shared" ca="1" si="259"/>
        <v>#NUM!</v>
      </c>
      <c r="Q1194" s="4"/>
    </row>
    <row r="1195" spans="1:17" x14ac:dyDescent="0.2">
      <c r="A1195" s="110">
        <f t="shared" ca="1" si="252"/>
        <v>54188</v>
      </c>
      <c r="B1195" s="106">
        <f t="shared" ca="1" si="257"/>
        <v>-26.265753424657536</v>
      </c>
      <c r="C1195" s="106">
        <f t="shared" ca="1" si="257"/>
        <v>-26.247775496235455</v>
      </c>
      <c r="D1195" s="106">
        <f t="shared" ca="1" si="257"/>
        <v>-26.248314475998821</v>
      </c>
      <c r="E1195" s="106">
        <f t="shared" ca="1" si="257"/>
        <v>-26.248336754305409</v>
      </c>
      <c r="F1195" s="106">
        <f t="shared" ca="1" si="258"/>
        <v>26.252777777777776</v>
      </c>
      <c r="G1195" s="106">
        <f t="shared" ca="1" si="258"/>
        <v>26.24711011965119</v>
      </c>
      <c r="H1195" s="106">
        <f t="shared" ca="1" si="258"/>
        <v>26.265753424657536</v>
      </c>
      <c r="I1195" s="106" t="e">
        <f t="shared" ca="1" si="259"/>
        <v>#NUM!</v>
      </c>
      <c r="J1195" s="106" t="e">
        <f t="shared" ca="1" si="259"/>
        <v>#NUM!</v>
      </c>
      <c r="K1195" s="106" t="e">
        <f t="shared" ca="1" si="259"/>
        <v>#NUM!</v>
      </c>
      <c r="L1195" s="106" t="e">
        <f t="shared" ca="1" si="259"/>
        <v>#NUM!</v>
      </c>
      <c r="M1195" s="106" t="e">
        <f t="shared" ca="1" si="259"/>
        <v>#NUM!</v>
      </c>
      <c r="N1195" s="106" t="e">
        <f t="shared" ca="1" si="259"/>
        <v>#NUM!</v>
      </c>
      <c r="Q1195" s="4"/>
    </row>
    <row r="1196" spans="1:17" x14ac:dyDescent="0.2">
      <c r="A1196" s="110">
        <f t="shared" ca="1" si="252"/>
        <v>54278</v>
      </c>
      <c r="B1196" s="106">
        <f t="shared" ca="1" si="257"/>
        <v>-26.512328767123286</v>
      </c>
      <c r="C1196" s="106">
        <f t="shared" ca="1" si="257"/>
        <v>-26.494182067077343</v>
      </c>
      <c r="D1196" s="106">
        <f t="shared" ca="1" si="257"/>
        <v>-26.494726106627787</v>
      </c>
      <c r="E1196" s="106">
        <f t="shared" ca="1" si="257"/>
        <v>-26.494748594076714</v>
      </c>
      <c r="F1196" s="106">
        <f t="shared" ca="1" si="258"/>
        <v>26.497222222222224</v>
      </c>
      <c r="G1196" s="106">
        <f t="shared" ca="1" si="258"/>
        <v>26.493510444128983</v>
      </c>
      <c r="H1196" s="106">
        <f t="shared" ca="1" si="258"/>
        <v>26.512328767123286</v>
      </c>
      <c r="I1196" s="106" t="e">
        <f t="shared" ca="1" si="259"/>
        <v>#NUM!</v>
      </c>
      <c r="J1196" s="106" t="e">
        <f t="shared" ca="1" si="259"/>
        <v>#NUM!</v>
      </c>
      <c r="K1196" s="106" t="e">
        <f t="shared" ca="1" si="259"/>
        <v>#NUM!</v>
      </c>
      <c r="L1196" s="106" t="e">
        <f t="shared" ca="1" si="259"/>
        <v>#NUM!</v>
      </c>
      <c r="M1196" s="106" t="e">
        <f t="shared" ca="1" si="259"/>
        <v>#NUM!</v>
      </c>
      <c r="N1196" s="106" t="e">
        <f t="shared" ca="1" si="259"/>
        <v>#NUM!</v>
      </c>
      <c r="Q1196" s="4"/>
    </row>
    <row r="1197" spans="1:17" x14ac:dyDescent="0.2">
      <c r="A1197" s="110">
        <f t="shared" ca="1" si="252"/>
        <v>54279</v>
      </c>
      <c r="B1197" s="106">
        <f t="shared" ca="1" si="257"/>
        <v>-26.515068493150686</v>
      </c>
      <c r="C1197" s="106">
        <f t="shared" ca="1" si="257"/>
        <v>-26.496919917864478</v>
      </c>
      <c r="D1197" s="106">
        <f t="shared" ca="1" si="257"/>
        <v>-26.497464013634776</v>
      </c>
      <c r="E1197" s="106">
        <f t="shared" ca="1" si="257"/>
        <v>-26.497486503407508</v>
      </c>
      <c r="F1197" s="106">
        <f t="shared" ca="1" si="258"/>
        <v>26.5</v>
      </c>
      <c r="G1197" s="106">
        <f t="shared" ca="1" si="258"/>
        <v>26.496248225512069</v>
      </c>
      <c r="H1197" s="106">
        <f t="shared" ca="1" si="258"/>
        <v>26.515068493150686</v>
      </c>
      <c r="I1197" s="106" t="e">
        <f t="shared" ca="1" si="259"/>
        <v>#NUM!</v>
      </c>
      <c r="J1197" s="106" t="e">
        <f t="shared" ca="1" si="259"/>
        <v>#NUM!</v>
      </c>
      <c r="K1197" s="106" t="e">
        <f t="shared" ca="1" si="259"/>
        <v>#NUM!</v>
      </c>
      <c r="L1197" s="106" t="e">
        <f t="shared" ca="1" si="259"/>
        <v>#NUM!</v>
      </c>
      <c r="M1197" s="106" t="e">
        <f t="shared" ca="1" si="259"/>
        <v>#NUM!</v>
      </c>
      <c r="N1197" s="106" t="e">
        <f t="shared" ca="1" si="259"/>
        <v>#NUM!</v>
      </c>
      <c r="Q1197" s="4"/>
    </row>
    <row r="1198" spans="1:17" x14ac:dyDescent="0.2">
      <c r="A1198" s="110">
        <f t="shared" ca="1" si="252"/>
        <v>54280</v>
      </c>
      <c r="B1198" s="106">
        <f t="shared" ca="1" si="257"/>
        <v>-26.517808219178082</v>
      </c>
      <c r="C1198" s="106">
        <f t="shared" ca="1" si="257"/>
        <v>-26.499657768651609</v>
      </c>
      <c r="D1198" s="106">
        <f t="shared" ca="1" si="257"/>
        <v>-26.500201920641764</v>
      </c>
      <c r="E1198" s="106">
        <f t="shared" ca="1" si="257"/>
        <v>-26.500224412738298</v>
      </c>
      <c r="F1198" s="106">
        <f t="shared" ca="1" si="258"/>
        <v>26.502777777777776</v>
      </c>
      <c r="G1198" s="106">
        <f t="shared" ca="1" si="258"/>
        <v>26.498986006895155</v>
      </c>
      <c r="H1198" s="106">
        <f t="shared" ca="1" si="258"/>
        <v>26.517808219178082</v>
      </c>
      <c r="I1198" s="106" t="e">
        <f t="shared" ca="1" si="259"/>
        <v>#NUM!</v>
      </c>
      <c r="J1198" s="106" t="e">
        <f t="shared" ca="1" si="259"/>
        <v>#NUM!</v>
      </c>
      <c r="K1198" s="106" t="e">
        <f t="shared" ca="1" si="259"/>
        <v>#NUM!</v>
      </c>
      <c r="L1198" s="106" t="e">
        <f t="shared" ca="1" si="259"/>
        <v>#NUM!</v>
      </c>
      <c r="M1198" s="106" t="e">
        <f t="shared" ca="1" si="259"/>
        <v>#NUM!</v>
      </c>
      <c r="N1198" s="106" t="e">
        <f t="shared" ca="1" si="259"/>
        <v>#NUM!</v>
      </c>
      <c r="Q1198" s="4"/>
    </row>
    <row r="1199" spans="1:17" x14ac:dyDescent="0.2">
      <c r="A1199" s="110">
        <f t="shared" ca="1" si="252"/>
        <v>54370</v>
      </c>
      <c r="B1199" s="106">
        <f t="shared" ca="1" si="257"/>
        <v>-26.764383561643836</v>
      </c>
      <c r="C1199" s="106">
        <f t="shared" ca="1" si="257"/>
        <v>-26.746064339493497</v>
      </c>
      <c r="D1199" s="106">
        <f t="shared" ca="1" si="257"/>
        <v>-26.74661355127073</v>
      </c>
      <c r="E1199" s="106">
        <f t="shared" ca="1" si="257"/>
        <v>-26.746636252509603</v>
      </c>
      <c r="F1199" s="106">
        <f t="shared" ca="1" si="258"/>
        <v>26.747222222222224</v>
      </c>
      <c r="G1199" s="106">
        <f t="shared" ca="1" si="258"/>
        <v>26.745386331372949</v>
      </c>
      <c r="H1199" s="106">
        <f t="shared" ca="1" si="258"/>
        <v>26.764383561643836</v>
      </c>
      <c r="I1199" s="106" t="e">
        <f t="shared" ca="1" si="259"/>
        <v>#NUM!</v>
      </c>
      <c r="J1199" s="106" t="e">
        <f t="shared" ca="1" si="259"/>
        <v>#NUM!</v>
      </c>
      <c r="K1199" s="106" t="e">
        <f t="shared" ca="1" si="259"/>
        <v>#NUM!</v>
      </c>
      <c r="L1199" s="106" t="e">
        <f t="shared" ca="1" si="259"/>
        <v>#NUM!</v>
      </c>
      <c r="M1199" s="106" t="e">
        <f t="shared" ca="1" si="259"/>
        <v>#NUM!</v>
      </c>
      <c r="N1199" s="106" t="e">
        <f t="shared" ca="1" si="259"/>
        <v>#NUM!</v>
      </c>
      <c r="Q1199" s="4"/>
    </row>
    <row r="1200" spans="1:17" x14ac:dyDescent="0.2">
      <c r="A1200" s="110">
        <f t="shared" ca="1" si="252"/>
        <v>54371</v>
      </c>
      <c r="B1200" s="106">
        <f t="shared" ca="1" si="257"/>
        <v>-26.767123287671232</v>
      </c>
      <c r="C1200" s="106">
        <f t="shared" ca="1" si="257"/>
        <v>-26.748802190280628</v>
      </c>
      <c r="D1200" s="106">
        <f t="shared" ca="1" si="257"/>
        <v>-26.749351458277719</v>
      </c>
      <c r="E1200" s="106">
        <f t="shared" ca="1" si="257"/>
        <v>-26.749374161840393</v>
      </c>
      <c r="F1200" s="106">
        <f t="shared" ca="1" si="258"/>
        <v>26.75</v>
      </c>
      <c r="G1200" s="106">
        <f t="shared" ca="1" si="258"/>
        <v>26.748124112756035</v>
      </c>
      <c r="H1200" s="106">
        <f t="shared" ca="1" si="258"/>
        <v>26.767123287671232</v>
      </c>
      <c r="I1200" s="106" t="e">
        <f t="shared" ca="1" si="259"/>
        <v>#NUM!</v>
      </c>
      <c r="J1200" s="106" t="e">
        <f t="shared" ca="1" si="259"/>
        <v>#NUM!</v>
      </c>
      <c r="K1200" s="106" t="e">
        <f t="shared" ca="1" si="259"/>
        <v>#NUM!</v>
      </c>
      <c r="L1200" s="106" t="e">
        <f t="shared" ca="1" si="259"/>
        <v>#NUM!</v>
      </c>
      <c r="M1200" s="106" t="e">
        <f t="shared" ca="1" si="259"/>
        <v>#NUM!</v>
      </c>
      <c r="N1200" s="106" t="e">
        <f t="shared" ca="1" si="259"/>
        <v>#NUM!</v>
      </c>
      <c r="Q1200" s="4"/>
    </row>
    <row r="1201" spans="1:17" x14ac:dyDescent="0.2">
      <c r="A1201" s="110">
        <f t="shared" ca="1" si="252"/>
        <v>54372</v>
      </c>
      <c r="B1201" s="106">
        <f t="shared" ca="1" si="257"/>
        <v>-26.769863013698629</v>
      </c>
      <c r="C1201" s="106">
        <f t="shared" ca="1" si="257"/>
        <v>-26.751540041067763</v>
      </c>
      <c r="D1201" s="106">
        <f t="shared" ca="1" si="257"/>
        <v>-26.752089365284707</v>
      </c>
      <c r="E1201" s="106">
        <f t="shared" ca="1" si="257"/>
        <v>-26.752112071171187</v>
      </c>
      <c r="F1201" s="106">
        <f t="shared" ca="1" si="258"/>
        <v>26.752777777777776</v>
      </c>
      <c r="G1201" s="106">
        <f t="shared" ca="1" si="258"/>
        <v>26.750861894139121</v>
      </c>
      <c r="H1201" s="106">
        <f t="shared" ca="1" si="258"/>
        <v>26.769863013698629</v>
      </c>
      <c r="I1201" s="106" t="e">
        <f t="shared" ca="1" si="259"/>
        <v>#NUM!</v>
      </c>
      <c r="J1201" s="106" t="e">
        <f t="shared" ca="1" si="259"/>
        <v>#NUM!</v>
      </c>
      <c r="K1201" s="106" t="e">
        <f t="shared" ca="1" si="259"/>
        <v>#NUM!</v>
      </c>
      <c r="L1201" s="106" t="e">
        <f t="shared" ca="1" si="259"/>
        <v>#NUM!</v>
      </c>
      <c r="M1201" s="106" t="e">
        <f t="shared" ca="1" si="259"/>
        <v>#NUM!</v>
      </c>
      <c r="N1201" s="106" t="e">
        <f t="shared" ca="1" si="259"/>
        <v>#NUM!</v>
      </c>
      <c r="Q1201" s="4"/>
    </row>
    <row r="1202" spans="1:17" x14ac:dyDescent="0.2">
      <c r="A1202" s="110">
        <f t="shared" ca="1" si="252"/>
        <v>54462</v>
      </c>
      <c r="B1202" s="106">
        <f t="shared" ca="1" si="257"/>
        <v>-27.016438356164382</v>
      </c>
      <c r="C1202" s="106">
        <f t="shared" ca="1" si="257"/>
        <v>-26.997946611909651</v>
      </c>
      <c r="D1202" s="106">
        <f t="shared" ca="1" si="257"/>
        <v>-26.998500995913673</v>
      </c>
      <c r="E1202" s="106">
        <f t="shared" ca="1" si="257"/>
        <v>-26.998523910942492</v>
      </c>
      <c r="F1202" s="106">
        <f t="shared" ca="1" si="258"/>
        <v>26.997222222222224</v>
      </c>
      <c r="G1202" s="106">
        <f t="shared" ca="1" si="258"/>
        <v>26.997946611909651</v>
      </c>
      <c r="H1202" s="106">
        <f t="shared" ca="1" si="258"/>
        <v>27.016438356164382</v>
      </c>
      <c r="I1202" s="106" t="e">
        <f t="shared" ca="1" si="259"/>
        <v>#NUM!</v>
      </c>
      <c r="J1202" s="106" t="e">
        <f t="shared" ca="1" si="259"/>
        <v>#NUM!</v>
      </c>
      <c r="K1202" s="106" t="e">
        <f t="shared" ca="1" si="259"/>
        <v>#NUM!</v>
      </c>
      <c r="L1202" s="106" t="e">
        <f t="shared" ca="1" si="259"/>
        <v>#NUM!</v>
      </c>
      <c r="M1202" s="106" t="e">
        <f t="shared" ca="1" si="259"/>
        <v>#NUM!</v>
      </c>
      <c r="N1202" s="106" t="e">
        <f t="shared" ca="1" si="259"/>
        <v>#NUM!</v>
      </c>
      <c r="Q1202" s="4"/>
    </row>
    <row r="1203" spans="1:17" x14ac:dyDescent="0.2">
      <c r="A1203" s="110">
        <f t="shared" ca="1" si="252"/>
        <v>54463</v>
      </c>
      <c r="B1203" s="106">
        <f t="shared" ca="1" si="257"/>
        <v>-27.019178082191782</v>
      </c>
      <c r="C1203" s="106">
        <f t="shared" ca="1" si="257"/>
        <v>-27.000684462696782</v>
      </c>
      <c r="D1203" s="106">
        <f t="shared" ca="1" si="257"/>
        <v>-27.001238902920662</v>
      </c>
      <c r="E1203" s="106">
        <f t="shared" ca="1" si="257"/>
        <v>-27.001261820273282</v>
      </c>
      <c r="F1203" s="106">
        <f t="shared" ca="1" si="258"/>
        <v>27</v>
      </c>
      <c r="G1203" s="106">
        <f t="shared" ca="1" si="258"/>
        <v>27.000684462696782</v>
      </c>
      <c r="H1203" s="106">
        <f t="shared" ca="1" si="258"/>
        <v>27.019178082191782</v>
      </c>
      <c r="I1203" s="106" t="e">
        <f t="shared" ca="1" si="259"/>
        <v>#NUM!</v>
      </c>
      <c r="J1203" s="106" t="e">
        <f t="shared" ca="1" si="259"/>
        <v>#NUM!</v>
      </c>
      <c r="K1203" s="106" t="e">
        <f t="shared" ca="1" si="259"/>
        <v>#NUM!</v>
      </c>
      <c r="L1203" s="106" t="e">
        <f t="shared" ca="1" si="259"/>
        <v>#NUM!</v>
      </c>
      <c r="M1203" s="106" t="e">
        <f t="shared" ca="1" si="259"/>
        <v>#NUM!</v>
      </c>
      <c r="N1203" s="106" t="e">
        <f t="shared" ca="1" si="259"/>
        <v>#NUM!</v>
      </c>
      <c r="Q1203" s="4"/>
    </row>
    <row r="1204" spans="1:17" x14ac:dyDescent="0.2">
      <c r="A1204" s="110">
        <f t="shared" ca="1" si="252"/>
        <v>54464</v>
      </c>
      <c r="B1204" s="106">
        <f t="shared" ca="1" si="257"/>
        <v>-27.021917808219179</v>
      </c>
      <c r="C1204" s="106">
        <f t="shared" ca="1" si="257"/>
        <v>-27.003422313483917</v>
      </c>
      <c r="D1204" s="106">
        <f t="shared" ca="1" si="257"/>
        <v>-27.00397680992765</v>
      </c>
      <c r="E1204" s="106">
        <f t="shared" ca="1" si="257"/>
        <v>-27.003999729604075</v>
      </c>
      <c r="F1204" s="106">
        <f t="shared" ca="1" si="258"/>
        <v>27.002777777777776</v>
      </c>
      <c r="G1204" s="106">
        <f t="shared" ca="1" si="258"/>
        <v>27.003422313483917</v>
      </c>
      <c r="H1204" s="106">
        <f t="shared" ca="1" si="258"/>
        <v>27.021917808219179</v>
      </c>
      <c r="I1204" s="106" t="e">
        <f t="shared" ref="I1204:N1213" ca="1" si="260">DATEDIF($A1204,$B$7,I$12)</f>
        <v>#NUM!</v>
      </c>
      <c r="J1204" s="106" t="e">
        <f t="shared" ca="1" si="260"/>
        <v>#NUM!</v>
      </c>
      <c r="K1204" s="106" t="e">
        <f t="shared" ca="1" si="260"/>
        <v>#NUM!</v>
      </c>
      <c r="L1204" s="106" t="e">
        <f t="shared" ca="1" si="260"/>
        <v>#NUM!</v>
      </c>
      <c r="M1204" s="106" t="e">
        <f t="shared" ca="1" si="260"/>
        <v>#NUM!</v>
      </c>
      <c r="N1204" s="106" t="e">
        <f t="shared" ca="1" si="260"/>
        <v>#NUM!</v>
      </c>
      <c r="Q1204" s="4"/>
    </row>
    <row r="1205" spans="1:17" x14ac:dyDescent="0.2">
      <c r="A1205" s="110">
        <f t="shared" ca="1" si="252"/>
        <v>54551</v>
      </c>
      <c r="B1205" s="106">
        <f t="shared" ca="1" si="257"/>
        <v>-27.260273972602739</v>
      </c>
      <c r="C1205" s="106">
        <f t="shared" ca="1" si="257"/>
        <v>-27.241615331964407</v>
      </c>
      <c r="D1205" s="106">
        <f t="shared" ca="1" si="257"/>
        <v>-27.242174719535651</v>
      </c>
      <c r="E1205" s="106">
        <f t="shared" ca="1" si="257"/>
        <v>-27.242197841383003</v>
      </c>
      <c r="F1205" s="106">
        <f t="shared" ca="1" si="258"/>
        <v>27.247222222222224</v>
      </c>
      <c r="G1205" s="106">
        <f t="shared" ca="1" si="258"/>
        <v>27.241615331964407</v>
      </c>
      <c r="H1205" s="106">
        <f t="shared" ca="1" si="258"/>
        <v>27.260273972602739</v>
      </c>
      <c r="I1205" s="106" t="e">
        <f t="shared" ca="1" si="260"/>
        <v>#NUM!</v>
      </c>
      <c r="J1205" s="106" t="e">
        <f t="shared" ca="1" si="260"/>
        <v>#NUM!</v>
      </c>
      <c r="K1205" s="106" t="e">
        <f t="shared" ca="1" si="260"/>
        <v>#NUM!</v>
      </c>
      <c r="L1205" s="106" t="e">
        <f t="shared" ca="1" si="260"/>
        <v>#NUM!</v>
      </c>
      <c r="M1205" s="106" t="e">
        <f t="shared" ca="1" si="260"/>
        <v>#NUM!</v>
      </c>
      <c r="N1205" s="106" t="e">
        <f t="shared" ca="1" si="260"/>
        <v>#NUM!</v>
      </c>
      <c r="Q1205" s="4"/>
    </row>
    <row r="1206" spans="1:17" x14ac:dyDescent="0.2">
      <c r="A1206" s="110">
        <f t="shared" ca="1" si="252"/>
        <v>54552</v>
      </c>
      <c r="B1206" s="106">
        <f t="shared" ca="1" si="257"/>
        <v>-27.263013698630136</v>
      </c>
      <c r="C1206" s="106">
        <f t="shared" ca="1" si="257"/>
        <v>-27.244353182751539</v>
      </c>
      <c r="D1206" s="106">
        <f t="shared" ca="1" si="257"/>
        <v>-27.244912626542639</v>
      </c>
      <c r="E1206" s="106">
        <f t="shared" ca="1" si="257"/>
        <v>-27.244935750713793</v>
      </c>
      <c r="F1206" s="106">
        <f t="shared" ca="1" si="258"/>
        <v>27.25</v>
      </c>
      <c r="G1206" s="106">
        <f t="shared" ca="1" si="258"/>
        <v>27.244353182751539</v>
      </c>
      <c r="H1206" s="106">
        <f t="shared" ca="1" si="258"/>
        <v>27.263013698630136</v>
      </c>
      <c r="I1206" s="106" t="e">
        <f t="shared" ca="1" si="260"/>
        <v>#NUM!</v>
      </c>
      <c r="J1206" s="106" t="e">
        <f t="shared" ca="1" si="260"/>
        <v>#NUM!</v>
      </c>
      <c r="K1206" s="106" t="e">
        <f t="shared" ca="1" si="260"/>
        <v>#NUM!</v>
      </c>
      <c r="L1206" s="106" t="e">
        <f t="shared" ca="1" si="260"/>
        <v>#NUM!</v>
      </c>
      <c r="M1206" s="106" t="e">
        <f t="shared" ca="1" si="260"/>
        <v>#NUM!</v>
      </c>
      <c r="N1206" s="106" t="e">
        <f t="shared" ca="1" si="260"/>
        <v>#NUM!</v>
      </c>
      <c r="Q1206" s="4"/>
    </row>
    <row r="1207" spans="1:17" x14ac:dyDescent="0.2">
      <c r="A1207" s="110">
        <f t="shared" ca="1" si="252"/>
        <v>54553</v>
      </c>
      <c r="B1207" s="106">
        <f t="shared" ca="1" si="257"/>
        <v>-27.265753424657536</v>
      </c>
      <c r="C1207" s="106">
        <f t="shared" ca="1" si="257"/>
        <v>-27.247091033538673</v>
      </c>
      <c r="D1207" s="106">
        <f t="shared" ca="1" si="257"/>
        <v>-27.247650533549628</v>
      </c>
      <c r="E1207" s="106">
        <f t="shared" ca="1" si="257"/>
        <v>-27.247673660044587</v>
      </c>
      <c r="F1207" s="106">
        <f t="shared" ca="1" si="258"/>
        <v>27.252777777777776</v>
      </c>
      <c r="G1207" s="106">
        <f t="shared" ca="1" si="258"/>
        <v>27.247091033538673</v>
      </c>
      <c r="H1207" s="106">
        <f t="shared" ca="1" si="258"/>
        <v>27.265753424657536</v>
      </c>
      <c r="I1207" s="106" t="e">
        <f t="shared" ca="1" si="260"/>
        <v>#NUM!</v>
      </c>
      <c r="J1207" s="106" t="e">
        <f t="shared" ca="1" si="260"/>
        <v>#NUM!</v>
      </c>
      <c r="K1207" s="106" t="e">
        <f t="shared" ca="1" si="260"/>
        <v>#NUM!</v>
      </c>
      <c r="L1207" s="106" t="e">
        <f t="shared" ca="1" si="260"/>
        <v>#NUM!</v>
      </c>
      <c r="M1207" s="106" t="e">
        <f t="shared" ca="1" si="260"/>
        <v>#NUM!</v>
      </c>
      <c r="N1207" s="106" t="e">
        <f t="shared" ca="1" si="260"/>
        <v>#NUM!</v>
      </c>
      <c r="Q1207" s="4"/>
    </row>
    <row r="1208" spans="1:17" x14ac:dyDescent="0.2">
      <c r="A1208" s="110">
        <f t="shared" ca="1" si="252"/>
        <v>54643</v>
      </c>
      <c r="B1208" s="106">
        <f t="shared" ca="1" si="257"/>
        <v>-27.512328767123286</v>
      </c>
      <c r="C1208" s="106">
        <f t="shared" ca="1" si="257"/>
        <v>-27.493497604380561</v>
      </c>
      <c r="D1208" s="106">
        <f t="shared" ca="1" si="257"/>
        <v>-27.494062164178594</v>
      </c>
      <c r="E1208" s="106">
        <f t="shared" ca="1" si="257"/>
        <v>-27.494085499815888</v>
      </c>
      <c r="F1208" s="106">
        <f t="shared" ca="1" si="258"/>
        <v>27.497222222222224</v>
      </c>
      <c r="G1208" s="106">
        <f t="shared" ca="1" si="258"/>
        <v>27.493497604380561</v>
      </c>
      <c r="H1208" s="106">
        <f t="shared" ca="1" si="258"/>
        <v>27.512328767123286</v>
      </c>
      <c r="I1208" s="106" t="e">
        <f t="shared" ca="1" si="260"/>
        <v>#NUM!</v>
      </c>
      <c r="J1208" s="106" t="e">
        <f t="shared" ca="1" si="260"/>
        <v>#NUM!</v>
      </c>
      <c r="K1208" s="106" t="e">
        <f t="shared" ca="1" si="260"/>
        <v>#NUM!</v>
      </c>
      <c r="L1208" s="106" t="e">
        <f t="shared" ca="1" si="260"/>
        <v>#NUM!</v>
      </c>
      <c r="M1208" s="106" t="e">
        <f t="shared" ca="1" si="260"/>
        <v>#NUM!</v>
      </c>
      <c r="N1208" s="106" t="e">
        <f t="shared" ca="1" si="260"/>
        <v>#NUM!</v>
      </c>
      <c r="Q1208" s="4"/>
    </row>
    <row r="1209" spans="1:17" x14ac:dyDescent="0.2">
      <c r="A1209" s="110">
        <f t="shared" ca="1" si="252"/>
        <v>54644</v>
      </c>
      <c r="B1209" s="106">
        <f t="shared" ca="1" si="257"/>
        <v>-27.515068493150686</v>
      </c>
      <c r="C1209" s="106">
        <f t="shared" ca="1" si="257"/>
        <v>-27.496235455167692</v>
      </c>
      <c r="D1209" s="106">
        <f t="shared" ca="1" si="257"/>
        <v>-27.496800071185582</v>
      </c>
      <c r="E1209" s="106">
        <f t="shared" ca="1" si="257"/>
        <v>-27.496823409146682</v>
      </c>
      <c r="F1209" s="106">
        <f t="shared" ca="1" si="258"/>
        <v>27.5</v>
      </c>
      <c r="G1209" s="106">
        <f t="shared" ca="1" si="258"/>
        <v>27.496235455167692</v>
      </c>
      <c r="H1209" s="106">
        <f t="shared" ca="1" si="258"/>
        <v>27.515068493150686</v>
      </c>
      <c r="I1209" s="106" t="e">
        <f t="shared" ca="1" si="260"/>
        <v>#NUM!</v>
      </c>
      <c r="J1209" s="106" t="e">
        <f t="shared" ca="1" si="260"/>
        <v>#NUM!</v>
      </c>
      <c r="K1209" s="106" t="e">
        <f t="shared" ca="1" si="260"/>
        <v>#NUM!</v>
      </c>
      <c r="L1209" s="106" t="e">
        <f t="shared" ca="1" si="260"/>
        <v>#NUM!</v>
      </c>
      <c r="M1209" s="106" t="e">
        <f t="shared" ca="1" si="260"/>
        <v>#NUM!</v>
      </c>
      <c r="N1209" s="106" t="e">
        <f t="shared" ca="1" si="260"/>
        <v>#NUM!</v>
      </c>
      <c r="Q1209" s="4"/>
    </row>
    <row r="1210" spans="1:17" x14ac:dyDescent="0.2">
      <c r="A1210" s="110">
        <f t="shared" ca="1" si="252"/>
        <v>54645</v>
      </c>
      <c r="B1210" s="106">
        <f t="shared" ca="1" si="257"/>
        <v>-27.517808219178082</v>
      </c>
      <c r="C1210" s="106">
        <f t="shared" ca="1" si="257"/>
        <v>-27.498973305954827</v>
      </c>
      <c r="D1210" s="106">
        <f t="shared" ca="1" si="257"/>
        <v>-27.499537978192571</v>
      </c>
      <c r="E1210" s="106">
        <f t="shared" ca="1" si="257"/>
        <v>-27.499561318477475</v>
      </c>
      <c r="F1210" s="106">
        <f t="shared" ca="1" si="258"/>
        <v>27.502777777777776</v>
      </c>
      <c r="G1210" s="106">
        <f t="shared" ca="1" si="258"/>
        <v>27.498973305954827</v>
      </c>
      <c r="H1210" s="106">
        <f t="shared" ca="1" si="258"/>
        <v>27.517808219178082</v>
      </c>
      <c r="I1210" s="106" t="e">
        <f t="shared" ca="1" si="260"/>
        <v>#NUM!</v>
      </c>
      <c r="J1210" s="106" t="e">
        <f t="shared" ca="1" si="260"/>
        <v>#NUM!</v>
      </c>
      <c r="K1210" s="106" t="e">
        <f t="shared" ca="1" si="260"/>
        <v>#NUM!</v>
      </c>
      <c r="L1210" s="106" t="e">
        <f t="shared" ca="1" si="260"/>
        <v>#NUM!</v>
      </c>
      <c r="M1210" s="106" t="e">
        <f t="shared" ca="1" si="260"/>
        <v>#NUM!</v>
      </c>
      <c r="N1210" s="106" t="e">
        <f t="shared" ca="1" si="260"/>
        <v>#NUM!</v>
      </c>
      <c r="Q1210" s="4"/>
    </row>
    <row r="1211" spans="1:17" x14ac:dyDescent="0.2">
      <c r="A1211" s="110">
        <f t="shared" ca="1" si="252"/>
        <v>54735</v>
      </c>
      <c r="B1211" s="106">
        <f t="shared" ca="1" si="257"/>
        <v>-27.764383561643836</v>
      </c>
      <c r="C1211" s="106">
        <f t="shared" ca="1" si="257"/>
        <v>-27.745379876796715</v>
      </c>
      <c r="D1211" s="106">
        <f t="shared" ca="1" si="257"/>
        <v>-27.745949608821537</v>
      </c>
      <c r="E1211" s="106">
        <f t="shared" ca="1" si="257"/>
        <v>-27.745973158248777</v>
      </c>
      <c r="F1211" s="106">
        <f t="shared" ca="1" si="258"/>
        <v>27.747222222222224</v>
      </c>
      <c r="G1211" s="106">
        <f t="shared" ca="1" si="258"/>
        <v>27.745379876796715</v>
      </c>
      <c r="H1211" s="106">
        <f t="shared" ca="1" si="258"/>
        <v>27.764383561643836</v>
      </c>
      <c r="I1211" s="106" t="e">
        <f t="shared" ca="1" si="260"/>
        <v>#NUM!</v>
      </c>
      <c r="J1211" s="106" t="e">
        <f t="shared" ca="1" si="260"/>
        <v>#NUM!</v>
      </c>
      <c r="K1211" s="106" t="e">
        <f t="shared" ca="1" si="260"/>
        <v>#NUM!</v>
      </c>
      <c r="L1211" s="106" t="e">
        <f t="shared" ca="1" si="260"/>
        <v>#NUM!</v>
      </c>
      <c r="M1211" s="106" t="e">
        <f t="shared" ca="1" si="260"/>
        <v>#NUM!</v>
      </c>
      <c r="N1211" s="106" t="e">
        <f t="shared" ca="1" si="260"/>
        <v>#NUM!</v>
      </c>
      <c r="Q1211" s="4"/>
    </row>
    <row r="1212" spans="1:17" x14ac:dyDescent="0.2">
      <c r="A1212" s="110">
        <f t="shared" ca="1" si="252"/>
        <v>54736</v>
      </c>
      <c r="B1212" s="106">
        <f t="shared" ca="1" si="257"/>
        <v>-27.767123287671232</v>
      </c>
      <c r="C1212" s="106">
        <f t="shared" ca="1" si="257"/>
        <v>-27.748117727583846</v>
      </c>
      <c r="D1212" s="106">
        <f t="shared" ca="1" si="257"/>
        <v>-27.748687515828525</v>
      </c>
      <c r="E1212" s="106">
        <f t="shared" ca="1" si="257"/>
        <v>-27.748711067579571</v>
      </c>
      <c r="F1212" s="106">
        <f t="shared" ca="1" si="258"/>
        <v>27.75</v>
      </c>
      <c r="G1212" s="106">
        <f t="shared" ca="1" si="258"/>
        <v>27.748117727583846</v>
      </c>
      <c r="H1212" s="106">
        <f t="shared" ca="1" si="258"/>
        <v>27.767123287671232</v>
      </c>
      <c r="I1212" s="106" t="e">
        <f t="shared" ca="1" si="260"/>
        <v>#NUM!</v>
      </c>
      <c r="J1212" s="106" t="e">
        <f t="shared" ca="1" si="260"/>
        <v>#NUM!</v>
      </c>
      <c r="K1212" s="106" t="e">
        <f t="shared" ca="1" si="260"/>
        <v>#NUM!</v>
      </c>
      <c r="L1212" s="106" t="e">
        <f t="shared" ca="1" si="260"/>
        <v>#NUM!</v>
      </c>
      <c r="M1212" s="106" t="e">
        <f t="shared" ca="1" si="260"/>
        <v>#NUM!</v>
      </c>
      <c r="N1212" s="106" t="e">
        <f t="shared" ca="1" si="260"/>
        <v>#NUM!</v>
      </c>
      <c r="Q1212" s="4"/>
    </row>
    <row r="1213" spans="1:17" x14ac:dyDescent="0.2">
      <c r="A1213" s="110">
        <f t="shared" ca="1" si="252"/>
        <v>54737</v>
      </c>
      <c r="B1213" s="106">
        <f t="shared" ca="1" si="257"/>
        <v>-27.769863013698629</v>
      </c>
      <c r="C1213" s="106">
        <f t="shared" ca="1" si="257"/>
        <v>-27.750855578370977</v>
      </c>
      <c r="D1213" s="106">
        <f t="shared" ca="1" si="257"/>
        <v>-27.751425422835514</v>
      </c>
      <c r="E1213" s="106">
        <f t="shared" ca="1" si="257"/>
        <v>-27.751448976910364</v>
      </c>
      <c r="F1213" s="106">
        <f t="shared" ca="1" si="258"/>
        <v>27.752777777777776</v>
      </c>
      <c r="G1213" s="106">
        <f t="shared" ca="1" si="258"/>
        <v>27.750855578370977</v>
      </c>
      <c r="H1213" s="106">
        <f t="shared" ca="1" si="258"/>
        <v>27.769863013698629</v>
      </c>
      <c r="I1213" s="106" t="e">
        <f t="shared" ca="1" si="260"/>
        <v>#NUM!</v>
      </c>
      <c r="J1213" s="106" t="e">
        <f t="shared" ca="1" si="260"/>
        <v>#NUM!</v>
      </c>
      <c r="K1213" s="106" t="e">
        <f t="shared" ca="1" si="260"/>
        <v>#NUM!</v>
      </c>
      <c r="L1213" s="106" t="e">
        <f t="shared" ca="1" si="260"/>
        <v>#NUM!</v>
      </c>
      <c r="M1213" s="106" t="e">
        <f t="shared" ca="1" si="260"/>
        <v>#NUM!</v>
      </c>
      <c r="N1213" s="106" t="e">
        <f t="shared" ca="1" si="260"/>
        <v>#NUM!</v>
      </c>
      <c r="Q1213" s="4"/>
    </row>
    <row r="1214" spans="1:17" x14ac:dyDescent="0.2">
      <c r="A1214" s="110">
        <f t="shared" ca="1" si="252"/>
        <v>54827</v>
      </c>
      <c r="B1214" s="106">
        <f t="shared" ref="B1214:E1233" ca="1" si="261">($B$7-$A1214)/B$12</f>
        <v>-28.016438356164382</v>
      </c>
      <c r="C1214" s="106">
        <f t="shared" ca="1" si="261"/>
        <v>-27.997262149212869</v>
      </c>
      <c r="D1214" s="106">
        <f t="shared" ca="1" si="261"/>
        <v>-27.99783705346448</v>
      </c>
      <c r="E1214" s="106">
        <f t="shared" ca="1" si="261"/>
        <v>-27.997860816681666</v>
      </c>
      <c r="F1214" s="106">
        <f t="shared" ref="F1214:H1233" ca="1" si="262">YEARFRAC($A1214,$B$7,F$12)</f>
        <v>27.997222222222224</v>
      </c>
      <c r="G1214" s="106">
        <f t="shared" ca="1" si="262"/>
        <v>27.997922960725077</v>
      </c>
      <c r="H1214" s="106">
        <f t="shared" ca="1" si="262"/>
        <v>28.016438356164382</v>
      </c>
      <c r="I1214" s="106" t="e">
        <f t="shared" ref="I1214:N1223" ca="1" si="263">DATEDIF($A1214,$B$7,I$12)</f>
        <v>#NUM!</v>
      </c>
      <c r="J1214" s="106" t="e">
        <f t="shared" ca="1" si="263"/>
        <v>#NUM!</v>
      </c>
      <c r="K1214" s="106" t="e">
        <f t="shared" ca="1" si="263"/>
        <v>#NUM!</v>
      </c>
      <c r="L1214" s="106" t="e">
        <f t="shared" ca="1" si="263"/>
        <v>#NUM!</v>
      </c>
      <c r="M1214" s="106" t="e">
        <f t="shared" ca="1" si="263"/>
        <v>#NUM!</v>
      </c>
      <c r="N1214" s="106" t="e">
        <f t="shared" ca="1" si="263"/>
        <v>#NUM!</v>
      </c>
      <c r="Q1214" s="4"/>
    </row>
    <row r="1215" spans="1:17" x14ac:dyDescent="0.2">
      <c r="A1215" s="110">
        <f t="shared" ca="1" si="252"/>
        <v>54828</v>
      </c>
      <c r="B1215" s="106">
        <f t="shared" ca="1" si="261"/>
        <v>-28.019178082191782</v>
      </c>
      <c r="C1215" s="106">
        <f t="shared" ca="1" si="261"/>
        <v>-28</v>
      </c>
      <c r="D1215" s="106">
        <f t="shared" ca="1" si="261"/>
        <v>-28.000574960471468</v>
      </c>
      <c r="E1215" s="106">
        <f t="shared" ca="1" si="261"/>
        <v>-28.000598726012459</v>
      </c>
      <c r="F1215" s="106">
        <f t="shared" ca="1" si="262"/>
        <v>28</v>
      </c>
      <c r="G1215" s="106">
        <f t="shared" ca="1" si="262"/>
        <v>28.00066087613293</v>
      </c>
      <c r="H1215" s="106">
        <f t="shared" ca="1" si="262"/>
        <v>28.019178082191782</v>
      </c>
      <c r="I1215" s="106" t="e">
        <f t="shared" ca="1" si="263"/>
        <v>#NUM!</v>
      </c>
      <c r="J1215" s="106" t="e">
        <f t="shared" ca="1" si="263"/>
        <v>#NUM!</v>
      </c>
      <c r="K1215" s="106" t="e">
        <f t="shared" ca="1" si="263"/>
        <v>#NUM!</v>
      </c>
      <c r="L1215" s="106" t="e">
        <f t="shared" ca="1" si="263"/>
        <v>#NUM!</v>
      </c>
      <c r="M1215" s="106" t="e">
        <f t="shared" ca="1" si="263"/>
        <v>#NUM!</v>
      </c>
      <c r="N1215" s="106" t="e">
        <f t="shared" ca="1" si="263"/>
        <v>#NUM!</v>
      </c>
      <c r="Q1215" s="4"/>
    </row>
    <row r="1216" spans="1:17" x14ac:dyDescent="0.2">
      <c r="A1216" s="110">
        <f t="shared" ca="1" si="252"/>
        <v>54829</v>
      </c>
      <c r="B1216" s="106">
        <f t="shared" ca="1" si="261"/>
        <v>-28.021917808219179</v>
      </c>
      <c r="C1216" s="106">
        <f t="shared" ca="1" si="261"/>
        <v>-28.002737850787131</v>
      </c>
      <c r="D1216" s="106">
        <f t="shared" ca="1" si="261"/>
        <v>-28.003312867478456</v>
      </c>
      <c r="E1216" s="106">
        <f t="shared" ca="1" si="261"/>
        <v>-28.003336635343249</v>
      </c>
      <c r="F1216" s="106">
        <f t="shared" ca="1" si="262"/>
        <v>28.002777777777776</v>
      </c>
      <c r="G1216" s="106">
        <f t="shared" ca="1" si="262"/>
        <v>28.003398791540786</v>
      </c>
      <c r="H1216" s="106">
        <f t="shared" ca="1" si="262"/>
        <v>28.021917808219179</v>
      </c>
      <c r="I1216" s="106" t="e">
        <f t="shared" ca="1" si="263"/>
        <v>#NUM!</v>
      </c>
      <c r="J1216" s="106" t="e">
        <f t="shared" ca="1" si="263"/>
        <v>#NUM!</v>
      </c>
      <c r="K1216" s="106" t="e">
        <f t="shared" ca="1" si="263"/>
        <v>#NUM!</v>
      </c>
      <c r="L1216" s="106" t="e">
        <f t="shared" ca="1" si="263"/>
        <v>#NUM!</v>
      </c>
      <c r="M1216" s="106" t="e">
        <f t="shared" ca="1" si="263"/>
        <v>#NUM!</v>
      </c>
      <c r="N1216" s="106" t="e">
        <f t="shared" ca="1" si="263"/>
        <v>#NUM!</v>
      </c>
      <c r="Q1216" s="4"/>
    </row>
    <row r="1217" spans="1:17" x14ac:dyDescent="0.2">
      <c r="A1217" s="110">
        <f t="shared" ca="1" si="252"/>
        <v>54916</v>
      </c>
      <c r="B1217" s="106">
        <f t="shared" ca="1" si="261"/>
        <v>-28.260273972602739</v>
      </c>
      <c r="C1217" s="106">
        <f t="shared" ca="1" si="261"/>
        <v>-28.240930869267626</v>
      </c>
      <c r="D1217" s="106">
        <f t="shared" ca="1" si="261"/>
        <v>-28.241510777086457</v>
      </c>
      <c r="E1217" s="106">
        <f t="shared" ca="1" si="261"/>
        <v>-28.241534747122177</v>
      </c>
      <c r="F1217" s="106">
        <f t="shared" ca="1" si="262"/>
        <v>28.247222222222224</v>
      </c>
      <c r="G1217" s="106">
        <f t="shared" ca="1" si="262"/>
        <v>28.241597432024168</v>
      </c>
      <c r="H1217" s="106">
        <f t="shared" ca="1" si="262"/>
        <v>28.260273972602739</v>
      </c>
      <c r="I1217" s="106" t="e">
        <f t="shared" ca="1" si="263"/>
        <v>#NUM!</v>
      </c>
      <c r="J1217" s="106" t="e">
        <f t="shared" ca="1" si="263"/>
        <v>#NUM!</v>
      </c>
      <c r="K1217" s="106" t="e">
        <f t="shared" ca="1" si="263"/>
        <v>#NUM!</v>
      </c>
      <c r="L1217" s="106" t="e">
        <f t="shared" ca="1" si="263"/>
        <v>#NUM!</v>
      </c>
      <c r="M1217" s="106" t="e">
        <f t="shared" ca="1" si="263"/>
        <v>#NUM!</v>
      </c>
      <c r="N1217" s="106" t="e">
        <f t="shared" ca="1" si="263"/>
        <v>#NUM!</v>
      </c>
      <c r="Q1217" s="4"/>
    </row>
    <row r="1218" spans="1:17" x14ac:dyDescent="0.2">
      <c r="A1218" s="110">
        <f t="shared" ca="1" si="252"/>
        <v>54917</v>
      </c>
      <c r="B1218" s="106">
        <f t="shared" ca="1" si="261"/>
        <v>-28.263013698630136</v>
      </c>
      <c r="C1218" s="106">
        <f t="shared" ca="1" si="261"/>
        <v>-28.243668720054757</v>
      </c>
      <c r="D1218" s="106">
        <f t="shared" ca="1" si="261"/>
        <v>-28.244248684093446</v>
      </c>
      <c r="E1218" s="106">
        <f t="shared" ca="1" si="261"/>
        <v>-28.244272656452971</v>
      </c>
      <c r="F1218" s="106">
        <f t="shared" ca="1" si="262"/>
        <v>28.25</v>
      </c>
      <c r="G1218" s="106">
        <f t="shared" ca="1" si="262"/>
        <v>28.244335347432024</v>
      </c>
      <c r="H1218" s="106">
        <f t="shared" ca="1" si="262"/>
        <v>28.263013698630136</v>
      </c>
      <c r="I1218" s="106" t="e">
        <f t="shared" ca="1" si="263"/>
        <v>#NUM!</v>
      </c>
      <c r="J1218" s="106" t="e">
        <f t="shared" ca="1" si="263"/>
        <v>#NUM!</v>
      </c>
      <c r="K1218" s="106" t="e">
        <f t="shared" ca="1" si="263"/>
        <v>#NUM!</v>
      </c>
      <c r="L1218" s="106" t="e">
        <f t="shared" ca="1" si="263"/>
        <v>#NUM!</v>
      </c>
      <c r="M1218" s="106" t="e">
        <f t="shared" ca="1" si="263"/>
        <v>#NUM!</v>
      </c>
      <c r="N1218" s="106" t="e">
        <f t="shared" ca="1" si="263"/>
        <v>#NUM!</v>
      </c>
      <c r="Q1218" s="4"/>
    </row>
    <row r="1219" spans="1:17" x14ac:dyDescent="0.2">
      <c r="A1219" s="110">
        <f t="shared" ca="1" si="252"/>
        <v>54918</v>
      </c>
      <c r="B1219" s="106">
        <f t="shared" ca="1" si="261"/>
        <v>-28.265753424657536</v>
      </c>
      <c r="C1219" s="106">
        <f t="shared" ca="1" si="261"/>
        <v>-28.246406570841888</v>
      </c>
      <c r="D1219" s="106">
        <f t="shared" ca="1" si="261"/>
        <v>-28.246986591100434</v>
      </c>
      <c r="E1219" s="106">
        <f t="shared" ca="1" si="261"/>
        <v>-28.247010565783761</v>
      </c>
      <c r="F1219" s="106">
        <f t="shared" ca="1" si="262"/>
        <v>28.252777777777776</v>
      </c>
      <c r="G1219" s="106">
        <f t="shared" ca="1" si="262"/>
        <v>28.24707326283988</v>
      </c>
      <c r="H1219" s="106">
        <f t="shared" ca="1" si="262"/>
        <v>28.265753424657536</v>
      </c>
      <c r="I1219" s="106" t="e">
        <f t="shared" ca="1" si="263"/>
        <v>#NUM!</v>
      </c>
      <c r="J1219" s="106" t="e">
        <f t="shared" ca="1" si="263"/>
        <v>#NUM!</v>
      </c>
      <c r="K1219" s="106" t="e">
        <f t="shared" ca="1" si="263"/>
        <v>#NUM!</v>
      </c>
      <c r="L1219" s="106" t="e">
        <f t="shared" ca="1" si="263"/>
        <v>#NUM!</v>
      </c>
      <c r="M1219" s="106" t="e">
        <f t="shared" ca="1" si="263"/>
        <v>#NUM!</v>
      </c>
      <c r="N1219" s="106" t="e">
        <f t="shared" ca="1" si="263"/>
        <v>#NUM!</v>
      </c>
      <c r="Q1219" s="4"/>
    </row>
    <row r="1220" spans="1:17" x14ac:dyDescent="0.2">
      <c r="A1220" s="110">
        <f t="shared" ca="1" si="252"/>
        <v>55008</v>
      </c>
      <c r="B1220" s="106">
        <f t="shared" ca="1" si="261"/>
        <v>-28.512328767123286</v>
      </c>
      <c r="C1220" s="106">
        <f t="shared" ca="1" si="261"/>
        <v>-28.492813141683779</v>
      </c>
      <c r="D1220" s="106">
        <f t="shared" ca="1" si="261"/>
        <v>-28.4933982217294</v>
      </c>
      <c r="E1220" s="106">
        <f t="shared" ca="1" si="261"/>
        <v>-28.493422405555066</v>
      </c>
      <c r="F1220" s="106">
        <f t="shared" ca="1" si="262"/>
        <v>28.497222222222224</v>
      </c>
      <c r="G1220" s="106">
        <f t="shared" ca="1" si="262"/>
        <v>28.493485649546827</v>
      </c>
      <c r="H1220" s="106">
        <f t="shared" ca="1" si="262"/>
        <v>28.512328767123286</v>
      </c>
      <c r="I1220" s="106" t="e">
        <f t="shared" ca="1" si="263"/>
        <v>#NUM!</v>
      </c>
      <c r="J1220" s="106" t="e">
        <f t="shared" ca="1" si="263"/>
        <v>#NUM!</v>
      </c>
      <c r="K1220" s="106" t="e">
        <f t="shared" ca="1" si="263"/>
        <v>#NUM!</v>
      </c>
      <c r="L1220" s="106" t="e">
        <f t="shared" ca="1" si="263"/>
        <v>#NUM!</v>
      </c>
      <c r="M1220" s="106" t="e">
        <f t="shared" ca="1" si="263"/>
        <v>#NUM!</v>
      </c>
      <c r="N1220" s="106" t="e">
        <f t="shared" ca="1" si="263"/>
        <v>#NUM!</v>
      </c>
      <c r="Q1220" s="4"/>
    </row>
    <row r="1221" spans="1:17" x14ac:dyDescent="0.2">
      <c r="A1221" s="110">
        <f t="shared" ca="1" si="252"/>
        <v>55009</v>
      </c>
      <c r="B1221" s="106">
        <f t="shared" ca="1" si="261"/>
        <v>-28.515068493150686</v>
      </c>
      <c r="C1221" s="106">
        <f t="shared" ca="1" si="261"/>
        <v>-28.495550992470911</v>
      </c>
      <c r="D1221" s="106">
        <f t="shared" ca="1" si="261"/>
        <v>-28.496136128736389</v>
      </c>
      <c r="E1221" s="106">
        <f t="shared" ca="1" si="261"/>
        <v>-28.496160314885856</v>
      </c>
      <c r="F1221" s="106">
        <f t="shared" ca="1" si="262"/>
        <v>28.5</v>
      </c>
      <c r="G1221" s="106">
        <f t="shared" ca="1" si="262"/>
        <v>28.496223564954683</v>
      </c>
      <c r="H1221" s="106">
        <f t="shared" ca="1" si="262"/>
        <v>28.515068493150686</v>
      </c>
      <c r="I1221" s="106" t="e">
        <f t="shared" ca="1" si="263"/>
        <v>#NUM!</v>
      </c>
      <c r="J1221" s="106" t="e">
        <f t="shared" ca="1" si="263"/>
        <v>#NUM!</v>
      </c>
      <c r="K1221" s="106" t="e">
        <f t="shared" ca="1" si="263"/>
        <v>#NUM!</v>
      </c>
      <c r="L1221" s="106" t="e">
        <f t="shared" ca="1" si="263"/>
        <v>#NUM!</v>
      </c>
      <c r="M1221" s="106" t="e">
        <f t="shared" ca="1" si="263"/>
        <v>#NUM!</v>
      </c>
      <c r="N1221" s="106" t="e">
        <f t="shared" ca="1" si="263"/>
        <v>#NUM!</v>
      </c>
      <c r="Q1221" s="4"/>
    </row>
    <row r="1222" spans="1:17" x14ac:dyDescent="0.2">
      <c r="A1222" s="110">
        <f t="shared" ca="1" si="252"/>
        <v>55010</v>
      </c>
      <c r="B1222" s="106">
        <f t="shared" ca="1" si="261"/>
        <v>-28.517808219178082</v>
      </c>
      <c r="C1222" s="106">
        <f t="shared" ca="1" si="261"/>
        <v>-28.498288843258042</v>
      </c>
      <c r="D1222" s="106">
        <f t="shared" ca="1" si="261"/>
        <v>-28.498874035743377</v>
      </c>
      <c r="E1222" s="106">
        <f t="shared" ca="1" si="261"/>
        <v>-28.498898224216649</v>
      </c>
      <c r="F1222" s="106">
        <f t="shared" ca="1" si="262"/>
        <v>28.502777777777776</v>
      </c>
      <c r="G1222" s="106">
        <f t="shared" ca="1" si="262"/>
        <v>28.498961480362539</v>
      </c>
      <c r="H1222" s="106">
        <f t="shared" ca="1" si="262"/>
        <v>28.517808219178082</v>
      </c>
      <c r="I1222" s="106" t="e">
        <f t="shared" ca="1" si="263"/>
        <v>#NUM!</v>
      </c>
      <c r="J1222" s="106" t="e">
        <f t="shared" ca="1" si="263"/>
        <v>#NUM!</v>
      </c>
      <c r="K1222" s="106" t="e">
        <f t="shared" ca="1" si="263"/>
        <v>#NUM!</v>
      </c>
      <c r="L1222" s="106" t="e">
        <f t="shared" ca="1" si="263"/>
        <v>#NUM!</v>
      </c>
      <c r="M1222" s="106" t="e">
        <f t="shared" ca="1" si="263"/>
        <v>#NUM!</v>
      </c>
      <c r="N1222" s="106" t="e">
        <f t="shared" ca="1" si="263"/>
        <v>#NUM!</v>
      </c>
      <c r="Q1222" s="4"/>
    </row>
    <row r="1223" spans="1:17" x14ac:dyDescent="0.2">
      <c r="A1223" s="110">
        <f t="shared" ca="1" si="252"/>
        <v>55100</v>
      </c>
      <c r="B1223" s="106">
        <f t="shared" ca="1" si="261"/>
        <v>-28.764383561643836</v>
      </c>
      <c r="C1223" s="106">
        <f t="shared" ca="1" si="261"/>
        <v>-28.744695414099933</v>
      </c>
      <c r="D1223" s="106">
        <f t="shared" ca="1" si="261"/>
        <v>-28.74528566637234</v>
      </c>
      <c r="E1223" s="106">
        <f t="shared" ca="1" si="261"/>
        <v>-28.745310063987954</v>
      </c>
      <c r="F1223" s="106">
        <f t="shared" ca="1" si="262"/>
        <v>28.747222222222224</v>
      </c>
      <c r="G1223" s="106">
        <f t="shared" ca="1" si="262"/>
        <v>28.745373867069485</v>
      </c>
      <c r="H1223" s="106">
        <f t="shared" ca="1" si="262"/>
        <v>28.764383561643836</v>
      </c>
      <c r="I1223" s="106" t="e">
        <f t="shared" ca="1" si="263"/>
        <v>#NUM!</v>
      </c>
      <c r="J1223" s="106" t="e">
        <f t="shared" ca="1" si="263"/>
        <v>#NUM!</v>
      </c>
      <c r="K1223" s="106" t="e">
        <f t="shared" ca="1" si="263"/>
        <v>#NUM!</v>
      </c>
      <c r="L1223" s="106" t="e">
        <f t="shared" ca="1" si="263"/>
        <v>#NUM!</v>
      </c>
      <c r="M1223" s="106" t="e">
        <f t="shared" ca="1" si="263"/>
        <v>#NUM!</v>
      </c>
      <c r="N1223" s="106" t="e">
        <f t="shared" ca="1" si="263"/>
        <v>#NUM!</v>
      </c>
      <c r="Q1223" s="4"/>
    </row>
    <row r="1224" spans="1:17" x14ac:dyDescent="0.2">
      <c r="A1224" s="110">
        <f t="shared" ca="1" si="252"/>
        <v>55101</v>
      </c>
      <c r="B1224" s="106">
        <f t="shared" ca="1" si="261"/>
        <v>-28.767123287671232</v>
      </c>
      <c r="C1224" s="106">
        <f t="shared" ca="1" si="261"/>
        <v>-28.747433264887064</v>
      </c>
      <c r="D1224" s="106">
        <f t="shared" ca="1" si="261"/>
        <v>-28.748023573379328</v>
      </c>
      <c r="E1224" s="106">
        <f t="shared" ca="1" si="261"/>
        <v>-28.748047973318744</v>
      </c>
      <c r="F1224" s="106">
        <f t="shared" ca="1" si="262"/>
        <v>28.75</v>
      </c>
      <c r="G1224" s="106">
        <f t="shared" ca="1" si="262"/>
        <v>28.748111782477341</v>
      </c>
      <c r="H1224" s="106">
        <f t="shared" ca="1" si="262"/>
        <v>28.767123287671232</v>
      </c>
      <c r="I1224" s="106" t="e">
        <f t="shared" ref="I1224:N1233" ca="1" si="264">DATEDIF($A1224,$B$7,I$12)</f>
        <v>#NUM!</v>
      </c>
      <c r="J1224" s="106" t="e">
        <f t="shared" ca="1" si="264"/>
        <v>#NUM!</v>
      </c>
      <c r="K1224" s="106" t="e">
        <f t="shared" ca="1" si="264"/>
        <v>#NUM!</v>
      </c>
      <c r="L1224" s="106" t="e">
        <f t="shared" ca="1" si="264"/>
        <v>#NUM!</v>
      </c>
      <c r="M1224" s="106" t="e">
        <f t="shared" ca="1" si="264"/>
        <v>#NUM!</v>
      </c>
      <c r="N1224" s="106" t="e">
        <f t="shared" ca="1" si="264"/>
        <v>#NUM!</v>
      </c>
      <c r="Q1224" s="4"/>
    </row>
    <row r="1225" spans="1:17" x14ac:dyDescent="0.2">
      <c r="A1225" s="110">
        <f t="shared" ca="1" si="252"/>
        <v>55102</v>
      </c>
      <c r="B1225" s="106">
        <f t="shared" ca="1" si="261"/>
        <v>-28.769863013698629</v>
      </c>
      <c r="C1225" s="106">
        <f t="shared" ca="1" si="261"/>
        <v>-28.750171115674195</v>
      </c>
      <c r="D1225" s="106">
        <f t="shared" ca="1" si="261"/>
        <v>-28.75076148038632</v>
      </c>
      <c r="E1225" s="106">
        <f t="shared" ca="1" si="261"/>
        <v>-28.750785882649538</v>
      </c>
      <c r="F1225" s="106">
        <f t="shared" ca="1" si="262"/>
        <v>28.752777777777776</v>
      </c>
      <c r="G1225" s="106">
        <f t="shared" ca="1" si="262"/>
        <v>28.750849697885197</v>
      </c>
      <c r="H1225" s="106">
        <f t="shared" ca="1" si="262"/>
        <v>28.769863013698629</v>
      </c>
      <c r="I1225" s="106" t="e">
        <f t="shared" ca="1" si="264"/>
        <v>#NUM!</v>
      </c>
      <c r="J1225" s="106" t="e">
        <f t="shared" ca="1" si="264"/>
        <v>#NUM!</v>
      </c>
      <c r="K1225" s="106" t="e">
        <f t="shared" ca="1" si="264"/>
        <v>#NUM!</v>
      </c>
      <c r="L1225" s="106" t="e">
        <f t="shared" ca="1" si="264"/>
        <v>#NUM!</v>
      </c>
      <c r="M1225" s="106" t="e">
        <f t="shared" ca="1" si="264"/>
        <v>#NUM!</v>
      </c>
      <c r="N1225" s="106" t="e">
        <f t="shared" ca="1" si="264"/>
        <v>#NUM!</v>
      </c>
      <c r="Q1225" s="4"/>
    </row>
    <row r="1226" spans="1:17" x14ac:dyDescent="0.2">
      <c r="A1226" s="110">
        <f t="shared" ca="1" si="252"/>
        <v>55192</v>
      </c>
      <c r="B1226" s="106">
        <f t="shared" ca="1" si="261"/>
        <v>-29.016438356164382</v>
      </c>
      <c r="C1226" s="106">
        <f t="shared" ca="1" si="261"/>
        <v>-28.996577686516083</v>
      </c>
      <c r="D1226" s="106">
        <f t="shared" ca="1" si="261"/>
        <v>-28.997173111015282</v>
      </c>
      <c r="E1226" s="106">
        <f t="shared" ca="1" si="261"/>
        <v>-28.997197722420843</v>
      </c>
      <c r="F1226" s="106">
        <f t="shared" ca="1" si="262"/>
        <v>28.997222222222224</v>
      </c>
      <c r="G1226" s="106">
        <f t="shared" ca="1" si="262"/>
        <v>28.997900885278817</v>
      </c>
      <c r="H1226" s="106">
        <f t="shared" ca="1" si="262"/>
        <v>29.016438356164382</v>
      </c>
      <c r="I1226" s="106" t="e">
        <f t="shared" ca="1" si="264"/>
        <v>#NUM!</v>
      </c>
      <c r="J1226" s="106" t="e">
        <f t="shared" ca="1" si="264"/>
        <v>#NUM!</v>
      </c>
      <c r="K1226" s="106" t="e">
        <f t="shared" ca="1" si="264"/>
        <v>#NUM!</v>
      </c>
      <c r="L1226" s="106" t="e">
        <f t="shared" ca="1" si="264"/>
        <v>#NUM!</v>
      </c>
      <c r="M1226" s="106" t="e">
        <f t="shared" ca="1" si="264"/>
        <v>#NUM!</v>
      </c>
      <c r="N1226" s="106" t="e">
        <f t="shared" ca="1" si="264"/>
        <v>#NUM!</v>
      </c>
      <c r="Q1226" s="4"/>
    </row>
    <row r="1227" spans="1:17" x14ac:dyDescent="0.2">
      <c r="A1227" s="110">
        <f t="shared" ca="1" si="252"/>
        <v>55193</v>
      </c>
      <c r="B1227" s="106">
        <f t="shared" ca="1" si="261"/>
        <v>-29.019178082191782</v>
      </c>
      <c r="C1227" s="106">
        <f t="shared" ca="1" si="261"/>
        <v>-28.999315537303218</v>
      </c>
      <c r="D1227" s="106">
        <f t="shared" ca="1" si="261"/>
        <v>-28.999911018022271</v>
      </c>
      <c r="E1227" s="106">
        <f t="shared" ca="1" si="261"/>
        <v>-28.999935631751633</v>
      </c>
      <c r="F1227" s="106">
        <f t="shared" ca="1" si="262"/>
        <v>29</v>
      </c>
      <c r="G1227" s="106">
        <f t="shared" ca="1" si="262"/>
        <v>29.000638861002098</v>
      </c>
      <c r="H1227" s="106">
        <f t="shared" ca="1" si="262"/>
        <v>29.019178082191782</v>
      </c>
      <c r="I1227" s="106" t="e">
        <f t="shared" ca="1" si="264"/>
        <v>#NUM!</v>
      </c>
      <c r="J1227" s="106" t="e">
        <f t="shared" ca="1" si="264"/>
        <v>#NUM!</v>
      </c>
      <c r="K1227" s="106" t="e">
        <f t="shared" ca="1" si="264"/>
        <v>#NUM!</v>
      </c>
      <c r="L1227" s="106" t="e">
        <f t="shared" ca="1" si="264"/>
        <v>#NUM!</v>
      </c>
      <c r="M1227" s="106" t="e">
        <f t="shared" ca="1" si="264"/>
        <v>#NUM!</v>
      </c>
      <c r="N1227" s="106" t="e">
        <f t="shared" ca="1" si="264"/>
        <v>#NUM!</v>
      </c>
      <c r="Q1227" s="4"/>
    </row>
    <row r="1228" spans="1:17" x14ac:dyDescent="0.2">
      <c r="A1228" s="110">
        <f t="shared" ca="1" si="252"/>
        <v>55194</v>
      </c>
      <c r="B1228" s="106">
        <f t="shared" ca="1" si="261"/>
        <v>-29.021917808219179</v>
      </c>
      <c r="C1228" s="106">
        <f t="shared" ca="1" si="261"/>
        <v>-29.002053388090349</v>
      </c>
      <c r="D1228" s="106">
        <f t="shared" ca="1" si="261"/>
        <v>-29.002648925029259</v>
      </c>
      <c r="E1228" s="106">
        <f t="shared" ca="1" si="261"/>
        <v>-29.002673541082427</v>
      </c>
      <c r="F1228" s="106">
        <f t="shared" ca="1" si="262"/>
        <v>29.002777777777776</v>
      </c>
      <c r="G1228" s="106">
        <f t="shared" ca="1" si="262"/>
        <v>29.00337683672538</v>
      </c>
      <c r="H1228" s="106">
        <f t="shared" ca="1" si="262"/>
        <v>29.021917808219179</v>
      </c>
      <c r="I1228" s="106" t="e">
        <f t="shared" ca="1" si="264"/>
        <v>#NUM!</v>
      </c>
      <c r="J1228" s="106" t="e">
        <f t="shared" ca="1" si="264"/>
        <v>#NUM!</v>
      </c>
      <c r="K1228" s="106" t="e">
        <f t="shared" ca="1" si="264"/>
        <v>#NUM!</v>
      </c>
      <c r="L1228" s="106" t="e">
        <f t="shared" ca="1" si="264"/>
        <v>#NUM!</v>
      </c>
      <c r="M1228" s="106" t="e">
        <f t="shared" ca="1" si="264"/>
        <v>#NUM!</v>
      </c>
      <c r="N1228" s="106" t="e">
        <f t="shared" ca="1" si="264"/>
        <v>#NUM!</v>
      </c>
      <c r="Q1228" s="4"/>
    </row>
    <row r="1229" spans="1:17" x14ac:dyDescent="0.2">
      <c r="A1229" s="110">
        <f t="shared" ca="1" si="252"/>
        <v>55281</v>
      </c>
      <c r="B1229" s="106">
        <f t="shared" ca="1" si="261"/>
        <v>-29.260273972602739</v>
      </c>
      <c r="C1229" s="106">
        <f t="shared" ca="1" si="261"/>
        <v>-29.240246406570844</v>
      </c>
      <c r="D1229" s="106">
        <f t="shared" ca="1" si="261"/>
        <v>-29.24084683463726</v>
      </c>
      <c r="E1229" s="106">
        <f t="shared" ca="1" si="261"/>
        <v>-29.240871652861351</v>
      </c>
      <c r="F1229" s="106">
        <f t="shared" ca="1" si="262"/>
        <v>29.247222222222224</v>
      </c>
      <c r="G1229" s="106">
        <f t="shared" ca="1" si="262"/>
        <v>29.241580724650905</v>
      </c>
      <c r="H1229" s="106">
        <f t="shared" ca="1" si="262"/>
        <v>29.260273972602739</v>
      </c>
      <c r="I1229" s="106" t="e">
        <f t="shared" ca="1" si="264"/>
        <v>#NUM!</v>
      </c>
      <c r="J1229" s="106" t="e">
        <f t="shared" ca="1" si="264"/>
        <v>#NUM!</v>
      </c>
      <c r="K1229" s="106" t="e">
        <f t="shared" ca="1" si="264"/>
        <v>#NUM!</v>
      </c>
      <c r="L1229" s="106" t="e">
        <f t="shared" ca="1" si="264"/>
        <v>#NUM!</v>
      </c>
      <c r="M1229" s="106" t="e">
        <f t="shared" ca="1" si="264"/>
        <v>#NUM!</v>
      </c>
      <c r="N1229" s="106" t="e">
        <f t="shared" ca="1" si="264"/>
        <v>#NUM!</v>
      </c>
      <c r="Q1229" s="4"/>
    </row>
    <row r="1230" spans="1:17" x14ac:dyDescent="0.2">
      <c r="A1230" s="110">
        <f t="shared" ca="1" si="252"/>
        <v>55282</v>
      </c>
      <c r="B1230" s="106">
        <f t="shared" ca="1" si="261"/>
        <v>-29.263013698630136</v>
      </c>
      <c r="C1230" s="106">
        <f t="shared" ca="1" si="261"/>
        <v>-29.242984257357975</v>
      </c>
      <c r="D1230" s="106">
        <f t="shared" ca="1" si="261"/>
        <v>-29.243584741644248</v>
      </c>
      <c r="E1230" s="106">
        <f t="shared" ca="1" si="261"/>
        <v>-29.243609562192145</v>
      </c>
      <c r="F1230" s="106">
        <f t="shared" ca="1" si="262"/>
        <v>29.25</v>
      </c>
      <c r="G1230" s="106">
        <f t="shared" ca="1" si="262"/>
        <v>29.24431870037419</v>
      </c>
      <c r="H1230" s="106">
        <f t="shared" ca="1" si="262"/>
        <v>29.263013698630136</v>
      </c>
      <c r="I1230" s="106" t="e">
        <f t="shared" ca="1" si="264"/>
        <v>#NUM!</v>
      </c>
      <c r="J1230" s="106" t="e">
        <f t="shared" ca="1" si="264"/>
        <v>#NUM!</v>
      </c>
      <c r="K1230" s="106" t="e">
        <f t="shared" ca="1" si="264"/>
        <v>#NUM!</v>
      </c>
      <c r="L1230" s="106" t="e">
        <f t="shared" ca="1" si="264"/>
        <v>#NUM!</v>
      </c>
      <c r="M1230" s="106" t="e">
        <f t="shared" ca="1" si="264"/>
        <v>#NUM!</v>
      </c>
      <c r="N1230" s="106" t="e">
        <f t="shared" ca="1" si="264"/>
        <v>#NUM!</v>
      </c>
      <c r="Q1230" s="4"/>
    </row>
    <row r="1231" spans="1:17" x14ac:dyDescent="0.2">
      <c r="A1231" s="110">
        <f t="shared" ca="1" si="252"/>
        <v>55283</v>
      </c>
      <c r="B1231" s="106">
        <f t="shared" ca="1" si="261"/>
        <v>-29.265753424657536</v>
      </c>
      <c r="C1231" s="106">
        <f t="shared" ca="1" si="261"/>
        <v>-29.245722108145106</v>
      </c>
      <c r="D1231" s="106">
        <f t="shared" ca="1" si="261"/>
        <v>-29.246322648651237</v>
      </c>
      <c r="E1231" s="106">
        <f t="shared" ca="1" si="261"/>
        <v>-29.246347471522938</v>
      </c>
      <c r="F1231" s="106">
        <f t="shared" ca="1" si="262"/>
        <v>29.252777777777776</v>
      </c>
      <c r="G1231" s="106">
        <f t="shared" ca="1" si="262"/>
        <v>29.247056676097472</v>
      </c>
      <c r="H1231" s="106">
        <f t="shared" ca="1" si="262"/>
        <v>29.265753424657536</v>
      </c>
      <c r="I1231" s="106" t="e">
        <f t="shared" ca="1" si="264"/>
        <v>#NUM!</v>
      </c>
      <c r="J1231" s="106" t="e">
        <f t="shared" ca="1" si="264"/>
        <v>#NUM!</v>
      </c>
      <c r="K1231" s="106" t="e">
        <f t="shared" ca="1" si="264"/>
        <v>#NUM!</v>
      </c>
      <c r="L1231" s="106" t="e">
        <f t="shared" ca="1" si="264"/>
        <v>#NUM!</v>
      </c>
      <c r="M1231" s="106" t="e">
        <f t="shared" ca="1" si="264"/>
        <v>#NUM!</v>
      </c>
      <c r="N1231" s="106" t="e">
        <f t="shared" ca="1" si="264"/>
        <v>#NUM!</v>
      </c>
      <c r="Q1231" s="4"/>
    </row>
    <row r="1232" spans="1:17" x14ac:dyDescent="0.2">
      <c r="A1232" s="110">
        <f t="shared" ca="1" si="252"/>
        <v>55373</v>
      </c>
      <c r="B1232" s="106">
        <f t="shared" ca="1" si="261"/>
        <v>-29.512328767123286</v>
      </c>
      <c r="C1232" s="106">
        <f t="shared" ca="1" si="261"/>
        <v>-29.492128678986994</v>
      </c>
      <c r="D1232" s="106">
        <f t="shared" ca="1" si="261"/>
        <v>-29.492734279280203</v>
      </c>
      <c r="E1232" s="106">
        <f t="shared" ca="1" si="261"/>
        <v>-29.49275931129424</v>
      </c>
      <c r="F1232" s="106">
        <f t="shared" ca="1" si="262"/>
        <v>29.497222222222224</v>
      </c>
      <c r="G1232" s="106">
        <f t="shared" ca="1" si="262"/>
        <v>29.493474491192842</v>
      </c>
      <c r="H1232" s="106">
        <f t="shared" ca="1" si="262"/>
        <v>29.512328767123286</v>
      </c>
      <c r="I1232" s="106" t="e">
        <f t="shared" ca="1" si="264"/>
        <v>#NUM!</v>
      </c>
      <c r="J1232" s="106" t="e">
        <f t="shared" ca="1" si="264"/>
        <v>#NUM!</v>
      </c>
      <c r="K1232" s="106" t="e">
        <f t="shared" ca="1" si="264"/>
        <v>#NUM!</v>
      </c>
      <c r="L1232" s="106" t="e">
        <f t="shared" ca="1" si="264"/>
        <v>#NUM!</v>
      </c>
      <c r="M1232" s="106" t="e">
        <f t="shared" ca="1" si="264"/>
        <v>#NUM!</v>
      </c>
      <c r="N1232" s="106" t="e">
        <f t="shared" ca="1" si="264"/>
        <v>#NUM!</v>
      </c>
      <c r="Q1232" s="4"/>
    </row>
    <row r="1233" spans="1:17" x14ac:dyDescent="0.2">
      <c r="A1233" s="110">
        <f t="shared" ca="1" si="252"/>
        <v>55374</v>
      </c>
      <c r="B1233" s="106">
        <f t="shared" ca="1" si="261"/>
        <v>-29.515068493150686</v>
      </c>
      <c r="C1233" s="106">
        <f t="shared" ca="1" si="261"/>
        <v>-29.494866529774129</v>
      </c>
      <c r="D1233" s="106">
        <f t="shared" ca="1" si="261"/>
        <v>-29.495472186287191</v>
      </c>
      <c r="E1233" s="106">
        <f t="shared" ca="1" si="261"/>
        <v>-29.495497220625033</v>
      </c>
      <c r="F1233" s="106">
        <f t="shared" ca="1" si="262"/>
        <v>29.5</v>
      </c>
      <c r="G1233" s="106">
        <f t="shared" ca="1" si="262"/>
        <v>29.496212466916127</v>
      </c>
      <c r="H1233" s="106">
        <f t="shared" ca="1" si="262"/>
        <v>29.515068493150686</v>
      </c>
      <c r="I1233" s="106" t="e">
        <f t="shared" ca="1" si="264"/>
        <v>#NUM!</v>
      </c>
      <c r="J1233" s="106" t="e">
        <f t="shared" ca="1" si="264"/>
        <v>#NUM!</v>
      </c>
      <c r="K1233" s="106" t="e">
        <f t="shared" ca="1" si="264"/>
        <v>#NUM!</v>
      </c>
      <c r="L1233" s="106" t="e">
        <f t="shared" ca="1" si="264"/>
        <v>#NUM!</v>
      </c>
      <c r="M1233" s="106" t="e">
        <f t="shared" ca="1" si="264"/>
        <v>#NUM!</v>
      </c>
      <c r="N1233" s="106" t="e">
        <f t="shared" ca="1" si="264"/>
        <v>#NUM!</v>
      </c>
      <c r="Q1233" s="4"/>
    </row>
    <row r="1234" spans="1:17" x14ac:dyDescent="0.2">
      <c r="A1234" s="110">
        <f t="shared" ref="A1234:A1297" ca="1" si="265">EDATE(A1231,3)</f>
        <v>55375</v>
      </c>
      <c r="B1234" s="106">
        <f t="shared" ref="B1234:E1253" ca="1" si="266">($B$7-$A1234)/B$12</f>
        <v>-29.517808219178082</v>
      </c>
      <c r="C1234" s="106">
        <f t="shared" ca="1" si="266"/>
        <v>-29.49760438056126</v>
      </c>
      <c r="D1234" s="106">
        <f t="shared" ca="1" si="266"/>
        <v>-29.49821009329418</v>
      </c>
      <c r="E1234" s="106">
        <f t="shared" ca="1" si="266"/>
        <v>-29.498235129955827</v>
      </c>
      <c r="F1234" s="106">
        <f t="shared" ref="F1234:H1253" ca="1" si="267">YEARFRAC($A1234,$B$7,F$12)</f>
        <v>29.502777777777776</v>
      </c>
      <c r="G1234" s="106">
        <f t="shared" ca="1" si="267"/>
        <v>29.498950442639408</v>
      </c>
      <c r="H1234" s="106">
        <f t="shared" ca="1" si="267"/>
        <v>29.517808219178082</v>
      </c>
      <c r="I1234" s="106" t="e">
        <f t="shared" ref="I1234:N1243" ca="1" si="268">DATEDIF($A1234,$B$7,I$12)</f>
        <v>#NUM!</v>
      </c>
      <c r="J1234" s="106" t="e">
        <f t="shared" ca="1" si="268"/>
        <v>#NUM!</v>
      </c>
      <c r="K1234" s="106" t="e">
        <f t="shared" ca="1" si="268"/>
        <v>#NUM!</v>
      </c>
      <c r="L1234" s="106" t="e">
        <f t="shared" ca="1" si="268"/>
        <v>#NUM!</v>
      </c>
      <c r="M1234" s="106" t="e">
        <f t="shared" ca="1" si="268"/>
        <v>#NUM!</v>
      </c>
      <c r="N1234" s="106" t="e">
        <f t="shared" ca="1" si="268"/>
        <v>#NUM!</v>
      </c>
      <c r="Q1234" s="4"/>
    </row>
    <row r="1235" spans="1:17" x14ac:dyDescent="0.2">
      <c r="A1235" s="110">
        <f t="shared" ca="1" si="265"/>
        <v>55465</v>
      </c>
      <c r="B1235" s="106">
        <f t="shared" ca="1" si="266"/>
        <v>-29.764383561643836</v>
      </c>
      <c r="C1235" s="106">
        <f t="shared" ca="1" si="266"/>
        <v>-29.744010951403148</v>
      </c>
      <c r="D1235" s="106">
        <f t="shared" ca="1" si="266"/>
        <v>-29.744621723923146</v>
      </c>
      <c r="E1235" s="106">
        <f t="shared" ca="1" si="266"/>
        <v>-29.744646969727128</v>
      </c>
      <c r="F1235" s="106">
        <f t="shared" ca="1" si="267"/>
        <v>29.747222222222224</v>
      </c>
      <c r="G1235" s="106">
        <f t="shared" ca="1" si="267"/>
        <v>29.745368257734778</v>
      </c>
      <c r="H1235" s="106">
        <f t="shared" ca="1" si="267"/>
        <v>29.764383561643836</v>
      </c>
      <c r="I1235" s="106" t="e">
        <f t="shared" ca="1" si="268"/>
        <v>#NUM!</v>
      </c>
      <c r="J1235" s="106" t="e">
        <f t="shared" ca="1" si="268"/>
        <v>#NUM!</v>
      </c>
      <c r="K1235" s="106" t="e">
        <f t="shared" ca="1" si="268"/>
        <v>#NUM!</v>
      </c>
      <c r="L1235" s="106" t="e">
        <f t="shared" ca="1" si="268"/>
        <v>#NUM!</v>
      </c>
      <c r="M1235" s="106" t="e">
        <f t="shared" ca="1" si="268"/>
        <v>#NUM!</v>
      </c>
      <c r="N1235" s="106" t="e">
        <f t="shared" ca="1" si="268"/>
        <v>#NUM!</v>
      </c>
      <c r="Q1235" s="4"/>
    </row>
    <row r="1236" spans="1:17" x14ac:dyDescent="0.2">
      <c r="A1236" s="110">
        <f t="shared" ca="1" si="265"/>
        <v>55466</v>
      </c>
      <c r="B1236" s="106">
        <f t="shared" ca="1" si="266"/>
        <v>-29.767123287671232</v>
      </c>
      <c r="C1236" s="106">
        <f t="shared" ca="1" si="266"/>
        <v>-29.746748802190282</v>
      </c>
      <c r="D1236" s="106">
        <f t="shared" ca="1" si="266"/>
        <v>-29.747359630930134</v>
      </c>
      <c r="E1236" s="106">
        <f t="shared" ca="1" si="266"/>
        <v>-29.747384879057922</v>
      </c>
      <c r="F1236" s="106">
        <f t="shared" ca="1" si="267"/>
        <v>29.75</v>
      </c>
      <c r="G1236" s="106">
        <f t="shared" ca="1" si="267"/>
        <v>29.748106233458063</v>
      </c>
      <c r="H1236" s="106">
        <f t="shared" ca="1" si="267"/>
        <v>29.767123287671232</v>
      </c>
      <c r="I1236" s="106" t="e">
        <f t="shared" ca="1" si="268"/>
        <v>#NUM!</v>
      </c>
      <c r="J1236" s="106" t="e">
        <f t="shared" ca="1" si="268"/>
        <v>#NUM!</v>
      </c>
      <c r="K1236" s="106" t="e">
        <f t="shared" ca="1" si="268"/>
        <v>#NUM!</v>
      </c>
      <c r="L1236" s="106" t="e">
        <f t="shared" ca="1" si="268"/>
        <v>#NUM!</v>
      </c>
      <c r="M1236" s="106" t="e">
        <f t="shared" ca="1" si="268"/>
        <v>#NUM!</v>
      </c>
      <c r="N1236" s="106" t="e">
        <f t="shared" ca="1" si="268"/>
        <v>#NUM!</v>
      </c>
      <c r="Q1236" s="4"/>
    </row>
    <row r="1237" spans="1:17" x14ac:dyDescent="0.2">
      <c r="A1237" s="110">
        <f t="shared" ca="1" si="265"/>
        <v>55467</v>
      </c>
      <c r="B1237" s="106">
        <f t="shared" ca="1" si="266"/>
        <v>-29.769863013698629</v>
      </c>
      <c r="C1237" s="106">
        <f t="shared" ca="1" si="266"/>
        <v>-29.749486652977414</v>
      </c>
      <c r="D1237" s="106">
        <f t="shared" ca="1" si="266"/>
        <v>-29.750097537937123</v>
      </c>
      <c r="E1237" s="106">
        <f t="shared" ca="1" si="266"/>
        <v>-29.750122788388712</v>
      </c>
      <c r="F1237" s="106">
        <f t="shared" ca="1" si="267"/>
        <v>29.752777777777776</v>
      </c>
      <c r="G1237" s="106">
        <f t="shared" ca="1" si="267"/>
        <v>29.750844209181345</v>
      </c>
      <c r="H1237" s="106">
        <f t="shared" ca="1" si="267"/>
        <v>29.769863013698629</v>
      </c>
      <c r="I1237" s="106" t="e">
        <f t="shared" ca="1" si="268"/>
        <v>#NUM!</v>
      </c>
      <c r="J1237" s="106" t="e">
        <f t="shared" ca="1" si="268"/>
        <v>#NUM!</v>
      </c>
      <c r="K1237" s="106" t="e">
        <f t="shared" ca="1" si="268"/>
        <v>#NUM!</v>
      </c>
      <c r="L1237" s="106" t="e">
        <f t="shared" ca="1" si="268"/>
        <v>#NUM!</v>
      </c>
      <c r="M1237" s="106" t="e">
        <f t="shared" ca="1" si="268"/>
        <v>#NUM!</v>
      </c>
      <c r="N1237" s="106" t="e">
        <f t="shared" ca="1" si="268"/>
        <v>#NUM!</v>
      </c>
      <c r="Q1237" s="4"/>
    </row>
    <row r="1238" spans="1:17" x14ac:dyDescent="0.2">
      <c r="A1238" s="110">
        <f t="shared" ca="1" si="265"/>
        <v>55557</v>
      </c>
      <c r="B1238" s="106">
        <f t="shared" ca="1" si="266"/>
        <v>-30.016438356164382</v>
      </c>
      <c r="C1238" s="106">
        <f t="shared" ca="1" si="266"/>
        <v>-29.995893223819301</v>
      </c>
      <c r="D1238" s="106">
        <f t="shared" ca="1" si="266"/>
        <v>-29.996509168566089</v>
      </c>
      <c r="E1238" s="106">
        <f t="shared" ca="1" si="266"/>
        <v>-29.996534628160017</v>
      </c>
      <c r="F1238" s="106">
        <f t="shared" ca="1" si="267"/>
        <v>29.997222222222224</v>
      </c>
      <c r="G1238" s="106">
        <f t="shared" ca="1" si="267"/>
        <v>29.995230945862403</v>
      </c>
      <c r="H1238" s="106">
        <f t="shared" ca="1" si="267"/>
        <v>30.016438356164382</v>
      </c>
      <c r="I1238" s="106" t="e">
        <f t="shared" ca="1" si="268"/>
        <v>#NUM!</v>
      </c>
      <c r="J1238" s="106" t="e">
        <f t="shared" ca="1" si="268"/>
        <v>#NUM!</v>
      </c>
      <c r="K1238" s="106" t="e">
        <f t="shared" ca="1" si="268"/>
        <v>#NUM!</v>
      </c>
      <c r="L1238" s="106" t="e">
        <f t="shared" ca="1" si="268"/>
        <v>#NUM!</v>
      </c>
      <c r="M1238" s="106" t="e">
        <f t="shared" ca="1" si="268"/>
        <v>#NUM!</v>
      </c>
      <c r="N1238" s="106" t="e">
        <f t="shared" ca="1" si="268"/>
        <v>#NUM!</v>
      </c>
      <c r="Q1238" s="4"/>
    </row>
    <row r="1239" spans="1:17" x14ac:dyDescent="0.2">
      <c r="A1239" s="110">
        <f t="shared" ca="1" si="265"/>
        <v>55558</v>
      </c>
      <c r="B1239" s="106">
        <f t="shared" ca="1" si="266"/>
        <v>-30.019178082191782</v>
      </c>
      <c r="C1239" s="106">
        <f t="shared" ca="1" si="266"/>
        <v>-29.998631074606433</v>
      </c>
      <c r="D1239" s="106">
        <f t="shared" ca="1" si="266"/>
        <v>-29.999247075573077</v>
      </c>
      <c r="E1239" s="106">
        <f t="shared" ca="1" si="266"/>
        <v>-29.99927253749081</v>
      </c>
      <c r="F1239" s="106">
        <f t="shared" ca="1" si="267"/>
        <v>30</v>
      </c>
      <c r="G1239" s="106">
        <f t="shared" ca="1" si="267"/>
        <v>29.997968736200654</v>
      </c>
      <c r="H1239" s="106">
        <f t="shared" ca="1" si="267"/>
        <v>30.019178082191782</v>
      </c>
      <c r="I1239" s="106" t="e">
        <f t="shared" ca="1" si="268"/>
        <v>#NUM!</v>
      </c>
      <c r="J1239" s="106" t="e">
        <f t="shared" ca="1" si="268"/>
        <v>#NUM!</v>
      </c>
      <c r="K1239" s="106" t="e">
        <f t="shared" ca="1" si="268"/>
        <v>#NUM!</v>
      </c>
      <c r="L1239" s="106" t="e">
        <f t="shared" ca="1" si="268"/>
        <v>#NUM!</v>
      </c>
      <c r="M1239" s="106" t="e">
        <f t="shared" ca="1" si="268"/>
        <v>#NUM!</v>
      </c>
      <c r="N1239" s="106" t="e">
        <f t="shared" ca="1" si="268"/>
        <v>#NUM!</v>
      </c>
      <c r="Q1239" s="4"/>
    </row>
    <row r="1240" spans="1:17" x14ac:dyDescent="0.2">
      <c r="A1240" s="110">
        <f t="shared" ca="1" si="265"/>
        <v>55559</v>
      </c>
      <c r="B1240" s="106">
        <f t="shared" ca="1" si="266"/>
        <v>-30.021917808219179</v>
      </c>
      <c r="C1240" s="106">
        <f t="shared" ca="1" si="266"/>
        <v>-30.001368925393567</v>
      </c>
      <c r="D1240" s="106">
        <f t="shared" ca="1" si="266"/>
        <v>-30.001984982580066</v>
      </c>
      <c r="E1240" s="106">
        <f t="shared" ca="1" si="266"/>
        <v>-30.0020104468216</v>
      </c>
      <c r="F1240" s="106">
        <f t="shared" ca="1" si="267"/>
        <v>30.002777777777776</v>
      </c>
      <c r="G1240" s="106">
        <f t="shared" ca="1" si="267"/>
        <v>30.000706526538902</v>
      </c>
      <c r="H1240" s="106">
        <f t="shared" ca="1" si="267"/>
        <v>30.021917808219179</v>
      </c>
      <c r="I1240" s="106" t="e">
        <f t="shared" ca="1" si="268"/>
        <v>#NUM!</v>
      </c>
      <c r="J1240" s="106" t="e">
        <f t="shared" ca="1" si="268"/>
        <v>#NUM!</v>
      </c>
      <c r="K1240" s="106" t="e">
        <f t="shared" ca="1" si="268"/>
        <v>#NUM!</v>
      </c>
      <c r="L1240" s="106" t="e">
        <f t="shared" ca="1" si="268"/>
        <v>#NUM!</v>
      </c>
      <c r="M1240" s="106" t="e">
        <f t="shared" ca="1" si="268"/>
        <v>#NUM!</v>
      </c>
      <c r="N1240" s="106" t="e">
        <f t="shared" ca="1" si="268"/>
        <v>#NUM!</v>
      </c>
      <c r="Q1240" s="4"/>
    </row>
    <row r="1241" spans="1:17" x14ac:dyDescent="0.2">
      <c r="A1241" s="110">
        <f t="shared" ca="1" si="265"/>
        <v>55647</v>
      </c>
      <c r="B1241" s="106">
        <f t="shared" ca="1" si="266"/>
        <v>-30.263013698630136</v>
      </c>
      <c r="C1241" s="106">
        <f t="shared" ca="1" si="266"/>
        <v>-30.242299794661189</v>
      </c>
      <c r="D1241" s="106">
        <f t="shared" ca="1" si="266"/>
        <v>-30.242920799195055</v>
      </c>
      <c r="E1241" s="106">
        <f t="shared" ca="1" si="266"/>
        <v>-30.242946467931322</v>
      </c>
      <c r="F1241" s="106">
        <f t="shared" ca="1" si="267"/>
        <v>30.247222222222224</v>
      </c>
      <c r="G1241" s="106">
        <f t="shared" ca="1" si="267"/>
        <v>30.241632076304867</v>
      </c>
      <c r="H1241" s="106">
        <f t="shared" ca="1" si="267"/>
        <v>30.263013698630136</v>
      </c>
      <c r="I1241" s="106" t="e">
        <f t="shared" ca="1" si="268"/>
        <v>#NUM!</v>
      </c>
      <c r="J1241" s="106" t="e">
        <f t="shared" ca="1" si="268"/>
        <v>#NUM!</v>
      </c>
      <c r="K1241" s="106" t="e">
        <f t="shared" ca="1" si="268"/>
        <v>#NUM!</v>
      </c>
      <c r="L1241" s="106" t="e">
        <f t="shared" ca="1" si="268"/>
        <v>#NUM!</v>
      </c>
      <c r="M1241" s="106" t="e">
        <f t="shared" ca="1" si="268"/>
        <v>#NUM!</v>
      </c>
      <c r="N1241" s="106" t="e">
        <f t="shared" ca="1" si="268"/>
        <v>#NUM!</v>
      </c>
      <c r="Q1241" s="4"/>
    </row>
    <row r="1242" spans="1:17" x14ac:dyDescent="0.2">
      <c r="A1242" s="110">
        <f t="shared" ca="1" si="265"/>
        <v>55648</v>
      </c>
      <c r="B1242" s="106">
        <f t="shared" ca="1" si="266"/>
        <v>-30.265753424657536</v>
      </c>
      <c r="C1242" s="106">
        <f t="shared" ca="1" si="266"/>
        <v>-30.245037645448324</v>
      </c>
      <c r="D1242" s="106">
        <f t="shared" ca="1" si="266"/>
        <v>-30.245658706202043</v>
      </c>
      <c r="E1242" s="106">
        <f t="shared" ca="1" si="266"/>
        <v>-30.245684377262112</v>
      </c>
      <c r="F1242" s="106">
        <f t="shared" ca="1" si="267"/>
        <v>30.25</v>
      </c>
      <c r="G1242" s="106">
        <f t="shared" ca="1" si="267"/>
        <v>30.244369866643115</v>
      </c>
      <c r="H1242" s="106">
        <f t="shared" ca="1" si="267"/>
        <v>30.265753424657536</v>
      </c>
      <c r="I1242" s="106" t="e">
        <f t="shared" ca="1" si="268"/>
        <v>#NUM!</v>
      </c>
      <c r="J1242" s="106" t="e">
        <f t="shared" ca="1" si="268"/>
        <v>#NUM!</v>
      </c>
      <c r="K1242" s="106" t="e">
        <f t="shared" ca="1" si="268"/>
        <v>#NUM!</v>
      </c>
      <c r="L1242" s="106" t="e">
        <f t="shared" ca="1" si="268"/>
        <v>#NUM!</v>
      </c>
      <c r="M1242" s="106" t="e">
        <f t="shared" ca="1" si="268"/>
        <v>#NUM!</v>
      </c>
      <c r="N1242" s="106" t="e">
        <f t="shared" ca="1" si="268"/>
        <v>#NUM!</v>
      </c>
      <c r="Q1242" s="4"/>
    </row>
    <row r="1243" spans="1:17" x14ac:dyDescent="0.2">
      <c r="A1243" s="110">
        <f t="shared" ca="1" si="265"/>
        <v>55649</v>
      </c>
      <c r="B1243" s="106">
        <f t="shared" ca="1" si="266"/>
        <v>-30.268493150684932</v>
      </c>
      <c r="C1243" s="106">
        <f t="shared" ca="1" si="266"/>
        <v>-30.247775496235455</v>
      </c>
      <c r="D1243" s="106">
        <f t="shared" ca="1" si="266"/>
        <v>-30.248396613209032</v>
      </c>
      <c r="E1243" s="106">
        <f t="shared" ca="1" si="266"/>
        <v>-30.248422286592906</v>
      </c>
      <c r="F1243" s="106">
        <f t="shared" ca="1" si="267"/>
        <v>30.252777777777776</v>
      </c>
      <c r="G1243" s="106">
        <f t="shared" ca="1" si="267"/>
        <v>30.247107656981367</v>
      </c>
      <c r="H1243" s="106">
        <f t="shared" ca="1" si="267"/>
        <v>30.268493150684932</v>
      </c>
      <c r="I1243" s="106" t="e">
        <f t="shared" ca="1" si="268"/>
        <v>#NUM!</v>
      </c>
      <c r="J1243" s="106" t="e">
        <f t="shared" ca="1" si="268"/>
        <v>#NUM!</v>
      </c>
      <c r="K1243" s="106" t="e">
        <f t="shared" ca="1" si="268"/>
        <v>#NUM!</v>
      </c>
      <c r="L1243" s="106" t="e">
        <f t="shared" ca="1" si="268"/>
        <v>#NUM!</v>
      </c>
      <c r="M1243" s="106" t="e">
        <f t="shared" ca="1" si="268"/>
        <v>#NUM!</v>
      </c>
      <c r="N1243" s="106" t="e">
        <f t="shared" ca="1" si="268"/>
        <v>#NUM!</v>
      </c>
      <c r="Q1243" s="4"/>
    </row>
    <row r="1244" spans="1:17" x14ac:dyDescent="0.2">
      <c r="A1244" s="110">
        <f t="shared" ca="1" si="265"/>
        <v>55739</v>
      </c>
      <c r="B1244" s="106">
        <f t="shared" ca="1" si="266"/>
        <v>-30.515068493150686</v>
      </c>
      <c r="C1244" s="106">
        <f t="shared" ca="1" si="266"/>
        <v>-30.494182067077343</v>
      </c>
      <c r="D1244" s="106">
        <f t="shared" ca="1" si="266"/>
        <v>-30.494808243837998</v>
      </c>
      <c r="E1244" s="106">
        <f t="shared" ca="1" si="266"/>
        <v>-30.494834126364207</v>
      </c>
      <c r="F1244" s="106">
        <f t="shared" ca="1" si="267"/>
        <v>30.497222222222224</v>
      </c>
      <c r="G1244" s="106">
        <f t="shared" ca="1" si="267"/>
        <v>30.493508787423828</v>
      </c>
      <c r="H1244" s="106">
        <f t="shared" ca="1" si="267"/>
        <v>30.515068493150686</v>
      </c>
      <c r="I1244" s="106" t="e">
        <f t="shared" ref="I1244:N1253" ca="1" si="269">DATEDIF($A1244,$B$7,I$12)</f>
        <v>#NUM!</v>
      </c>
      <c r="J1244" s="106" t="e">
        <f t="shared" ca="1" si="269"/>
        <v>#NUM!</v>
      </c>
      <c r="K1244" s="106" t="e">
        <f t="shared" ca="1" si="269"/>
        <v>#NUM!</v>
      </c>
      <c r="L1244" s="106" t="e">
        <f t="shared" ca="1" si="269"/>
        <v>#NUM!</v>
      </c>
      <c r="M1244" s="106" t="e">
        <f t="shared" ca="1" si="269"/>
        <v>#NUM!</v>
      </c>
      <c r="N1244" s="106" t="e">
        <f t="shared" ca="1" si="269"/>
        <v>#NUM!</v>
      </c>
      <c r="Q1244" s="4"/>
    </row>
    <row r="1245" spans="1:17" x14ac:dyDescent="0.2">
      <c r="A1245" s="110">
        <f t="shared" ca="1" si="265"/>
        <v>55740</v>
      </c>
      <c r="B1245" s="106">
        <f t="shared" ca="1" si="266"/>
        <v>-30.517808219178082</v>
      </c>
      <c r="C1245" s="106">
        <f t="shared" ca="1" si="266"/>
        <v>-30.496919917864478</v>
      </c>
      <c r="D1245" s="106">
        <f t="shared" ca="1" si="266"/>
        <v>-30.497546150844986</v>
      </c>
      <c r="E1245" s="106">
        <f t="shared" ca="1" si="266"/>
        <v>-30.497572035695001</v>
      </c>
      <c r="F1245" s="106">
        <f t="shared" ca="1" si="267"/>
        <v>30.5</v>
      </c>
      <c r="G1245" s="106">
        <f t="shared" ca="1" si="267"/>
        <v>30.496246577762079</v>
      </c>
      <c r="H1245" s="106">
        <f t="shared" ca="1" si="267"/>
        <v>30.517808219178082</v>
      </c>
      <c r="I1245" s="106" t="e">
        <f t="shared" ca="1" si="269"/>
        <v>#NUM!</v>
      </c>
      <c r="J1245" s="106" t="e">
        <f t="shared" ca="1" si="269"/>
        <v>#NUM!</v>
      </c>
      <c r="K1245" s="106" t="e">
        <f t="shared" ca="1" si="269"/>
        <v>#NUM!</v>
      </c>
      <c r="L1245" s="106" t="e">
        <f t="shared" ca="1" si="269"/>
        <v>#NUM!</v>
      </c>
      <c r="M1245" s="106" t="e">
        <f t="shared" ca="1" si="269"/>
        <v>#NUM!</v>
      </c>
      <c r="N1245" s="106" t="e">
        <f t="shared" ca="1" si="269"/>
        <v>#NUM!</v>
      </c>
      <c r="Q1245" s="4"/>
    </row>
    <row r="1246" spans="1:17" x14ac:dyDescent="0.2">
      <c r="A1246" s="110">
        <f t="shared" ca="1" si="265"/>
        <v>55741</v>
      </c>
      <c r="B1246" s="106">
        <f t="shared" ca="1" si="266"/>
        <v>-30.520547945205479</v>
      </c>
      <c r="C1246" s="106">
        <f t="shared" ca="1" si="266"/>
        <v>-30.499657768651609</v>
      </c>
      <c r="D1246" s="106">
        <f t="shared" ca="1" si="266"/>
        <v>-30.500284057851974</v>
      </c>
      <c r="E1246" s="106">
        <f t="shared" ca="1" si="266"/>
        <v>-30.500309945025794</v>
      </c>
      <c r="F1246" s="106">
        <f t="shared" ca="1" si="267"/>
        <v>30.502777777777776</v>
      </c>
      <c r="G1246" s="106">
        <f t="shared" ca="1" si="267"/>
        <v>30.498984368100327</v>
      </c>
      <c r="H1246" s="106">
        <f t="shared" ca="1" si="267"/>
        <v>30.520547945205479</v>
      </c>
      <c r="I1246" s="106" t="e">
        <f t="shared" ca="1" si="269"/>
        <v>#NUM!</v>
      </c>
      <c r="J1246" s="106" t="e">
        <f t="shared" ca="1" si="269"/>
        <v>#NUM!</v>
      </c>
      <c r="K1246" s="106" t="e">
        <f t="shared" ca="1" si="269"/>
        <v>#NUM!</v>
      </c>
      <c r="L1246" s="106" t="e">
        <f t="shared" ca="1" si="269"/>
        <v>#NUM!</v>
      </c>
      <c r="M1246" s="106" t="e">
        <f t="shared" ca="1" si="269"/>
        <v>#NUM!</v>
      </c>
      <c r="N1246" s="106" t="e">
        <f t="shared" ca="1" si="269"/>
        <v>#NUM!</v>
      </c>
      <c r="Q1246" s="4"/>
    </row>
    <row r="1247" spans="1:17" x14ac:dyDescent="0.2">
      <c r="A1247" s="110">
        <f t="shared" ca="1" si="265"/>
        <v>55831</v>
      </c>
      <c r="B1247" s="106">
        <f t="shared" ca="1" si="266"/>
        <v>-30.767123287671232</v>
      </c>
      <c r="C1247" s="106">
        <f t="shared" ca="1" si="266"/>
        <v>-30.746064339493497</v>
      </c>
      <c r="D1247" s="106">
        <f t="shared" ca="1" si="266"/>
        <v>-30.746695688480941</v>
      </c>
      <c r="E1247" s="106">
        <f t="shared" ca="1" si="266"/>
        <v>-30.746721784797096</v>
      </c>
      <c r="F1247" s="106">
        <f t="shared" ca="1" si="267"/>
        <v>30.747222222222224</v>
      </c>
      <c r="G1247" s="106">
        <f t="shared" ca="1" si="267"/>
        <v>30.745385498542788</v>
      </c>
      <c r="H1247" s="106">
        <f t="shared" ca="1" si="267"/>
        <v>30.767123287671232</v>
      </c>
      <c r="I1247" s="106" t="e">
        <f t="shared" ca="1" si="269"/>
        <v>#NUM!</v>
      </c>
      <c r="J1247" s="106" t="e">
        <f t="shared" ca="1" si="269"/>
        <v>#NUM!</v>
      </c>
      <c r="K1247" s="106" t="e">
        <f t="shared" ca="1" si="269"/>
        <v>#NUM!</v>
      </c>
      <c r="L1247" s="106" t="e">
        <f t="shared" ca="1" si="269"/>
        <v>#NUM!</v>
      </c>
      <c r="M1247" s="106" t="e">
        <f t="shared" ca="1" si="269"/>
        <v>#NUM!</v>
      </c>
      <c r="N1247" s="106" t="e">
        <f t="shared" ca="1" si="269"/>
        <v>#NUM!</v>
      </c>
      <c r="Q1247" s="4"/>
    </row>
    <row r="1248" spans="1:17" x14ac:dyDescent="0.2">
      <c r="A1248" s="110">
        <f t="shared" ca="1" si="265"/>
        <v>55832</v>
      </c>
      <c r="B1248" s="106">
        <f t="shared" ca="1" si="266"/>
        <v>-30.769863013698629</v>
      </c>
      <c r="C1248" s="106">
        <f t="shared" ca="1" si="266"/>
        <v>-30.748802190280628</v>
      </c>
      <c r="D1248" s="106">
        <f t="shared" ca="1" si="266"/>
        <v>-30.749433595487929</v>
      </c>
      <c r="E1248" s="106">
        <f t="shared" ca="1" si="266"/>
        <v>-30.749459694127889</v>
      </c>
      <c r="F1248" s="106">
        <f t="shared" ca="1" si="267"/>
        <v>30.75</v>
      </c>
      <c r="G1248" s="106">
        <f t="shared" ca="1" si="267"/>
        <v>30.74812328888104</v>
      </c>
      <c r="H1248" s="106">
        <f t="shared" ca="1" si="267"/>
        <v>30.769863013698629</v>
      </c>
      <c r="I1248" s="106" t="e">
        <f t="shared" ca="1" si="269"/>
        <v>#NUM!</v>
      </c>
      <c r="J1248" s="106" t="e">
        <f t="shared" ca="1" si="269"/>
        <v>#NUM!</v>
      </c>
      <c r="K1248" s="106" t="e">
        <f t="shared" ca="1" si="269"/>
        <v>#NUM!</v>
      </c>
      <c r="L1248" s="106" t="e">
        <f t="shared" ca="1" si="269"/>
        <v>#NUM!</v>
      </c>
      <c r="M1248" s="106" t="e">
        <f t="shared" ca="1" si="269"/>
        <v>#NUM!</v>
      </c>
      <c r="N1248" s="106" t="e">
        <f t="shared" ca="1" si="269"/>
        <v>#NUM!</v>
      </c>
      <c r="Q1248" s="4"/>
    </row>
    <row r="1249" spans="1:17" x14ac:dyDescent="0.2">
      <c r="A1249" s="110">
        <f t="shared" ca="1" si="265"/>
        <v>55833</v>
      </c>
      <c r="B1249" s="106">
        <f t="shared" ca="1" si="266"/>
        <v>-30.772602739726029</v>
      </c>
      <c r="C1249" s="106">
        <f t="shared" ca="1" si="266"/>
        <v>-30.751540041067763</v>
      </c>
      <c r="D1249" s="106">
        <f t="shared" ca="1" si="266"/>
        <v>-30.752171502494917</v>
      </c>
      <c r="E1249" s="106">
        <f t="shared" ca="1" si="266"/>
        <v>-30.752197603458679</v>
      </c>
      <c r="F1249" s="106">
        <f t="shared" ca="1" si="267"/>
        <v>30.752777777777776</v>
      </c>
      <c r="G1249" s="106">
        <f t="shared" ca="1" si="267"/>
        <v>30.750861079219288</v>
      </c>
      <c r="H1249" s="106">
        <f t="shared" ca="1" si="267"/>
        <v>30.772602739726029</v>
      </c>
      <c r="I1249" s="106" t="e">
        <f t="shared" ca="1" si="269"/>
        <v>#NUM!</v>
      </c>
      <c r="J1249" s="106" t="e">
        <f t="shared" ca="1" si="269"/>
        <v>#NUM!</v>
      </c>
      <c r="K1249" s="106" t="e">
        <f t="shared" ca="1" si="269"/>
        <v>#NUM!</v>
      </c>
      <c r="L1249" s="106" t="e">
        <f t="shared" ca="1" si="269"/>
        <v>#NUM!</v>
      </c>
      <c r="M1249" s="106" t="e">
        <f t="shared" ca="1" si="269"/>
        <v>#NUM!</v>
      </c>
      <c r="N1249" s="106" t="e">
        <f t="shared" ca="1" si="269"/>
        <v>#NUM!</v>
      </c>
      <c r="Q1249" s="4"/>
    </row>
    <row r="1250" spans="1:17" x14ac:dyDescent="0.2">
      <c r="A1250" s="110">
        <f t="shared" ca="1" si="265"/>
        <v>55923</v>
      </c>
      <c r="B1250" s="106">
        <f t="shared" ca="1" si="266"/>
        <v>-31.019178082191782</v>
      </c>
      <c r="C1250" s="106">
        <f t="shared" ca="1" si="266"/>
        <v>-30.997946611909651</v>
      </c>
      <c r="D1250" s="106">
        <f t="shared" ca="1" si="266"/>
        <v>-30.998583133123883</v>
      </c>
      <c r="E1250" s="106">
        <f t="shared" ca="1" si="266"/>
        <v>-30.998609443229984</v>
      </c>
      <c r="F1250" s="106">
        <f t="shared" ca="1" si="267"/>
        <v>30.997222222222224</v>
      </c>
      <c r="G1250" s="106">
        <f t="shared" ca="1" si="267"/>
        <v>30.997946611909651</v>
      </c>
      <c r="H1250" s="106">
        <f t="shared" ca="1" si="267"/>
        <v>31.019178082191782</v>
      </c>
      <c r="I1250" s="106" t="e">
        <f t="shared" ca="1" si="269"/>
        <v>#NUM!</v>
      </c>
      <c r="J1250" s="106" t="e">
        <f t="shared" ca="1" si="269"/>
        <v>#NUM!</v>
      </c>
      <c r="K1250" s="106" t="e">
        <f t="shared" ca="1" si="269"/>
        <v>#NUM!</v>
      </c>
      <c r="L1250" s="106" t="e">
        <f t="shared" ca="1" si="269"/>
        <v>#NUM!</v>
      </c>
      <c r="M1250" s="106" t="e">
        <f t="shared" ca="1" si="269"/>
        <v>#NUM!</v>
      </c>
      <c r="N1250" s="106" t="e">
        <f t="shared" ca="1" si="269"/>
        <v>#NUM!</v>
      </c>
      <c r="Q1250" s="4"/>
    </row>
    <row r="1251" spans="1:17" x14ac:dyDescent="0.2">
      <c r="A1251" s="110">
        <f t="shared" ca="1" si="265"/>
        <v>55924</v>
      </c>
      <c r="B1251" s="106">
        <f t="shared" ca="1" si="266"/>
        <v>-31.021917808219179</v>
      </c>
      <c r="C1251" s="106">
        <f t="shared" ca="1" si="266"/>
        <v>-31.000684462696782</v>
      </c>
      <c r="D1251" s="106">
        <f t="shared" ca="1" si="266"/>
        <v>-31.001321040130872</v>
      </c>
      <c r="E1251" s="106">
        <f t="shared" ca="1" si="266"/>
        <v>-31.001347352560778</v>
      </c>
      <c r="F1251" s="106">
        <f t="shared" ca="1" si="267"/>
        <v>31</v>
      </c>
      <c r="G1251" s="106">
        <f t="shared" ca="1" si="267"/>
        <v>31.000684462696782</v>
      </c>
      <c r="H1251" s="106">
        <f t="shared" ca="1" si="267"/>
        <v>31.021917808219179</v>
      </c>
      <c r="I1251" s="106" t="e">
        <f t="shared" ca="1" si="269"/>
        <v>#NUM!</v>
      </c>
      <c r="J1251" s="106" t="e">
        <f t="shared" ca="1" si="269"/>
        <v>#NUM!</v>
      </c>
      <c r="K1251" s="106" t="e">
        <f t="shared" ca="1" si="269"/>
        <v>#NUM!</v>
      </c>
      <c r="L1251" s="106" t="e">
        <f t="shared" ca="1" si="269"/>
        <v>#NUM!</v>
      </c>
      <c r="M1251" s="106" t="e">
        <f t="shared" ca="1" si="269"/>
        <v>#NUM!</v>
      </c>
      <c r="N1251" s="106" t="e">
        <f t="shared" ca="1" si="269"/>
        <v>#NUM!</v>
      </c>
      <c r="Q1251" s="4"/>
    </row>
    <row r="1252" spans="1:17" x14ac:dyDescent="0.2">
      <c r="A1252" s="110">
        <f t="shared" ca="1" si="265"/>
        <v>55925</v>
      </c>
      <c r="B1252" s="106">
        <f t="shared" ca="1" si="266"/>
        <v>-31.024657534246575</v>
      </c>
      <c r="C1252" s="106">
        <f t="shared" ca="1" si="266"/>
        <v>-31.003422313483917</v>
      </c>
      <c r="D1252" s="106">
        <f t="shared" ca="1" si="266"/>
        <v>-31.00405894713786</v>
      </c>
      <c r="E1252" s="106">
        <f t="shared" ca="1" si="266"/>
        <v>-31.004085261891568</v>
      </c>
      <c r="F1252" s="106">
        <f t="shared" ca="1" si="267"/>
        <v>31.002777777777776</v>
      </c>
      <c r="G1252" s="106">
        <f t="shared" ca="1" si="267"/>
        <v>31.003422313483917</v>
      </c>
      <c r="H1252" s="106">
        <f t="shared" ca="1" si="267"/>
        <v>31.024657534246575</v>
      </c>
      <c r="I1252" s="106" t="e">
        <f t="shared" ca="1" si="269"/>
        <v>#NUM!</v>
      </c>
      <c r="J1252" s="106" t="e">
        <f t="shared" ca="1" si="269"/>
        <v>#NUM!</v>
      </c>
      <c r="K1252" s="106" t="e">
        <f t="shared" ca="1" si="269"/>
        <v>#NUM!</v>
      </c>
      <c r="L1252" s="106" t="e">
        <f t="shared" ca="1" si="269"/>
        <v>#NUM!</v>
      </c>
      <c r="M1252" s="106" t="e">
        <f t="shared" ca="1" si="269"/>
        <v>#NUM!</v>
      </c>
      <c r="N1252" s="106" t="e">
        <f t="shared" ca="1" si="269"/>
        <v>#NUM!</v>
      </c>
      <c r="Q1252" s="4"/>
    </row>
    <row r="1253" spans="1:17" x14ac:dyDescent="0.2">
      <c r="A1253" s="110">
        <f t="shared" ca="1" si="265"/>
        <v>56012</v>
      </c>
      <c r="B1253" s="106">
        <f t="shared" ca="1" si="266"/>
        <v>-31.263013698630136</v>
      </c>
      <c r="C1253" s="106">
        <f t="shared" ca="1" si="266"/>
        <v>-31.241615331964407</v>
      </c>
      <c r="D1253" s="106">
        <f t="shared" ca="1" si="266"/>
        <v>-31.242256856745861</v>
      </c>
      <c r="E1253" s="106">
        <f t="shared" ca="1" si="266"/>
        <v>-31.242283373670496</v>
      </c>
      <c r="F1253" s="106">
        <f t="shared" ca="1" si="267"/>
        <v>31.247222222222224</v>
      </c>
      <c r="G1253" s="106">
        <f t="shared" ca="1" si="267"/>
        <v>31.241615331964407</v>
      </c>
      <c r="H1253" s="106">
        <f t="shared" ca="1" si="267"/>
        <v>31.263013698630136</v>
      </c>
      <c r="I1253" s="106" t="e">
        <f t="shared" ca="1" si="269"/>
        <v>#NUM!</v>
      </c>
      <c r="J1253" s="106" t="e">
        <f t="shared" ca="1" si="269"/>
        <v>#NUM!</v>
      </c>
      <c r="K1253" s="106" t="e">
        <f t="shared" ca="1" si="269"/>
        <v>#NUM!</v>
      </c>
      <c r="L1253" s="106" t="e">
        <f t="shared" ca="1" si="269"/>
        <v>#NUM!</v>
      </c>
      <c r="M1253" s="106" t="e">
        <f t="shared" ca="1" si="269"/>
        <v>#NUM!</v>
      </c>
      <c r="N1253" s="106" t="e">
        <f t="shared" ca="1" si="269"/>
        <v>#NUM!</v>
      </c>
      <c r="Q1253" s="4"/>
    </row>
    <row r="1254" spans="1:17" x14ac:dyDescent="0.2">
      <c r="A1254" s="110">
        <f t="shared" ca="1" si="265"/>
        <v>56013</v>
      </c>
      <c r="B1254" s="106">
        <f t="shared" ref="B1254:E1273" ca="1" si="270">($B$7-$A1254)/B$12</f>
        <v>-31.265753424657536</v>
      </c>
      <c r="C1254" s="106">
        <f t="shared" ca="1" si="270"/>
        <v>-31.244353182751539</v>
      </c>
      <c r="D1254" s="106">
        <f t="shared" ca="1" si="270"/>
        <v>-31.24499476375285</v>
      </c>
      <c r="E1254" s="106">
        <f t="shared" ca="1" si="270"/>
        <v>-31.245021283001289</v>
      </c>
      <c r="F1254" s="106">
        <f t="shared" ref="F1254:H1273" ca="1" si="271">YEARFRAC($A1254,$B$7,F$12)</f>
        <v>31.25</v>
      </c>
      <c r="G1254" s="106">
        <f t="shared" ca="1" si="271"/>
        <v>31.244353182751539</v>
      </c>
      <c r="H1254" s="106">
        <f t="shared" ca="1" si="271"/>
        <v>31.265753424657536</v>
      </c>
      <c r="I1254" s="106" t="e">
        <f t="shared" ref="I1254:N1263" ca="1" si="272">DATEDIF($A1254,$B$7,I$12)</f>
        <v>#NUM!</v>
      </c>
      <c r="J1254" s="106" t="e">
        <f t="shared" ca="1" si="272"/>
        <v>#NUM!</v>
      </c>
      <c r="K1254" s="106" t="e">
        <f t="shared" ca="1" si="272"/>
        <v>#NUM!</v>
      </c>
      <c r="L1254" s="106" t="e">
        <f t="shared" ca="1" si="272"/>
        <v>#NUM!</v>
      </c>
      <c r="M1254" s="106" t="e">
        <f t="shared" ca="1" si="272"/>
        <v>#NUM!</v>
      </c>
      <c r="N1254" s="106" t="e">
        <f t="shared" ca="1" si="272"/>
        <v>#NUM!</v>
      </c>
      <c r="Q1254" s="4"/>
    </row>
    <row r="1255" spans="1:17" x14ac:dyDescent="0.2">
      <c r="A1255" s="110">
        <f t="shared" ca="1" si="265"/>
        <v>56014</v>
      </c>
      <c r="B1255" s="106">
        <f t="shared" ca="1" si="270"/>
        <v>-31.268493150684932</v>
      </c>
      <c r="C1255" s="106">
        <f t="shared" ca="1" si="270"/>
        <v>-31.247091033538673</v>
      </c>
      <c r="D1255" s="106">
        <f t="shared" ca="1" si="270"/>
        <v>-31.247732670759838</v>
      </c>
      <c r="E1255" s="106">
        <f t="shared" ca="1" si="270"/>
        <v>-31.247759192332079</v>
      </c>
      <c r="F1255" s="106">
        <f t="shared" ca="1" si="271"/>
        <v>31.252777777777776</v>
      </c>
      <c r="G1255" s="106">
        <f t="shared" ca="1" si="271"/>
        <v>31.247091033538673</v>
      </c>
      <c r="H1255" s="106">
        <f t="shared" ca="1" si="271"/>
        <v>31.268493150684932</v>
      </c>
      <c r="I1255" s="106" t="e">
        <f t="shared" ca="1" si="272"/>
        <v>#NUM!</v>
      </c>
      <c r="J1255" s="106" t="e">
        <f t="shared" ca="1" si="272"/>
        <v>#NUM!</v>
      </c>
      <c r="K1255" s="106" t="e">
        <f t="shared" ca="1" si="272"/>
        <v>#NUM!</v>
      </c>
      <c r="L1255" s="106" t="e">
        <f t="shared" ca="1" si="272"/>
        <v>#NUM!</v>
      </c>
      <c r="M1255" s="106" t="e">
        <f t="shared" ca="1" si="272"/>
        <v>#NUM!</v>
      </c>
      <c r="N1255" s="106" t="e">
        <f t="shared" ca="1" si="272"/>
        <v>#NUM!</v>
      </c>
      <c r="Q1255" s="4"/>
    </row>
    <row r="1256" spans="1:17" x14ac:dyDescent="0.2">
      <c r="A1256" s="110">
        <f t="shared" ca="1" si="265"/>
        <v>56104</v>
      </c>
      <c r="B1256" s="106">
        <f t="shared" ca="1" si="270"/>
        <v>-31.515068493150686</v>
      </c>
      <c r="C1256" s="106">
        <f t="shared" ca="1" si="270"/>
        <v>-31.493497604380561</v>
      </c>
      <c r="D1256" s="106">
        <f t="shared" ca="1" si="270"/>
        <v>-31.494144301388804</v>
      </c>
      <c r="E1256" s="106">
        <f t="shared" ca="1" si="270"/>
        <v>-31.494171032103385</v>
      </c>
      <c r="F1256" s="106">
        <f t="shared" ca="1" si="271"/>
        <v>31.497222222222224</v>
      </c>
      <c r="G1256" s="106">
        <f t="shared" ca="1" si="271"/>
        <v>31.493497604380561</v>
      </c>
      <c r="H1256" s="106">
        <f t="shared" ca="1" si="271"/>
        <v>31.515068493150686</v>
      </c>
      <c r="I1256" s="106" t="e">
        <f t="shared" ca="1" si="272"/>
        <v>#NUM!</v>
      </c>
      <c r="J1256" s="106" t="e">
        <f t="shared" ca="1" si="272"/>
        <v>#NUM!</v>
      </c>
      <c r="K1256" s="106" t="e">
        <f t="shared" ca="1" si="272"/>
        <v>#NUM!</v>
      </c>
      <c r="L1256" s="106" t="e">
        <f t="shared" ca="1" si="272"/>
        <v>#NUM!</v>
      </c>
      <c r="M1256" s="106" t="e">
        <f t="shared" ca="1" si="272"/>
        <v>#NUM!</v>
      </c>
      <c r="N1256" s="106" t="e">
        <f t="shared" ca="1" si="272"/>
        <v>#NUM!</v>
      </c>
      <c r="Q1256" s="4"/>
    </row>
    <row r="1257" spans="1:17" x14ac:dyDescent="0.2">
      <c r="A1257" s="110">
        <f t="shared" ca="1" si="265"/>
        <v>56105</v>
      </c>
      <c r="B1257" s="106">
        <f t="shared" ca="1" si="270"/>
        <v>-31.517808219178082</v>
      </c>
      <c r="C1257" s="106">
        <f t="shared" ca="1" si="270"/>
        <v>-31.496235455167692</v>
      </c>
      <c r="D1257" s="106">
        <f t="shared" ca="1" si="270"/>
        <v>-31.496882208395792</v>
      </c>
      <c r="E1257" s="106">
        <f t="shared" ca="1" si="270"/>
        <v>-31.496908941434175</v>
      </c>
      <c r="F1257" s="106">
        <f t="shared" ca="1" si="271"/>
        <v>31.5</v>
      </c>
      <c r="G1257" s="106">
        <f t="shared" ca="1" si="271"/>
        <v>31.496235455167692</v>
      </c>
      <c r="H1257" s="106">
        <f t="shared" ca="1" si="271"/>
        <v>31.517808219178082</v>
      </c>
      <c r="I1257" s="106" t="e">
        <f t="shared" ca="1" si="272"/>
        <v>#NUM!</v>
      </c>
      <c r="J1257" s="106" t="e">
        <f t="shared" ca="1" si="272"/>
        <v>#NUM!</v>
      </c>
      <c r="K1257" s="106" t="e">
        <f t="shared" ca="1" si="272"/>
        <v>#NUM!</v>
      </c>
      <c r="L1257" s="106" t="e">
        <f t="shared" ca="1" si="272"/>
        <v>#NUM!</v>
      </c>
      <c r="M1257" s="106" t="e">
        <f t="shared" ca="1" si="272"/>
        <v>#NUM!</v>
      </c>
      <c r="N1257" s="106" t="e">
        <f t="shared" ca="1" si="272"/>
        <v>#NUM!</v>
      </c>
      <c r="Q1257" s="4"/>
    </row>
    <row r="1258" spans="1:17" x14ac:dyDescent="0.2">
      <c r="A1258" s="110">
        <f t="shared" ca="1" si="265"/>
        <v>56106</v>
      </c>
      <c r="B1258" s="106">
        <f t="shared" ca="1" si="270"/>
        <v>-31.520547945205479</v>
      </c>
      <c r="C1258" s="106">
        <f t="shared" ca="1" si="270"/>
        <v>-31.498973305954827</v>
      </c>
      <c r="D1258" s="106">
        <f t="shared" ca="1" si="270"/>
        <v>-31.499620115402781</v>
      </c>
      <c r="E1258" s="106">
        <f t="shared" ca="1" si="270"/>
        <v>-31.499646850764968</v>
      </c>
      <c r="F1258" s="106">
        <f t="shared" ca="1" si="271"/>
        <v>31.502777777777776</v>
      </c>
      <c r="G1258" s="106">
        <f t="shared" ca="1" si="271"/>
        <v>31.498973305954827</v>
      </c>
      <c r="H1258" s="106">
        <f t="shared" ca="1" si="271"/>
        <v>31.520547945205479</v>
      </c>
      <c r="I1258" s="106" t="e">
        <f t="shared" ca="1" si="272"/>
        <v>#NUM!</v>
      </c>
      <c r="J1258" s="106" t="e">
        <f t="shared" ca="1" si="272"/>
        <v>#NUM!</v>
      </c>
      <c r="K1258" s="106" t="e">
        <f t="shared" ca="1" si="272"/>
        <v>#NUM!</v>
      </c>
      <c r="L1258" s="106" t="e">
        <f t="shared" ca="1" si="272"/>
        <v>#NUM!</v>
      </c>
      <c r="M1258" s="106" t="e">
        <f t="shared" ca="1" si="272"/>
        <v>#NUM!</v>
      </c>
      <c r="N1258" s="106" t="e">
        <f t="shared" ca="1" si="272"/>
        <v>#NUM!</v>
      </c>
      <c r="Q1258" s="4"/>
    </row>
    <row r="1259" spans="1:17" x14ac:dyDescent="0.2">
      <c r="A1259" s="110">
        <f t="shared" ca="1" si="265"/>
        <v>56196</v>
      </c>
      <c r="B1259" s="106">
        <f t="shared" ca="1" si="270"/>
        <v>-31.767123287671232</v>
      </c>
      <c r="C1259" s="106">
        <f t="shared" ca="1" si="270"/>
        <v>-31.745379876796715</v>
      </c>
      <c r="D1259" s="106">
        <f t="shared" ca="1" si="270"/>
        <v>-31.746031746031747</v>
      </c>
      <c r="E1259" s="106">
        <f t="shared" ca="1" si="270"/>
        <v>-31.746058690536273</v>
      </c>
      <c r="F1259" s="106">
        <f t="shared" ca="1" si="271"/>
        <v>31.747222222222224</v>
      </c>
      <c r="G1259" s="106">
        <f t="shared" ca="1" si="271"/>
        <v>31.745379876796715</v>
      </c>
      <c r="H1259" s="106">
        <f t="shared" ca="1" si="271"/>
        <v>31.767123287671232</v>
      </c>
      <c r="I1259" s="106" t="e">
        <f t="shared" ca="1" si="272"/>
        <v>#NUM!</v>
      </c>
      <c r="J1259" s="106" t="e">
        <f t="shared" ca="1" si="272"/>
        <v>#NUM!</v>
      </c>
      <c r="K1259" s="106" t="e">
        <f t="shared" ca="1" si="272"/>
        <v>#NUM!</v>
      </c>
      <c r="L1259" s="106" t="e">
        <f t="shared" ca="1" si="272"/>
        <v>#NUM!</v>
      </c>
      <c r="M1259" s="106" t="e">
        <f t="shared" ca="1" si="272"/>
        <v>#NUM!</v>
      </c>
      <c r="N1259" s="106" t="e">
        <f t="shared" ca="1" si="272"/>
        <v>#NUM!</v>
      </c>
      <c r="Q1259" s="4"/>
    </row>
    <row r="1260" spans="1:17" x14ac:dyDescent="0.2">
      <c r="A1260" s="110">
        <f t="shared" ca="1" si="265"/>
        <v>56197</v>
      </c>
      <c r="B1260" s="106">
        <f t="shared" ca="1" si="270"/>
        <v>-31.769863013698629</v>
      </c>
      <c r="C1260" s="106">
        <f t="shared" ca="1" si="270"/>
        <v>-31.748117727583846</v>
      </c>
      <c r="D1260" s="106">
        <f t="shared" ca="1" si="270"/>
        <v>-31.748769653038735</v>
      </c>
      <c r="E1260" s="106">
        <f t="shared" ca="1" si="270"/>
        <v>-31.748796599867063</v>
      </c>
      <c r="F1260" s="106">
        <f t="shared" ca="1" si="271"/>
        <v>31.75</v>
      </c>
      <c r="G1260" s="106">
        <f t="shared" ca="1" si="271"/>
        <v>31.748117727583846</v>
      </c>
      <c r="H1260" s="106">
        <f t="shared" ca="1" si="271"/>
        <v>31.769863013698629</v>
      </c>
      <c r="I1260" s="106" t="e">
        <f t="shared" ca="1" si="272"/>
        <v>#NUM!</v>
      </c>
      <c r="J1260" s="106" t="e">
        <f t="shared" ca="1" si="272"/>
        <v>#NUM!</v>
      </c>
      <c r="K1260" s="106" t="e">
        <f t="shared" ca="1" si="272"/>
        <v>#NUM!</v>
      </c>
      <c r="L1260" s="106" t="e">
        <f t="shared" ca="1" si="272"/>
        <v>#NUM!</v>
      </c>
      <c r="M1260" s="106" t="e">
        <f t="shared" ca="1" si="272"/>
        <v>#NUM!</v>
      </c>
      <c r="N1260" s="106" t="e">
        <f t="shared" ca="1" si="272"/>
        <v>#NUM!</v>
      </c>
      <c r="Q1260" s="4"/>
    </row>
    <row r="1261" spans="1:17" x14ac:dyDescent="0.2">
      <c r="A1261" s="110">
        <f t="shared" ca="1" si="265"/>
        <v>56198</v>
      </c>
      <c r="B1261" s="106">
        <f t="shared" ca="1" si="270"/>
        <v>-31.772602739726029</v>
      </c>
      <c r="C1261" s="106">
        <f t="shared" ca="1" si="270"/>
        <v>-31.750855578370977</v>
      </c>
      <c r="D1261" s="106">
        <f t="shared" ca="1" si="270"/>
        <v>-31.751507560045724</v>
      </c>
      <c r="E1261" s="106">
        <f t="shared" ca="1" si="270"/>
        <v>-31.751534509197857</v>
      </c>
      <c r="F1261" s="106">
        <f t="shared" ca="1" si="271"/>
        <v>31.752777777777776</v>
      </c>
      <c r="G1261" s="106">
        <f t="shared" ca="1" si="271"/>
        <v>31.750855578370977</v>
      </c>
      <c r="H1261" s="106">
        <f t="shared" ca="1" si="271"/>
        <v>31.772602739726029</v>
      </c>
      <c r="I1261" s="106" t="e">
        <f t="shared" ca="1" si="272"/>
        <v>#NUM!</v>
      </c>
      <c r="J1261" s="106" t="e">
        <f t="shared" ca="1" si="272"/>
        <v>#NUM!</v>
      </c>
      <c r="K1261" s="106" t="e">
        <f t="shared" ca="1" si="272"/>
        <v>#NUM!</v>
      </c>
      <c r="L1261" s="106" t="e">
        <f t="shared" ca="1" si="272"/>
        <v>#NUM!</v>
      </c>
      <c r="M1261" s="106" t="e">
        <f t="shared" ca="1" si="272"/>
        <v>#NUM!</v>
      </c>
      <c r="N1261" s="106" t="e">
        <f t="shared" ca="1" si="272"/>
        <v>#NUM!</v>
      </c>
      <c r="Q1261" s="4"/>
    </row>
    <row r="1262" spans="1:17" x14ac:dyDescent="0.2">
      <c r="A1262" s="110">
        <f t="shared" ca="1" si="265"/>
        <v>56288</v>
      </c>
      <c r="B1262" s="106">
        <f t="shared" ca="1" si="270"/>
        <v>-32.019178082191779</v>
      </c>
      <c r="C1262" s="106">
        <f t="shared" ca="1" si="270"/>
        <v>-31.997262149212869</v>
      </c>
      <c r="D1262" s="106">
        <f t="shared" ca="1" si="270"/>
        <v>-31.99791919067469</v>
      </c>
      <c r="E1262" s="106">
        <f t="shared" ca="1" si="270"/>
        <v>-31.997946348969158</v>
      </c>
      <c r="F1262" s="106">
        <f t="shared" ca="1" si="271"/>
        <v>31.997222222222224</v>
      </c>
      <c r="G1262" s="106">
        <f t="shared" ca="1" si="271"/>
        <v>31.997925827594788</v>
      </c>
      <c r="H1262" s="106">
        <f t="shared" ca="1" si="271"/>
        <v>32.019178082191779</v>
      </c>
      <c r="I1262" s="106" t="e">
        <f t="shared" ca="1" si="272"/>
        <v>#NUM!</v>
      </c>
      <c r="J1262" s="106" t="e">
        <f t="shared" ca="1" si="272"/>
        <v>#NUM!</v>
      </c>
      <c r="K1262" s="106" t="e">
        <f t="shared" ca="1" si="272"/>
        <v>#NUM!</v>
      </c>
      <c r="L1262" s="106" t="e">
        <f t="shared" ca="1" si="272"/>
        <v>#NUM!</v>
      </c>
      <c r="M1262" s="106" t="e">
        <f t="shared" ca="1" si="272"/>
        <v>#NUM!</v>
      </c>
      <c r="N1262" s="106" t="e">
        <f t="shared" ca="1" si="272"/>
        <v>#NUM!</v>
      </c>
      <c r="Q1262" s="4"/>
    </row>
    <row r="1263" spans="1:17" x14ac:dyDescent="0.2">
      <c r="A1263" s="110">
        <f t="shared" ca="1" si="265"/>
        <v>56289</v>
      </c>
      <c r="B1263" s="106">
        <f t="shared" ca="1" si="270"/>
        <v>-32.021917808219179</v>
      </c>
      <c r="C1263" s="106">
        <f t="shared" ca="1" si="270"/>
        <v>-32</v>
      </c>
      <c r="D1263" s="106">
        <f t="shared" ca="1" si="270"/>
        <v>-32.000657097681675</v>
      </c>
      <c r="E1263" s="106">
        <f t="shared" ca="1" si="270"/>
        <v>-32.000684258299955</v>
      </c>
      <c r="F1263" s="106">
        <f t="shared" ca="1" si="271"/>
        <v>32</v>
      </c>
      <c r="G1263" s="106">
        <f t="shared" ca="1" si="271"/>
        <v>32.000663735169667</v>
      </c>
      <c r="H1263" s="106">
        <f t="shared" ca="1" si="271"/>
        <v>32.021917808219179</v>
      </c>
      <c r="I1263" s="106" t="e">
        <f t="shared" ca="1" si="272"/>
        <v>#NUM!</v>
      </c>
      <c r="J1263" s="106" t="e">
        <f t="shared" ca="1" si="272"/>
        <v>#NUM!</v>
      </c>
      <c r="K1263" s="106" t="e">
        <f t="shared" ca="1" si="272"/>
        <v>#NUM!</v>
      </c>
      <c r="L1263" s="106" t="e">
        <f t="shared" ca="1" si="272"/>
        <v>#NUM!</v>
      </c>
      <c r="M1263" s="106" t="e">
        <f t="shared" ca="1" si="272"/>
        <v>#NUM!</v>
      </c>
      <c r="N1263" s="106" t="e">
        <f t="shared" ca="1" si="272"/>
        <v>#NUM!</v>
      </c>
      <c r="Q1263" s="4"/>
    </row>
    <row r="1264" spans="1:17" x14ac:dyDescent="0.2">
      <c r="A1264" s="110">
        <f t="shared" ca="1" si="265"/>
        <v>56290</v>
      </c>
      <c r="B1264" s="106">
        <f t="shared" ca="1" si="270"/>
        <v>-32.024657534246572</v>
      </c>
      <c r="C1264" s="106">
        <f t="shared" ca="1" si="270"/>
        <v>-32.002737850787135</v>
      </c>
      <c r="D1264" s="106">
        <f t="shared" ca="1" si="270"/>
        <v>-32.003395004688663</v>
      </c>
      <c r="E1264" s="106">
        <f t="shared" ca="1" si="270"/>
        <v>-32.003422167630745</v>
      </c>
      <c r="F1264" s="106">
        <f t="shared" ca="1" si="271"/>
        <v>32.00277777777778</v>
      </c>
      <c r="G1264" s="106">
        <f t="shared" ca="1" si="271"/>
        <v>32.003401642744542</v>
      </c>
      <c r="H1264" s="106">
        <f t="shared" ca="1" si="271"/>
        <v>32.024657534246572</v>
      </c>
      <c r="I1264" s="106" t="e">
        <f t="shared" ref="I1264:N1273" ca="1" si="273">DATEDIF($A1264,$B$7,I$12)</f>
        <v>#NUM!</v>
      </c>
      <c r="J1264" s="106" t="e">
        <f t="shared" ca="1" si="273"/>
        <v>#NUM!</v>
      </c>
      <c r="K1264" s="106" t="e">
        <f t="shared" ca="1" si="273"/>
        <v>#NUM!</v>
      </c>
      <c r="L1264" s="106" t="e">
        <f t="shared" ca="1" si="273"/>
        <v>#NUM!</v>
      </c>
      <c r="M1264" s="106" t="e">
        <f t="shared" ca="1" si="273"/>
        <v>#NUM!</v>
      </c>
      <c r="N1264" s="106" t="e">
        <f t="shared" ca="1" si="273"/>
        <v>#NUM!</v>
      </c>
      <c r="Q1264" s="4"/>
    </row>
    <row r="1265" spans="1:17" x14ac:dyDescent="0.2">
      <c r="A1265" s="110">
        <f t="shared" ca="1" si="265"/>
        <v>56377</v>
      </c>
      <c r="B1265" s="106">
        <f t="shared" ca="1" si="270"/>
        <v>-32.263013698630139</v>
      </c>
      <c r="C1265" s="106">
        <f t="shared" ca="1" si="270"/>
        <v>-32.240930869267622</v>
      </c>
      <c r="D1265" s="106">
        <f t="shared" ca="1" si="270"/>
        <v>-32.241592914296668</v>
      </c>
      <c r="E1265" s="106">
        <f t="shared" ca="1" si="270"/>
        <v>-32.241620279409673</v>
      </c>
      <c r="F1265" s="106">
        <f t="shared" ca="1" si="271"/>
        <v>32.24722222222222</v>
      </c>
      <c r="G1265" s="106">
        <f t="shared" ca="1" si="271"/>
        <v>32.241599601758899</v>
      </c>
      <c r="H1265" s="106">
        <f t="shared" ca="1" si="271"/>
        <v>32.263013698630139</v>
      </c>
      <c r="I1265" s="106" t="e">
        <f t="shared" ca="1" si="273"/>
        <v>#NUM!</v>
      </c>
      <c r="J1265" s="106" t="e">
        <f t="shared" ca="1" si="273"/>
        <v>#NUM!</v>
      </c>
      <c r="K1265" s="106" t="e">
        <f t="shared" ca="1" si="273"/>
        <v>#NUM!</v>
      </c>
      <c r="L1265" s="106" t="e">
        <f t="shared" ca="1" si="273"/>
        <v>#NUM!</v>
      </c>
      <c r="M1265" s="106" t="e">
        <f t="shared" ca="1" si="273"/>
        <v>#NUM!</v>
      </c>
      <c r="N1265" s="106" t="e">
        <f t="shared" ca="1" si="273"/>
        <v>#NUM!</v>
      </c>
      <c r="Q1265" s="4"/>
    </row>
    <row r="1266" spans="1:17" x14ac:dyDescent="0.2">
      <c r="A1266" s="110">
        <f t="shared" ca="1" si="265"/>
        <v>56378</v>
      </c>
      <c r="B1266" s="106">
        <f t="shared" ca="1" si="270"/>
        <v>-32.265753424657532</v>
      </c>
      <c r="C1266" s="106">
        <f t="shared" ca="1" si="270"/>
        <v>-32.243668720054757</v>
      </c>
      <c r="D1266" s="106">
        <f t="shared" ca="1" si="270"/>
        <v>-32.244330821303656</v>
      </c>
      <c r="E1266" s="106">
        <f t="shared" ca="1" si="270"/>
        <v>-32.244358188740463</v>
      </c>
      <c r="F1266" s="106">
        <f t="shared" ca="1" si="271"/>
        <v>32.25</v>
      </c>
      <c r="G1266" s="106">
        <f t="shared" ca="1" si="271"/>
        <v>32.244337509333775</v>
      </c>
      <c r="H1266" s="106">
        <f t="shared" ca="1" si="271"/>
        <v>32.265753424657532</v>
      </c>
      <c r="I1266" s="106" t="e">
        <f t="shared" ca="1" si="273"/>
        <v>#NUM!</v>
      </c>
      <c r="J1266" s="106" t="e">
        <f t="shared" ca="1" si="273"/>
        <v>#NUM!</v>
      </c>
      <c r="K1266" s="106" t="e">
        <f t="shared" ca="1" si="273"/>
        <v>#NUM!</v>
      </c>
      <c r="L1266" s="106" t="e">
        <f t="shared" ca="1" si="273"/>
        <v>#NUM!</v>
      </c>
      <c r="M1266" s="106" t="e">
        <f t="shared" ca="1" si="273"/>
        <v>#NUM!</v>
      </c>
      <c r="N1266" s="106" t="e">
        <f t="shared" ca="1" si="273"/>
        <v>#NUM!</v>
      </c>
      <c r="Q1266" s="4"/>
    </row>
    <row r="1267" spans="1:17" x14ac:dyDescent="0.2">
      <c r="A1267" s="110">
        <f t="shared" ca="1" si="265"/>
        <v>56379</v>
      </c>
      <c r="B1267" s="106">
        <f t="shared" ca="1" si="270"/>
        <v>-32.268493150684932</v>
      </c>
      <c r="C1267" s="106">
        <f t="shared" ca="1" si="270"/>
        <v>-32.246406570841891</v>
      </c>
      <c r="D1267" s="106">
        <f t="shared" ca="1" si="270"/>
        <v>-32.247068728310644</v>
      </c>
      <c r="E1267" s="106">
        <f t="shared" ca="1" si="270"/>
        <v>-32.247096098071253</v>
      </c>
      <c r="F1267" s="106">
        <f t="shared" ca="1" si="271"/>
        <v>32.25277777777778</v>
      </c>
      <c r="G1267" s="106">
        <f t="shared" ca="1" si="271"/>
        <v>32.24707541690865</v>
      </c>
      <c r="H1267" s="106">
        <f t="shared" ca="1" si="271"/>
        <v>32.268493150684932</v>
      </c>
      <c r="I1267" s="106" t="e">
        <f t="shared" ca="1" si="273"/>
        <v>#NUM!</v>
      </c>
      <c r="J1267" s="106" t="e">
        <f t="shared" ca="1" si="273"/>
        <v>#NUM!</v>
      </c>
      <c r="K1267" s="106" t="e">
        <f t="shared" ca="1" si="273"/>
        <v>#NUM!</v>
      </c>
      <c r="L1267" s="106" t="e">
        <f t="shared" ca="1" si="273"/>
        <v>#NUM!</v>
      </c>
      <c r="M1267" s="106" t="e">
        <f t="shared" ca="1" si="273"/>
        <v>#NUM!</v>
      </c>
      <c r="N1267" s="106" t="e">
        <f t="shared" ca="1" si="273"/>
        <v>#NUM!</v>
      </c>
      <c r="Q1267" s="4"/>
    </row>
    <row r="1268" spans="1:17" x14ac:dyDescent="0.2">
      <c r="A1268" s="110">
        <f t="shared" ca="1" si="265"/>
        <v>56469</v>
      </c>
      <c r="B1268" s="106">
        <f t="shared" ca="1" si="270"/>
        <v>-32.515068493150686</v>
      </c>
      <c r="C1268" s="106">
        <f t="shared" ca="1" si="270"/>
        <v>-32.492813141683776</v>
      </c>
      <c r="D1268" s="106">
        <f t="shared" ca="1" si="270"/>
        <v>-32.493480358939607</v>
      </c>
      <c r="E1268" s="106">
        <f t="shared" ca="1" si="270"/>
        <v>-32.493507937842558</v>
      </c>
      <c r="F1268" s="106">
        <f t="shared" ca="1" si="271"/>
        <v>32.49722222222222</v>
      </c>
      <c r="G1268" s="106">
        <f t="shared" ca="1" si="271"/>
        <v>32.493487098647641</v>
      </c>
      <c r="H1268" s="106">
        <f t="shared" ca="1" si="271"/>
        <v>32.515068493150686</v>
      </c>
      <c r="I1268" s="106" t="e">
        <f t="shared" ca="1" si="273"/>
        <v>#NUM!</v>
      </c>
      <c r="J1268" s="106" t="e">
        <f t="shared" ca="1" si="273"/>
        <v>#NUM!</v>
      </c>
      <c r="K1268" s="106" t="e">
        <f t="shared" ca="1" si="273"/>
        <v>#NUM!</v>
      </c>
      <c r="L1268" s="106" t="e">
        <f t="shared" ca="1" si="273"/>
        <v>#NUM!</v>
      </c>
      <c r="M1268" s="106" t="e">
        <f t="shared" ca="1" si="273"/>
        <v>#NUM!</v>
      </c>
      <c r="N1268" s="106" t="e">
        <f t="shared" ca="1" si="273"/>
        <v>#NUM!</v>
      </c>
      <c r="Q1268" s="4"/>
    </row>
    <row r="1269" spans="1:17" x14ac:dyDescent="0.2">
      <c r="A1269" s="110">
        <f t="shared" ca="1" si="265"/>
        <v>56470</v>
      </c>
      <c r="B1269" s="106">
        <f t="shared" ca="1" si="270"/>
        <v>-32.517808219178079</v>
      </c>
      <c r="C1269" s="106">
        <f t="shared" ca="1" si="270"/>
        <v>-32.495550992470911</v>
      </c>
      <c r="D1269" s="106">
        <f t="shared" ca="1" si="270"/>
        <v>-32.496218265946595</v>
      </c>
      <c r="E1269" s="106">
        <f t="shared" ca="1" si="270"/>
        <v>-32.496245847173348</v>
      </c>
      <c r="F1269" s="106">
        <f t="shared" ca="1" si="271"/>
        <v>32.5</v>
      </c>
      <c r="G1269" s="106">
        <f t="shared" ca="1" si="271"/>
        <v>32.496225006222517</v>
      </c>
      <c r="H1269" s="106">
        <f t="shared" ca="1" si="271"/>
        <v>32.517808219178079</v>
      </c>
      <c r="I1269" s="106" t="e">
        <f t="shared" ca="1" si="273"/>
        <v>#NUM!</v>
      </c>
      <c r="J1269" s="106" t="e">
        <f t="shared" ca="1" si="273"/>
        <v>#NUM!</v>
      </c>
      <c r="K1269" s="106" t="e">
        <f t="shared" ca="1" si="273"/>
        <v>#NUM!</v>
      </c>
      <c r="L1269" s="106" t="e">
        <f t="shared" ca="1" si="273"/>
        <v>#NUM!</v>
      </c>
      <c r="M1269" s="106" t="e">
        <f t="shared" ca="1" si="273"/>
        <v>#NUM!</v>
      </c>
      <c r="N1269" s="106" t="e">
        <f t="shared" ca="1" si="273"/>
        <v>#NUM!</v>
      </c>
      <c r="Q1269" s="4"/>
    </row>
    <row r="1270" spans="1:17" x14ac:dyDescent="0.2">
      <c r="A1270" s="110">
        <f t="shared" ca="1" si="265"/>
        <v>56471</v>
      </c>
      <c r="B1270" s="106">
        <f t="shared" ca="1" si="270"/>
        <v>-32.520547945205479</v>
      </c>
      <c r="C1270" s="106">
        <f t="shared" ca="1" si="270"/>
        <v>-32.498288843258045</v>
      </c>
      <c r="D1270" s="106">
        <f t="shared" ca="1" si="270"/>
        <v>-32.498956172953584</v>
      </c>
      <c r="E1270" s="106">
        <f t="shared" ca="1" si="270"/>
        <v>-32.498983756504146</v>
      </c>
      <c r="F1270" s="106">
        <f t="shared" ca="1" si="271"/>
        <v>32.50277777777778</v>
      </c>
      <c r="G1270" s="106">
        <f t="shared" ca="1" si="271"/>
        <v>32.498962913797392</v>
      </c>
      <c r="H1270" s="106">
        <f t="shared" ca="1" si="271"/>
        <v>32.520547945205479</v>
      </c>
      <c r="I1270" s="106" t="e">
        <f t="shared" ca="1" si="273"/>
        <v>#NUM!</v>
      </c>
      <c r="J1270" s="106" t="e">
        <f t="shared" ca="1" si="273"/>
        <v>#NUM!</v>
      </c>
      <c r="K1270" s="106" t="e">
        <f t="shared" ca="1" si="273"/>
        <v>#NUM!</v>
      </c>
      <c r="L1270" s="106" t="e">
        <f t="shared" ca="1" si="273"/>
        <v>#NUM!</v>
      </c>
      <c r="M1270" s="106" t="e">
        <f t="shared" ca="1" si="273"/>
        <v>#NUM!</v>
      </c>
      <c r="N1270" s="106" t="e">
        <f t="shared" ca="1" si="273"/>
        <v>#NUM!</v>
      </c>
      <c r="Q1270" s="4"/>
    </row>
    <row r="1271" spans="1:17" x14ac:dyDescent="0.2">
      <c r="A1271" s="110">
        <f t="shared" ca="1" si="265"/>
        <v>56561</v>
      </c>
      <c r="B1271" s="106">
        <f t="shared" ca="1" si="270"/>
        <v>-32.767123287671232</v>
      </c>
      <c r="C1271" s="106">
        <f t="shared" ca="1" si="270"/>
        <v>-32.74469541409993</v>
      </c>
      <c r="D1271" s="106">
        <f t="shared" ca="1" si="270"/>
        <v>-32.745367803582553</v>
      </c>
      <c r="E1271" s="106">
        <f t="shared" ca="1" si="270"/>
        <v>-32.745395596275451</v>
      </c>
      <c r="F1271" s="106">
        <f t="shared" ca="1" si="271"/>
        <v>32.74722222222222</v>
      </c>
      <c r="G1271" s="106">
        <f t="shared" ca="1" si="271"/>
        <v>32.745374595536383</v>
      </c>
      <c r="H1271" s="106">
        <f t="shared" ca="1" si="271"/>
        <v>32.767123287671232</v>
      </c>
      <c r="I1271" s="106" t="e">
        <f t="shared" ca="1" si="273"/>
        <v>#NUM!</v>
      </c>
      <c r="J1271" s="106" t="e">
        <f t="shared" ca="1" si="273"/>
        <v>#NUM!</v>
      </c>
      <c r="K1271" s="106" t="e">
        <f t="shared" ca="1" si="273"/>
        <v>#NUM!</v>
      </c>
      <c r="L1271" s="106" t="e">
        <f t="shared" ca="1" si="273"/>
        <v>#NUM!</v>
      </c>
      <c r="M1271" s="106" t="e">
        <f t="shared" ca="1" si="273"/>
        <v>#NUM!</v>
      </c>
      <c r="N1271" s="106" t="e">
        <f t="shared" ca="1" si="273"/>
        <v>#NUM!</v>
      </c>
      <c r="Q1271" s="4"/>
    </row>
    <row r="1272" spans="1:17" x14ac:dyDescent="0.2">
      <c r="A1272" s="110">
        <f t="shared" ca="1" si="265"/>
        <v>56562</v>
      </c>
      <c r="B1272" s="106">
        <f t="shared" ca="1" si="270"/>
        <v>-32.769863013698632</v>
      </c>
      <c r="C1272" s="106">
        <f t="shared" ca="1" si="270"/>
        <v>-32.747433264887064</v>
      </c>
      <c r="D1272" s="106">
        <f t="shared" ca="1" si="270"/>
        <v>-32.748105710589542</v>
      </c>
      <c r="E1272" s="106">
        <f t="shared" ca="1" si="270"/>
        <v>-32.748133505606241</v>
      </c>
      <c r="F1272" s="106">
        <f t="shared" ca="1" si="271"/>
        <v>32.75</v>
      </c>
      <c r="G1272" s="106">
        <f t="shared" ca="1" si="271"/>
        <v>32.748112503111258</v>
      </c>
      <c r="H1272" s="106">
        <f t="shared" ca="1" si="271"/>
        <v>32.769863013698632</v>
      </c>
      <c r="I1272" s="106" t="e">
        <f t="shared" ca="1" si="273"/>
        <v>#NUM!</v>
      </c>
      <c r="J1272" s="106" t="e">
        <f t="shared" ca="1" si="273"/>
        <v>#NUM!</v>
      </c>
      <c r="K1272" s="106" t="e">
        <f t="shared" ca="1" si="273"/>
        <v>#NUM!</v>
      </c>
      <c r="L1272" s="106" t="e">
        <f t="shared" ca="1" si="273"/>
        <v>#NUM!</v>
      </c>
      <c r="M1272" s="106" t="e">
        <f t="shared" ca="1" si="273"/>
        <v>#NUM!</v>
      </c>
      <c r="N1272" s="106" t="e">
        <f t="shared" ca="1" si="273"/>
        <v>#NUM!</v>
      </c>
      <c r="Q1272" s="4"/>
    </row>
    <row r="1273" spans="1:17" x14ac:dyDescent="0.2">
      <c r="A1273" s="110">
        <f t="shared" ca="1" si="265"/>
        <v>56563</v>
      </c>
      <c r="B1273" s="106">
        <f t="shared" ca="1" si="270"/>
        <v>-32.772602739726025</v>
      </c>
      <c r="C1273" s="106">
        <f t="shared" ca="1" si="270"/>
        <v>-32.750171115674199</v>
      </c>
      <c r="D1273" s="106">
        <f t="shared" ca="1" si="270"/>
        <v>-32.75084361759653</v>
      </c>
      <c r="E1273" s="106">
        <f t="shared" ca="1" si="270"/>
        <v>-32.750871414937031</v>
      </c>
      <c r="F1273" s="106">
        <f t="shared" ca="1" si="271"/>
        <v>32.75277777777778</v>
      </c>
      <c r="G1273" s="106">
        <f t="shared" ca="1" si="271"/>
        <v>32.750850410686134</v>
      </c>
      <c r="H1273" s="106">
        <f t="shared" ca="1" si="271"/>
        <v>32.772602739726025</v>
      </c>
      <c r="I1273" s="106" t="e">
        <f t="shared" ca="1" si="273"/>
        <v>#NUM!</v>
      </c>
      <c r="J1273" s="106" t="e">
        <f t="shared" ca="1" si="273"/>
        <v>#NUM!</v>
      </c>
      <c r="K1273" s="106" t="e">
        <f t="shared" ca="1" si="273"/>
        <v>#NUM!</v>
      </c>
      <c r="L1273" s="106" t="e">
        <f t="shared" ca="1" si="273"/>
        <v>#NUM!</v>
      </c>
      <c r="M1273" s="106" t="e">
        <f t="shared" ca="1" si="273"/>
        <v>#NUM!</v>
      </c>
      <c r="N1273" s="106" t="e">
        <f t="shared" ca="1" si="273"/>
        <v>#NUM!</v>
      </c>
      <c r="Q1273" s="4"/>
    </row>
    <row r="1274" spans="1:17" x14ac:dyDescent="0.2">
      <c r="A1274" s="110">
        <f t="shared" ca="1" si="265"/>
        <v>56653</v>
      </c>
      <c r="B1274" s="106">
        <f t="shared" ref="B1274:E1293" ca="1" si="274">($B$7-$A1274)/B$12</f>
        <v>-33.019178082191779</v>
      </c>
      <c r="C1274" s="106">
        <f t="shared" ca="1" si="274"/>
        <v>-32.996577686516083</v>
      </c>
      <c r="D1274" s="106">
        <f t="shared" ca="1" si="274"/>
        <v>-32.997255248225493</v>
      </c>
      <c r="E1274" s="106">
        <f t="shared" ca="1" si="274"/>
        <v>-32.997283254708336</v>
      </c>
      <c r="F1274" s="106">
        <f t="shared" ref="F1274:H1293" ca="1" si="275">YEARFRAC($A1274,$B$7,F$12)</f>
        <v>32.99722222222222</v>
      </c>
      <c r="G1274" s="106">
        <f t="shared" ca="1" si="275"/>
        <v>32.997906265099047</v>
      </c>
      <c r="H1274" s="106">
        <f t="shared" ca="1" si="275"/>
        <v>33.019178082191779</v>
      </c>
      <c r="I1274" s="106" t="e">
        <f t="shared" ref="I1274:N1283" ca="1" si="276">DATEDIF($A1274,$B$7,I$12)</f>
        <v>#NUM!</v>
      </c>
      <c r="J1274" s="106" t="e">
        <f t="shared" ca="1" si="276"/>
        <v>#NUM!</v>
      </c>
      <c r="K1274" s="106" t="e">
        <f t="shared" ca="1" si="276"/>
        <v>#NUM!</v>
      </c>
      <c r="L1274" s="106" t="e">
        <f t="shared" ca="1" si="276"/>
        <v>#NUM!</v>
      </c>
      <c r="M1274" s="106" t="e">
        <f t="shared" ca="1" si="276"/>
        <v>#NUM!</v>
      </c>
      <c r="N1274" s="106" t="e">
        <f t="shared" ca="1" si="276"/>
        <v>#NUM!</v>
      </c>
      <c r="Q1274" s="4"/>
    </row>
    <row r="1275" spans="1:17" x14ac:dyDescent="0.2">
      <c r="A1275" s="110">
        <f t="shared" ca="1" si="265"/>
        <v>56654</v>
      </c>
      <c r="B1275" s="106">
        <f t="shared" ca="1" si="274"/>
        <v>-33.021917808219179</v>
      </c>
      <c r="C1275" s="106">
        <f t="shared" ca="1" si="274"/>
        <v>-32.999315537303218</v>
      </c>
      <c r="D1275" s="106">
        <f t="shared" ca="1" si="274"/>
        <v>-32.999993155232481</v>
      </c>
      <c r="E1275" s="106">
        <f t="shared" ca="1" si="274"/>
        <v>-33.000021164039126</v>
      </c>
      <c r="F1275" s="106">
        <f t="shared" ca="1" si="275"/>
        <v>33</v>
      </c>
      <c r="G1275" s="106">
        <f t="shared" ca="1" si="275"/>
        <v>33.00064422612337</v>
      </c>
      <c r="H1275" s="106">
        <f t="shared" ca="1" si="275"/>
        <v>33.021917808219179</v>
      </c>
      <c r="I1275" s="106" t="e">
        <f t="shared" ca="1" si="276"/>
        <v>#NUM!</v>
      </c>
      <c r="J1275" s="106" t="e">
        <f t="shared" ca="1" si="276"/>
        <v>#NUM!</v>
      </c>
      <c r="K1275" s="106" t="e">
        <f t="shared" ca="1" si="276"/>
        <v>#NUM!</v>
      </c>
      <c r="L1275" s="106" t="e">
        <f t="shared" ca="1" si="276"/>
        <v>#NUM!</v>
      </c>
      <c r="M1275" s="106" t="e">
        <f t="shared" ca="1" si="276"/>
        <v>#NUM!</v>
      </c>
      <c r="N1275" s="106" t="e">
        <f t="shared" ca="1" si="276"/>
        <v>#NUM!</v>
      </c>
      <c r="Q1275" s="4"/>
    </row>
    <row r="1276" spans="1:17" x14ac:dyDescent="0.2">
      <c r="A1276" s="110">
        <f t="shared" ca="1" si="265"/>
        <v>56655</v>
      </c>
      <c r="B1276" s="106">
        <f t="shared" ca="1" si="274"/>
        <v>-33.024657534246572</v>
      </c>
      <c r="C1276" s="106">
        <f t="shared" ca="1" si="274"/>
        <v>-33.002053388090346</v>
      </c>
      <c r="D1276" s="106">
        <f t="shared" ca="1" si="274"/>
        <v>-33.002731062239469</v>
      </c>
      <c r="E1276" s="106">
        <f t="shared" ca="1" si="274"/>
        <v>-33.002759073369923</v>
      </c>
      <c r="F1276" s="106">
        <f t="shared" ca="1" si="275"/>
        <v>33.00277777777778</v>
      </c>
      <c r="G1276" s="106">
        <f t="shared" ca="1" si="275"/>
        <v>33.003382187147686</v>
      </c>
      <c r="H1276" s="106">
        <f t="shared" ca="1" si="275"/>
        <v>33.024657534246572</v>
      </c>
      <c r="I1276" s="106" t="e">
        <f t="shared" ca="1" si="276"/>
        <v>#NUM!</v>
      </c>
      <c r="J1276" s="106" t="e">
        <f t="shared" ca="1" si="276"/>
        <v>#NUM!</v>
      </c>
      <c r="K1276" s="106" t="e">
        <f t="shared" ca="1" si="276"/>
        <v>#NUM!</v>
      </c>
      <c r="L1276" s="106" t="e">
        <f t="shared" ca="1" si="276"/>
        <v>#NUM!</v>
      </c>
      <c r="M1276" s="106" t="e">
        <f t="shared" ca="1" si="276"/>
        <v>#NUM!</v>
      </c>
      <c r="N1276" s="106" t="e">
        <f t="shared" ca="1" si="276"/>
        <v>#NUM!</v>
      </c>
      <c r="Q1276" s="4"/>
    </row>
    <row r="1277" spans="1:17" x14ac:dyDescent="0.2">
      <c r="A1277" s="110">
        <f t="shared" ca="1" si="265"/>
        <v>56742</v>
      </c>
      <c r="B1277" s="106">
        <f t="shared" ca="1" si="274"/>
        <v>-33.263013698630139</v>
      </c>
      <c r="C1277" s="106">
        <f t="shared" ca="1" si="274"/>
        <v>-33.24024640657084</v>
      </c>
      <c r="D1277" s="106">
        <f t="shared" ca="1" si="274"/>
        <v>-33.240928971847474</v>
      </c>
      <c r="E1277" s="106">
        <f t="shared" ca="1" si="274"/>
        <v>-33.240957185148844</v>
      </c>
      <c r="F1277" s="106">
        <f t="shared" ca="1" si="275"/>
        <v>33.24722222222222</v>
      </c>
      <c r="G1277" s="106">
        <f t="shared" ca="1" si="275"/>
        <v>33.241584796263488</v>
      </c>
      <c r="H1277" s="106">
        <f t="shared" ca="1" si="275"/>
        <v>33.263013698630139</v>
      </c>
      <c r="I1277" s="106" t="e">
        <f t="shared" ca="1" si="276"/>
        <v>#NUM!</v>
      </c>
      <c r="J1277" s="106" t="e">
        <f t="shared" ca="1" si="276"/>
        <v>#NUM!</v>
      </c>
      <c r="K1277" s="106" t="e">
        <f t="shared" ca="1" si="276"/>
        <v>#NUM!</v>
      </c>
      <c r="L1277" s="106" t="e">
        <f t="shared" ca="1" si="276"/>
        <v>#NUM!</v>
      </c>
      <c r="M1277" s="106" t="e">
        <f t="shared" ca="1" si="276"/>
        <v>#NUM!</v>
      </c>
      <c r="N1277" s="106" t="e">
        <f t="shared" ca="1" si="276"/>
        <v>#NUM!</v>
      </c>
      <c r="Q1277" s="4"/>
    </row>
    <row r="1278" spans="1:17" x14ac:dyDescent="0.2">
      <c r="A1278" s="110">
        <f t="shared" ca="1" si="265"/>
        <v>56743</v>
      </c>
      <c r="B1278" s="106">
        <f t="shared" ca="1" si="274"/>
        <v>-33.265753424657532</v>
      </c>
      <c r="C1278" s="106">
        <f t="shared" ca="1" si="274"/>
        <v>-33.242984257357975</v>
      </c>
      <c r="D1278" s="106">
        <f t="shared" ca="1" si="274"/>
        <v>-33.243666878854462</v>
      </c>
      <c r="E1278" s="106">
        <f t="shared" ca="1" si="274"/>
        <v>-33.243695094479641</v>
      </c>
      <c r="F1278" s="106">
        <f t="shared" ca="1" si="275"/>
        <v>33.25</v>
      </c>
      <c r="G1278" s="106">
        <f t="shared" ca="1" si="275"/>
        <v>33.244322757287804</v>
      </c>
      <c r="H1278" s="106">
        <f t="shared" ca="1" si="275"/>
        <v>33.265753424657532</v>
      </c>
      <c r="I1278" s="106" t="e">
        <f t="shared" ca="1" si="276"/>
        <v>#NUM!</v>
      </c>
      <c r="J1278" s="106" t="e">
        <f t="shared" ca="1" si="276"/>
        <v>#NUM!</v>
      </c>
      <c r="K1278" s="106" t="e">
        <f t="shared" ca="1" si="276"/>
        <v>#NUM!</v>
      </c>
      <c r="L1278" s="106" t="e">
        <f t="shared" ca="1" si="276"/>
        <v>#NUM!</v>
      </c>
      <c r="M1278" s="106" t="e">
        <f t="shared" ca="1" si="276"/>
        <v>#NUM!</v>
      </c>
      <c r="N1278" s="106" t="e">
        <f t="shared" ca="1" si="276"/>
        <v>#NUM!</v>
      </c>
      <c r="Q1278" s="4"/>
    </row>
    <row r="1279" spans="1:17" x14ac:dyDescent="0.2">
      <c r="A1279" s="110">
        <f t="shared" ca="1" si="265"/>
        <v>56744</v>
      </c>
      <c r="B1279" s="106">
        <f t="shared" ca="1" si="274"/>
        <v>-33.268493150684932</v>
      </c>
      <c r="C1279" s="106">
        <f t="shared" ca="1" si="274"/>
        <v>-33.24572210814511</v>
      </c>
      <c r="D1279" s="106">
        <f t="shared" ca="1" si="274"/>
        <v>-33.246404785861451</v>
      </c>
      <c r="E1279" s="106">
        <f t="shared" ca="1" si="274"/>
        <v>-33.246433003810431</v>
      </c>
      <c r="F1279" s="106">
        <f t="shared" ca="1" si="275"/>
        <v>33.25277777777778</v>
      </c>
      <c r="G1279" s="106">
        <f t="shared" ca="1" si="275"/>
        <v>33.247060718312127</v>
      </c>
      <c r="H1279" s="106">
        <f t="shared" ca="1" si="275"/>
        <v>33.268493150684932</v>
      </c>
      <c r="I1279" s="106" t="e">
        <f t="shared" ca="1" si="276"/>
        <v>#NUM!</v>
      </c>
      <c r="J1279" s="106" t="e">
        <f t="shared" ca="1" si="276"/>
        <v>#NUM!</v>
      </c>
      <c r="K1279" s="106" t="e">
        <f t="shared" ca="1" si="276"/>
        <v>#NUM!</v>
      </c>
      <c r="L1279" s="106" t="e">
        <f t="shared" ca="1" si="276"/>
        <v>#NUM!</v>
      </c>
      <c r="M1279" s="106" t="e">
        <f t="shared" ca="1" si="276"/>
        <v>#NUM!</v>
      </c>
      <c r="N1279" s="106" t="e">
        <f t="shared" ca="1" si="276"/>
        <v>#NUM!</v>
      </c>
      <c r="Q1279" s="4"/>
    </row>
    <row r="1280" spans="1:17" x14ac:dyDescent="0.2">
      <c r="A1280" s="110">
        <f t="shared" ca="1" si="265"/>
        <v>56834</v>
      </c>
      <c r="B1280" s="106">
        <f t="shared" ca="1" si="274"/>
        <v>-33.515068493150686</v>
      </c>
      <c r="C1280" s="106">
        <f t="shared" ca="1" si="274"/>
        <v>-33.492128678986994</v>
      </c>
      <c r="D1280" s="106">
        <f t="shared" ca="1" si="274"/>
        <v>-33.492816416490413</v>
      </c>
      <c r="E1280" s="106">
        <f t="shared" ca="1" si="274"/>
        <v>-33.492844843581736</v>
      </c>
      <c r="F1280" s="106">
        <f t="shared" ca="1" si="275"/>
        <v>33.49722222222222</v>
      </c>
      <c r="G1280" s="106">
        <f t="shared" ca="1" si="275"/>
        <v>33.493477210500885</v>
      </c>
      <c r="H1280" s="106">
        <f t="shared" ca="1" si="275"/>
        <v>33.515068493150686</v>
      </c>
      <c r="I1280" s="106" t="e">
        <f t="shared" ca="1" si="276"/>
        <v>#NUM!</v>
      </c>
      <c r="J1280" s="106" t="e">
        <f t="shared" ca="1" si="276"/>
        <v>#NUM!</v>
      </c>
      <c r="K1280" s="106" t="e">
        <f t="shared" ca="1" si="276"/>
        <v>#NUM!</v>
      </c>
      <c r="L1280" s="106" t="e">
        <f t="shared" ca="1" si="276"/>
        <v>#NUM!</v>
      </c>
      <c r="M1280" s="106" t="e">
        <f t="shared" ca="1" si="276"/>
        <v>#NUM!</v>
      </c>
      <c r="N1280" s="106" t="e">
        <f t="shared" ca="1" si="276"/>
        <v>#NUM!</v>
      </c>
      <c r="Q1280" s="4"/>
    </row>
    <row r="1281" spans="1:17" x14ac:dyDescent="0.2">
      <c r="A1281" s="110">
        <f t="shared" ca="1" si="265"/>
        <v>56835</v>
      </c>
      <c r="B1281" s="106">
        <f t="shared" ca="1" si="274"/>
        <v>-33.517808219178079</v>
      </c>
      <c r="C1281" s="106">
        <f t="shared" ca="1" si="274"/>
        <v>-33.494866529774129</v>
      </c>
      <c r="D1281" s="106">
        <f t="shared" ca="1" si="274"/>
        <v>-33.495554323497402</v>
      </c>
      <c r="E1281" s="106">
        <f t="shared" ca="1" si="274"/>
        <v>-33.495582752912526</v>
      </c>
      <c r="F1281" s="106">
        <f t="shared" ca="1" si="275"/>
        <v>33.5</v>
      </c>
      <c r="G1281" s="106">
        <f t="shared" ca="1" si="275"/>
        <v>33.496215171525208</v>
      </c>
      <c r="H1281" s="106">
        <f t="shared" ca="1" si="275"/>
        <v>33.517808219178079</v>
      </c>
      <c r="I1281" s="106" t="e">
        <f t="shared" ca="1" si="276"/>
        <v>#NUM!</v>
      </c>
      <c r="J1281" s="106" t="e">
        <f t="shared" ca="1" si="276"/>
        <v>#NUM!</v>
      </c>
      <c r="K1281" s="106" t="e">
        <f t="shared" ca="1" si="276"/>
        <v>#NUM!</v>
      </c>
      <c r="L1281" s="106" t="e">
        <f t="shared" ca="1" si="276"/>
        <v>#NUM!</v>
      </c>
      <c r="M1281" s="106" t="e">
        <f t="shared" ca="1" si="276"/>
        <v>#NUM!</v>
      </c>
      <c r="N1281" s="106" t="e">
        <f t="shared" ca="1" si="276"/>
        <v>#NUM!</v>
      </c>
      <c r="Q1281" s="4"/>
    </row>
    <row r="1282" spans="1:17" x14ac:dyDescent="0.2">
      <c r="A1282" s="110">
        <f t="shared" ca="1" si="265"/>
        <v>56836</v>
      </c>
      <c r="B1282" s="106">
        <f t="shared" ca="1" si="274"/>
        <v>-33.520547945205479</v>
      </c>
      <c r="C1282" s="106">
        <f t="shared" ca="1" si="274"/>
        <v>-33.497604380561256</v>
      </c>
      <c r="D1282" s="106">
        <f t="shared" ca="1" si="274"/>
        <v>-33.49829223050439</v>
      </c>
      <c r="E1282" s="106">
        <f t="shared" ca="1" si="274"/>
        <v>-33.498320662243316</v>
      </c>
      <c r="F1282" s="106">
        <f t="shared" ca="1" si="275"/>
        <v>33.50277777777778</v>
      </c>
      <c r="G1282" s="106">
        <f t="shared" ca="1" si="275"/>
        <v>33.498953132549524</v>
      </c>
      <c r="H1282" s="106">
        <f t="shared" ca="1" si="275"/>
        <v>33.520547945205479</v>
      </c>
      <c r="I1282" s="106" t="e">
        <f t="shared" ca="1" si="276"/>
        <v>#NUM!</v>
      </c>
      <c r="J1282" s="106" t="e">
        <f t="shared" ca="1" si="276"/>
        <v>#NUM!</v>
      </c>
      <c r="K1282" s="106" t="e">
        <f t="shared" ca="1" si="276"/>
        <v>#NUM!</v>
      </c>
      <c r="L1282" s="106" t="e">
        <f t="shared" ca="1" si="276"/>
        <v>#NUM!</v>
      </c>
      <c r="M1282" s="106" t="e">
        <f t="shared" ca="1" si="276"/>
        <v>#NUM!</v>
      </c>
      <c r="N1282" s="106" t="e">
        <f t="shared" ca="1" si="276"/>
        <v>#NUM!</v>
      </c>
      <c r="Q1282" s="4"/>
    </row>
    <row r="1283" spans="1:17" x14ac:dyDescent="0.2">
      <c r="A1283" s="110">
        <f t="shared" ca="1" si="265"/>
        <v>56926</v>
      </c>
      <c r="B1283" s="106">
        <f t="shared" ca="1" si="274"/>
        <v>-33.767123287671232</v>
      </c>
      <c r="C1283" s="106">
        <f t="shared" ca="1" si="274"/>
        <v>-33.744010951403148</v>
      </c>
      <c r="D1283" s="106">
        <f t="shared" ca="1" si="274"/>
        <v>-33.744703861133353</v>
      </c>
      <c r="E1283" s="106">
        <f t="shared" ca="1" si="274"/>
        <v>-33.744732502014621</v>
      </c>
      <c r="F1283" s="106">
        <f t="shared" ca="1" si="275"/>
        <v>33.74722222222222</v>
      </c>
      <c r="G1283" s="106">
        <f t="shared" ca="1" si="275"/>
        <v>33.745369624738281</v>
      </c>
      <c r="H1283" s="106">
        <f t="shared" ca="1" si="275"/>
        <v>33.767123287671232</v>
      </c>
      <c r="I1283" s="106" t="e">
        <f t="shared" ca="1" si="276"/>
        <v>#NUM!</v>
      </c>
      <c r="J1283" s="106" t="e">
        <f t="shared" ca="1" si="276"/>
        <v>#NUM!</v>
      </c>
      <c r="K1283" s="106" t="e">
        <f t="shared" ca="1" si="276"/>
        <v>#NUM!</v>
      </c>
      <c r="L1283" s="106" t="e">
        <f t="shared" ca="1" si="276"/>
        <v>#NUM!</v>
      </c>
      <c r="M1283" s="106" t="e">
        <f t="shared" ca="1" si="276"/>
        <v>#NUM!</v>
      </c>
      <c r="N1283" s="106" t="e">
        <f t="shared" ca="1" si="276"/>
        <v>#NUM!</v>
      </c>
      <c r="Q1283" s="4"/>
    </row>
    <row r="1284" spans="1:17" x14ac:dyDescent="0.2">
      <c r="A1284" s="110">
        <f t="shared" ca="1" si="265"/>
        <v>56927</v>
      </c>
      <c r="B1284" s="106">
        <f t="shared" ca="1" si="274"/>
        <v>-33.769863013698632</v>
      </c>
      <c r="C1284" s="106">
        <f t="shared" ca="1" si="274"/>
        <v>-33.746748802190282</v>
      </c>
      <c r="D1284" s="106">
        <f t="shared" ca="1" si="274"/>
        <v>-33.747441768140348</v>
      </c>
      <c r="E1284" s="106">
        <f t="shared" ca="1" si="274"/>
        <v>-33.747470411345418</v>
      </c>
      <c r="F1284" s="106">
        <f t="shared" ca="1" si="275"/>
        <v>33.75</v>
      </c>
      <c r="G1284" s="106">
        <f t="shared" ca="1" si="275"/>
        <v>33.748107585762604</v>
      </c>
      <c r="H1284" s="106">
        <f t="shared" ca="1" si="275"/>
        <v>33.769863013698632</v>
      </c>
      <c r="I1284" s="106" t="e">
        <f t="shared" ref="I1284:N1293" ca="1" si="277">DATEDIF($A1284,$B$7,I$12)</f>
        <v>#NUM!</v>
      </c>
      <c r="J1284" s="106" t="e">
        <f t="shared" ca="1" si="277"/>
        <v>#NUM!</v>
      </c>
      <c r="K1284" s="106" t="e">
        <f t="shared" ca="1" si="277"/>
        <v>#NUM!</v>
      </c>
      <c r="L1284" s="106" t="e">
        <f t="shared" ca="1" si="277"/>
        <v>#NUM!</v>
      </c>
      <c r="M1284" s="106" t="e">
        <f t="shared" ca="1" si="277"/>
        <v>#NUM!</v>
      </c>
      <c r="N1284" s="106" t="e">
        <f t="shared" ca="1" si="277"/>
        <v>#NUM!</v>
      </c>
      <c r="Q1284" s="4"/>
    </row>
    <row r="1285" spans="1:17" x14ac:dyDescent="0.2">
      <c r="A1285" s="110">
        <f t="shared" ca="1" si="265"/>
        <v>56928</v>
      </c>
      <c r="B1285" s="106">
        <f t="shared" ca="1" si="274"/>
        <v>-33.772602739726025</v>
      </c>
      <c r="C1285" s="106">
        <f t="shared" ca="1" si="274"/>
        <v>-33.74948665297741</v>
      </c>
      <c r="D1285" s="106">
        <f t="shared" ca="1" si="274"/>
        <v>-33.750179675147336</v>
      </c>
      <c r="E1285" s="106">
        <f t="shared" ca="1" si="274"/>
        <v>-33.750208320676208</v>
      </c>
      <c r="F1285" s="106">
        <f t="shared" ca="1" si="275"/>
        <v>33.75277777777778</v>
      </c>
      <c r="G1285" s="106">
        <f t="shared" ca="1" si="275"/>
        <v>33.75084554678692</v>
      </c>
      <c r="H1285" s="106">
        <f t="shared" ca="1" si="275"/>
        <v>33.772602739726025</v>
      </c>
      <c r="I1285" s="106" t="e">
        <f t="shared" ca="1" si="277"/>
        <v>#NUM!</v>
      </c>
      <c r="J1285" s="106" t="e">
        <f t="shared" ca="1" si="277"/>
        <v>#NUM!</v>
      </c>
      <c r="K1285" s="106" t="e">
        <f t="shared" ca="1" si="277"/>
        <v>#NUM!</v>
      </c>
      <c r="L1285" s="106" t="e">
        <f t="shared" ca="1" si="277"/>
        <v>#NUM!</v>
      </c>
      <c r="M1285" s="106" t="e">
        <f t="shared" ca="1" si="277"/>
        <v>#NUM!</v>
      </c>
      <c r="N1285" s="106" t="e">
        <f t="shared" ca="1" si="277"/>
        <v>#NUM!</v>
      </c>
      <c r="Q1285" s="4"/>
    </row>
    <row r="1286" spans="1:17" x14ac:dyDescent="0.2">
      <c r="A1286" s="110">
        <f t="shared" ca="1" si="265"/>
        <v>57018</v>
      </c>
      <c r="B1286" s="106">
        <f t="shared" ca="1" si="274"/>
        <v>-34.019178082191779</v>
      </c>
      <c r="C1286" s="106">
        <f t="shared" ca="1" si="274"/>
        <v>-33.995893223819301</v>
      </c>
      <c r="D1286" s="106">
        <f t="shared" ca="1" si="274"/>
        <v>-33.996591305776299</v>
      </c>
      <c r="E1286" s="106">
        <f t="shared" ca="1" si="274"/>
        <v>-33.996620160447513</v>
      </c>
      <c r="F1286" s="106">
        <f t="shared" ca="1" si="275"/>
        <v>33.99722222222222</v>
      </c>
      <c r="G1286" s="106">
        <f t="shared" ca="1" si="275"/>
        <v>33.995228410513143</v>
      </c>
      <c r="H1286" s="106">
        <f t="shared" ca="1" si="275"/>
        <v>34.019178082191779</v>
      </c>
      <c r="I1286" s="106" t="e">
        <f t="shared" ca="1" si="277"/>
        <v>#NUM!</v>
      </c>
      <c r="J1286" s="106" t="e">
        <f t="shared" ca="1" si="277"/>
        <v>#NUM!</v>
      </c>
      <c r="K1286" s="106" t="e">
        <f t="shared" ca="1" si="277"/>
        <v>#NUM!</v>
      </c>
      <c r="L1286" s="106" t="e">
        <f t="shared" ca="1" si="277"/>
        <v>#NUM!</v>
      </c>
      <c r="M1286" s="106" t="e">
        <f t="shared" ca="1" si="277"/>
        <v>#NUM!</v>
      </c>
      <c r="N1286" s="106" t="e">
        <f t="shared" ca="1" si="277"/>
        <v>#NUM!</v>
      </c>
      <c r="Q1286" s="4"/>
    </row>
    <row r="1287" spans="1:17" x14ac:dyDescent="0.2">
      <c r="A1287" s="110">
        <f t="shared" ca="1" si="265"/>
        <v>57019</v>
      </c>
      <c r="B1287" s="106">
        <f t="shared" ca="1" si="274"/>
        <v>-34.021917808219179</v>
      </c>
      <c r="C1287" s="106">
        <f t="shared" ca="1" si="274"/>
        <v>-33.998631074606436</v>
      </c>
      <c r="D1287" s="106">
        <f t="shared" ca="1" si="274"/>
        <v>-33.999329212783287</v>
      </c>
      <c r="E1287" s="106">
        <f t="shared" ca="1" si="274"/>
        <v>-33.999358069778303</v>
      </c>
      <c r="F1287" s="106">
        <f t="shared" ca="1" si="275"/>
        <v>34</v>
      </c>
      <c r="G1287" s="106">
        <f t="shared" ca="1" si="275"/>
        <v>33.997966207759696</v>
      </c>
      <c r="H1287" s="106">
        <f t="shared" ca="1" si="275"/>
        <v>34.021917808219179</v>
      </c>
      <c r="I1287" s="106" t="e">
        <f t="shared" ca="1" si="277"/>
        <v>#NUM!</v>
      </c>
      <c r="J1287" s="106" t="e">
        <f t="shared" ca="1" si="277"/>
        <v>#NUM!</v>
      </c>
      <c r="K1287" s="106" t="e">
        <f t="shared" ca="1" si="277"/>
        <v>#NUM!</v>
      </c>
      <c r="L1287" s="106" t="e">
        <f t="shared" ca="1" si="277"/>
        <v>#NUM!</v>
      </c>
      <c r="M1287" s="106" t="e">
        <f t="shared" ca="1" si="277"/>
        <v>#NUM!</v>
      </c>
      <c r="N1287" s="106" t="e">
        <f t="shared" ca="1" si="277"/>
        <v>#NUM!</v>
      </c>
      <c r="Q1287" s="4"/>
    </row>
    <row r="1288" spans="1:17" x14ac:dyDescent="0.2">
      <c r="A1288" s="110">
        <f t="shared" ca="1" si="265"/>
        <v>57020</v>
      </c>
      <c r="B1288" s="106">
        <f t="shared" ca="1" si="274"/>
        <v>-34.024657534246572</v>
      </c>
      <c r="C1288" s="106">
        <f t="shared" ca="1" si="274"/>
        <v>-34.001368925393564</v>
      </c>
      <c r="D1288" s="106">
        <f t="shared" ca="1" si="274"/>
        <v>-34.002067119790276</v>
      </c>
      <c r="E1288" s="106">
        <f t="shared" ca="1" si="274"/>
        <v>-34.002095979109093</v>
      </c>
      <c r="F1288" s="106">
        <f t="shared" ca="1" si="275"/>
        <v>34.00277777777778</v>
      </c>
      <c r="G1288" s="106">
        <f t="shared" ca="1" si="275"/>
        <v>34.000704005006256</v>
      </c>
      <c r="H1288" s="106">
        <f t="shared" ca="1" si="275"/>
        <v>34.024657534246572</v>
      </c>
      <c r="I1288" s="106" t="e">
        <f t="shared" ca="1" si="277"/>
        <v>#NUM!</v>
      </c>
      <c r="J1288" s="106" t="e">
        <f t="shared" ca="1" si="277"/>
        <v>#NUM!</v>
      </c>
      <c r="K1288" s="106" t="e">
        <f t="shared" ca="1" si="277"/>
        <v>#NUM!</v>
      </c>
      <c r="L1288" s="106" t="e">
        <f t="shared" ca="1" si="277"/>
        <v>#NUM!</v>
      </c>
      <c r="M1288" s="106" t="e">
        <f t="shared" ca="1" si="277"/>
        <v>#NUM!</v>
      </c>
      <c r="N1288" s="106" t="e">
        <f t="shared" ca="1" si="277"/>
        <v>#NUM!</v>
      </c>
      <c r="Q1288" s="4"/>
    </row>
    <row r="1289" spans="1:17" x14ac:dyDescent="0.2">
      <c r="A1289" s="110">
        <f t="shared" ca="1" si="265"/>
        <v>57108</v>
      </c>
      <c r="B1289" s="106">
        <f t="shared" ca="1" si="274"/>
        <v>-34.265753424657532</v>
      </c>
      <c r="C1289" s="106">
        <f t="shared" ca="1" si="274"/>
        <v>-34.242299794661193</v>
      </c>
      <c r="D1289" s="106">
        <f t="shared" ca="1" si="274"/>
        <v>-34.243002936405261</v>
      </c>
      <c r="E1289" s="106">
        <f t="shared" ca="1" si="274"/>
        <v>-34.243032000218811</v>
      </c>
      <c r="F1289" s="106">
        <f t="shared" ca="1" si="275"/>
        <v>34.24722222222222</v>
      </c>
      <c r="G1289" s="106">
        <f t="shared" ca="1" si="275"/>
        <v>34.24163016270338</v>
      </c>
      <c r="H1289" s="106">
        <f t="shared" ca="1" si="275"/>
        <v>34.265753424657532</v>
      </c>
      <c r="I1289" s="106" t="e">
        <f t="shared" ca="1" si="277"/>
        <v>#NUM!</v>
      </c>
      <c r="J1289" s="106" t="e">
        <f t="shared" ca="1" si="277"/>
        <v>#NUM!</v>
      </c>
      <c r="K1289" s="106" t="e">
        <f t="shared" ca="1" si="277"/>
        <v>#NUM!</v>
      </c>
      <c r="L1289" s="106" t="e">
        <f t="shared" ca="1" si="277"/>
        <v>#NUM!</v>
      </c>
      <c r="M1289" s="106" t="e">
        <f t="shared" ca="1" si="277"/>
        <v>#NUM!</v>
      </c>
      <c r="N1289" s="106" t="e">
        <f t="shared" ca="1" si="277"/>
        <v>#NUM!</v>
      </c>
      <c r="Q1289" s="4"/>
    </row>
    <row r="1290" spans="1:17" x14ac:dyDescent="0.2">
      <c r="A1290" s="110">
        <f t="shared" ca="1" si="265"/>
        <v>57109</v>
      </c>
      <c r="B1290" s="106">
        <f t="shared" ca="1" si="274"/>
        <v>-34.268493150684932</v>
      </c>
      <c r="C1290" s="106">
        <f t="shared" ca="1" si="274"/>
        <v>-34.245037645448321</v>
      </c>
      <c r="D1290" s="106">
        <f t="shared" ca="1" si="274"/>
        <v>-34.24574084341225</v>
      </c>
      <c r="E1290" s="106">
        <f t="shared" ca="1" si="274"/>
        <v>-34.245769909549608</v>
      </c>
      <c r="F1290" s="106">
        <f t="shared" ca="1" si="275"/>
        <v>34.25</v>
      </c>
      <c r="G1290" s="106">
        <f t="shared" ca="1" si="275"/>
        <v>34.244367959949933</v>
      </c>
      <c r="H1290" s="106">
        <f t="shared" ca="1" si="275"/>
        <v>34.268493150684932</v>
      </c>
      <c r="I1290" s="106" t="e">
        <f t="shared" ca="1" si="277"/>
        <v>#NUM!</v>
      </c>
      <c r="J1290" s="106" t="e">
        <f t="shared" ca="1" si="277"/>
        <v>#NUM!</v>
      </c>
      <c r="K1290" s="106" t="e">
        <f t="shared" ca="1" si="277"/>
        <v>#NUM!</v>
      </c>
      <c r="L1290" s="106" t="e">
        <f t="shared" ca="1" si="277"/>
        <v>#NUM!</v>
      </c>
      <c r="M1290" s="106" t="e">
        <f t="shared" ca="1" si="277"/>
        <v>#NUM!</v>
      </c>
      <c r="N1290" s="106" t="e">
        <f t="shared" ca="1" si="277"/>
        <v>#NUM!</v>
      </c>
      <c r="Q1290" s="4"/>
    </row>
    <row r="1291" spans="1:17" x14ac:dyDescent="0.2">
      <c r="A1291" s="110">
        <f t="shared" ca="1" si="265"/>
        <v>57110</v>
      </c>
      <c r="B1291" s="106">
        <f t="shared" ca="1" si="274"/>
        <v>-34.271232876712325</v>
      </c>
      <c r="C1291" s="106">
        <f t="shared" ca="1" si="274"/>
        <v>-34.247775496235455</v>
      </c>
      <c r="D1291" s="106">
        <f t="shared" ca="1" si="274"/>
        <v>-34.248478750419238</v>
      </c>
      <c r="E1291" s="106">
        <f t="shared" ca="1" si="274"/>
        <v>-34.248507818880398</v>
      </c>
      <c r="F1291" s="106">
        <f t="shared" ca="1" si="275"/>
        <v>34.25277777777778</v>
      </c>
      <c r="G1291" s="106">
        <f t="shared" ca="1" si="275"/>
        <v>34.247105757196493</v>
      </c>
      <c r="H1291" s="106">
        <f t="shared" ca="1" si="275"/>
        <v>34.271232876712325</v>
      </c>
      <c r="I1291" s="106" t="e">
        <f t="shared" ca="1" si="277"/>
        <v>#NUM!</v>
      </c>
      <c r="J1291" s="106" t="e">
        <f t="shared" ca="1" si="277"/>
        <v>#NUM!</v>
      </c>
      <c r="K1291" s="106" t="e">
        <f t="shared" ca="1" si="277"/>
        <v>#NUM!</v>
      </c>
      <c r="L1291" s="106" t="e">
        <f t="shared" ca="1" si="277"/>
        <v>#NUM!</v>
      </c>
      <c r="M1291" s="106" t="e">
        <f t="shared" ca="1" si="277"/>
        <v>#NUM!</v>
      </c>
      <c r="N1291" s="106" t="e">
        <f t="shared" ca="1" si="277"/>
        <v>#NUM!</v>
      </c>
      <c r="Q1291" s="4"/>
    </row>
    <row r="1292" spans="1:17" x14ac:dyDescent="0.2">
      <c r="A1292" s="110">
        <f t="shared" ca="1" si="265"/>
        <v>57200</v>
      </c>
      <c r="B1292" s="106">
        <f t="shared" ca="1" si="274"/>
        <v>-34.517808219178079</v>
      </c>
      <c r="C1292" s="106">
        <f t="shared" ca="1" si="274"/>
        <v>-34.494182067077347</v>
      </c>
      <c r="D1292" s="106">
        <f t="shared" ca="1" si="274"/>
        <v>-34.494890381048208</v>
      </c>
      <c r="E1292" s="106">
        <f t="shared" ca="1" si="274"/>
        <v>-34.494919658651703</v>
      </c>
      <c r="F1292" s="106">
        <f t="shared" ca="1" si="275"/>
        <v>34.49722222222222</v>
      </c>
      <c r="G1292" s="106">
        <f t="shared" ca="1" si="275"/>
        <v>34.493507509386731</v>
      </c>
      <c r="H1292" s="106">
        <f t="shared" ca="1" si="275"/>
        <v>34.517808219178079</v>
      </c>
      <c r="I1292" s="106" t="e">
        <f t="shared" ca="1" si="277"/>
        <v>#NUM!</v>
      </c>
      <c r="J1292" s="106" t="e">
        <f t="shared" ca="1" si="277"/>
        <v>#NUM!</v>
      </c>
      <c r="K1292" s="106" t="e">
        <f t="shared" ca="1" si="277"/>
        <v>#NUM!</v>
      </c>
      <c r="L1292" s="106" t="e">
        <f t="shared" ca="1" si="277"/>
        <v>#NUM!</v>
      </c>
      <c r="M1292" s="106" t="e">
        <f t="shared" ca="1" si="277"/>
        <v>#NUM!</v>
      </c>
      <c r="N1292" s="106" t="e">
        <f t="shared" ca="1" si="277"/>
        <v>#NUM!</v>
      </c>
      <c r="Q1292" s="4"/>
    </row>
    <row r="1293" spans="1:17" x14ac:dyDescent="0.2">
      <c r="A1293" s="110">
        <f t="shared" ca="1" si="265"/>
        <v>57201</v>
      </c>
      <c r="B1293" s="106">
        <f t="shared" ca="1" si="274"/>
        <v>-34.520547945205479</v>
      </c>
      <c r="C1293" s="106">
        <f t="shared" ca="1" si="274"/>
        <v>-34.496919917864474</v>
      </c>
      <c r="D1293" s="106">
        <f t="shared" ca="1" si="274"/>
        <v>-34.497628288055196</v>
      </c>
      <c r="E1293" s="106">
        <f t="shared" ca="1" si="274"/>
        <v>-34.497657567982493</v>
      </c>
      <c r="F1293" s="106">
        <f t="shared" ca="1" si="275"/>
        <v>34.5</v>
      </c>
      <c r="G1293" s="106">
        <f t="shared" ca="1" si="275"/>
        <v>34.496245306633291</v>
      </c>
      <c r="H1293" s="106">
        <f t="shared" ca="1" si="275"/>
        <v>34.520547945205479</v>
      </c>
      <c r="I1293" s="106" t="e">
        <f t="shared" ca="1" si="277"/>
        <v>#NUM!</v>
      </c>
      <c r="J1293" s="106" t="e">
        <f t="shared" ca="1" si="277"/>
        <v>#NUM!</v>
      </c>
      <c r="K1293" s="106" t="e">
        <f t="shared" ca="1" si="277"/>
        <v>#NUM!</v>
      </c>
      <c r="L1293" s="106" t="e">
        <f t="shared" ca="1" si="277"/>
        <v>#NUM!</v>
      </c>
      <c r="M1293" s="106" t="e">
        <f t="shared" ca="1" si="277"/>
        <v>#NUM!</v>
      </c>
      <c r="N1293" s="106" t="e">
        <f t="shared" ca="1" si="277"/>
        <v>#NUM!</v>
      </c>
      <c r="Q1293" s="4"/>
    </row>
    <row r="1294" spans="1:17" x14ac:dyDescent="0.2">
      <c r="A1294" s="110">
        <f t="shared" ca="1" si="265"/>
        <v>57202</v>
      </c>
      <c r="B1294" s="106">
        <f t="shared" ref="B1294:E1313" ca="1" si="278">($B$7-$A1294)/B$12</f>
        <v>-34.523287671232879</v>
      </c>
      <c r="C1294" s="106">
        <f t="shared" ca="1" si="278"/>
        <v>-34.499657768651609</v>
      </c>
      <c r="D1294" s="106">
        <f t="shared" ca="1" si="278"/>
        <v>-34.500366195062185</v>
      </c>
      <c r="E1294" s="106">
        <f t="shared" ca="1" si="278"/>
        <v>-34.50039547731329</v>
      </c>
      <c r="F1294" s="106">
        <f t="shared" ref="F1294:H1313" ca="1" si="279">YEARFRAC($A1294,$B$7,F$12)</f>
        <v>34.50277777777778</v>
      </c>
      <c r="G1294" s="106">
        <f t="shared" ca="1" si="279"/>
        <v>34.498983103879851</v>
      </c>
      <c r="H1294" s="106">
        <f t="shared" ca="1" si="279"/>
        <v>34.523287671232879</v>
      </c>
      <c r="I1294" s="106" t="e">
        <f t="shared" ref="I1294:N1303" ca="1" si="280">DATEDIF($A1294,$B$7,I$12)</f>
        <v>#NUM!</v>
      </c>
      <c r="J1294" s="106" t="e">
        <f t="shared" ca="1" si="280"/>
        <v>#NUM!</v>
      </c>
      <c r="K1294" s="106" t="e">
        <f t="shared" ca="1" si="280"/>
        <v>#NUM!</v>
      </c>
      <c r="L1294" s="106" t="e">
        <f t="shared" ca="1" si="280"/>
        <v>#NUM!</v>
      </c>
      <c r="M1294" s="106" t="e">
        <f t="shared" ca="1" si="280"/>
        <v>#NUM!</v>
      </c>
      <c r="N1294" s="106" t="e">
        <f t="shared" ca="1" si="280"/>
        <v>#NUM!</v>
      </c>
      <c r="Q1294" s="4"/>
    </row>
    <row r="1295" spans="1:17" x14ac:dyDescent="0.2">
      <c r="A1295" s="110">
        <f t="shared" ca="1" si="265"/>
        <v>57292</v>
      </c>
      <c r="B1295" s="106">
        <f t="shared" ca="1" si="278"/>
        <v>-34.769863013698632</v>
      </c>
      <c r="C1295" s="106">
        <f t="shared" ca="1" si="278"/>
        <v>-34.7460643394935</v>
      </c>
      <c r="D1295" s="106">
        <f t="shared" ca="1" si="278"/>
        <v>-34.746777825691147</v>
      </c>
      <c r="E1295" s="106">
        <f t="shared" ca="1" si="278"/>
        <v>-34.746807317084588</v>
      </c>
      <c r="F1295" s="106">
        <f t="shared" ca="1" si="279"/>
        <v>34.74722222222222</v>
      </c>
      <c r="G1295" s="106">
        <f t="shared" ca="1" si="279"/>
        <v>34.745384856070089</v>
      </c>
      <c r="H1295" s="106">
        <f t="shared" ca="1" si="279"/>
        <v>34.769863013698632</v>
      </c>
      <c r="I1295" s="106" t="e">
        <f t="shared" ca="1" si="280"/>
        <v>#NUM!</v>
      </c>
      <c r="J1295" s="106" t="e">
        <f t="shared" ca="1" si="280"/>
        <v>#NUM!</v>
      </c>
      <c r="K1295" s="106" t="e">
        <f t="shared" ca="1" si="280"/>
        <v>#NUM!</v>
      </c>
      <c r="L1295" s="106" t="e">
        <f t="shared" ca="1" si="280"/>
        <v>#NUM!</v>
      </c>
      <c r="M1295" s="106" t="e">
        <f t="shared" ca="1" si="280"/>
        <v>#NUM!</v>
      </c>
      <c r="N1295" s="106" t="e">
        <f t="shared" ca="1" si="280"/>
        <v>#NUM!</v>
      </c>
      <c r="Q1295" s="4"/>
    </row>
    <row r="1296" spans="1:17" x14ac:dyDescent="0.2">
      <c r="A1296" s="110">
        <f t="shared" ca="1" si="265"/>
        <v>57293</v>
      </c>
      <c r="B1296" s="106">
        <f t="shared" ca="1" si="278"/>
        <v>-34.772602739726025</v>
      </c>
      <c r="C1296" s="106">
        <f t="shared" ca="1" si="278"/>
        <v>-34.748802190280628</v>
      </c>
      <c r="D1296" s="106">
        <f t="shared" ca="1" si="278"/>
        <v>-34.749515732698136</v>
      </c>
      <c r="E1296" s="106">
        <f t="shared" ca="1" si="278"/>
        <v>-34.749545226415385</v>
      </c>
      <c r="F1296" s="106">
        <f t="shared" ca="1" si="279"/>
        <v>34.75</v>
      </c>
      <c r="G1296" s="106">
        <f t="shared" ca="1" si="279"/>
        <v>34.748122653316642</v>
      </c>
      <c r="H1296" s="106">
        <f t="shared" ca="1" si="279"/>
        <v>34.772602739726025</v>
      </c>
      <c r="I1296" s="106" t="e">
        <f t="shared" ca="1" si="280"/>
        <v>#NUM!</v>
      </c>
      <c r="J1296" s="106" t="e">
        <f t="shared" ca="1" si="280"/>
        <v>#NUM!</v>
      </c>
      <c r="K1296" s="106" t="e">
        <f t="shared" ca="1" si="280"/>
        <v>#NUM!</v>
      </c>
      <c r="L1296" s="106" t="e">
        <f t="shared" ca="1" si="280"/>
        <v>#NUM!</v>
      </c>
      <c r="M1296" s="106" t="e">
        <f t="shared" ca="1" si="280"/>
        <v>#NUM!</v>
      </c>
      <c r="N1296" s="106" t="e">
        <f t="shared" ca="1" si="280"/>
        <v>#NUM!</v>
      </c>
      <c r="Q1296" s="4"/>
    </row>
    <row r="1297" spans="1:17" x14ac:dyDescent="0.2">
      <c r="A1297" s="110">
        <f t="shared" ca="1" si="265"/>
        <v>57294</v>
      </c>
      <c r="B1297" s="106">
        <f t="shared" ca="1" si="278"/>
        <v>-34.775342465753425</v>
      </c>
      <c r="C1297" s="106">
        <f t="shared" ca="1" si="278"/>
        <v>-34.751540041067763</v>
      </c>
      <c r="D1297" s="106">
        <f t="shared" ca="1" si="278"/>
        <v>-34.752253639705124</v>
      </c>
      <c r="E1297" s="106">
        <f t="shared" ca="1" si="278"/>
        <v>-34.752283135746175</v>
      </c>
      <c r="F1297" s="106">
        <f t="shared" ca="1" si="279"/>
        <v>34.75277777777778</v>
      </c>
      <c r="G1297" s="106">
        <f t="shared" ca="1" si="279"/>
        <v>34.750860450563202</v>
      </c>
      <c r="H1297" s="106">
        <f t="shared" ca="1" si="279"/>
        <v>34.775342465753425</v>
      </c>
      <c r="I1297" s="106" t="e">
        <f t="shared" ca="1" si="280"/>
        <v>#NUM!</v>
      </c>
      <c r="J1297" s="106" t="e">
        <f t="shared" ca="1" si="280"/>
        <v>#NUM!</v>
      </c>
      <c r="K1297" s="106" t="e">
        <f t="shared" ca="1" si="280"/>
        <v>#NUM!</v>
      </c>
      <c r="L1297" s="106" t="e">
        <f t="shared" ca="1" si="280"/>
        <v>#NUM!</v>
      </c>
      <c r="M1297" s="106" t="e">
        <f t="shared" ca="1" si="280"/>
        <v>#NUM!</v>
      </c>
      <c r="N1297" s="106" t="e">
        <f t="shared" ca="1" si="280"/>
        <v>#NUM!</v>
      </c>
      <c r="Q1297" s="4"/>
    </row>
    <row r="1298" spans="1:17" x14ac:dyDescent="0.2">
      <c r="A1298" s="110">
        <f t="shared" ref="A1298:A1361" ca="1" si="281">EDATE(A1295,3)</f>
        <v>57384</v>
      </c>
      <c r="B1298" s="106">
        <f t="shared" ca="1" si="278"/>
        <v>-35.021917808219179</v>
      </c>
      <c r="C1298" s="106">
        <f t="shared" ca="1" si="278"/>
        <v>-34.997946611909654</v>
      </c>
      <c r="D1298" s="106">
        <f t="shared" ca="1" si="278"/>
        <v>-34.998665270334094</v>
      </c>
      <c r="E1298" s="106">
        <f t="shared" ca="1" si="278"/>
        <v>-34.998694975517481</v>
      </c>
      <c r="F1298" s="106">
        <f t="shared" ca="1" si="279"/>
        <v>34.99722222222222</v>
      </c>
      <c r="G1298" s="106">
        <f t="shared" ca="1" si="279"/>
        <v>34.997946611909654</v>
      </c>
      <c r="H1298" s="106">
        <f t="shared" ca="1" si="279"/>
        <v>35.021917808219179</v>
      </c>
      <c r="I1298" s="106" t="e">
        <f t="shared" ca="1" si="280"/>
        <v>#NUM!</v>
      </c>
      <c r="J1298" s="106" t="e">
        <f t="shared" ca="1" si="280"/>
        <v>#NUM!</v>
      </c>
      <c r="K1298" s="106" t="e">
        <f t="shared" ca="1" si="280"/>
        <v>#NUM!</v>
      </c>
      <c r="L1298" s="106" t="e">
        <f t="shared" ca="1" si="280"/>
        <v>#NUM!</v>
      </c>
      <c r="M1298" s="106" t="e">
        <f t="shared" ca="1" si="280"/>
        <v>#NUM!</v>
      </c>
      <c r="N1298" s="106" t="e">
        <f t="shared" ca="1" si="280"/>
        <v>#NUM!</v>
      </c>
      <c r="Q1298" s="4"/>
    </row>
    <row r="1299" spans="1:17" x14ac:dyDescent="0.2">
      <c r="A1299" s="110">
        <f t="shared" ca="1" si="281"/>
        <v>57385</v>
      </c>
      <c r="B1299" s="106">
        <f t="shared" ca="1" si="278"/>
        <v>-35.024657534246572</v>
      </c>
      <c r="C1299" s="106">
        <f t="shared" ca="1" si="278"/>
        <v>-35.000684462696782</v>
      </c>
      <c r="D1299" s="106">
        <f t="shared" ca="1" si="278"/>
        <v>-35.001403177341082</v>
      </c>
      <c r="E1299" s="106">
        <f t="shared" ca="1" si="278"/>
        <v>-35.001432884848271</v>
      </c>
      <c r="F1299" s="106">
        <f t="shared" ca="1" si="279"/>
        <v>35</v>
      </c>
      <c r="G1299" s="106">
        <f t="shared" ca="1" si="279"/>
        <v>35.000684462696782</v>
      </c>
      <c r="H1299" s="106">
        <f t="shared" ca="1" si="279"/>
        <v>35.024657534246572</v>
      </c>
      <c r="I1299" s="106" t="e">
        <f t="shared" ca="1" si="280"/>
        <v>#NUM!</v>
      </c>
      <c r="J1299" s="106" t="e">
        <f t="shared" ca="1" si="280"/>
        <v>#NUM!</v>
      </c>
      <c r="K1299" s="106" t="e">
        <f t="shared" ca="1" si="280"/>
        <v>#NUM!</v>
      </c>
      <c r="L1299" s="106" t="e">
        <f t="shared" ca="1" si="280"/>
        <v>#NUM!</v>
      </c>
      <c r="M1299" s="106" t="e">
        <f t="shared" ca="1" si="280"/>
        <v>#NUM!</v>
      </c>
      <c r="N1299" s="106" t="e">
        <f t="shared" ca="1" si="280"/>
        <v>#NUM!</v>
      </c>
      <c r="Q1299" s="4"/>
    </row>
    <row r="1300" spans="1:17" x14ac:dyDescent="0.2">
      <c r="A1300" s="110">
        <f t="shared" ca="1" si="281"/>
        <v>57386</v>
      </c>
      <c r="B1300" s="106">
        <f t="shared" ca="1" si="278"/>
        <v>-35.027397260273972</v>
      </c>
      <c r="C1300" s="106">
        <f t="shared" ca="1" si="278"/>
        <v>-35.003422313483917</v>
      </c>
      <c r="D1300" s="106">
        <f t="shared" ca="1" si="278"/>
        <v>-35.00414108434807</v>
      </c>
      <c r="E1300" s="106">
        <f t="shared" ca="1" si="278"/>
        <v>-35.004170794179061</v>
      </c>
      <c r="F1300" s="106">
        <f t="shared" ca="1" si="279"/>
        <v>35.00277777777778</v>
      </c>
      <c r="G1300" s="106">
        <f t="shared" ca="1" si="279"/>
        <v>35.003422313483917</v>
      </c>
      <c r="H1300" s="106">
        <f t="shared" ca="1" si="279"/>
        <v>35.027397260273972</v>
      </c>
      <c r="I1300" s="106" t="e">
        <f t="shared" ca="1" si="280"/>
        <v>#NUM!</v>
      </c>
      <c r="J1300" s="106" t="e">
        <f t="shared" ca="1" si="280"/>
        <v>#NUM!</v>
      </c>
      <c r="K1300" s="106" t="e">
        <f t="shared" ca="1" si="280"/>
        <v>#NUM!</v>
      </c>
      <c r="L1300" s="106" t="e">
        <f t="shared" ca="1" si="280"/>
        <v>#NUM!</v>
      </c>
      <c r="M1300" s="106" t="e">
        <f t="shared" ca="1" si="280"/>
        <v>#NUM!</v>
      </c>
      <c r="N1300" s="106" t="e">
        <f t="shared" ca="1" si="280"/>
        <v>#NUM!</v>
      </c>
      <c r="Q1300" s="4"/>
    </row>
    <row r="1301" spans="1:17" x14ac:dyDescent="0.2">
      <c r="A1301" s="110">
        <f t="shared" ca="1" si="281"/>
        <v>57473</v>
      </c>
      <c r="B1301" s="106">
        <f t="shared" ca="1" si="278"/>
        <v>-35.265753424657532</v>
      </c>
      <c r="C1301" s="106">
        <f t="shared" ca="1" si="278"/>
        <v>-35.241615331964411</v>
      </c>
      <c r="D1301" s="106">
        <f t="shared" ca="1" si="278"/>
        <v>-35.242338993956068</v>
      </c>
      <c r="E1301" s="106">
        <f t="shared" ca="1" si="278"/>
        <v>-35.242368905957989</v>
      </c>
      <c r="F1301" s="106">
        <f t="shared" ca="1" si="279"/>
        <v>35.24722222222222</v>
      </c>
      <c r="G1301" s="106">
        <f t="shared" ca="1" si="279"/>
        <v>35.241615331964411</v>
      </c>
      <c r="H1301" s="106">
        <f t="shared" ca="1" si="279"/>
        <v>35.265753424657532</v>
      </c>
      <c r="I1301" s="106" t="e">
        <f t="shared" ca="1" si="280"/>
        <v>#NUM!</v>
      </c>
      <c r="J1301" s="106" t="e">
        <f t="shared" ca="1" si="280"/>
        <v>#NUM!</v>
      </c>
      <c r="K1301" s="106" t="e">
        <f t="shared" ca="1" si="280"/>
        <v>#NUM!</v>
      </c>
      <c r="L1301" s="106" t="e">
        <f t="shared" ca="1" si="280"/>
        <v>#NUM!</v>
      </c>
      <c r="M1301" s="106" t="e">
        <f t="shared" ca="1" si="280"/>
        <v>#NUM!</v>
      </c>
      <c r="N1301" s="106" t="e">
        <f t="shared" ca="1" si="280"/>
        <v>#NUM!</v>
      </c>
      <c r="Q1301" s="4"/>
    </row>
    <row r="1302" spans="1:17" x14ac:dyDescent="0.2">
      <c r="A1302" s="110">
        <f t="shared" ca="1" si="281"/>
        <v>57474</v>
      </c>
      <c r="B1302" s="106">
        <f t="shared" ca="1" si="278"/>
        <v>-35.268493150684932</v>
      </c>
      <c r="C1302" s="106">
        <f t="shared" ca="1" si="278"/>
        <v>-35.244353182751539</v>
      </c>
      <c r="D1302" s="106">
        <f t="shared" ca="1" si="278"/>
        <v>-35.245076900963056</v>
      </c>
      <c r="E1302" s="106">
        <f t="shared" ca="1" si="278"/>
        <v>-35.245106815288779</v>
      </c>
      <c r="F1302" s="106">
        <f t="shared" ca="1" si="279"/>
        <v>35.25</v>
      </c>
      <c r="G1302" s="106">
        <f t="shared" ca="1" si="279"/>
        <v>35.244353182751539</v>
      </c>
      <c r="H1302" s="106">
        <f t="shared" ca="1" si="279"/>
        <v>35.268493150684932</v>
      </c>
      <c r="I1302" s="106" t="e">
        <f t="shared" ca="1" si="280"/>
        <v>#NUM!</v>
      </c>
      <c r="J1302" s="106" t="e">
        <f t="shared" ca="1" si="280"/>
        <v>#NUM!</v>
      </c>
      <c r="K1302" s="106" t="e">
        <f t="shared" ca="1" si="280"/>
        <v>#NUM!</v>
      </c>
      <c r="L1302" s="106" t="e">
        <f t="shared" ca="1" si="280"/>
        <v>#NUM!</v>
      </c>
      <c r="M1302" s="106" t="e">
        <f t="shared" ca="1" si="280"/>
        <v>#NUM!</v>
      </c>
      <c r="N1302" s="106" t="e">
        <f t="shared" ca="1" si="280"/>
        <v>#NUM!</v>
      </c>
      <c r="Q1302" s="4"/>
    </row>
    <row r="1303" spans="1:17" x14ac:dyDescent="0.2">
      <c r="A1303" s="110">
        <f t="shared" ca="1" si="281"/>
        <v>57475</v>
      </c>
      <c r="B1303" s="106">
        <f t="shared" ca="1" si="278"/>
        <v>-35.271232876712325</v>
      </c>
      <c r="C1303" s="106">
        <f t="shared" ca="1" si="278"/>
        <v>-35.247091033538673</v>
      </c>
      <c r="D1303" s="106">
        <f t="shared" ca="1" si="278"/>
        <v>-35.247814807970045</v>
      </c>
      <c r="E1303" s="106">
        <f t="shared" ca="1" si="278"/>
        <v>-35.247844724619576</v>
      </c>
      <c r="F1303" s="106">
        <f t="shared" ca="1" si="279"/>
        <v>35.25277777777778</v>
      </c>
      <c r="G1303" s="106">
        <f t="shared" ca="1" si="279"/>
        <v>35.247091033538673</v>
      </c>
      <c r="H1303" s="106">
        <f t="shared" ca="1" si="279"/>
        <v>35.271232876712325</v>
      </c>
      <c r="I1303" s="106" t="e">
        <f t="shared" ca="1" si="280"/>
        <v>#NUM!</v>
      </c>
      <c r="J1303" s="106" t="e">
        <f t="shared" ca="1" si="280"/>
        <v>#NUM!</v>
      </c>
      <c r="K1303" s="106" t="e">
        <f t="shared" ca="1" si="280"/>
        <v>#NUM!</v>
      </c>
      <c r="L1303" s="106" t="e">
        <f t="shared" ca="1" si="280"/>
        <v>#NUM!</v>
      </c>
      <c r="M1303" s="106" t="e">
        <f t="shared" ca="1" si="280"/>
        <v>#NUM!</v>
      </c>
      <c r="N1303" s="106" t="e">
        <f t="shared" ca="1" si="280"/>
        <v>#NUM!</v>
      </c>
      <c r="Q1303" s="4"/>
    </row>
    <row r="1304" spans="1:17" x14ac:dyDescent="0.2">
      <c r="A1304" s="110">
        <f t="shared" ca="1" si="281"/>
        <v>57565</v>
      </c>
      <c r="B1304" s="106">
        <f t="shared" ca="1" si="278"/>
        <v>-35.517808219178079</v>
      </c>
      <c r="C1304" s="106">
        <f t="shared" ca="1" si="278"/>
        <v>-35.493497604380565</v>
      </c>
      <c r="D1304" s="106">
        <f t="shared" ca="1" si="278"/>
        <v>-35.494226438599014</v>
      </c>
      <c r="E1304" s="106">
        <f t="shared" ca="1" si="278"/>
        <v>-35.494256564390881</v>
      </c>
      <c r="F1304" s="106">
        <f t="shared" ca="1" si="279"/>
        <v>35.49722222222222</v>
      </c>
      <c r="G1304" s="106">
        <f t="shared" ca="1" si="279"/>
        <v>35.493497604380565</v>
      </c>
      <c r="H1304" s="106">
        <f t="shared" ca="1" si="279"/>
        <v>35.517808219178079</v>
      </c>
      <c r="I1304" s="106" t="e">
        <f t="shared" ref="I1304:N1313" ca="1" si="282">DATEDIF($A1304,$B$7,I$12)</f>
        <v>#NUM!</v>
      </c>
      <c r="J1304" s="106" t="e">
        <f t="shared" ca="1" si="282"/>
        <v>#NUM!</v>
      </c>
      <c r="K1304" s="106" t="e">
        <f t="shared" ca="1" si="282"/>
        <v>#NUM!</v>
      </c>
      <c r="L1304" s="106" t="e">
        <f t="shared" ca="1" si="282"/>
        <v>#NUM!</v>
      </c>
      <c r="M1304" s="106" t="e">
        <f t="shared" ca="1" si="282"/>
        <v>#NUM!</v>
      </c>
      <c r="N1304" s="106" t="e">
        <f t="shared" ca="1" si="282"/>
        <v>#NUM!</v>
      </c>
      <c r="Q1304" s="4"/>
    </row>
    <row r="1305" spans="1:17" x14ac:dyDescent="0.2">
      <c r="A1305" s="110">
        <f t="shared" ca="1" si="281"/>
        <v>57566</v>
      </c>
      <c r="B1305" s="106">
        <f t="shared" ca="1" si="278"/>
        <v>-35.520547945205479</v>
      </c>
      <c r="C1305" s="106">
        <f t="shared" ca="1" si="278"/>
        <v>-35.496235455167692</v>
      </c>
      <c r="D1305" s="106">
        <f t="shared" ca="1" si="278"/>
        <v>-35.496964345606003</v>
      </c>
      <c r="E1305" s="106">
        <f t="shared" ca="1" si="278"/>
        <v>-35.496994473721671</v>
      </c>
      <c r="F1305" s="106">
        <f t="shared" ca="1" si="279"/>
        <v>35.5</v>
      </c>
      <c r="G1305" s="106">
        <f t="shared" ca="1" si="279"/>
        <v>35.496235455167692</v>
      </c>
      <c r="H1305" s="106">
        <f t="shared" ca="1" si="279"/>
        <v>35.520547945205479</v>
      </c>
      <c r="I1305" s="106" t="e">
        <f t="shared" ca="1" si="282"/>
        <v>#NUM!</v>
      </c>
      <c r="J1305" s="106" t="e">
        <f t="shared" ca="1" si="282"/>
        <v>#NUM!</v>
      </c>
      <c r="K1305" s="106" t="e">
        <f t="shared" ca="1" si="282"/>
        <v>#NUM!</v>
      </c>
      <c r="L1305" s="106" t="e">
        <f t="shared" ca="1" si="282"/>
        <v>#NUM!</v>
      </c>
      <c r="M1305" s="106" t="e">
        <f t="shared" ca="1" si="282"/>
        <v>#NUM!</v>
      </c>
      <c r="N1305" s="106" t="e">
        <f t="shared" ca="1" si="282"/>
        <v>#NUM!</v>
      </c>
      <c r="Q1305" s="4"/>
    </row>
    <row r="1306" spans="1:17" x14ac:dyDescent="0.2">
      <c r="A1306" s="110">
        <f t="shared" ca="1" si="281"/>
        <v>57567</v>
      </c>
      <c r="B1306" s="106">
        <f t="shared" ca="1" si="278"/>
        <v>-35.523287671232879</v>
      </c>
      <c r="C1306" s="106">
        <f t="shared" ca="1" si="278"/>
        <v>-35.498973305954827</v>
      </c>
      <c r="D1306" s="106">
        <f t="shared" ca="1" si="278"/>
        <v>-35.499702252612991</v>
      </c>
      <c r="E1306" s="106">
        <f t="shared" ca="1" si="278"/>
        <v>-35.499732383052461</v>
      </c>
      <c r="F1306" s="106">
        <f t="shared" ca="1" si="279"/>
        <v>35.50277777777778</v>
      </c>
      <c r="G1306" s="106">
        <f t="shared" ca="1" si="279"/>
        <v>35.498973305954827</v>
      </c>
      <c r="H1306" s="106">
        <f t="shared" ca="1" si="279"/>
        <v>35.523287671232879</v>
      </c>
      <c r="I1306" s="106" t="e">
        <f t="shared" ca="1" si="282"/>
        <v>#NUM!</v>
      </c>
      <c r="J1306" s="106" t="e">
        <f t="shared" ca="1" si="282"/>
        <v>#NUM!</v>
      </c>
      <c r="K1306" s="106" t="e">
        <f t="shared" ca="1" si="282"/>
        <v>#NUM!</v>
      </c>
      <c r="L1306" s="106" t="e">
        <f t="shared" ca="1" si="282"/>
        <v>#NUM!</v>
      </c>
      <c r="M1306" s="106" t="e">
        <f t="shared" ca="1" si="282"/>
        <v>#NUM!</v>
      </c>
      <c r="N1306" s="106" t="e">
        <f t="shared" ca="1" si="282"/>
        <v>#NUM!</v>
      </c>
      <c r="Q1306" s="4"/>
    </row>
    <row r="1307" spans="1:17" x14ac:dyDescent="0.2">
      <c r="A1307" s="110">
        <f t="shared" ca="1" si="281"/>
        <v>57657</v>
      </c>
      <c r="B1307" s="106">
        <f t="shared" ca="1" si="278"/>
        <v>-35.769863013698632</v>
      </c>
      <c r="C1307" s="106">
        <f t="shared" ca="1" si="278"/>
        <v>-35.745379876796711</v>
      </c>
      <c r="D1307" s="106">
        <f t="shared" ca="1" si="278"/>
        <v>-35.746113883241954</v>
      </c>
      <c r="E1307" s="106">
        <f t="shared" ca="1" si="278"/>
        <v>-35.746144222823766</v>
      </c>
      <c r="F1307" s="106">
        <f t="shared" ca="1" si="279"/>
        <v>35.74722222222222</v>
      </c>
      <c r="G1307" s="106">
        <f t="shared" ca="1" si="279"/>
        <v>35.745379876796711</v>
      </c>
      <c r="H1307" s="106">
        <f t="shared" ca="1" si="279"/>
        <v>35.769863013698632</v>
      </c>
      <c r="I1307" s="106" t="e">
        <f t="shared" ca="1" si="282"/>
        <v>#NUM!</v>
      </c>
      <c r="J1307" s="106" t="e">
        <f t="shared" ca="1" si="282"/>
        <v>#NUM!</v>
      </c>
      <c r="K1307" s="106" t="e">
        <f t="shared" ca="1" si="282"/>
        <v>#NUM!</v>
      </c>
      <c r="L1307" s="106" t="e">
        <f t="shared" ca="1" si="282"/>
        <v>#NUM!</v>
      </c>
      <c r="M1307" s="106" t="e">
        <f t="shared" ca="1" si="282"/>
        <v>#NUM!</v>
      </c>
      <c r="N1307" s="106" t="e">
        <f t="shared" ca="1" si="282"/>
        <v>#NUM!</v>
      </c>
      <c r="Q1307" s="4"/>
    </row>
    <row r="1308" spans="1:17" x14ac:dyDescent="0.2">
      <c r="A1308" s="110">
        <f t="shared" ca="1" si="281"/>
        <v>57658</v>
      </c>
      <c r="B1308" s="106">
        <f t="shared" ca="1" si="278"/>
        <v>-35.772602739726025</v>
      </c>
      <c r="C1308" s="106">
        <f t="shared" ca="1" si="278"/>
        <v>-35.748117727583846</v>
      </c>
      <c r="D1308" s="106">
        <f t="shared" ca="1" si="278"/>
        <v>-35.748851790248942</v>
      </c>
      <c r="E1308" s="106">
        <f t="shared" ca="1" si="278"/>
        <v>-35.748882132154556</v>
      </c>
      <c r="F1308" s="106">
        <f t="shared" ca="1" si="279"/>
        <v>35.75</v>
      </c>
      <c r="G1308" s="106">
        <f t="shared" ca="1" si="279"/>
        <v>35.748117727583846</v>
      </c>
      <c r="H1308" s="106">
        <f t="shared" ca="1" si="279"/>
        <v>35.772602739726025</v>
      </c>
      <c r="I1308" s="106" t="e">
        <f t="shared" ca="1" si="282"/>
        <v>#NUM!</v>
      </c>
      <c r="J1308" s="106" t="e">
        <f t="shared" ca="1" si="282"/>
        <v>#NUM!</v>
      </c>
      <c r="K1308" s="106" t="e">
        <f t="shared" ca="1" si="282"/>
        <v>#NUM!</v>
      </c>
      <c r="L1308" s="106" t="e">
        <f t="shared" ca="1" si="282"/>
        <v>#NUM!</v>
      </c>
      <c r="M1308" s="106" t="e">
        <f t="shared" ca="1" si="282"/>
        <v>#NUM!</v>
      </c>
      <c r="N1308" s="106" t="e">
        <f t="shared" ca="1" si="282"/>
        <v>#NUM!</v>
      </c>
      <c r="Q1308" s="4"/>
    </row>
    <row r="1309" spans="1:17" x14ac:dyDescent="0.2">
      <c r="A1309" s="110">
        <f t="shared" ca="1" si="281"/>
        <v>57659</v>
      </c>
      <c r="B1309" s="106">
        <f t="shared" ca="1" si="278"/>
        <v>-35.775342465753425</v>
      </c>
      <c r="C1309" s="106">
        <f t="shared" ca="1" si="278"/>
        <v>-35.750855578370981</v>
      </c>
      <c r="D1309" s="106">
        <f t="shared" ca="1" si="278"/>
        <v>-35.75158969725593</v>
      </c>
      <c r="E1309" s="106">
        <f t="shared" ca="1" si="278"/>
        <v>-35.751620041485353</v>
      </c>
      <c r="F1309" s="106">
        <f t="shared" ca="1" si="279"/>
        <v>35.75277777777778</v>
      </c>
      <c r="G1309" s="106">
        <f t="shared" ca="1" si="279"/>
        <v>35.750855578370981</v>
      </c>
      <c r="H1309" s="106">
        <f t="shared" ca="1" si="279"/>
        <v>35.775342465753425</v>
      </c>
      <c r="I1309" s="106" t="e">
        <f t="shared" ca="1" si="282"/>
        <v>#NUM!</v>
      </c>
      <c r="J1309" s="106" t="e">
        <f t="shared" ca="1" si="282"/>
        <v>#NUM!</v>
      </c>
      <c r="K1309" s="106" t="e">
        <f t="shared" ca="1" si="282"/>
        <v>#NUM!</v>
      </c>
      <c r="L1309" s="106" t="e">
        <f t="shared" ca="1" si="282"/>
        <v>#NUM!</v>
      </c>
      <c r="M1309" s="106" t="e">
        <f t="shared" ca="1" si="282"/>
        <v>#NUM!</v>
      </c>
      <c r="N1309" s="106" t="e">
        <f t="shared" ca="1" si="282"/>
        <v>#NUM!</v>
      </c>
      <c r="Q1309" s="4"/>
    </row>
    <row r="1310" spans="1:17" x14ac:dyDescent="0.2">
      <c r="A1310" s="110">
        <f t="shared" ca="1" si="281"/>
        <v>57749</v>
      </c>
      <c r="B1310" s="106">
        <f t="shared" ca="1" si="278"/>
        <v>-36.021917808219179</v>
      </c>
      <c r="C1310" s="106">
        <f t="shared" ca="1" si="278"/>
        <v>-35.997262149212865</v>
      </c>
      <c r="D1310" s="106">
        <f t="shared" ca="1" si="278"/>
        <v>-35.9980013278849</v>
      </c>
      <c r="E1310" s="106">
        <f t="shared" ca="1" si="278"/>
        <v>-35.998031881256651</v>
      </c>
      <c r="F1310" s="106">
        <f t="shared" ca="1" si="279"/>
        <v>35.99722222222222</v>
      </c>
      <c r="G1310" s="106">
        <f t="shared" ca="1" si="279"/>
        <v>35.997928074589318</v>
      </c>
      <c r="H1310" s="106">
        <f t="shared" ca="1" si="279"/>
        <v>36.021917808219179</v>
      </c>
      <c r="I1310" s="106" t="e">
        <f t="shared" ca="1" si="282"/>
        <v>#NUM!</v>
      </c>
      <c r="J1310" s="106" t="e">
        <f t="shared" ca="1" si="282"/>
        <v>#NUM!</v>
      </c>
      <c r="K1310" s="106" t="e">
        <f t="shared" ca="1" si="282"/>
        <v>#NUM!</v>
      </c>
      <c r="L1310" s="106" t="e">
        <f t="shared" ca="1" si="282"/>
        <v>#NUM!</v>
      </c>
      <c r="M1310" s="106" t="e">
        <f t="shared" ca="1" si="282"/>
        <v>#NUM!</v>
      </c>
      <c r="N1310" s="106" t="e">
        <f t="shared" ca="1" si="282"/>
        <v>#NUM!</v>
      </c>
      <c r="Q1310" s="4"/>
    </row>
    <row r="1311" spans="1:17" x14ac:dyDescent="0.2">
      <c r="A1311" s="110">
        <f t="shared" ca="1" si="281"/>
        <v>57750</v>
      </c>
      <c r="B1311" s="106">
        <f t="shared" ca="1" si="278"/>
        <v>-36.024657534246572</v>
      </c>
      <c r="C1311" s="106">
        <f t="shared" ca="1" si="278"/>
        <v>-36</v>
      </c>
      <c r="D1311" s="106">
        <f t="shared" ca="1" si="278"/>
        <v>-36.000739234891888</v>
      </c>
      <c r="E1311" s="106">
        <f t="shared" ca="1" si="278"/>
        <v>-36.000769790587448</v>
      </c>
      <c r="F1311" s="106">
        <f t="shared" ca="1" si="279"/>
        <v>36</v>
      </c>
      <c r="G1311" s="106">
        <f t="shared" ca="1" si="279"/>
        <v>36.000665976024862</v>
      </c>
      <c r="H1311" s="106">
        <f t="shared" ca="1" si="279"/>
        <v>36.024657534246572</v>
      </c>
      <c r="I1311" s="106" t="e">
        <f t="shared" ca="1" si="282"/>
        <v>#NUM!</v>
      </c>
      <c r="J1311" s="106" t="e">
        <f t="shared" ca="1" si="282"/>
        <v>#NUM!</v>
      </c>
      <c r="K1311" s="106" t="e">
        <f t="shared" ca="1" si="282"/>
        <v>#NUM!</v>
      </c>
      <c r="L1311" s="106" t="e">
        <f t="shared" ca="1" si="282"/>
        <v>#NUM!</v>
      </c>
      <c r="M1311" s="106" t="e">
        <f t="shared" ca="1" si="282"/>
        <v>#NUM!</v>
      </c>
      <c r="N1311" s="106" t="e">
        <f t="shared" ca="1" si="282"/>
        <v>#NUM!</v>
      </c>
      <c r="Q1311" s="4"/>
    </row>
    <row r="1312" spans="1:17" x14ac:dyDescent="0.2">
      <c r="A1312" s="110">
        <f t="shared" ca="1" si="281"/>
        <v>57751</v>
      </c>
      <c r="B1312" s="106">
        <f t="shared" ca="1" si="278"/>
        <v>-36.027397260273972</v>
      </c>
      <c r="C1312" s="106">
        <f t="shared" ca="1" si="278"/>
        <v>-36.002737850787135</v>
      </c>
      <c r="D1312" s="106">
        <f t="shared" ca="1" si="278"/>
        <v>-36.003477141898877</v>
      </c>
      <c r="E1312" s="106">
        <f t="shared" ca="1" si="278"/>
        <v>-36.003507699918238</v>
      </c>
      <c r="F1312" s="106">
        <f t="shared" ca="1" si="279"/>
        <v>36.00277777777778</v>
      </c>
      <c r="G1312" s="106">
        <f t="shared" ca="1" si="279"/>
        <v>36.003403877460414</v>
      </c>
      <c r="H1312" s="106">
        <f t="shared" ca="1" si="279"/>
        <v>36.027397260273972</v>
      </c>
      <c r="I1312" s="106" t="e">
        <f t="shared" ca="1" si="282"/>
        <v>#NUM!</v>
      </c>
      <c r="J1312" s="106" t="e">
        <f t="shared" ca="1" si="282"/>
        <v>#NUM!</v>
      </c>
      <c r="K1312" s="106" t="e">
        <f t="shared" ca="1" si="282"/>
        <v>#NUM!</v>
      </c>
      <c r="L1312" s="106" t="e">
        <f t="shared" ca="1" si="282"/>
        <v>#NUM!</v>
      </c>
      <c r="M1312" s="106" t="e">
        <f t="shared" ca="1" si="282"/>
        <v>#NUM!</v>
      </c>
      <c r="N1312" s="106" t="e">
        <f t="shared" ca="1" si="282"/>
        <v>#NUM!</v>
      </c>
      <c r="Q1312" s="4"/>
    </row>
    <row r="1313" spans="1:17" x14ac:dyDescent="0.2">
      <c r="A1313" s="110">
        <f t="shared" ca="1" si="281"/>
        <v>57838</v>
      </c>
      <c r="B1313" s="106">
        <f t="shared" ca="1" si="278"/>
        <v>-36.265753424657532</v>
      </c>
      <c r="C1313" s="106">
        <f t="shared" ca="1" si="278"/>
        <v>-36.240930869267622</v>
      </c>
      <c r="D1313" s="106">
        <f t="shared" ca="1" si="278"/>
        <v>-36.241675051506874</v>
      </c>
      <c r="E1313" s="106">
        <f t="shared" ca="1" si="278"/>
        <v>-36.241705811697166</v>
      </c>
      <c r="F1313" s="106">
        <f t="shared" ca="1" si="279"/>
        <v>36.24722222222222</v>
      </c>
      <c r="G1313" s="106">
        <f t="shared" ca="1" si="279"/>
        <v>36.241601302353118</v>
      </c>
      <c r="H1313" s="106">
        <f t="shared" ca="1" si="279"/>
        <v>36.265753424657532</v>
      </c>
      <c r="I1313" s="106" t="e">
        <f t="shared" ca="1" si="282"/>
        <v>#NUM!</v>
      </c>
      <c r="J1313" s="106" t="e">
        <f t="shared" ca="1" si="282"/>
        <v>#NUM!</v>
      </c>
      <c r="K1313" s="106" t="e">
        <f t="shared" ca="1" si="282"/>
        <v>#NUM!</v>
      </c>
      <c r="L1313" s="106" t="e">
        <f t="shared" ca="1" si="282"/>
        <v>#NUM!</v>
      </c>
      <c r="M1313" s="106" t="e">
        <f t="shared" ca="1" si="282"/>
        <v>#NUM!</v>
      </c>
      <c r="N1313" s="106" t="e">
        <f t="shared" ca="1" si="282"/>
        <v>#NUM!</v>
      </c>
      <c r="Q1313" s="4"/>
    </row>
    <row r="1314" spans="1:17" x14ac:dyDescent="0.2">
      <c r="A1314" s="110">
        <f t="shared" ca="1" si="281"/>
        <v>57839</v>
      </c>
      <c r="B1314" s="106">
        <f t="shared" ref="B1314:E1333" ca="1" si="283">($B$7-$A1314)/B$12</f>
        <v>-36.268493150684932</v>
      </c>
      <c r="C1314" s="106">
        <f t="shared" ca="1" si="283"/>
        <v>-36.243668720054757</v>
      </c>
      <c r="D1314" s="106">
        <f t="shared" ca="1" si="283"/>
        <v>-36.244412958513863</v>
      </c>
      <c r="E1314" s="106">
        <f t="shared" ca="1" si="283"/>
        <v>-36.244443721027956</v>
      </c>
      <c r="F1314" s="106">
        <f t="shared" ref="F1314:H1333" ca="1" si="284">YEARFRAC($A1314,$B$7,F$12)</f>
        <v>36.25</v>
      </c>
      <c r="G1314" s="106">
        <f t="shared" ca="1" si="284"/>
        <v>36.244339203788662</v>
      </c>
      <c r="H1314" s="106">
        <f t="shared" ca="1" si="284"/>
        <v>36.268493150684932</v>
      </c>
      <c r="I1314" s="106" t="e">
        <f t="shared" ref="I1314:N1323" ca="1" si="285">DATEDIF($A1314,$B$7,I$12)</f>
        <v>#NUM!</v>
      </c>
      <c r="J1314" s="106" t="e">
        <f t="shared" ca="1" si="285"/>
        <v>#NUM!</v>
      </c>
      <c r="K1314" s="106" t="e">
        <f t="shared" ca="1" si="285"/>
        <v>#NUM!</v>
      </c>
      <c r="L1314" s="106" t="e">
        <f t="shared" ca="1" si="285"/>
        <v>#NUM!</v>
      </c>
      <c r="M1314" s="106" t="e">
        <f t="shared" ca="1" si="285"/>
        <v>#NUM!</v>
      </c>
      <c r="N1314" s="106" t="e">
        <f t="shared" ca="1" si="285"/>
        <v>#NUM!</v>
      </c>
      <c r="Q1314" s="4"/>
    </row>
    <row r="1315" spans="1:17" x14ac:dyDescent="0.2">
      <c r="A1315" s="110">
        <f t="shared" ca="1" si="281"/>
        <v>57840</v>
      </c>
      <c r="B1315" s="106">
        <f t="shared" ca="1" si="283"/>
        <v>-36.271232876712325</v>
      </c>
      <c r="C1315" s="106">
        <f t="shared" ca="1" si="283"/>
        <v>-36.246406570841891</v>
      </c>
      <c r="D1315" s="106">
        <f t="shared" ca="1" si="283"/>
        <v>-36.247150865520851</v>
      </c>
      <c r="E1315" s="106">
        <f t="shared" ca="1" si="283"/>
        <v>-36.247181630358753</v>
      </c>
      <c r="F1315" s="106">
        <f t="shared" ca="1" si="284"/>
        <v>36.25277777777778</v>
      </c>
      <c r="G1315" s="106">
        <f t="shared" ca="1" si="284"/>
        <v>36.247077105224214</v>
      </c>
      <c r="H1315" s="106">
        <f t="shared" ca="1" si="284"/>
        <v>36.271232876712325</v>
      </c>
      <c r="I1315" s="106" t="e">
        <f t="shared" ca="1" si="285"/>
        <v>#NUM!</v>
      </c>
      <c r="J1315" s="106" t="e">
        <f t="shared" ca="1" si="285"/>
        <v>#NUM!</v>
      </c>
      <c r="K1315" s="106" t="e">
        <f t="shared" ca="1" si="285"/>
        <v>#NUM!</v>
      </c>
      <c r="L1315" s="106" t="e">
        <f t="shared" ca="1" si="285"/>
        <v>#NUM!</v>
      </c>
      <c r="M1315" s="106" t="e">
        <f t="shared" ca="1" si="285"/>
        <v>#NUM!</v>
      </c>
      <c r="N1315" s="106" t="e">
        <f t="shared" ca="1" si="285"/>
        <v>#NUM!</v>
      </c>
      <c r="Q1315" s="4"/>
    </row>
    <row r="1316" spans="1:17" x14ac:dyDescent="0.2">
      <c r="A1316" s="110">
        <f t="shared" ca="1" si="281"/>
        <v>57930</v>
      </c>
      <c r="B1316" s="106">
        <f t="shared" ca="1" si="283"/>
        <v>-36.517808219178079</v>
      </c>
      <c r="C1316" s="106">
        <f t="shared" ca="1" si="283"/>
        <v>-36.492813141683776</v>
      </c>
      <c r="D1316" s="106">
        <f t="shared" ca="1" si="283"/>
        <v>-36.493562496149821</v>
      </c>
      <c r="E1316" s="106">
        <f t="shared" ca="1" si="283"/>
        <v>-36.493593470130051</v>
      </c>
      <c r="F1316" s="106">
        <f t="shared" ca="1" si="284"/>
        <v>36.49722222222222</v>
      </c>
      <c r="G1316" s="106">
        <f t="shared" ca="1" si="284"/>
        <v>36.493488234423559</v>
      </c>
      <c r="H1316" s="106">
        <f t="shared" ca="1" si="284"/>
        <v>36.517808219178079</v>
      </c>
      <c r="I1316" s="106" t="e">
        <f t="shared" ca="1" si="285"/>
        <v>#NUM!</v>
      </c>
      <c r="J1316" s="106" t="e">
        <f t="shared" ca="1" si="285"/>
        <v>#NUM!</v>
      </c>
      <c r="K1316" s="106" t="e">
        <f t="shared" ca="1" si="285"/>
        <v>#NUM!</v>
      </c>
      <c r="L1316" s="106" t="e">
        <f t="shared" ca="1" si="285"/>
        <v>#NUM!</v>
      </c>
      <c r="M1316" s="106" t="e">
        <f t="shared" ca="1" si="285"/>
        <v>#NUM!</v>
      </c>
      <c r="N1316" s="106" t="e">
        <f t="shared" ca="1" si="285"/>
        <v>#NUM!</v>
      </c>
      <c r="Q1316" s="4"/>
    </row>
    <row r="1317" spans="1:17" x14ac:dyDescent="0.2">
      <c r="A1317" s="110">
        <f t="shared" ca="1" si="281"/>
        <v>57931</v>
      </c>
      <c r="B1317" s="106">
        <f t="shared" ca="1" si="283"/>
        <v>-36.520547945205479</v>
      </c>
      <c r="C1317" s="106">
        <f t="shared" ca="1" si="283"/>
        <v>-36.495550992470911</v>
      </c>
      <c r="D1317" s="106">
        <f t="shared" ca="1" si="283"/>
        <v>-36.496300403156809</v>
      </c>
      <c r="E1317" s="106">
        <f t="shared" ca="1" si="283"/>
        <v>-36.496331379460848</v>
      </c>
      <c r="F1317" s="106">
        <f t="shared" ca="1" si="284"/>
        <v>36.5</v>
      </c>
      <c r="G1317" s="106">
        <f t="shared" ca="1" si="284"/>
        <v>36.496226135859111</v>
      </c>
      <c r="H1317" s="106">
        <f t="shared" ca="1" si="284"/>
        <v>36.520547945205479</v>
      </c>
      <c r="I1317" s="106" t="e">
        <f t="shared" ca="1" si="285"/>
        <v>#NUM!</v>
      </c>
      <c r="J1317" s="106" t="e">
        <f t="shared" ca="1" si="285"/>
        <v>#NUM!</v>
      </c>
      <c r="K1317" s="106" t="e">
        <f t="shared" ca="1" si="285"/>
        <v>#NUM!</v>
      </c>
      <c r="L1317" s="106" t="e">
        <f t="shared" ca="1" si="285"/>
        <v>#NUM!</v>
      </c>
      <c r="M1317" s="106" t="e">
        <f t="shared" ca="1" si="285"/>
        <v>#NUM!</v>
      </c>
      <c r="N1317" s="106" t="e">
        <f t="shared" ca="1" si="285"/>
        <v>#NUM!</v>
      </c>
      <c r="Q1317" s="4"/>
    </row>
    <row r="1318" spans="1:17" x14ac:dyDescent="0.2">
      <c r="A1318" s="110">
        <f t="shared" ca="1" si="281"/>
        <v>57932</v>
      </c>
      <c r="B1318" s="106">
        <f t="shared" ca="1" si="283"/>
        <v>-36.523287671232879</v>
      </c>
      <c r="C1318" s="106">
        <f t="shared" ca="1" si="283"/>
        <v>-36.498288843258045</v>
      </c>
      <c r="D1318" s="106">
        <f t="shared" ca="1" si="283"/>
        <v>-36.499038310163797</v>
      </c>
      <c r="E1318" s="106">
        <f t="shared" ca="1" si="283"/>
        <v>-36.499069288791638</v>
      </c>
      <c r="F1318" s="106">
        <f t="shared" ca="1" si="284"/>
        <v>36.50277777777778</v>
      </c>
      <c r="G1318" s="106">
        <f t="shared" ca="1" si="284"/>
        <v>36.498964037294662</v>
      </c>
      <c r="H1318" s="106">
        <f t="shared" ca="1" si="284"/>
        <v>36.523287671232879</v>
      </c>
      <c r="I1318" s="106" t="e">
        <f t="shared" ca="1" si="285"/>
        <v>#NUM!</v>
      </c>
      <c r="J1318" s="106" t="e">
        <f t="shared" ca="1" si="285"/>
        <v>#NUM!</v>
      </c>
      <c r="K1318" s="106" t="e">
        <f t="shared" ca="1" si="285"/>
        <v>#NUM!</v>
      </c>
      <c r="L1318" s="106" t="e">
        <f t="shared" ca="1" si="285"/>
        <v>#NUM!</v>
      </c>
      <c r="M1318" s="106" t="e">
        <f t="shared" ca="1" si="285"/>
        <v>#NUM!</v>
      </c>
      <c r="N1318" s="106" t="e">
        <f t="shared" ca="1" si="285"/>
        <v>#NUM!</v>
      </c>
      <c r="Q1318" s="4"/>
    </row>
    <row r="1319" spans="1:17" x14ac:dyDescent="0.2">
      <c r="A1319" s="110">
        <f t="shared" ca="1" si="281"/>
        <v>58022</v>
      </c>
      <c r="B1319" s="106">
        <f t="shared" ca="1" si="283"/>
        <v>-36.769863013698632</v>
      </c>
      <c r="C1319" s="106">
        <f t="shared" ca="1" si="283"/>
        <v>-36.74469541409993</v>
      </c>
      <c r="D1319" s="106">
        <f t="shared" ca="1" si="283"/>
        <v>-36.74544994079276</v>
      </c>
      <c r="E1319" s="106">
        <f t="shared" ca="1" si="283"/>
        <v>-36.745481128562943</v>
      </c>
      <c r="F1319" s="106">
        <f t="shared" ca="1" si="284"/>
        <v>36.74722222222222</v>
      </c>
      <c r="G1319" s="106">
        <f t="shared" ca="1" si="284"/>
        <v>36.745375166494007</v>
      </c>
      <c r="H1319" s="106">
        <f t="shared" ca="1" si="284"/>
        <v>36.769863013698632</v>
      </c>
      <c r="I1319" s="106" t="e">
        <f t="shared" ca="1" si="285"/>
        <v>#NUM!</v>
      </c>
      <c r="J1319" s="106" t="e">
        <f t="shared" ca="1" si="285"/>
        <v>#NUM!</v>
      </c>
      <c r="K1319" s="106" t="e">
        <f t="shared" ca="1" si="285"/>
        <v>#NUM!</v>
      </c>
      <c r="L1319" s="106" t="e">
        <f t="shared" ca="1" si="285"/>
        <v>#NUM!</v>
      </c>
      <c r="M1319" s="106" t="e">
        <f t="shared" ca="1" si="285"/>
        <v>#NUM!</v>
      </c>
      <c r="N1319" s="106" t="e">
        <f t="shared" ca="1" si="285"/>
        <v>#NUM!</v>
      </c>
      <c r="Q1319" s="4"/>
    </row>
    <row r="1320" spans="1:17" x14ac:dyDescent="0.2">
      <c r="A1320" s="110">
        <f t="shared" ca="1" si="281"/>
        <v>58023</v>
      </c>
      <c r="B1320" s="106">
        <f t="shared" ca="1" si="283"/>
        <v>-36.772602739726025</v>
      </c>
      <c r="C1320" s="106">
        <f t="shared" ca="1" si="283"/>
        <v>-36.747433264887064</v>
      </c>
      <c r="D1320" s="106">
        <f t="shared" ca="1" si="283"/>
        <v>-36.748187847799748</v>
      </c>
      <c r="E1320" s="106">
        <f t="shared" ca="1" si="283"/>
        <v>-36.748219037893733</v>
      </c>
      <c r="F1320" s="106">
        <f t="shared" ca="1" si="284"/>
        <v>36.75</v>
      </c>
      <c r="G1320" s="106">
        <f t="shared" ca="1" si="284"/>
        <v>36.748113067929559</v>
      </c>
      <c r="H1320" s="106">
        <f t="shared" ca="1" si="284"/>
        <v>36.772602739726025</v>
      </c>
      <c r="I1320" s="106" t="e">
        <f t="shared" ca="1" si="285"/>
        <v>#NUM!</v>
      </c>
      <c r="J1320" s="106" t="e">
        <f t="shared" ca="1" si="285"/>
        <v>#NUM!</v>
      </c>
      <c r="K1320" s="106" t="e">
        <f t="shared" ca="1" si="285"/>
        <v>#NUM!</v>
      </c>
      <c r="L1320" s="106" t="e">
        <f t="shared" ca="1" si="285"/>
        <v>#NUM!</v>
      </c>
      <c r="M1320" s="106" t="e">
        <f t="shared" ca="1" si="285"/>
        <v>#NUM!</v>
      </c>
      <c r="N1320" s="106" t="e">
        <f t="shared" ca="1" si="285"/>
        <v>#NUM!</v>
      </c>
      <c r="Q1320" s="4"/>
    </row>
    <row r="1321" spans="1:17" x14ac:dyDescent="0.2">
      <c r="A1321" s="110">
        <f t="shared" ca="1" si="281"/>
        <v>58024</v>
      </c>
      <c r="B1321" s="106">
        <f t="shared" ca="1" si="283"/>
        <v>-36.775342465753425</v>
      </c>
      <c r="C1321" s="106">
        <f t="shared" ca="1" si="283"/>
        <v>-36.750171115674199</v>
      </c>
      <c r="D1321" s="106">
        <f t="shared" ca="1" si="283"/>
        <v>-36.750925754806737</v>
      </c>
      <c r="E1321" s="106">
        <f t="shared" ca="1" si="283"/>
        <v>-36.750956947224523</v>
      </c>
      <c r="F1321" s="106">
        <f t="shared" ca="1" si="284"/>
        <v>36.75277777777778</v>
      </c>
      <c r="G1321" s="106">
        <f t="shared" ca="1" si="284"/>
        <v>36.750850969365104</v>
      </c>
      <c r="H1321" s="106">
        <f t="shared" ca="1" si="284"/>
        <v>36.775342465753425</v>
      </c>
      <c r="I1321" s="106" t="e">
        <f t="shared" ca="1" si="285"/>
        <v>#NUM!</v>
      </c>
      <c r="J1321" s="106" t="e">
        <f t="shared" ca="1" si="285"/>
        <v>#NUM!</v>
      </c>
      <c r="K1321" s="106" t="e">
        <f t="shared" ca="1" si="285"/>
        <v>#NUM!</v>
      </c>
      <c r="L1321" s="106" t="e">
        <f t="shared" ca="1" si="285"/>
        <v>#NUM!</v>
      </c>
      <c r="M1321" s="106" t="e">
        <f t="shared" ca="1" si="285"/>
        <v>#NUM!</v>
      </c>
      <c r="N1321" s="106" t="e">
        <f t="shared" ca="1" si="285"/>
        <v>#NUM!</v>
      </c>
      <c r="Q1321" s="4"/>
    </row>
    <row r="1322" spans="1:17" x14ac:dyDescent="0.2">
      <c r="A1322" s="110">
        <f t="shared" ca="1" si="281"/>
        <v>58114</v>
      </c>
      <c r="B1322" s="106">
        <f t="shared" ca="1" si="283"/>
        <v>-37.021917808219179</v>
      </c>
      <c r="C1322" s="106">
        <f t="shared" ca="1" si="283"/>
        <v>-36.996577686516083</v>
      </c>
      <c r="D1322" s="106">
        <f t="shared" ca="1" si="283"/>
        <v>-36.997337385435706</v>
      </c>
      <c r="E1322" s="106">
        <f t="shared" ca="1" si="283"/>
        <v>-36.997368786995828</v>
      </c>
      <c r="F1322" s="106">
        <f t="shared" ca="1" si="284"/>
        <v>36.99722222222222</v>
      </c>
      <c r="G1322" s="106">
        <f t="shared" ca="1" si="284"/>
        <v>36.997910512284747</v>
      </c>
      <c r="H1322" s="106">
        <f t="shared" ca="1" si="284"/>
        <v>37.021917808219179</v>
      </c>
      <c r="I1322" s="106" t="e">
        <f t="shared" ca="1" si="285"/>
        <v>#NUM!</v>
      </c>
      <c r="J1322" s="106" t="e">
        <f t="shared" ca="1" si="285"/>
        <v>#NUM!</v>
      </c>
      <c r="K1322" s="106" t="e">
        <f t="shared" ca="1" si="285"/>
        <v>#NUM!</v>
      </c>
      <c r="L1322" s="106" t="e">
        <f t="shared" ca="1" si="285"/>
        <v>#NUM!</v>
      </c>
      <c r="M1322" s="106" t="e">
        <f t="shared" ca="1" si="285"/>
        <v>#NUM!</v>
      </c>
      <c r="N1322" s="106" t="e">
        <f t="shared" ca="1" si="285"/>
        <v>#NUM!</v>
      </c>
      <c r="Q1322" s="4"/>
    </row>
    <row r="1323" spans="1:17" x14ac:dyDescent="0.2">
      <c r="A1323" s="110">
        <f t="shared" ca="1" si="281"/>
        <v>58115</v>
      </c>
      <c r="B1323" s="106">
        <f t="shared" ca="1" si="283"/>
        <v>-37.024657534246572</v>
      </c>
      <c r="C1323" s="106">
        <f t="shared" ca="1" si="283"/>
        <v>-36.999315537303218</v>
      </c>
      <c r="D1323" s="106">
        <f t="shared" ca="1" si="283"/>
        <v>-37.000075292442695</v>
      </c>
      <c r="E1323" s="106">
        <f t="shared" ca="1" si="283"/>
        <v>-37.000106696326618</v>
      </c>
      <c r="F1323" s="106">
        <f t="shared" ca="1" si="284"/>
        <v>37</v>
      </c>
      <c r="G1323" s="106">
        <f t="shared" ca="1" si="284"/>
        <v>37.000648461704735</v>
      </c>
      <c r="H1323" s="106">
        <f t="shared" ca="1" si="284"/>
        <v>37.024657534246572</v>
      </c>
      <c r="I1323" s="106" t="e">
        <f t="shared" ca="1" si="285"/>
        <v>#NUM!</v>
      </c>
      <c r="J1323" s="106" t="e">
        <f t="shared" ca="1" si="285"/>
        <v>#NUM!</v>
      </c>
      <c r="K1323" s="106" t="e">
        <f t="shared" ca="1" si="285"/>
        <v>#NUM!</v>
      </c>
      <c r="L1323" s="106" t="e">
        <f t="shared" ca="1" si="285"/>
        <v>#NUM!</v>
      </c>
      <c r="M1323" s="106" t="e">
        <f t="shared" ca="1" si="285"/>
        <v>#NUM!</v>
      </c>
      <c r="N1323" s="106" t="e">
        <f t="shared" ca="1" si="285"/>
        <v>#NUM!</v>
      </c>
      <c r="Q1323" s="4"/>
    </row>
    <row r="1324" spans="1:17" x14ac:dyDescent="0.2">
      <c r="A1324" s="110">
        <f t="shared" ca="1" si="281"/>
        <v>58116</v>
      </c>
      <c r="B1324" s="106">
        <f t="shared" ca="1" si="283"/>
        <v>-37.027397260273972</v>
      </c>
      <c r="C1324" s="106">
        <f t="shared" ca="1" si="283"/>
        <v>-37.002053388090346</v>
      </c>
      <c r="D1324" s="106">
        <f t="shared" ca="1" si="283"/>
        <v>-37.002813199449683</v>
      </c>
      <c r="E1324" s="106">
        <f t="shared" ca="1" si="283"/>
        <v>-37.002844605657415</v>
      </c>
      <c r="F1324" s="106">
        <f t="shared" ca="1" si="284"/>
        <v>37.00277777777778</v>
      </c>
      <c r="G1324" s="106">
        <f t="shared" ca="1" si="284"/>
        <v>37.003386411124715</v>
      </c>
      <c r="H1324" s="106">
        <f t="shared" ca="1" si="284"/>
        <v>37.027397260273972</v>
      </c>
      <c r="I1324" s="106" t="e">
        <f t="shared" ref="I1324:N1333" ca="1" si="286">DATEDIF($A1324,$B$7,I$12)</f>
        <v>#NUM!</v>
      </c>
      <c r="J1324" s="106" t="e">
        <f t="shared" ca="1" si="286"/>
        <v>#NUM!</v>
      </c>
      <c r="K1324" s="106" t="e">
        <f t="shared" ca="1" si="286"/>
        <v>#NUM!</v>
      </c>
      <c r="L1324" s="106" t="e">
        <f t="shared" ca="1" si="286"/>
        <v>#NUM!</v>
      </c>
      <c r="M1324" s="106" t="e">
        <f t="shared" ca="1" si="286"/>
        <v>#NUM!</v>
      </c>
      <c r="N1324" s="106" t="e">
        <f t="shared" ca="1" si="286"/>
        <v>#NUM!</v>
      </c>
      <c r="Q1324" s="4"/>
    </row>
    <row r="1325" spans="1:17" x14ac:dyDescent="0.2">
      <c r="A1325" s="110">
        <f t="shared" ca="1" si="281"/>
        <v>58203</v>
      </c>
      <c r="B1325" s="106">
        <f t="shared" ca="1" si="283"/>
        <v>-37.265753424657532</v>
      </c>
      <c r="C1325" s="106">
        <f t="shared" ca="1" si="283"/>
        <v>-37.24024640657084</v>
      </c>
      <c r="D1325" s="106">
        <f t="shared" ca="1" si="283"/>
        <v>-37.241011109057681</v>
      </c>
      <c r="E1325" s="106">
        <f t="shared" ca="1" si="283"/>
        <v>-37.241042717436343</v>
      </c>
      <c r="F1325" s="106">
        <f t="shared" ca="1" si="284"/>
        <v>37.24722222222222</v>
      </c>
      <c r="G1325" s="106">
        <f t="shared" ca="1" si="284"/>
        <v>37.241588010663591</v>
      </c>
      <c r="H1325" s="106">
        <f t="shared" ca="1" si="284"/>
        <v>37.265753424657532</v>
      </c>
      <c r="I1325" s="106" t="e">
        <f t="shared" ca="1" si="286"/>
        <v>#NUM!</v>
      </c>
      <c r="J1325" s="106" t="e">
        <f t="shared" ca="1" si="286"/>
        <v>#NUM!</v>
      </c>
      <c r="K1325" s="106" t="e">
        <f t="shared" ca="1" si="286"/>
        <v>#NUM!</v>
      </c>
      <c r="L1325" s="106" t="e">
        <f t="shared" ca="1" si="286"/>
        <v>#NUM!</v>
      </c>
      <c r="M1325" s="106" t="e">
        <f t="shared" ca="1" si="286"/>
        <v>#NUM!</v>
      </c>
      <c r="N1325" s="106" t="e">
        <f t="shared" ca="1" si="286"/>
        <v>#NUM!</v>
      </c>
      <c r="Q1325" s="4"/>
    </row>
    <row r="1326" spans="1:17" x14ac:dyDescent="0.2">
      <c r="A1326" s="110">
        <f t="shared" ca="1" si="281"/>
        <v>58204</v>
      </c>
      <c r="B1326" s="106">
        <f t="shared" ca="1" si="283"/>
        <v>-37.268493150684932</v>
      </c>
      <c r="C1326" s="106">
        <f t="shared" ca="1" si="283"/>
        <v>-37.242984257357975</v>
      </c>
      <c r="D1326" s="106">
        <f t="shared" ca="1" si="283"/>
        <v>-37.243749016064669</v>
      </c>
      <c r="E1326" s="106">
        <f t="shared" ca="1" si="283"/>
        <v>-37.243780626767133</v>
      </c>
      <c r="F1326" s="106">
        <f t="shared" ca="1" si="284"/>
        <v>37.25</v>
      </c>
      <c r="G1326" s="106">
        <f t="shared" ca="1" si="284"/>
        <v>37.244325960083579</v>
      </c>
      <c r="H1326" s="106">
        <f t="shared" ca="1" si="284"/>
        <v>37.268493150684932</v>
      </c>
      <c r="I1326" s="106" t="e">
        <f t="shared" ca="1" si="286"/>
        <v>#NUM!</v>
      </c>
      <c r="J1326" s="106" t="e">
        <f t="shared" ca="1" si="286"/>
        <v>#NUM!</v>
      </c>
      <c r="K1326" s="106" t="e">
        <f t="shared" ca="1" si="286"/>
        <v>#NUM!</v>
      </c>
      <c r="L1326" s="106" t="e">
        <f t="shared" ca="1" si="286"/>
        <v>#NUM!</v>
      </c>
      <c r="M1326" s="106" t="e">
        <f t="shared" ca="1" si="286"/>
        <v>#NUM!</v>
      </c>
      <c r="N1326" s="106" t="e">
        <f t="shared" ca="1" si="286"/>
        <v>#NUM!</v>
      </c>
      <c r="Q1326" s="4"/>
    </row>
    <row r="1327" spans="1:17" x14ac:dyDescent="0.2">
      <c r="A1327" s="110">
        <f t="shared" ca="1" si="281"/>
        <v>58205</v>
      </c>
      <c r="B1327" s="106">
        <f t="shared" ca="1" si="283"/>
        <v>-37.271232876712325</v>
      </c>
      <c r="C1327" s="106">
        <f t="shared" ca="1" si="283"/>
        <v>-37.24572210814511</v>
      </c>
      <c r="D1327" s="106">
        <f t="shared" ca="1" si="283"/>
        <v>-37.246486923071657</v>
      </c>
      <c r="E1327" s="106">
        <f t="shared" ca="1" si="283"/>
        <v>-37.246518536097923</v>
      </c>
      <c r="F1327" s="106">
        <f t="shared" ca="1" si="284"/>
        <v>37.25277777777778</v>
      </c>
      <c r="G1327" s="106">
        <f t="shared" ca="1" si="284"/>
        <v>37.247063909503566</v>
      </c>
      <c r="H1327" s="106">
        <f t="shared" ca="1" si="284"/>
        <v>37.271232876712325</v>
      </c>
      <c r="I1327" s="106" t="e">
        <f t="shared" ca="1" si="286"/>
        <v>#NUM!</v>
      </c>
      <c r="J1327" s="106" t="e">
        <f t="shared" ca="1" si="286"/>
        <v>#NUM!</v>
      </c>
      <c r="K1327" s="106" t="e">
        <f t="shared" ca="1" si="286"/>
        <v>#NUM!</v>
      </c>
      <c r="L1327" s="106" t="e">
        <f t="shared" ca="1" si="286"/>
        <v>#NUM!</v>
      </c>
      <c r="M1327" s="106" t="e">
        <f t="shared" ca="1" si="286"/>
        <v>#NUM!</v>
      </c>
      <c r="N1327" s="106" t="e">
        <f t="shared" ca="1" si="286"/>
        <v>#NUM!</v>
      </c>
      <c r="Q1327" s="4"/>
    </row>
    <row r="1328" spans="1:17" x14ac:dyDescent="0.2">
      <c r="A1328" s="110">
        <f t="shared" ca="1" si="281"/>
        <v>58295</v>
      </c>
      <c r="B1328" s="106">
        <f t="shared" ca="1" si="283"/>
        <v>-37.517808219178079</v>
      </c>
      <c r="C1328" s="106">
        <f t="shared" ca="1" si="283"/>
        <v>-37.492128678986994</v>
      </c>
      <c r="D1328" s="106">
        <f t="shared" ca="1" si="283"/>
        <v>-37.49289855370062</v>
      </c>
      <c r="E1328" s="106">
        <f t="shared" ca="1" si="283"/>
        <v>-37.492930375869228</v>
      </c>
      <c r="F1328" s="106">
        <f t="shared" ca="1" si="284"/>
        <v>37.49722222222222</v>
      </c>
      <c r="G1328" s="106">
        <f t="shared" ca="1" si="284"/>
        <v>37.493479357302398</v>
      </c>
      <c r="H1328" s="106">
        <f t="shared" ca="1" si="284"/>
        <v>37.517808219178079</v>
      </c>
      <c r="I1328" s="106" t="e">
        <f t="shared" ca="1" si="286"/>
        <v>#NUM!</v>
      </c>
      <c r="J1328" s="106" t="e">
        <f t="shared" ca="1" si="286"/>
        <v>#NUM!</v>
      </c>
      <c r="K1328" s="106" t="e">
        <f t="shared" ca="1" si="286"/>
        <v>#NUM!</v>
      </c>
      <c r="L1328" s="106" t="e">
        <f t="shared" ca="1" si="286"/>
        <v>#NUM!</v>
      </c>
      <c r="M1328" s="106" t="e">
        <f t="shared" ca="1" si="286"/>
        <v>#NUM!</v>
      </c>
      <c r="N1328" s="106" t="e">
        <f t="shared" ca="1" si="286"/>
        <v>#NUM!</v>
      </c>
      <c r="Q1328" s="4"/>
    </row>
    <row r="1329" spans="1:17" x14ac:dyDescent="0.2">
      <c r="A1329" s="110">
        <f t="shared" ca="1" si="281"/>
        <v>58296</v>
      </c>
      <c r="B1329" s="106">
        <f t="shared" ca="1" si="283"/>
        <v>-37.520547945205479</v>
      </c>
      <c r="C1329" s="106">
        <f t="shared" ca="1" si="283"/>
        <v>-37.494866529774129</v>
      </c>
      <c r="D1329" s="106">
        <f t="shared" ca="1" si="283"/>
        <v>-37.495636460707608</v>
      </c>
      <c r="E1329" s="106">
        <f t="shared" ca="1" si="283"/>
        <v>-37.495668285200018</v>
      </c>
      <c r="F1329" s="106">
        <f t="shared" ca="1" si="284"/>
        <v>37.5</v>
      </c>
      <c r="G1329" s="106">
        <f t="shared" ca="1" si="284"/>
        <v>37.496217306722386</v>
      </c>
      <c r="H1329" s="106">
        <f t="shared" ca="1" si="284"/>
        <v>37.520547945205479</v>
      </c>
      <c r="I1329" s="106" t="e">
        <f t="shared" ca="1" si="286"/>
        <v>#NUM!</v>
      </c>
      <c r="J1329" s="106" t="e">
        <f t="shared" ca="1" si="286"/>
        <v>#NUM!</v>
      </c>
      <c r="K1329" s="106" t="e">
        <f t="shared" ca="1" si="286"/>
        <v>#NUM!</v>
      </c>
      <c r="L1329" s="106" t="e">
        <f t="shared" ca="1" si="286"/>
        <v>#NUM!</v>
      </c>
      <c r="M1329" s="106" t="e">
        <f t="shared" ca="1" si="286"/>
        <v>#NUM!</v>
      </c>
      <c r="N1329" s="106" t="e">
        <f t="shared" ca="1" si="286"/>
        <v>#NUM!</v>
      </c>
      <c r="Q1329" s="4"/>
    </row>
    <row r="1330" spans="1:17" x14ac:dyDescent="0.2">
      <c r="A1330" s="110">
        <f t="shared" ca="1" si="281"/>
        <v>58297</v>
      </c>
      <c r="B1330" s="106">
        <f t="shared" ca="1" si="283"/>
        <v>-37.523287671232879</v>
      </c>
      <c r="C1330" s="106">
        <f t="shared" ca="1" si="283"/>
        <v>-37.497604380561256</v>
      </c>
      <c r="D1330" s="106">
        <f t="shared" ca="1" si="283"/>
        <v>-37.498374367714597</v>
      </c>
      <c r="E1330" s="106">
        <f t="shared" ca="1" si="283"/>
        <v>-37.498406194530816</v>
      </c>
      <c r="F1330" s="106">
        <f t="shared" ca="1" si="284"/>
        <v>37.50277777777778</v>
      </c>
      <c r="G1330" s="106">
        <f t="shared" ca="1" si="284"/>
        <v>37.498955256142374</v>
      </c>
      <c r="H1330" s="106">
        <f t="shared" ca="1" si="284"/>
        <v>37.523287671232879</v>
      </c>
      <c r="I1330" s="106" t="e">
        <f t="shared" ca="1" si="286"/>
        <v>#NUM!</v>
      </c>
      <c r="J1330" s="106" t="e">
        <f t="shared" ca="1" si="286"/>
        <v>#NUM!</v>
      </c>
      <c r="K1330" s="106" t="e">
        <f t="shared" ca="1" si="286"/>
        <v>#NUM!</v>
      </c>
      <c r="L1330" s="106" t="e">
        <f t="shared" ca="1" si="286"/>
        <v>#NUM!</v>
      </c>
      <c r="M1330" s="106" t="e">
        <f t="shared" ca="1" si="286"/>
        <v>#NUM!</v>
      </c>
      <c r="N1330" s="106" t="e">
        <f t="shared" ca="1" si="286"/>
        <v>#NUM!</v>
      </c>
      <c r="Q1330" s="4"/>
    </row>
    <row r="1331" spans="1:17" x14ac:dyDescent="0.2">
      <c r="A1331" s="110">
        <f t="shared" ca="1" si="281"/>
        <v>58387</v>
      </c>
      <c r="B1331" s="106">
        <f t="shared" ca="1" si="283"/>
        <v>-37.769863013698632</v>
      </c>
      <c r="C1331" s="106">
        <f t="shared" ca="1" si="283"/>
        <v>-37.744010951403148</v>
      </c>
      <c r="D1331" s="106">
        <f t="shared" ca="1" si="283"/>
        <v>-37.744785998343566</v>
      </c>
      <c r="E1331" s="106">
        <f t="shared" ca="1" si="283"/>
        <v>-37.744818034302114</v>
      </c>
      <c r="F1331" s="106">
        <f t="shared" ca="1" si="284"/>
        <v>37.74722222222222</v>
      </c>
      <c r="G1331" s="106">
        <f t="shared" ca="1" si="284"/>
        <v>37.745370703941205</v>
      </c>
      <c r="H1331" s="106">
        <f t="shared" ca="1" si="284"/>
        <v>37.769863013698632</v>
      </c>
      <c r="I1331" s="106" t="e">
        <f t="shared" ca="1" si="286"/>
        <v>#NUM!</v>
      </c>
      <c r="J1331" s="106" t="e">
        <f t="shared" ca="1" si="286"/>
        <v>#NUM!</v>
      </c>
      <c r="K1331" s="106" t="e">
        <f t="shared" ca="1" si="286"/>
        <v>#NUM!</v>
      </c>
      <c r="L1331" s="106" t="e">
        <f t="shared" ca="1" si="286"/>
        <v>#NUM!</v>
      </c>
      <c r="M1331" s="106" t="e">
        <f t="shared" ca="1" si="286"/>
        <v>#NUM!</v>
      </c>
      <c r="N1331" s="106" t="e">
        <f t="shared" ca="1" si="286"/>
        <v>#NUM!</v>
      </c>
      <c r="Q1331" s="4"/>
    </row>
    <row r="1332" spans="1:17" x14ac:dyDescent="0.2">
      <c r="A1332" s="110">
        <f t="shared" ca="1" si="281"/>
        <v>58388</v>
      </c>
      <c r="B1332" s="106">
        <f t="shared" ca="1" si="283"/>
        <v>-37.772602739726025</v>
      </c>
      <c r="C1332" s="106">
        <f t="shared" ca="1" si="283"/>
        <v>-37.746748802190282</v>
      </c>
      <c r="D1332" s="106">
        <f t="shared" ca="1" si="283"/>
        <v>-37.747523905350555</v>
      </c>
      <c r="E1332" s="106">
        <f t="shared" ca="1" si="283"/>
        <v>-37.747555943632911</v>
      </c>
      <c r="F1332" s="106">
        <f t="shared" ca="1" si="284"/>
        <v>37.75</v>
      </c>
      <c r="G1332" s="106">
        <f t="shared" ca="1" si="284"/>
        <v>37.748108653361193</v>
      </c>
      <c r="H1332" s="106">
        <f t="shared" ca="1" si="284"/>
        <v>37.772602739726025</v>
      </c>
      <c r="I1332" s="106" t="e">
        <f t="shared" ca="1" si="286"/>
        <v>#NUM!</v>
      </c>
      <c r="J1332" s="106" t="e">
        <f t="shared" ca="1" si="286"/>
        <v>#NUM!</v>
      </c>
      <c r="K1332" s="106" t="e">
        <f t="shared" ca="1" si="286"/>
        <v>#NUM!</v>
      </c>
      <c r="L1332" s="106" t="e">
        <f t="shared" ca="1" si="286"/>
        <v>#NUM!</v>
      </c>
      <c r="M1332" s="106" t="e">
        <f t="shared" ca="1" si="286"/>
        <v>#NUM!</v>
      </c>
      <c r="N1332" s="106" t="e">
        <f t="shared" ca="1" si="286"/>
        <v>#NUM!</v>
      </c>
      <c r="Q1332" s="4"/>
    </row>
    <row r="1333" spans="1:17" x14ac:dyDescent="0.2">
      <c r="A1333" s="110">
        <f t="shared" ca="1" si="281"/>
        <v>58389</v>
      </c>
      <c r="B1333" s="106">
        <f t="shared" ca="1" si="283"/>
        <v>-37.775342465753425</v>
      </c>
      <c r="C1333" s="106">
        <f t="shared" ca="1" si="283"/>
        <v>-37.74948665297741</v>
      </c>
      <c r="D1333" s="106">
        <f t="shared" ca="1" si="283"/>
        <v>-37.750261812357543</v>
      </c>
      <c r="E1333" s="106">
        <f t="shared" ca="1" si="283"/>
        <v>-37.750293852963701</v>
      </c>
      <c r="F1333" s="106">
        <f t="shared" ca="1" si="284"/>
        <v>37.75277777777778</v>
      </c>
      <c r="G1333" s="106">
        <f t="shared" ca="1" si="284"/>
        <v>37.750846602781181</v>
      </c>
      <c r="H1333" s="106">
        <f t="shared" ca="1" si="284"/>
        <v>37.775342465753425</v>
      </c>
      <c r="I1333" s="106" t="e">
        <f t="shared" ca="1" si="286"/>
        <v>#NUM!</v>
      </c>
      <c r="J1333" s="106" t="e">
        <f t="shared" ca="1" si="286"/>
        <v>#NUM!</v>
      </c>
      <c r="K1333" s="106" t="e">
        <f t="shared" ca="1" si="286"/>
        <v>#NUM!</v>
      </c>
      <c r="L1333" s="106" t="e">
        <f t="shared" ca="1" si="286"/>
        <v>#NUM!</v>
      </c>
      <c r="M1333" s="106" t="e">
        <f t="shared" ca="1" si="286"/>
        <v>#NUM!</v>
      </c>
      <c r="N1333" s="106" t="e">
        <f t="shared" ca="1" si="286"/>
        <v>#NUM!</v>
      </c>
      <c r="Q1333" s="4"/>
    </row>
    <row r="1334" spans="1:17" x14ac:dyDescent="0.2">
      <c r="A1334" s="110">
        <f t="shared" ca="1" si="281"/>
        <v>58479</v>
      </c>
      <c r="B1334" s="106">
        <f t="shared" ref="B1334:E1353" ca="1" si="287">($B$7-$A1334)/B$12</f>
        <v>-38.021917808219179</v>
      </c>
      <c r="C1334" s="106">
        <f t="shared" ca="1" si="287"/>
        <v>-37.995893223819301</v>
      </c>
      <c r="D1334" s="106">
        <f t="shared" ca="1" si="287"/>
        <v>-37.996673442986506</v>
      </c>
      <c r="E1334" s="106">
        <f t="shared" ca="1" si="287"/>
        <v>-37.996705692735006</v>
      </c>
      <c r="F1334" s="106">
        <f t="shared" ref="F1334:H1353" ca="1" si="288">YEARFRAC($A1334,$B$7,F$12)</f>
        <v>37.99722222222222</v>
      </c>
      <c r="G1334" s="106">
        <f t="shared" ca="1" si="288"/>
        <v>37.995226395226396</v>
      </c>
      <c r="H1334" s="106">
        <f t="shared" ca="1" si="288"/>
        <v>38.021917808219179</v>
      </c>
      <c r="I1334" s="106" t="e">
        <f t="shared" ref="I1334:N1343" ca="1" si="289">DATEDIF($A1334,$B$7,I$12)</f>
        <v>#NUM!</v>
      </c>
      <c r="J1334" s="106" t="e">
        <f t="shared" ca="1" si="289"/>
        <v>#NUM!</v>
      </c>
      <c r="K1334" s="106" t="e">
        <f t="shared" ca="1" si="289"/>
        <v>#NUM!</v>
      </c>
      <c r="L1334" s="106" t="e">
        <f t="shared" ca="1" si="289"/>
        <v>#NUM!</v>
      </c>
      <c r="M1334" s="106" t="e">
        <f t="shared" ca="1" si="289"/>
        <v>#NUM!</v>
      </c>
      <c r="N1334" s="106" t="e">
        <f t="shared" ca="1" si="289"/>
        <v>#NUM!</v>
      </c>
      <c r="Q1334" s="4"/>
    </row>
    <row r="1335" spans="1:17" x14ac:dyDescent="0.2">
      <c r="A1335" s="110">
        <f t="shared" ca="1" si="281"/>
        <v>58480</v>
      </c>
      <c r="B1335" s="106">
        <f t="shared" ca="1" si="287"/>
        <v>-38.024657534246572</v>
      </c>
      <c r="C1335" s="106">
        <f t="shared" ca="1" si="287"/>
        <v>-37.998631074606436</v>
      </c>
      <c r="D1335" s="106">
        <f t="shared" ca="1" si="287"/>
        <v>-37.999411349993494</v>
      </c>
      <c r="E1335" s="106">
        <f t="shared" ca="1" si="287"/>
        <v>-37.999443602065796</v>
      </c>
      <c r="F1335" s="106">
        <f t="shared" ca="1" si="288"/>
        <v>38</v>
      </c>
      <c r="G1335" s="106">
        <f t="shared" ca="1" si="288"/>
        <v>37.997964197964194</v>
      </c>
      <c r="H1335" s="106">
        <f t="shared" ca="1" si="288"/>
        <v>38.024657534246572</v>
      </c>
      <c r="I1335" s="106" t="e">
        <f t="shared" ca="1" si="289"/>
        <v>#NUM!</v>
      </c>
      <c r="J1335" s="106" t="e">
        <f t="shared" ca="1" si="289"/>
        <v>#NUM!</v>
      </c>
      <c r="K1335" s="106" t="e">
        <f t="shared" ca="1" si="289"/>
        <v>#NUM!</v>
      </c>
      <c r="L1335" s="106" t="e">
        <f t="shared" ca="1" si="289"/>
        <v>#NUM!</v>
      </c>
      <c r="M1335" s="106" t="e">
        <f t="shared" ca="1" si="289"/>
        <v>#NUM!</v>
      </c>
      <c r="N1335" s="106" t="e">
        <f t="shared" ca="1" si="289"/>
        <v>#NUM!</v>
      </c>
      <c r="Q1335" s="4"/>
    </row>
    <row r="1336" spans="1:17" x14ac:dyDescent="0.2">
      <c r="A1336" s="110">
        <f t="shared" ca="1" si="281"/>
        <v>58481</v>
      </c>
      <c r="B1336" s="106">
        <f t="shared" ca="1" si="287"/>
        <v>-38.027397260273972</v>
      </c>
      <c r="C1336" s="106">
        <f t="shared" ca="1" si="287"/>
        <v>-38.001368925393564</v>
      </c>
      <c r="D1336" s="106">
        <f t="shared" ca="1" si="287"/>
        <v>-38.002149257000482</v>
      </c>
      <c r="E1336" s="106">
        <f t="shared" ca="1" si="287"/>
        <v>-38.002181511396593</v>
      </c>
      <c r="F1336" s="106">
        <f t="shared" ca="1" si="288"/>
        <v>38.00277777777778</v>
      </c>
      <c r="G1336" s="106">
        <f t="shared" ca="1" si="288"/>
        <v>38.000702000701999</v>
      </c>
      <c r="H1336" s="106">
        <f t="shared" ca="1" si="288"/>
        <v>38.027397260273972</v>
      </c>
      <c r="I1336" s="106" t="e">
        <f t="shared" ca="1" si="289"/>
        <v>#NUM!</v>
      </c>
      <c r="J1336" s="106" t="e">
        <f t="shared" ca="1" si="289"/>
        <v>#NUM!</v>
      </c>
      <c r="K1336" s="106" t="e">
        <f t="shared" ca="1" si="289"/>
        <v>#NUM!</v>
      </c>
      <c r="L1336" s="106" t="e">
        <f t="shared" ca="1" si="289"/>
        <v>#NUM!</v>
      </c>
      <c r="M1336" s="106" t="e">
        <f t="shared" ca="1" si="289"/>
        <v>#NUM!</v>
      </c>
      <c r="N1336" s="106" t="e">
        <f t="shared" ca="1" si="289"/>
        <v>#NUM!</v>
      </c>
      <c r="Q1336" s="4"/>
    </row>
    <row r="1337" spans="1:17" x14ac:dyDescent="0.2">
      <c r="A1337" s="110">
        <f t="shared" ca="1" si="281"/>
        <v>58569</v>
      </c>
      <c r="B1337" s="106">
        <f t="shared" ca="1" si="287"/>
        <v>-38.268493150684932</v>
      </c>
      <c r="C1337" s="106">
        <f t="shared" ca="1" si="287"/>
        <v>-38.242299794661193</v>
      </c>
      <c r="D1337" s="106">
        <f t="shared" ca="1" si="287"/>
        <v>-38.243085073615475</v>
      </c>
      <c r="E1337" s="106">
        <f t="shared" ca="1" si="287"/>
        <v>-38.243117532506311</v>
      </c>
      <c r="F1337" s="106">
        <f t="shared" ca="1" si="288"/>
        <v>38.24722222222222</v>
      </c>
      <c r="G1337" s="106">
        <f t="shared" ca="1" si="288"/>
        <v>38.241628641628637</v>
      </c>
      <c r="H1337" s="106">
        <f t="shared" ca="1" si="288"/>
        <v>38.268493150684932</v>
      </c>
      <c r="I1337" s="106" t="e">
        <f t="shared" ca="1" si="289"/>
        <v>#NUM!</v>
      </c>
      <c r="J1337" s="106" t="e">
        <f t="shared" ca="1" si="289"/>
        <v>#NUM!</v>
      </c>
      <c r="K1337" s="106" t="e">
        <f t="shared" ca="1" si="289"/>
        <v>#NUM!</v>
      </c>
      <c r="L1337" s="106" t="e">
        <f t="shared" ca="1" si="289"/>
        <v>#NUM!</v>
      </c>
      <c r="M1337" s="106" t="e">
        <f t="shared" ca="1" si="289"/>
        <v>#NUM!</v>
      </c>
      <c r="N1337" s="106" t="e">
        <f t="shared" ca="1" si="289"/>
        <v>#NUM!</v>
      </c>
      <c r="Q1337" s="4"/>
    </row>
    <row r="1338" spans="1:17" x14ac:dyDescent="0.2">
      <c r="A1338" s="110">
        <f t="shared" ca="1" si="281"/>
        <v>58570</v>
      </c>
      <c r="B1338" s="106">
        <f t="shared" ca="1" si="287"/>
        <v>-38.271232876712325</v>
      </c>
      <c r="C1338" s="106">
        <f t="shared" ca="1" si="287"/>
        <v>-38.245037645448321</v>
      </c>
      <c r="D1338" s="106">
        <f t="shared" ca="1" si="287"/>
        <v>-38.245822980622464</v>
      </c>
      <c r="E1338" s="106">
        <f t="shared" ca="1" si="287"/>
        <v>-38.245855441837101</v>
      </c>
      <c r="F1338" s="106">
        <f t="shared" ca="1" si="288"/>
        <v>38.25</v>
      </c>
      <c r="G1338" s="106">
        <f t="shared" ca="1" si="288"/>
        <v>38.244366444366442</v>
      </c>
      <c r="H1338" s="106">
        <f t="shared" ca="1" si="288"/>
        <v>38.271232876712325</v>
      </c>
      <c r="I1338" s="106" t="e">
        <f t="shared" ca="1" si="289"/>
        <v>#NUM!</v>
      </c>
      <c r="J1338" s="106" t="e">
        <f t="shared" ca="1" si="289"/>
        <v>#NUM!</v>
      </c>
      <c r="K1338" s="106" t="e">
        <f t="shared" ca="1" si="289"/>
        <v>#NUM!</v>
      </c>
      <c r="L1338" s="106" t="e">
        <f t="shared" ca="1" si="289"/>
        <v>#NUM!</v>
      </c>
      <c r="M1338" s="106" t="e">
        <f t="shared" ca="1" si="289"/>
        <v>#NUM!</v>
      </c>
      <c r="N1338" s="106" t="e">
        <f t="shared" ca="1" si="289"/>
        <v>#NUM!</v>
      </c>
      <c r="Q1338" s="4"/>
    </row>
    <row r="1339" spans="1:17" x14ac:dyDescent="0.2">
      <c r="A1339" s="110">
        <f t="shared" ca="1" si="281"/>
        <v>58571</v>
      </c>
      <c r="B1339" s="106">
        <f t="shared" ca="1" si="287"/>
        <v>-38.273972602739725</v>
      </c>
      <c r="C1339" s="106">
        <f t="shared" ca="1" si="287"/>
        <v>-38.247775496235455</v>
      </c>
      <c r="D1339" s="106">
        <f t="shared" ca="1" si="287"/>
        <v>-38.248560887629452</v>
      </c>
      <c r="E1339" s="106">
        <f t="shared" ca="1" si="287"/>
        <v>-38.248593351167891</v>
      </c>
      <c r="F1339" s="106">
        <f t="shared" ca="1" si="288"/>
        <v>38.25277777777778</v>
      </c>
      <c r="G1339" s="106">
        <f t="shared" ca="1" si="288"/>
        <v>38.247104247104247</v>
      </c>
      <c r="H1339" s="106">
        <f t="shared" ca="1" si="288"/>
        <v>38.273972602739725</v>
      </c>
      <c r="I1339" s="106" t="e">
        <f t="shared" ca="1" si="289"/>
        <v>#NUM!</v>
      </c>
      <c r="J1339" s="106" t="e">
        <f t="shared" ca="1" si="289"/>
        <v>#NUM!</v>
      </c>
      <c r="K1339" s="106" t="e">
        <f t="shared" ca="1" si="289"/>
        <v>#NUM!</v>
      </c>
      <c r="L1339" s="106" t="e">
        <f t="shared" ca="1" si="289"/>
        <v>#NUM!</v>
      </c>
      <c r="M1339" s="106" t="e">
        <f t="shared" ca="1" si="289"/>
        <v>#NUM!</v>
      </c>
      <c r="N1339" s="106" t="e">
        <f t="shared" ca="1" si="289"/>
        <v>#NUM!</v>
      </c>
      <c r="Q1339" s="4"/>
    </row>
    <row r="1340" spans="1:17" x14ac:dyDescent="0.2">
      <c r="A1340" s="110">
        <f t="shared" ca="1" si="281"/>
        <v>58661</v>
      </c>
      <c r="B1340" s="106">
        <f t="shared" ca="1" si="287"/>
        <v>-38.520547945205479</v>
      </c>
      <c r="C1340" s="106">
        <f t="shared" ca="1" si="287"/>
        <v>-38.494182067077347</v>
      </c>
      <c r="D1340" s="106">
        <f t="shared" ca="1" si="287"/>
        <v>-38.494972518258415</v>
      </c>
      <c r="E1340" s="106">
        <f t="shared" ca="1" si="287"/>
        <v>-38.495005190939196</v>
      </c>
      <c r="F1340" s="106">
        <f t="shared" ca="1" si="288"/>
        <v>38.49722222222222</v>
      </c>
      <c r="G1340" s="106">
        <f t="shared" ca="1" si="288"/>
        <v>38.493506493506494</v>
      </c>
      <c r="H1340" s="106">
        <f t="shared" ca="1" si="288"/>
        <v>38.520547945205479</v>
      </c>
      <c r="I1340" s="106" t="e">
        <f t="shared" ca="1" si="289"/>
        <v>#NUM!</v>
      </c>
      <c r="J1340" s="106" t="e">
        <f t="shared" ca="1" si="289"/>
        <v>#NUM!</v>
      </c>
      <c r="K1340" s="106" t="e">
        <f t="shared" ca="1" si="289"/>
        <v>#NUM!</v>
      </c>
      <c r="L1340" s="106" t="e">
        <f t="shared" ca="1" si="289"/>
        <v>#NUM!</v>
      </c>
      <c r="M1340" s="106" t="e">
        <f t="shared" ca="1" si="289"/>
        <v>#NUM!</v>
      </c>
      <c r="N1340" s="106" t="e">
        <f t="shared" ca="1" si="289"/>
        <v>#NUM!</v>
      </c>
      <c r="Q1340" s="4"/>
    </row>
    <row r="1341" spans="1:17" x14ac:dyDescent="0.2">
      <c r="A1341" s="110">
        <f t="shared" ca="1" si="281"/>
        <v>58662</v>
      </c>
      <c r="B1341" s="106">
        <f t="shared" ca="1" si="287"/>
        <v>-38.523287671232879</v>
      </c>
      <c r="C1341" s="106">
        <f t="shared" ca="1" si="287"/>
        <v>-38.496919917864474</v>
      </c>
      <c r="D1341" s="106">
        <f t="shared" ca="1" si="287"/>
        <v>-38.497710425265403</v>
      </c>
      <c r="E1341" s="106">
        <f t="shared" ca="1" si="287"/>
        <v>-38.497743100269986</v>
      </c>
      <c r="F1341" s="106">
        <f t="shared" ca="1" si="288"/>
        <v>38.5</v>
      </c>
      <c r="G1341" s="106">
        <f t="shared" ca="1" si="288"/>
        <v>38.496244296244292</v>
      </c>
      <c r="H1341" s="106">
        <f t="shared" ca="1" si="288"/>
        <v>38.523287671232879</v>
      </c>
      <c r="I1341" s="106" t="e">
        <f t="shared" ca="1" si="289"/>
        <v>#NUM!</v>
      </c>
      <c r="J1341" s="106" t="e">
        <f t="shared" ca="1" si="289"/>
        <v>#NUM!</v>
      </c>
      <c r="K1341" s="106" t="e">
        <f t="shared" ca="1" si="289"/>
        <v>#NUM!</v>
      </c>
      <c r="L1341" s="106" t="e">
        <f t="shared" ca="1" si="289"/>
        <v>#NUM!</v>
      </c>
      <c r="M1341" s="106" t="e">
        <f t="shared" ca="1" si="289"/>
        <v>#NUM!</v>
      </c>
      <c r="N1341" s="106" t="e">
        <f t="shared" ca="1" si="289"/>
        <v>#NUM!</v>
      </c>
      <c r="Q1341" s="4"/>
    </row>
    <row r="1342" spans="1:17" x14ac:dyDescent="0.2">
      <c r="A1342" s="110">
        <f t="shared" ca="1" si="281"/>
        <v>58663</v>
      </c>
      <c r="B1342" s="106">
        <f t="shared" ca="1" si="287"/>
        <v>-38.526027397260272</v>
      </c>
      <c r="C1342" s="106">
        <f t="shared" ca="1" si="287"/>
        <v>-38.499657768651609</v>
      </c>
      <c r="D1342" s="106">
        <f t="shared" ca="1" si="287"/>
        <v>-38.500448332272391</v>
      </c>
      <c r="E1342" s="106">
        <f t="shared" ca="1" si="287"/>
        <v>-38.500481009600783</v>
      </c>
      <c r="F1342" s="106">
        <f t="shared" ca="1" si="288"/>
        <v>38.50277777777778</v>
      </c>
      <c r="G1342" s="106">
        <f t="shared" ca="1" si="288"/>
        <v>38.498982098982097</v>
      </c>
      <c r="H1342" s="106">
        <f t="shared" ca="1" si="288"/>
        <v>38.526027397260272</v>
      </c>
      <c r="I1342" s="106" t="e">
        <f t="shared" ca="1" si="289"/>
        <v>#NUM!</v>
      </c>
      <c r="J1342" s="106" t="e">
        <f t="shared" ca="1" si="289"/>
        <v>#NUM!</v>
      </c>
      <c r="K1342" s="106" t="e">
        <f t="shared" ca="1" si="289"/>
        <v>#NUM!</v>
      </c>
      <c r="L1342" s="106" t="e">
        <f t="shared" ca="1" si="289"/>
        <v>#NUM!</v>
      </c>
      <c r="M1342" s="106" t="e">
        <f t="shared" ca="1" si="289"/>
        <v>#NUM!</v>
      </c>
      <c r="N1342" s="106" t="e">
        <f t="shared" ca="1" si="289"/>
        <v>#NUM!</v>
      </c>
      <c r="Q1342" s="4"/>
    </row>
    <row r="1343" spans="1:17" x14ac:dyDescent="0.2">
      <c r="A1343" s="110">
        <f t="shared" ca="1" si="281"/>
        <v>58753</v>
      </c>
      <c r="B1343" s="106">
        <f t="shared" ca="1" si="287"/>
        <v>-38.772602739726025</v>
      </c>
      <c r="C1343" s="106">
        <f t="shared" ca="1" si="287"/>
        <v>-38.7460643394935</v>
      </c>
      <c r="D1343" s="106">
        <f t="shared" ca="1" si="287"/>
        <v>-38.746859962901361</v>
      </c>
      <c r="E1343" s="106">
        <f t="shared" ca="1" si="287"/>
        <v>-38.746892849372081</v>
      </c>
      <c r="F1343" s="106">
        <f t="shared" ca="1" si="288"/>
        <v>38.74722222222222</v>
      </c>
      <c r="G1343" s="106">
        <f t="shared" ca="1" si="288"/>
        <v>38.745384345384345</v>
      </c>
      <c r="H1343" s="106">
        <f t="shared" ca="1" si="288"/>
        <v>38.772602739726025</v>
      </c>
      <c r="I1343" s="106" t="e">
        <f t="shared" ca="1" si="289"/>
        <v>#NUM!</v>
      </c>
      <c r="J1343" s="106" t="e">
        <f t="shared" ca="1" si="289"/>
        <v>#NUM!</v>
      </c>
      <c r="K1343" s="106" t="e">
        <f t="shared" ca="1" si="289"/>
        <v>#NUM!</v>
      </c>
      <c r="L1343" s="106" t="e">
        <f t="shared" ca="1" si="289"/>
        <v>#NUM!</v>
      </c>
      <c r="M1343" s="106" t="e">
        <f t="shared" ca="1" si="289"/>
        <v>#NUM!</v>
      </c>
      <c r="N1343" s="106" t="e">
        <f t="shared" ca="1" si="289"/>
        <v>#NUM!</v>
      </c>
      <c r="Q1343" s="4"/>
    </row>
    <row r="1344" spans="1:17" x14ac:dyDescent="0.2">
      <c r="A1344" s="110">
        <f t="shared" ca="1" si="281"/>
        <v>58754</v>
      </c>
      <c r="B1344" s="106">
        <f t="shared" ca="1" si="287"/>
        <v>-38.775342465753425</v>
      </c>
      <c r="C1344" s="106">
        <f t="shared" ca="1" si="287"/>
        <v>-38.748802190280628</v>
      </c>
      <c r="D1344" s="106">
        <f t="shared" ca="1" si="287"/>
        <v>-38.749597869908349</v>
      </c>
      <c r="E1344" s="106">
        <f t="shared" ca="1" si="287"/>
        <v>-38.749630758702878</v>
      </c>
      <c r="F1344" s="106">
        <f t="shared" ca="1" si="288"/>
        <v>38.75</v>
      </c>
      <c r="G1344" s="106">
        <f t="shared" ca="1" si="288"/>
        <v>38.748122148122143</v>
      </c>
      <c r="H1344" s="106">
        <f t="shared" ca="1" si="288"/>
        <v>38.775342465753425</v>
      </c>
      <c r="I1344" s="106" t="e">
        <f t="shared" ref="I1344:N1353" ca="1" si="290">DATEDIF($A1344,$B$7,I$12)</f>
        <v>#NUM!</v>
      </c>
      <c r="J1344" s="106" t="e">
        <f t="shared" ca="1" si="290"/>
        <v>#NUM!</v>
      </c>
      <c r="K1344" s="106" t="e">
        <f t="shared" ca="1" si="290"/>
        <v>#NUM!</v>
      </c>
      <c r="L1344" s="106" t="e">
        <f t="shared" ca="1" si="290"/>
        <v>#NUM!</v>
      </c>
      <c r="M1344" s="106" t="e">
        <f t="shared" ca="1" si="290"/>
        <v>#NUM!</v>
      </c>
      <c r="N1344" s="106" t="e">
        <f t="shared" ca="1" si="290"/>
        <v>#NUM!</v>
      </c>
      <c r="Q1344" s="4"/>
    </row>
    <row r="1345" spans="1:17" x14ac:dyDescent="0.2">
      <c r="A1345" s="110">
        <f t="shared" ca="1" si="281"/>
        <v>58755</v>
      </c>
      <c r="B1345" s="106">
        <f t="shared" ca="1" si="287"/>
        <v>-38.778082191780825</v>
      </c>
      <c r="C1345" s="106">
        <f t="shared" ca="1" si="287"/>
        <v>-38.751540041067763</v>
      </c>
      <c r="D1345" s="106">
        <f t="shared" ca="1" si="287"/>
        <v>-38.752335776915338</v>
      </c>
      <c r="E1345" s="106">
        <f t="shared" ca="1" si="287"/>
        <v>-38.752368668033668</v>
      </c>
      <c r="F1345" s="106">
        <f t="shared" ca="1" si="288"/>
        <v>38.75277777777778</v>
      </c>
      <c r="G1345" s="106">
        <f t="shared" ca="1" si="288"/>
        <v>38.750859950859947</v>
      </c>
      <c r="H1345" s="106">
        <f t="shared" ca="1" si="288"/>
        <v>38.778082191780825</v>
      </c>
      <c r="I1345" s="106" t="e">
        <f t="shared" ca="1" si="290"/>
        <v>#NUM!</v>
      </c>
      <c r="J1345" s="106" t="e">
        <f t="shared" ca="1" si="290"/>
        <v>#NUM!</v>
      </c>
      <c r="K1345" s="106" t="e">
        <f t="shared" ca="1" si="290"/>
        <v>#NUM!</v>
      </c>
      <c r="L1345" s="106" t="e">
        <f t="shared" ca="1" si="290"/>
        <v>#NUM!</v>
      </c>
      <c r="M1345" s="106" t="e">
        <f t="shared" ca="1" si="290"/>
        <v>#NUM!</v>
      </c>
      <c r="N1345" s="106" t="e">
        <f t="shared" ca="1" si="290"/>
        <v>#NUM!</v>
      </c>
      <c r="Q1345" s="4"/>
    </row>
    <row r="1346" spans="1:17" x14ac:dyDescent="0.2">
      <c r="A1346" s="110">
        <f t="shared" ca="1" si="281"/>
        <v>58845</v>
      </c>
      <c r="B1346" s="106">
        <f t="shared" ca="1" si="287"/>
        <v>-39.024657534246572</v>
      </c>
      <c r="C1346" s="106">
        <f t="shared" ca="1" si="287"/>
        <v>-38.997946611909654</v>
      </c>
      <c r="D1346" s="106">
        <f t="shared" ca="1" si="287"/>
        <v>-38.9987474075443</v>
      </c>
      <c r="E1346" s="106">
        <f t="shared" ca="1" si="287"/>
        <v>-38.998780507804973</v>
      </c>
      <c r="F1346" s="106">
        <f t="shared" ca="1" si="288"/>
        <v>38.99722222222222</v>
      </c>
      <c r="G1346" s="106">
        <f t="shared" ca="1" si="288"/>
        <v>38.997946611909654</v>
      </c>
      <c r="H1346" s="106">
        <f t="shared" ca="1" si="288"/>
        <v>39.024657534246572</v>
      </c>
      <c r="I1346" s="106" t="e">
        <f t="shared" ca="1" si="290"/>
        <v>#NUM!</v>
      </c>
      <c r="J1346" s="106" t="e">
        <f t="shared" ca="1" si="290"/>
        <v>#NUM!</v>
      </c>
      <c r="K1346" s="106" t="e">
        <f t="shared" ca="1" si="290"/>
        <v>#NUM!</v>
      </c>
      <c r="L1346" s="106" t="e">
        <f t="shared" ca="1" si="290"/>
        <v>#NUM!</v>
      </c>
      <c r="M1346" s="106" t="e">
        <f t="shared" ca="1" si="290"/>
        <v>#NUM!</v>
      </c>
      <c r="N1346" s="106" t="e">
        <f t="shared" ca="1" si="290"/>
        <v>#NUM!</v>
      </c>
      <c r="Q1346" s="4"/>
    </row>
    <row r="1347" spans="1:17" x14ac:dyDescent="0.2">
      <c r="A1347" s="110">
        <f t="shared" ca="1" si="281"/>
        <v>58846</v>
      </c>
      <c r="B1347" s="106">
        <f t="shared" ca="1" si="287"/>
        <v>-39.027397260273972</v>
      </c>
      <c r="C1347" s="106">
        <f t="shared" ca="1" si="287"/>
        <v>-39.000684462696782</v>
      </c>
      <c r="D1347" s="106">
        <f t="shared" ca="1" si="287"/>
        <v>-39.001485314551289</v>
      </c>
      <c r="E1347" s="106">
        <f t="shared" ca="1" si="287"/>
        <v>-39.001518417135763</v>
      </c>
      <c r="F1347" s="106">
        <f t="shared" ca="1" si="288"/>
        <v>39</v>
      </c>
      <c r="G1347" s="106">
        <f t="shared" ca="1" si="288"/>
        <v>39.000684462696782</v>
      </c>
      <c r="H1347" s="106">
        <f t="shared" ca="1" si="288"/>
        <v>39.027397260273972</v>
      </c>
      <c r="I1347" s="106" t="e">
        <f t="shared" ca="1" si="290"/>
        <v>#NUM!</v>
      </c>
      <c r="J1347" s="106" t="e">
        <f t="shared" ca="1" si="290"/>
        <v>#NUM!</v>
      </c>
      <c r="K1347" s="106" t="e">
        <f t="shared" ca="1" si="290"/>
        <v>#NUM!</v>
      </c>
      <c r="L1347" s="106" t="e">
        <f t="shared" ca="1" si="290"/>
        <v>#NUM!</v>
      </c>
      <c r="M1347" s="106" t="e">
        <f t="shared" ca="1" si="290"/>
        <v>#NUM!</v>
      </c>
      <c r="N1347" s="106" t="e">
        <f t="shared" ca="1" si="290"/>
        <v>#NUM!</v>
      </c>
      <c r="Q1347" s="4"/>
    </row>
    <row r="1348" spans="1:17" x14ac:dyDescent="0.2">
      <c r="A1348" s="110">
        <f t="shared" ca="1" si="281"/>
        <v>58847</v>
      </c>
      <c r="B1348" s="106">
        <f t="shared" ca="1" si="287"/>
        <v>-39.030136986301372</v>
      </c>
      <c r="C1348" s="106">
        <f t="shared" ca="1" si="287"/>
        <v>-39.003422313483917</v>
      </c>
      <c r="D1348" s="106">
        <f t="shared" ca="1" si="287"/>
        <v>-39.004223221558277</v>
      </c>
      <c r="E1348" s="106">
        <f t="shared" ca="1" si="287"/>
        <v>-39.00425632646656</v>
      </c>
      <c r="F1348" s="106">
        <f t="shared" ca="1" si="288"/>
        <v>39.00277777777778</v>
      </c>
      <c r="G1348" s="106">
        <f t="shared" ca="1" si="288"/>
        <v>39.003422313483917</v>
      </c>
      <c r="H1348" s="106">
        <f t="shared" ca="1" si="288"/>
        <v>39.030136986301372</v>
      </c>
      <c r="I1348" s="106" t="e">
        <f t="shared" ca="1" si="290"/>
        <v>#NUM!</v>
      </c>
      <c r="J1348" s="106" t="e">
        <f t="shared" ca="1" si="290"/>
        <v>#NUM!</v>
      </c>
      <c r="K1348" s="106" t="e">
        <f t="shared" ca="1" si="290"/>
        <v>#NUM!</v>
      </c>
      <c r="L1348" s="106" t="e">
        <f t="shared" ca="1" si="290"/>
        <v>#NUM!</v>
      </c>
      <c r="M1348" s="106" t="e">
        <f t="shared" ca="1" si="290"/>
        <v>#NUM!</v>
      </c>
      <c r="N1348" s="106" t="e">
        <f t="shared" ca="1" si="290"/>
        <v>#NUM!</v>
      </c>
      <c r="Q1348" s="4"/>
    </row>
    <row r="1349" spans="1:17" x14ac:dyDescent="0.2">
      <c r="A1349" s="110">
        <f t="shared" ca="1" si="281"/>
        <v>58934</v>
      </c>
      <c r="B1349" s="106">
        <f t="shared" ca="1" si="287"/>
        <v>-39.268493150684932</v>
      </c>
      <c r="C1349" s="106">
        <f t="shared" ca="1" si="287"/>
        <v>-39.241615331964411</v>
      </c>
      <c r="D1349" s="106">
        <f t="shared" ca="1" si="287"/>
        <v>-39.242421131166282</v>
      </c>
      <c r="E1349" s="106">
        <f t="shared" ca="1" si="287"/>
        <v>-39.242454438245481</v>
      </c>
      <c r="F1349" s="106">
        <f t="shared" ca="1" si="288"/>
        <v>39.24722222222222</v>
      </c>
      <c r="G1349" s="106">
        <f t="shared" ca="1" si="288"/>
        <v>39.241615331964411</v>
      </c>
      <c r="H1349" s="106">
        <f t="shared" ca="1" si="288"/>
        <v>39.268493150684932</v>
      </c>
      <c r="I1349" s="106" t="e">
        <f t="shared" ca="1" si="290"/>
        <v>#NUM!</v>
      </c>
      <c r="J1349" s="106" t="e">
        <f t="shared" ca="1" si="290"/>
        <v>#NUM!</v>
      </c>
      <c r="K1349" s="106" t="e">
        <f t="shared" ca="1" si="290"/>
        <v>#NUM!</v>
      </c>
      <c r="L1349" s="106" t="e">
        <f t="shared" ca="1" si="290"/>
        <v>#NUM!</v>
      </c>
      <c r="M1349" s="106" t="e">
        <f t="shared" ca="1" si="290"/>
        <v>#NUM!</v>
      </c>
      <c r="N1349" s="106" t="e">
        <f t="shared" ca="1" si="290"/>
        <v>#NUM!</v>
      </c>
      <c r="Q1349" s="4"/>
    </row>
    <row r="1350" spans="1:17" x14ac:dyDescent="0.2">
      <c r="A1350" s="110">
        <f t="shared" ca="1" si="281"/>
        <v>58935</v>
      </c>
      <c r="B1350" s="106">
        <f t="shared" ca="1" si="287"/>
        <v>-39.271232876712325</v>
      </c>
      <c r="C1350" s="106">
        <f t="shared" ca="1" si="287"/>
        <v>-39.244353182751539</v>
      </c>
      <c r="D1350" s="106">
        <f t="shared" ca="1" si="287"/>
        <v>-39.24515903817327</v>
      </c>
      <c r="E1350" s="106">
        <f t="shared" ca="1" si="287"/>
        <v>-39.245192347576278</v>
      </c>
      <c r="F1350" s="106">
        <f t="shared" ca="1" si="288"/>
        <v>39.25</v>
      </c>
      <c r="G1350" s="106">
        <f t="shared" ca="1" si="288"/>
        <v>39.244353182751539</v>
      </c>
      <c r="H1350" s="106">
        <f t="shared" ca="1" si="288"/>
        <v>39.271232876712325</v>
      </c>
      <c r="I1350" s="106" t="e">
        <f t="shared" ca="1" si="290"/>
        <v>#NUM!</v>
      </c>
      <c r="J1350" s="106" t="e">
        <f t="shared" ca="1" si="290"/>
        <v>#NUM!</v>
      </c>
      <c r="K1350" s="106" t="e">
        <f t="shared" ca="1" si="290"/>
        <v>#NUM!</v>
      </c>
      <c r="L1350" s="106" t="e">
        <f t="shared" ca="1" si="290"/>
        <v>#NUM!</v>
      </c>
      <c r="M1350" s="106" t="e">
        <f t="shared" ca="1" si="290"/>
        <v>#NUM!</v>
      </c>
      <c r="N1350" s="106" t="e">
        <f t="shared" ca="1" si="290"/>
        <v>#NUM!</v>
      </c>
      <c r="Q1350" s="4"/>
    </row>
    <row r="1351" spans="1:17" x14ac:dyDescent="0.2">
      <c r="A1351" s="110">
        <f t="shared" ca="1" si="281"/>
        <v>58936</v>
      </c>
      <c r="B1351" s="106">
        <f t="shared" ca="1" si="287"/>
        <v>-39.273972602739725</v>
      </c>
      <c r="C1351" s="106">
        <f t="shared" ca="1" si="287"/>
        <v>-39.247091033538673</v>
      </c>
      <c r="D1351" s="106">
        <f t="shared" ca="1" si="287"/>
        <v>-39.247896945180258</v>
      </c>
      <c r="E1351" s="106">
        <f t="shared" ca="1" si="287"/>
        <v>-39.247930256907068</v>
      </c>
      <c r="F1351" s="106">
        <f t="shared" ca="1" si="288"/>
        <v>39.25277777777778</v>
      </c>
      <c r="G1351" s="106">
        <f t="shared" ca="1" si="288"/>
        <v>39.247091033538673</v>
      </c>
      <c r="H1351" s="106">
        <f t="shared" ca="1" si="288"/>
        <v>39.273972602739725</v>
      </c>
      <c r="I1351" s="106" t="e">
        <f t="shared" ca="1" si="290"/>
        <v>#NUM!</v>
      </c>
      <c r="J1351" s="106" t="e">
        <f t="shared" ca="1" si="290"/>
        <v>#NUM!</v>
      </c>
      <c r="K1351" s="106" t="e">
        <f t="shared" ca="1" si="290"/>
        <v>#NUM!</v>
      </c>
      <c r="L1351" s="106" t="e">
        <f t="shared" ca="1" si="290"/>
        <v>#NUM!</v>
      </c>
      <c r="M1351" s="106" t="e">
        <f t="shared" ca="1" si="290"/>
        <v>#NUM!</v>
      </c>
      <c r="N1351" s="106" t="e">
        <f t="shared" ca="1" si="290"/>
        <v>#NUM!</v>
      </c>
      <c r="Q1351" s="4"/>
    </row>
    <row r="1352" spans="1:17" x14ac:dyDescent="0.2">
      <c r="A1352" s="110">
        <f t="shared" ca="1" si="281"/>
        <v>59026</v>
      </c>
      <c r="B1352" s="106">
        <f t="shared" ca="1" si="287"/>
        <v>-39.520547945205479</v>
      </c>
      <c r="C1352" s="106">
        <f t="shared" ca="1" si="287"/>
        <v>-39.493497604380565</v>
      </c>
      <c r="D1352" s="106">
        <f t="shared" ca="1" si="287"/>
        <v>-39.494308575809221</v>
      </c>
      <c r="E1352" s="106">
        <f t="shared" ca="1" si="287"/>
        <v>-39.494342096678373</v>
      </c>
      <c r="F1352" s="106">
        <f t="shared" ca="1" si="288"/>
        <v>39.49722222222222</v>
      </c>
      <c r="G1352" s="106">
        <f t="shared" ca="1" si="288"/>
        <v>39.493497604380565</v>
      </c>
      <c r="H1352" s="106">
        <f t="shared" ca="1" si="288"/>
        <v>39.520547945205479</v>
      </c>
      <c r="I1352" s="106" t="e">
        <f t="shared" ca="1" si="290"/>
        <v>#NUM!</v>
      </c>
      <c r="J1352" s="106" t="e">
        <f t="shared" ca="1" si="290"/>
        <v>#NUM!</v>
      </c>
      <c r="K1352" s="106" t="e">
        <f t="shared" ca="1" si="290"/>
        <v>#NUM!</v>
      </c>
      <c r="L1352" s="106" t="e">
        <f t="shared" ca="1" si="290"/>
        <v>#NUM!</v>
      </c>
      <c r="M1352" s="106" t="e">
        <f t="shared" ca="1" si="290"/>
        <v>#NUM!</v>
      </c>
      <c r="N1352" s="106" t="e">
        <f t="shared" ca="1" si="290"/>
        <v>#NUM!</v>
      </c>
      <c r="Q1352" s="4"/>
    </row>
    <row r="1353" spans="1:17" x14ac:dyDescent="0.2">
      <c r="A1353" s="110">
        <f t="shared" ca="1" si="281"/>
        <v>59027</v>
      </c>
      <c r="B1353" s="106">
        <f t="shared" ca="1" si="287"/>
        <v>-39.523287671232879</v>
      </c>
      <c r="C1353" s="106">
        <f t="shared" ca="1" si="287"/>
        <v>-39.496235455167692</v>
      </c>
      <c r="D1353" s="106">
        <f t="shared" ca="1" si="287"/>
        <v>-39.497046482816209</v>
      </c>
      <c r="E1353" s="106">
        <f t="shared" ca="1" si="287"/>
        <v>-39.497080006009163</v>
      </c>
      <c r="F1353" s="106">
        <f t="shared" ca="1" si="288"/>
        <v>39.5</v>
      </c>
      <c r="G1353" s="106">
        <f t="shared" ca="1" si="288"/>
        <v>39.496235455167692</v>
      </c>
      <c r="H1353" s="106">
        <f t="shared" ca="1" si="288"/>
        <v>39.523287671232879</v>
      </c>
      <c r="I1353" s="106" t="e">
        <f t="shared" ca="1" si="290"/>
        <v>#NUM!</v>
      </c>
      <c r="J1353" s="106" t="e">
        <f t="shared" ca="1" si="290"/>
        <v>#NUM!</v>
      </c>
      <c r="K1353" s="106" t="e">
        <f t="shared" ca="1" si="290"/>
        <v>#NUM!</v>
      </c>
      <c r="L1353" s="106" t="e">
        <f t="shared" ca="1" si="290"/>
        <v>#NUM!</v>
      </c>
      <c r="M1353" s="106" t="e">
        <f t="shared" ca="1" si="290"/>
        <v>#NUM!</v>
      </c>
      <c r="N1353" s="106" t="e">
        <f t="shared" ca="1" si="290"/>
        <v>#NUM!</v>
      </c>
      <c r="Q1353" s="4"/>
    </row>
    <row r="1354" spans="1:17" x14ac:dyDescent="0.2">
      <c r="A1354" s="110">
        <f t="shared" ca="1" si="281"/>
        <v>59028</v>
      </c>
      <c r="B1354" s="106">
        <f t="shared" ref="B1354:E1373" ca="1" si="291">($B$7-$A1354)/B$12</f>
        <v>-39.526027397260272</v>
      </c>
      <c r="C1354" s="106">
        <f t="shared" ca="1" si="291"/>
        <v>-39.498973305954827</v>
      </c>
      <c r="D1354" s="106">
        <f t="shared" ca="1" si="291"/>
        <v>-39.499784389823198</v>
      </c>
      <c r="E1354" s="106">
        <f t="shared" ca="1" si="291"/>
        <v>-39.499817915339953</v>
      </c>
      <c r="F1354" s="106">
        <f t="shared" ref="F1354:H1373" ca="1" si="292">YEARFRAC($A1354,$B$7,F$12)</f>
        <v>39.50277777777778</v>
      </c>
      <c r="G1354" s="106">
        <f t="shared" ca="1" si="292"/>
        <v>39.498973305954827</v>
      </c>
      <c r="H1354" s="106">
        <f t="shared" ca="1" si="292"/>
        <v>39.526027397260272</v>
      </c>
      <c r="I1354" s="106" t="e">
        <f t="shared" ref="I1354:N1363" ca="1" si="293">DATEDIF($A1354,$B$7,I$12)</f>
        <v>#NUM!</v>
      </c>
      <c r="J1354" s="106" t="e">
        <f t="shared" ca="1" si="293"/>
        <v>#NUM!</v>
      </c>
      <c r="K1354" s="106" t="e">
        <f t="shared" ca="1" si="293"/>
        <v>#NUM!</v>
      </c>
      <c r="L1354" s="106" t="e">
        <f t="shared" ca="1" si="293"/>
        <v>#NUM!</v>
      </c>
      <c r="M1354" s="106" t="e">
        <f t="shared" ca="1" si="293"/>
        <v>#NUM!</v>
      </c>
      <c r="N1354" s="106" t="e">
        <f t="shared" ca="1" si="293"/>
        <v>#NUM!</v>
      </c>
      <c r="Q1354" s="4"/>
    </row>
    <row r="1355" spans="1:17" x14ac:dyDescent="0.2">
      <c r="A1355" s="110">
        <f t="shared" ca="1" si="281"/>
        <v>59118</v>
      </c>
      <c r="B1355" s="106">
        <f t="shared" ca="1" si="291"/>
        <v>-39.772602739726025</v>
      </c>
      <c r="C1355" s="106">
        <f t="shared" ca="1" si="291"/>
        <v>-39.745379876796711</v>
      </c>
      <c r="D1355" s="106">
        <f t="shared" ca="1" si="291"/>
        <v>-39.746196020452167</v>
      </c>
      <c r="E1355" s="106">
        <f t="shared" ca="1" si="291"/>
        <v>-39.746229755111258</v>
      </c>
      <c r="F1355" s="106">
        <f t="shared" ca="1" si="292"/>
        <v>39.74722222222222</v>
      </c>
      <c r="G1355" s="106">
        <f t="shared" ca="1" si="292"/>
        <v>39.745379876796711</v>
      </c>
      <c r="H1355" s="106">
        <f t="shared" ca="1" si="292"/>
        <v>39.772602739726025</v>
      </c>
      <c r="I1355" s="106" t="e">
        <f t="shared" ca="1" si="293"/>
        <v>#NUM!</v>
      </c>
      <c r="J1355" s="106" t="e">
        <f t="shared" ca="1" si="293"/>
        <v>#NUM!</v>
      </c>
      <c r="K1355" s="106" t="e">
        <f t="shared" ca="1" si="293"/>
        <v>#NUM!</v>
      </c>
      <c r="L1355" s="106" t="e">
        <f t="shared" ca="1" si="293"/>
        <v>#NUM!</v>
      </c>
      <c r="M1355" s="106" t="e">
        <f t="shared" ca="1" si="293"/>
        <v>#NUM!</v>
      </c>
      <c r="N1355" s="106" t="e">
        <f t="shared" ca="1" si="293"/>
        <v>#NUM!</v>
      </c>
      <c r="Q1355" s="4"/>
    </row>
    <row r="1356" spans="1:17" x14ac:dyDescent="0.2">
      <c r="A1356" s="110">
        <f t="shared" ca="1" si="281"/>
        <v>59119</v>
      </c>
      <c r="B1356" s="106">
        <f t="shared" ca="1" si="291"/>
        <v>-39.775342465753425</v>
      </c>
      <c r="C1356" s="106">
        <f t="shared" ca="1" si="291"/>
        <v>-39.748117727583846</v>
      </c>
      <c r="D1356" s="106">
        <f t="shared" ca="1" si="291"/>
        <v>-39.748933927459156</v>
      </c>
      <c r="E1356" s="106">
        <f t="shared" ca="1" si="291"/>
        <v>-39.748967664442056</v>
      </c>
      <c r="F1356" s="106">
        <f t="shared" ca="1" si="292"/>
        <v>39.75</v>
      </c>
      <c r="G1356" s="106">
        <f t="shared" ca="1" si="292"/>
        <v>39.748117727583846</v>
      </c>
      <c r="H1356" s="106">
        <f t="shared" ca="1" si="292"/>
        <v>39.775342465753425</v>
      </c>
      <c r="I1356" s="106" t="e">
        <f t="shared" ca="1" si="293"/>
        <v>#NUM!</v>
      </c>
      <c r="J1356" s="106" t="e">
        <f t="shared" ca="1" si="293"/>
        <v>#NUM!</v>
      </c>
      <c r="K1356" s="106" t="e">
        <f t="shared" ca="1" si="293"/>
        <v>#NUM!</v>
      </c>
      <c r="L1356" s="106" t="e">
        <f t="shared" ca="1" si="293"/>
        <v>#NUM!</v>
      </c>
      <c r="M1356" s="106" t="e">
        <f t="shared" ca="1" si="293"/>
        <v>#NUM!</v>
      </c>
      <c r="N1356" s="106" t="e">
        <f t="shared" ca="1" si="293"/>
        <v>#NUM!</v>
      </c>
      <c r="Q1356" s="4"/>
    </row>
    <row r="1357" spans="1:17" x14ac:dyDescent="0.2">
      <c r="A1357" s="110">
        <f t="shared" ca="1" si="281"/>
        <v>59120</v>
      </c>
      <c r="B1357" s="106">
        <f t="shared" ca="1" si="291"/>
        <v>-39.778082191780825</v>
      </c>
      <c r="C1357" s="106">
        <f t="shared" ca="1" si="291"/>
        <v>-39.750855578370981</v>
      </c>
      <c r="D1357" s="106">
        <f t="shared" ca="1" si="291"/>
        <v>-39.751671834466144</v>
      </c>
      <c r="E1357" s="106">
        <f t="shared" ca="1" si="291"/>
        <v>-39.751705573772846</v>
      </c>
      <c r="F1357" s="106">
        <f t="shared" ca="1" si="292"/>
        <v>39.75277777777778</v>
      </c>
      <c r="G1357" s="106">
        <f t="shared" ca="1" si="292"/>
        <v>39.750855578370981</v>
      </c>
      <c r="H1357" s="106">
        <f t="shared" ca="1" si="292"/>
        <v>39.778082191780825</v>
      </c>
      <c r="I1357" s="106" t="e">
        <f t="shared" ca="1" si="293"/>
        <v>#NUM!</v>
      </c>
      <c r="J1357" s="106" t="e">
        <f t="shared" ca="1" si="293"/>
        <v>#NUM!</v>
      </c>
      <c r="K1357" s="106" t="e">
        <f t="shared" ca="1" si="293"/>
        <v>#NUM!</v>
      </c>
      <c r="L1357" s="106" t="e">
        <f t="shared" ca="1" si="293"/>
        <v>#NUM!</v>
      </c>
      <c r="M1357" s="106" t="e">
        <f t="shared" ca="1" si="293"/>
        <v>#NUM!</v>
      </c>
      <c r="N1357" s="106" t="e">
        <f t="shared" ca="1" si="293"/>
        <v>#NUM!</v>
      </c>
      <c r="Q1357" s="4"/>
    </row>
    <row r="1358" spans="1:17" x14ac:dyDescent="0.2">
      <c r="A1358" s="110">
        <f t="shared" ca="1" si="281"/>
        <v>59210</v>
      </c>
      <c r="B1358" s="106">
        <f t="shared" ca="1" si="291"/>
        <v>-40.024657534246572</v>
      </c>
      <c r="C1358" s="106">
        <f t="shared" ca="1" si="291"/>
        <v>-39.997262149212865</v>
      </c>
      <c r="D1358" s="106">
        <f t="shared" ca="1" si="291"/>
        <v>-39.998083465095107</v>
      </c>
      <c r="E1358" s="106">
        <f t="shared" ca="1" si="291"/>
        <v>-39.998117413544151</v>
      </c>
      <c r="F1358" s="106">
        <f t="shared" ca="1" si="292"/>
        <v>39.99722222222222</v>
      </c>
      <c r="G1358" s="106">
        <f t="shared" ca="1" si="292"/>
        <v>39.997929883138561</v>
      </c>
      <c r="H1358" s="106">
        <f t="shared" ca="1" si="292"/>
        <v>40.024657534246572</v>
      </c>
      <c r="I1358" s="106" t="e">
        <f t="shared" ca="1" si="293"/>
        <v>#NUM!</v>
      </c>
      <c r="J1358" s="106" t="e">
        <f t="shared" ca="1" si="293"/>
        <v>#NUM!</v>
      </c>
      <c r="K1358" s="106" t="e">
        <f t="shared" ca="1" si="293"/>
        <v>#NUM!</v>
      </c>
      <c r="L1358" s="106" t="e">
        <f t="shared" ca="1" si="293"/>
        <v>#NUM!</v>
      </c>
      <c r="M1358" s="106" t="e">
        <f t="shared" ca="1" si="293"/>
        <v>#NUM!</v>
      </c>
      <c r="N1358" s="106" t="e">
        <f t="shared" ca="1" si="293"/>
        <v>#NUM!</v>
      </c>
      <c r="Q1358" s="4"/>
    </row>
    <row r="1359" spans="1:17" x14ac:dyDescent="0.2">
      <c r="A1359" s="110">
        <f t="shared" ca="1" si="281"/>
        <v>59211</v>
      </c>
      <c r="B1359" s="106">
        <f t="shared" ca="1" si="291"/>
        <v>-40.027397260273972</v>
      </c>
      <c r="C1359" s="106">
        <f t="shared" ca="1" si="291"/>
        <v>-40</v>
      </c>
      <c r="D1359" s="106">
        <f t="shared" ca="1" si="291"/>
        <v>-40.000821372102095</v>
      </c>
      <c r="E1359" s="106">
        <f t="shared" ca="1" si="291"/>
        <v>-40.000855322874941</v>
      </c>
      <c r="F1359" s="106">
        <f t="shared" ca="1" si="292"/>
        <v>40</v>
      </c>
      <c r="G1359" s="106">
        <f t="shared" ca="1" si="292"/>
        <v>40.000667779632721</v>
      </c>
      <c r="H1359" s="106">
        <f t="shared" ca="1" si="292"/>
        <v>40.027397260273972</v>
      </c>
      <c r="I1359" s="106" t="e">
        <f t="shared" ca="1" si="293"/>
        <v>#NUM!</v>
      </c>
      <c r="J1359" s="106" t="e">
        <f t="shared" ca="1" si="293"/>
        <v>#NUM!</v>
      </c>
      <c r="K1359" s="106" t="e">
        <f t="shared" ca="1" si="293"/>
        <v>#NUM!</v>
      </c>
      <c r="L1359" s="106" t="e">
        <f t="shared" ca="1" si="293"/>
        <v>#NUM!</v>
      </c>
      <c r="M1359" s="106" t="e">
        <f t="shared" ca="1" si="293"/>
        <v>#NUM!</v>
      </c>
      <c r="N1359" s="106" t="e">
        <f t="shared" ca="1" si="293"/>
        <v>#NUM!</v>
      </c>
      <c r="Q1359" s="4"/>
    </row>
    <row r="1360" spans="1:17" x14ac:dyDescent="0.2">
      <c r="A1360" s="110">
        <f t="shared" ca="1" si="281"/>
        <v>59212</v>
      </c>
      <c r="B1360" s="106">
        <f t="shared" ca="1" si="291"/>
        <v>-40.030136986301372</v>
      </c>
      <c r="C1360" s="106">
        <f t="shared" ca="1" si="291"/>
        <v>-40.002737850787135</v>
      </c>
      <c r="D1360" s="106">
        <f t="shared" ca="1" si="291"/>
        <v>-40.003559279109083</v>
      </c>
      <c r="E1360" s="106">
        <f t="shared" ca="1" si="291"/>
        <v>-40.003593232205731</v>
      </c>
      <c r="F1360" s="106">
        <f t="shared" ca="1" si="292"/>
        <v>40.00277777777778</v>
      </c>
      <c r="G1360" s="106">
        <f t="shared" ca="1" si="292"/>
        <v>40.003405676126874</v>
      </c>
      <c r="H1360" s="106">
        <f t="shared" ca="1" si="292"/>
        <v>40.030136986301372</v>
      </c>
      <c r="I1360" s="106" t="e">
        <f t="shared" ca="1" si="293"/>
        <v>#NUM!</v>
      </c>
      <c r="J1360" s="106" t="e">
        <f t="shared" ca="1" si="293"/>
        <v>#NUM!</v>
      </c>
      <c r="K1360" s="106" t="e">
        <f t="shared" ca="1" si="293"/>
        <v>#NUM!</v>
      </c>
      <c r="L1360" s="106" t="e">
        <f t="shared" ca="1" si="293"/>
        <v>#NUM!</v>
      </c>
      <c r="M1360" s="106" t="e">
        <f t="shared" ca="1" si="293"/>
        <v>#NUM!</v>
      </c>
      <c r="N1360" s="106" t="e">
        <f t="shared" ca="1" si="293"/>
        <v>#NUM!</v>
      </c>
      <c r="Q1360" s="4"/>
    </row>
    <row r="1361" spans="1:17" x14ac:dyDescent="0.2">
      <c r="A1361" s="110">
        <f t="shared" ca="1" si="281"/>
        <v>59299</v>
      </c>
      <c r="B1361" s="106">
        <f t="shared" ca="1" si="291"/>
        <v>-40.268493150684932</v>
      </c>
      <c r="C1361" s="106">
        <f t="shared" ca="1" si="291"/>
        <v>-40.240930869267622</v>
      </c>
      <c r="D1361" s="106">
        <f t="shared" ca="1" si="291"/>
        <v>-40.241757188717088</v>
      </c>
      <c r="E1361" s="106">
        <f t="shared" ca="1" si="291"/>
        <v>-40.241791343984659</v>
      </c>
      <c r="F1361" s="106">
        <f t="shared" ca="1" si="292"/>
        <v>40.24722222222222</v>
      </c>
      <c r="G1361" s="106">
        <f t="shared" ca="1" si="292"/>
        <v>40.241602671118528</v>
      </c>
      <c r="H1361" s="106">
        <f t="shared" ca="1" si="292"/>
        <v>40.268493150684932</v>
      </c>
      <c r="I1361" s="106" t="e">
        <f t="shared" ca="1" si="293"/>
        <v>#NUM!</v>
      </c>
      <c r="J1361" s="106" t="e">
        <f t="shared" ca="1" si="293"/>
        <v>#NUM!</v>
      </c>
      <c r="K1361" s="106" t="e">
        <f t="shared" ca="1" si="293"/>
        <v>#NUM!</v>
      </c>
      <c r="L1361" s="106" t="e">
        <f t="shared" ca="1" si="293"/>
        <v>#NUM!</v>
      </c>
      <c r="M1361" s="106" t="e">
        <f t="shared" ca="1" si="293"/>
        <v>#NUM!</v>
      </c>
      <c r="N1361" s="106" t="e">
        <f t="shared" ca="1" si="293"/>
        <v>#NUM!</v>
      </c>
      <c r="Q1361" s="4"/>
    </row>
    <row r="1362" spans="1:17" x14ac:dyDescent="0.2">
      <c r="A1362" s="110">
        <f t="shared" ref="A1362:A1383" ca="1" si="294">EDATE(A1359,3)</f>
        <v>59300</v>
      </c>
      <c r="B1362" s="106">
        <f t="shared" ca="1" si="291"/>
        <v>-40.271232876712325</v>
      </c>
      <c r="C1362" s="106">
        <f t="shared" ca="1" si="291"/>
        <v>-40.243668720054757</v>
      </c>
      <c r="D1362" s="106">
        <f t="shared" ca="1" si="291"/>
        <v>-40.244495095724076</v>
      </c>
      <c r="E1362" s="106">
        <f t="shared" ca="1" si="291"/>
        <v>-40.244529253315449</v>
      </c>
      <c r="F1362" s="106">
        <f t="shared" ca="1" si="292"/>
        <v>40.25</v>
      </c>
      <c r="G1362" s="106">
        <f t="shared" ca="1" si="292"/>
        <v>40.244340567612689</v>
      </c>
      <c r="H1362" s="106">
        <f t="shared" ca="1" si="292"/>
        <v>40.271232876712325</v>
      </c>
      <c r="I1362" s="106" t="e">
        <f t="shared" ca="1" si="293"/>
        <v>#NUM!</v>
      </c>
      <c r="J1362" s="106" t="e">
        <f t="shared" ca="1" si="293"/>
        <v>#NUM!</v>
      </c>
      <c r="K1362" s="106" t="e">
        <f t="shared" ca="1" si="293"/>
        <v>#NUM!</v>
      </c>
      <c r="L1362" s="106" t="e">
        <f t="shared" ca="1" si="293"/>
        <v>#NUM!</v>
      </c>
      <c r="M1362" s="106" t="e">
        <f t="shared" ca="1" si="293"/>
        <v>#NUM!</v>
      </c>
      <c r="N1362" s="106" t="e">
        <f t="shared" ca="1" si="293"/>
        <v>#NUM!</v>
      </c>
      <c r="Q1362" s="4"/>
    </row>
    <row r="1363" spans="1:17" x14ac:dyDescent="0.2">
      <c r="A1363" s="110">
        <f t="shared" ca="1" si="294"/>
        <v>59301</v>
      </c>
      <c r="B1363" s="106">
        <f t="shared" ca="1" si="291"/>
        <v>-40.273972602739725</v>
      </c>
      <c r="C1363" s="106">
        <f t="shared" ca="1" si="291"/>
        <v>-40.246406570841891</v>
      </c>
      <c r="D1363" s="106">
        <f t="shared" ca="1" si="291"/>
        <v>-40.247233002731065</v>
      </c>
      <c r="E1363" s="106">
        <f t="shared" ca="1" si="291"/>
        <v>-40.247267162646246</v>
      </c>
      <c r="F1363" s="106">
        <f t="shared" ca="1" si="292"/>
        <v>40.25277777777778</v>
      </c>
      <c r="G1363" s="106">
        <f t="shared" ca="1" si="292"/>
        <v>40.247078464106842</v>
      </c>
      <c r="H1363" s="106">
        <f t="shared" ca="1" si="292"/>
        <v>40.273972602739725</v>
      </c>
      <c r="I1363" s="106" t="e">
        <f t="shared" ca="1" si="293"/>
        <v>#NUM!</v>
      </c>
      <c r="J1363" s="106" t="e">
        <f t="shared" ca="1" si="293"/>
        <v>#NUM!</v>
      </c>
      <c r="K1363" s="106" t="e">
        <f t="shared" ca="1" si="293"/>
        <v>#NUM!</v>
      </c>
      <c r="L1363" s="106" t="e">
        <f t="shared" ca="1" si="293"/>
        <v>#NUM!</v>
      </c>
      <c r="M1363" s="106" t="e">
        <f t="shared" ca="1" si="293"/>
        <v>#NUM!</v>
      </c>
      <c r="N1363" s="106" t="e">
        <f t="shared" ca="1" si="293"/>
        <v>#NUM!</v>
      </c>
      <c r="Q1363" s="4"/>
    </row>
    <row r="1364" spans="1:17" x14ac:dyDescent="0.2">
      <c r="A1364" s="110">
        <f t="shared" ca="1" si="294"/>
        <v>59391</v>
      </c>
      <c r="B1364" s="106">
        <f t="shared" ca="1" si="291"/>
        <v>-40.520547945205479</v>
      </c>
      <c r="C1364" s="106">
        <f t="shared" ca="1" si="291"/>
        <v>-40.492813141683776</v>
      </c>
      <c r="D1364" s="106">
        <f t="shared" ca="1" si="291"/>
        <v>-40.493644633360027</v>
      </c>
      <c r="E1364" s="106">
        <f t="shared" ca="1" si="291"/>
        <v>-40.493679002417551</v>
      </c>
      <c r="F1364" s="106">
        <f t="shared" ca="1" si="292"/>
        <v>40.49722222222222</v>
      </c>
      <c r="G1364" s="106">
        <f t="shared" ca="1" si="292"/>
        <v>40.49348914858097</v>
      </c>
      <c r="H1364" s="106">
        <f t="shared" ca="1" si="292"/>
        <v>40.520547945205479</v>
      </c>
      <c r="I1364" s="106" t="e">
        <f t="shared" ref="I1364:N1373" ca="1" si="295">DATEDIF($A1364,$B$7,I$12)</f>
        <v>#NUM!</v>
      </c>
      <c r="J1364" s="106" t="e">
        <f t="shared" ca="1" si="295"/>
        <v>#NUM!</v>
      </c>
      <c r="K1364" s="106" t="e">
        <f t="shared" ca="1" si="295"/>
        <v>#NUM!</v>
      </c>
      <c r="L1364" s="106" t="e">
        <f t="shared" ca="1" si="295"/>
        <v>#NUM!</v>
      </c>
      <c r="M1364" s="106" t="e">
        <f t="shared" ca="1" si="295"/>
        <v>#NUM!</v>
      </c>
      <c r="N1364" s="106" t="e">
        <f t="shared" ca="1" si="295"/>
        <v>#NUM!</v>
      </c>
      <c r="Q1364" s="4"/>
    </row>
    <row r="1365" spans="1:17" x14ac:dyDescent="0.2">
      <c r="A1365" s="110">
        <f t="shared" ca="1" si="294"/>
        <v>59392</v>
      </c>
      <c r="B1365" s="106">
        <f t="shared" ca="1" si="291"/>
        <v>-40.523287671232879</v>
      </c>
      <c r="C1365" s="106">
        <f t="shared" ca="1" si="291"/>
        <v>-40.495550992470911</v>
      </c>
      <c r="D1365" s="106">
        <f t="shared" ca="1" si="291"/>
        <v>-40.496382540367016</v>
      </c>
      <c r="E1365" s="106">
        <f t="shared" ca="1" si="291"/>
        <v>-40.496416911748341</v>
      </c>
      <c r="F1365" s="106">
        <f t="shared" ca="1" si="292"/>
        <v>40.5</v>
      </c>
      <c r="G1365" s="106">
        <f t="shared" ca="1" si="292"/>
        <v>40.496227045075123</v>
      </c>
      <c r="H1365" s="106">
        <f t="shared" ca="1" si="292"/>
        <v>40.523287671232879</v>
      </c>
      <c r="I1365" s="106" t="e">
        <f t="shared" ca="1" si="295"/>
        <v>#NUM!</v>
      </c>
      <c r="J1365" s="106" t="e">
        <f t="shared" ca="1" si="295"/>
        <v>#NUM!</v>
      </c>
      <c r="K1365" s="106" t="e">
        <f t="shared" ca="1" si="295"/>
        <v>#NUM!</v>
      </c>
      <c r="L1365" s="106" t="e">
        <f t="shared" ca="1" si="295"/>
        <v>#NUM!</v>
      </c>
      <c r="M1365" s="106" t="e">
        <f t="shared" ca="1" si="295"/>
        <v>#NUM!</v>
      </c>
      <c r="N1365" s="106" t="e">
        <f t="shared" ca="1" si="295"/>
        <v>#NUM!</v>
      </c>
      <c r="Q1365" s="4"/>
    </row>
    <row r="1366" spans="1:17" x14ac:dyDescent="0.2">
      <c r="A1366" s="110">
        <f t="shared" ca="1" si="294"/>
        <v>59393</v>
      </c>
      <c r="B1366" s="106">
        <f t="shared" ca="1" si="291"/>
        <v>-40.526027397260272</v>
      </c>
      <c r="C1366" s="106">
        <f t="shared" ca="1" si="291"/>
        <v>-40.498288843258045</v>
      </c>
      <c r="D1366" s="106">
        <f t="shared" ca="1" si="291"/>
        <v>-40.499120447374004</v>
      </c>
      <c r="E1366" s="106">
        <f t="shared" ca="1" si="291"/>
        <v>-40.499154821079131</v>
      </c>
      <c r="F1366" s="106">
        <f t="shared" ca="1" si="292"/>
        <v>40.50277777777778</v>
      </c>
      <c r="G1366" s="106">
        <f t="shared" ca="1" si="292"/>
        <v>40.498964941569284</v>
      </c>
      <c r="H1366" s="106">
        <f t="shared" ca="1" si="292"/>
        <v>40.526027397260272</v>
      </c>
      <c r="I1366" s="106" t="e">
        <f t="shared" ca="1" si="295"/>
        <v>#NUM!</v>
      </c>
      <c r="J1366" s="106" t="e">
        <f t="shared" ca="1" si="295"/>
        <v>#NUM!</v>
      </c>
      <c r="K1366" s="106" t="e">
        <f t="shared" ca="1" si="295"/>
        <v>#NUM!</v>
      </c>
      <c r="L1366" s="106" t="e">
        <f t="shared" ca="1" si="295"/>
        <v>#NUM!</v>
      </c>
      <c r="M1366" s="106" t="e">
        <f t="shared" ca="1" si="295"/>
        <v>#NUM!</v>
      </c>
      <c r="N1366" s="106" t="e">
        <f t="shared" ca="1" si="295"/>
        <v>#NUM!</v>
      </c>
      <c r="Q1366" s="4"/>
    </row>
    <row r="1367" spans="1:17" x14ac:dyDescent="0.2">
      <c r="A1367" s="110">
        <f t="shared" ca="1" si="294"/>
        <v>59483</v>
      </c>
      <c r="B1367" s="106">
        <f t="shared" ca="1" si="291"/>
        <v>-40.772602739726025</v>
      </c>
      <c r="C1367" s="106">
        <f t="shared" ca="1" si="291"/>
        <v>-40.74469541409993</v>
      </c>
      <c r="D1367" s="106">
        <f t="shared" ca="1" si="291"/>
        <v>-40.745532078002967</v>
      </c>
      <c r="E1367" s="106">
        <f t="shared" ca="1" si="291"/>
        <v>-40.745566660850436</v>
      </c>
      <c r="F1367" s="106">
        <f t="shared" ca="1" si="292"/>
        <v>40.74722222222222</v>
      </c>
      <c r="G1367" s="106">
        <f t="shared" ca="1" si="292"/>
        <v>40.745375626043405</v>
      </c>
      <c r="H1367" s="106">
        <f t="shared" ca="1" si="292"/>
        <v>40.772602739726025</v>
      </c>
      <c r="I1367" s="106" t="e">
        <f t="shared" ca="1" si="295"/>
        <v>#NUM!</v>
      </c>
      <c r="J1367" s="106" t="e">
        <f t="shared" ca="1" si="295"/>
        <v>#NUM!</v>
      </c>
      <c r="K1367" s="106" t="e">
        <f t="shared" ca="1" si="295"/>
        <v>#NUM!</v>
      </c>
      <c r="L1367" s="106" t="e">
        <f t="shared" ca="1" si="295"/>
        <v>#NUM!</v>
      </c>
      <c r="M1367" s="106" t="e">
        <f t="shared" ca="1" si="295"/>
        <v>#NUM!</v>
      </c>
      <c r="N1367" s="106" t="e">
        <f t="shared" ca="1" si="295"/>
        <v>#NUM!</v>
      </c>
      <c r="Q1367" s="4"/>
    </row>
    <row r="1368" spans="1:17" x14ac:dyDescent="0.2">
      <c r="A1368" s="110">
        <f t="shared" ca="1" si="294"/>
        <v>59484</v>
      </c>
      <c r="B1368" s="106">
        <f t="shared" ca="1" si="291"/>
        <v>-40.775342465753425</v>
      </c>
      <c r="C1368" s="106">
        <f t="shared" ca="1" si="291"/>
        <v>-40.747433264887064</v>
      </c>
      <c r="D1368" s="106">
        <f t="shared" ca="1" si="291"/>
        <v>-40.748269985009955</v>
      </c>
      <c r="E1368" s="106">
        <f t="shared" ca="1" si="291"/>
        <v>-40.748304570181226</v>
      </c>
      <c r="F1368" s="106">
        <f t="shared" ca="1" si="292"/>
        <v>40.75</v>
      </c>
      <c r="G1368" s="106">
        <f t="shared" ca="1" si="292"/>
        <v>40.748113522537565</v>
      </c>
      <c r="H1368" s="106">
        <f t="shared" ca="1" si="292"/>
        <v>40.775342465753425</v>
      </c>
      <c r="I1368" s="106" t="e">
        <f t="shared" ca="1" si="295"/>
        <v>#NUM!</v>
      </c>
      <c r="J1368" s="106" t="e">
        <f t="shared" ca="1" si="295"/>
        <v>#NUM!</v>
      </c>
      <c r="K1368" s="106" t="e">
        <f t="shared" ca="1" si="295"/>
        <v>#NUM!</v>
      </c>
      <c r="L1368" s="106" t="e">
        <f t="shared" ca="1" si="295"/>
        <v>#NUM!</v>
      </c>
      <c r="M1368" s="106" t="e">
        <f t="shared" ca="1" si="295"/>
        <v>#NUM!</v>
      </c>
      <c r="N1368" s="106" t="e">
        <f t="shared" ca="1" si="295"/>
        <v>#NUM!</v>
      </c>
      <c r="Q1368" s="4"/>
    </row>
    <row r="1369" spans="1:17" x14ac:dyDescent="0.2">
      <c r="A1369" s="110">
        <f t="shared" ca="1" si="294"/>
        <v>59485</v>
      </c>
      <c r="B1369" s="106">
        <f t="shared" ca="1" si="291"/>
        <v>-40.778082191780825</v>
      </c>
      <c r="C1369" s="106">
        <f t="shared" ca="1" si="291"/>
        <v>-40.750171115674199</v>
      </c>
      <c r="D1369" s="106">
        <f t="shared" ca="1" si="291"/>
        <v>-40.751007892016943</v>
      </c>
      <c r="E1369" s="106">
        <f t="shared" ca="1" si="291"/>
        <v>-40.751042479512023</v>
      </c>
      <c r="F1369" s="106">
        <f t="shared" ca="1" si="292"/>
        <v>40.75277777777778</v>
      </c>
      <c r="G1369" s="106">
        <f t="shared" ca="1" si="292"/>
        <v>40.750851419031719</v>
      </c>
      <c r="H1369" s="106">
        <f t="shared" ca="1" si="292"/>
        <v>40.778082191780825</v>
      </c>
      <c r="I1369" s="106" t="e">
        <f t="shared" ca="1" si="295"/>
        <v>#NUM!</v>
      </c>
      <c r="J1369" s="106" t="e">
        <f t="shared" ca="1" si="295"/>
        <v>#NUM!</v>
      </c>
      <c r="K1369" s="106" t="e">
        <f t="shared" ca="1" si="295"/>
        <v>#NUM!</v>
      </c>
      <c r="L1369" s="106" t="e">
        <f t="shared" ca="1" si="295"/>
        <v>#NUM!</v>
      </c>
      <c r="M1369" s="106" t="e">
        <f t="shared" ca="1" si="295"/>
        <v>#NUM!</v>
      </c>
      <c r="N1369" s="106" t="e">
        <f t="shared" ca="1" si="295"/>
        <v>#NUM!</v>
      </c>
      <c r="Q1369" s="4"/>
    </row>
    <row r="1370" spans="1:17" x14ac:dyDescent="0.2">
      <c r="A1370" s="110">
        <f t="shared" ca="1" si="294"/>
        <v>59575</v>
      </c>
      <c r="B1370" s="106">
        <f t="shared" ca="1" si="291"/>
        <v>-41.024657534246572</v>
      </c>
      <c r="C1370" s="106">
        <f t="shared" ca="1" si="291"/>
        <v>-40.996577686516083</v>
      </c>
      <c r="D1370" s="106">
        <f t="shared" ca="1" si="291"/>
        <v>-40.997419522645913</v>
      </c>
      <c r="E1370" s="106">
        <f t="shared" ca="1" si="291"/>
        <v>-40.997454319283321</v>
      </c>
      <c r="F1370" s="106">
        <f t="shared" ca="1" si="292"/>
        <v>40.99722222222222</v>
      </c>
      <c r="G1370" s="106">
        <f t="shared" ca="1" si="292"/>
        <v>40.997913950456322</v>
      </c>
      <c r="H1370" s="106">
        <f t="shared" ca="1" si="292"/>
        <v>41.024657534246572</v>
      </c>
      <c r="I1370" s="106" t="e">
        <f t="shared" ca="1" si="295"/>
        <v>#NUM!</v>
      </c>
      <c r="J1370" s="106" t="e">
        <f t="shared" ca="1" si="295"/>
        <v>#NUM!</v>
      </c>
      <c r="K1370" s="106" t="e">
        <f t="shared" ca="1" si="295"/>
        <v>#NUM!</v>
      </c>
      <c r="L1370" s="106" t="e">
        <f t="shared" ca="1" si="295"/>
        <v>#NUM!</v>
      </c>
      <c r="M1370" s="106" t="e">
        <f t="shared" ca="1" si="295"/>
        <v>#NUM!</v>
      </c>
      <c r="N1370" s="106" t="e">
        <f t="shared" ca="1" si="295"/>
        <v>#NUM!</v>
      </c>
      <c r="Q1370" s="4"/>
    </row>
    <row r="1371" spans="1:17" x14ac:dyDescent="0.2">
      <c r="A1371" s="110">
        <f t="shared" ca="1" si="294"/>
        <v>59576</v>
      </c>
      <c r="B1371" s="106">
        <f t="shared" ca="1" si="291"/>
        <v>-41.027397260273972</v>
      </c>
      <c r="C1371" s="106">
        <f t="shared" ca="1" si="291"/>
        <v>-40.999315537303218</v>
      </c>
      <c r="D1371" s="106">
        <f t="shared" ca="1" si="291"/>
        <v>-41.000157429652901</v>
      </c>
      <c r="E1371" s="106">
        <f t="shared" ca="1" si="291"/>
        <v>-41.000192228614118</v>
      </c>
      <c r="F1371" s="106">
        <f t="shared" ca="1" si="292"/>
        <v>41</v>
      </c>
      <c r="G1371" s="106">
        <f t="shared" ca="1" si="292"/>
        <v>41.000651890482402</v>
      </c>
      <c r="H1371" s="106">
        <f t="shared" ca="1" si="292"/>
        <v>41.027397260273972</v>
      </c>
      <c r="I1371" s="106" t="e">
        <f t="shared" ca="1" si="295"/>
        <v>#NUM!</v>
      </c>
      <c r="J1371" s="106" t="e">
        <f t="shared" ca="1" si="295"/>
        <v>#NUM!</v>
      </c>
      <c r="K1371" s="106" t="e">
        <f t="shared" ca="1" si="295"/>
        <v>#NUM!</v>
      </c>
      <c r="L1371" s="106" t="e">
        <f t="shared" ca="1" si="295"/>
        <v>#NUM!</v>
      </c>
      <c r="M1371" s="106" t="e">
        <f t="shared" ca="1" si="295"/>
        <v>#NUM!</v>
      </c>
      <c r="N1371" s="106" t="e">
        <f t="shared" ca="1" si="295"/>
        <v>#NUM!</v>
      </c>
      <c r="Q1371" s="4"/>
    </row>
    <row r="1372" spans="1:17" x14ac:dyDescent="0.2">
      <c r="A1372" s="110">
        <f t="shared" ca="1" si="294"/>
        <v>59577</v>
      </c>
      <c r="B1372" s="106">
        <f t="shared" ca="1" si="291"/>
        <v>-41.030136986301372</v>
      </c>
      <c r="C1372" s="106">
        <f t="shared" ca="1" si="291"/>
        <v>-41.002053388090346</v>
      </c>
      <c r="D1372" s="106">
        <f t="shared" ca="1" si="291"/>
        <v>-41.00289533665989</v>
      </c>
      <c r="E1372" s="106">
        <f t="shared" ca="1" si="291"/>
        <v>-41.002930137944908</v>
      </c>
      <c r="F1372" s="106">
        <f t="shared" ca="1" si="292"/>
        <v>41.00277777777778</v>
      </c>
      <c r="G1372" s="106">
        <f t="shared" ca="1" si="292"/>
        <v>41.003389830508475</v>
      </c>
      <c r="H1372" s="106">
        <f t="shared" ca="1" si="292"/>
        <v>41.030136986301372</v>
      </c>
      <c r="I1372" s="106" t="e">
        <f t="shared" ca="1" si="295"/>
        <v>#NUM!</v>
      </c>
      <c r="J1372" s="106" t="e">
        <f t="shared" ca="1" si="295"/>
        <v>#NUM!</v>
      </c>
      <c r="K1372" s="106" t="e">
        <f t="shared" ca="1" si="295"/>
        <v>#NUM!</v>
      </c>
      <c r="L1372" s="106" t="e">
        <f t="shared" ca="1" si="295"/>
        <v>#NUM!</v>
      </c>
      <c r="M1372" s="106" t="e">
        <f t="shared" ca="1" si="295"/>
        <v>#NUM!</v>
      </c>
      <c r="N1372" s="106" t="e">
        <f t="shared" ca="1" si="295"/>
        <v>#NUM!</v>
      </c>
      <c r="Q1372" s="4"/>
    </row>
    <row r="1373" spans="1:17" x14ac:dyDescent="0.2">
      <c r="A1373" s="110">
        <f t="shared" ca="1" si="294"/>
        <v>59664</v>
      </c>
      <c r="B1373" s="106">
        <f t="shared" ca="1" si="291"/>
        <v>-41.268493150684932</v>
      </c>
      <c r="C1373" s="106">
        <f t="shared" ca="1" si="291"/>
        <v>-41.24024640657084</v>
      </c>
      <c r="D1373" s="106">
        <f t="shared" ca="1" si="291"/>
        <v>-41.241093246267887</v>
      </c>
      <c r="E1373" s="106">
        <f t="shared" ca="1" si="291"/>
        <v>-41.241128249723836</v>
      </c>
      <c r="F1373" s="106">
        <f t="shared" ca="1" si="292"/>
        <v>41.24722222222222</v>
      </c>
      <c r="G1373" s="106">
        <f t="shared" ca="1" si="292"/>
        <v>41.241590612777053</v>
      </c>
      <c r="H1373" s="106">
        <f t="shared" ca="1" si="292"/>
        <v>41.268493150684932</v>
      </c>
      <c r="I1373" s="106" t="e">
        <f t="shared" ca="1" si="295"/>
        <v>#NUM!</v>
      </c>
      <c r="J1373" s="106" t="e">
        <f t="shared" ca="1" si="295"/>
        <v>#NUM!</v>
      </c>
      <c r="K1373" s="106" t="e">
        <f t="shared" ca="1" si="295"/>
        <v>#NUM!</v>
      </c>
      <c r="L1373" s="106" t="e">
        <f t="shared" ca="1" si="295"/>
        <v>#NUM!</v>
      </c>
      <c r="M1373" s="106" t="e">
        <f t="shared" ca="1" si="295"/>
        <v>#NUM!</v>
      </c>
      <c r="N1373" s="106" t="e">
        <f t="shared" ca="1" si="295"/>
        <v>#NUM!</v>
      </c>
      <c r="Q1373" s="4"/>
    </row>
    <row r="1374" spans="1:17" x14ac:dyDescent="0.2">
      <c r="A1374" s="110">
        <f t="shared" ca="1" si="294"/>
        <v>59665</v>
      </c>
      <c r="B1374" s="106">
        <f t="shared" ref="B1374:E1383" ca="1" si="296">($B$7-$A1374)/B$12</f>
        <v>-41.271232876712325</v>
      </c>
      <c r="C1374" s="106">
        <f t="shared" ca="1" si="296"/>
        <v>-41.242984257357975</v>
      </c>
      <c r="D1374" s="106">
        <f t="shared" ca="1" si="296"/>
        <v>-41.243831153274876</v>
      </c>
      <c r="E1374" s="106">
        <f t="shared" ca="1" si="296"/>
        <v>-41.243866159054626</v>
      </c>
      <c r="F1374" s="106">
        <f t="shared" ref="F1374:H1383" ca="1" si="297">YEARFRAC($A1374,$B$7,F$12)</f>
        <v>41.25</v>
      </c>
      <c r="G1374" s="106">
        <f t="shared" ca="1" si="297"/>
        <v>41.244328552803125</v>
      </c>
      <c r="H1374" s="106">
        <f t="shared" ca="1" si="297"/>
        <v>41.271232876712325</v>
      </c>
      <c r="I1374" s="106" t="e">
        <f t="shared" ref="I1374:N1383" ca="1" si="298">DATEDIF($A1374,$B$7,I$12)</f>
        <v>#NUM!</v>
      </c>
      <c r="J1374" s="106" t="e">
        <f t="shared" ca="1" si="298"/>
        <v>#NUM!</v>
      </c>
      <c r="K1374" s="106" t="e">
        <f t="shared" ca="1" si="298"/>
        <v>#NUM!</v>
      </c>
      <c r="L1374" s="106" t="e">
        <f t="shared" ca="1" si="298"/>
        <v>#NUM!</v>
      </c>
      <c r="M1374" s="106" t="e">
        <f t="shared" ca="1" si="298"/>
        <v>#NUM!</v>
      </c>
      <c r="N1374" s="106" t="e">
        <f t="shared" ca="1" si="298"/>
        <v>#NUM!</v>
      </c>
      <c r="Q1374" s="4"/>
    </row>
    <row r="1375" spans="1:17" x14ac:dyDescent="0.2">
      <c r="A1375" s="110">
        <f t="shared" ca="1" si="294"/>
        <v>59666</v>
      </c>
      <c r="B1375" s="106">
        <f t="shared" ca="1" si="296"/>
        <v>-41.273972602739725</v>
      </c>
      <c r="C1375" s="106">
        <f t="shared" ca="1" si="296"/>
        <v>-41.24572210814511</v>
      </c>
      <c r="D1375" s="106">
        <f t="shared" ca="1" si="296"/>
        <v>-41.246569060281864</v>
      </c>
      <c r="E1375" s="106">
        <f t="shared" ca="1" si="296"/>
        <v>-41.246604068385416</v>
      </c>
      <c r="F1375" s="106">
        <f t="shared" ca="1" si="297"/>
        <v>41.25277777777778</v>
      </c>
      <c r="G1375" s="106">
        <f t="shared" ca="1" si="297"/>
        <v>41.247066492829205</v>
      </c>
      <c r="H1375" s="106">
        <f t="shared" ca="1" si="297"/>
        <v>41.273972602739725</v>
      </c>
      <c r="I1375" s="106" t="e">
        <f t="shared" ca="1" si="298"/>
        <v>#NUM!</v>
      </c>
      <c r="J1375" s="106" t="e">
        <f t="shared" ca="1" si="298"/>
        <v>#NUM!</v>
      </c>
      <c r="K1375" s="106" t="e">
        <f t="shared" ca="1" si="298"/>
        <v>#NUM!</v>
      </c>
      <c r="L1375" s="106" t="e">
        <f t="shared" ca="1" si="298"/>
        <v>#NUM!</v>
      </c>
      <c r="M1375" s="106" t="e">
        <f t="shared" ca="1" si="298"/>
        <v>#NUM!</v>
      </c>
      <c r="N1375" s="106" t="e">
        <f t="shared" ca="1" si="298"/>
        <v>#NUM!</v>
      </c>
      <c r="Q1375" s="4"/>
    </row>
    <row r="1376" spans="1:17" x14ac:dyDescent="0.2">
      <c r="A1376" s="110">
        <f t="shared" ca="1" si="294"/>
        <v>59756</v>
      </c>
      <c r="B1376" s="106">
        <f t="shared" ca="1" si="296"/>
        <v>-41.520547945205479</v>
      </c>
      <c r="C1376" s="106">
        <f t="shared" ca="1" si="296"/>
        <v>-41.492128678986994</v>
      </c>
      <c r="D1376" s="106">
        <f t="shared" ca="1" si="296"/>
        <v>-41.492980690910834</v>
      </c>
      <c r="E1376" s="106">
        <f t="shared" ca="1" si="296"/>
        <v>-41.493015908156721</v>
      </c>
      <c r="F1376" s="106">
        <f t="shared" ca="1" si="297"/>
        <v>41.49722222222222</v>
      </c>
      <c r="G1376" s="106">
        <f t="shared" ca="1" si="297"/>
        <v>41.493481095176008</v>
      </c>
      <c r="H1376" s="106">
        <f t="shared" ca="1" si="297"/>
        <v>41.520547945205479</v>
      </c>
      <c r="I1376" s="106" t="e">
        <f t="shared" ca="1" si="298"/>
        <v>#NUM!</v>
      </c>
      <c r="J1376" s="106" t="e">
        <f t="shared" ca="1" si="298"/>
        <v>#NUM!</v>
      </c>
      <c r="K1376" s="106" t="e">
        <f t="shared" ca="1" si="298"/>
        <v>#NUM!</v>
      </c>
      <c r="L1376" s="106" t="e">
        <f t="shared" ca="1" si="298"/>
        <v>#NUM!</v>
      </c>
      <c r="M1376" s="106" t="e">
        <f t="shared" ca="1" si="298"/>
        <v>#NUM!</v>
      </c>
      <c r="N1376" s="106" t="e">
        <f t="shared" ca="1" si="298"/>
        <v>#NUM!</v>
      </c>
      <c r="Q1376" s="4"/>
    </row>
    <row r="1377" spans="1:18" x14ac:dyDescent="0.2">
      <c r="A1377" s="110">
        <f t="shared" ca="1" si="294"/>
        <v>59757</v>
      </c>
      <c r="B1377" s="106">
        <f t="shared" ca="1" si="296"/>
        <v>-41.523287671232879</v>
      </c>
      <c r="C1377" s="106">
        <f t="shared" ca="1" si="296"/>
        <v>-41.494866529774129</v>
      </c>
      <c r="D1377" s="106">
        <f t="shared" ca="1" si="296"/>
        <v>-41.495718597917822</v>
      </c>
      <c r="E1377" s="106">
        <f t="shared" ca="1" si="296"/>
        <v>-41.495753817487518</v>
      </c>
      <c r="F1377" s="106">
        <f t="shared" ca="1" si="297"/>
        <v>41.5</v>
      </c>
      <c r="G1377" s="106">
        <f t="shared" ca="1" si="297"/>
        <v>41.496219035202088</v>
      </c>
      <c r="H1377" s="106">
        <f t="shared" ca="1" si="297"/>
        <v>41.523287671232879</v>
      </c>
      <c r="I1377" s="106" t="e">
        <f t="shared" ca="1" si="298"/>
        <v>#NUM!</v>
      </c>
      <c r="J1377" s="106" t="e">
        <f t="shared" ca="1" si="298"/>
        <v>#NUM!</v>
      </c>
      <c r="K1377" s="106" t="e">
        <f t="shared" ca="1" si="298"/>
        <v>#NUM!</v>
      </c>
      <c r="L1377" s="106" t="e">
        <f t="shared" ca="1" si="298"/>
        <v>#NUM!</v>
      </c>
      <c r="M1377" s="106" t="e">
        <f t="shared" ca="1" si="298"/>
        <v>#NUM!</v>
      </c>
      <c r="N1377" s="106" t="e">
        <f t="shared" ca="1" si="298"/>
        <v>#NUM!</v>
      </c>
      <c r="Q1377" s="4"/>
    </row>
    <row r="1378" spans="1:18" x14ac:dyDescent="0.2">
      <c r="A1378" s="110">
        <f t="shared" ca="1" si="294"/>
        <v>59758</v>
      </c>
      <c r="B1378" s="106">
        <f t="shared" ca="1" si="296"/>
        <v>-41.526027397260272</v>
      </c>
      <c r="C1378" s="106">
        <f t="shared" ca="1" si="296"/>
        <v>-41.497604380561256</v>
      </c>
      <c r="D1378" s="106">
        <f t="shared" ca="1" si="296"/>
        <v>-41.49845650492481</v>
      </c>
      <c r="E1378" s="106">
        <f t="shared" ca="1" si="296"/>
        <v>-41.498491726818308</v>
      </c>
      <c r="F1378" s="106">
        <f t="shared" ca="1" si="297"/>
        <v>41.50277777777778</v>
      </c>
      <c r="G1378" s="106">
        <f t="shared" ca="1" si="297"/>
        <v>41.498956975228161</v>
      </c>
      <c r="H1378" s="106">
        <f t="shared" ca="1" si="297"/>
        <v>41.526027397260272</v>
      </c>
      <c r="I1378" s="106" t="e">
        <f t="shared" ca="1" si="298"/>
        <v>#NUM!</v>
      </c>
      <c r="J1378" s="106" t="e">
        <f t="shared" ca="1" si="298"/>
        <v>#NUM!</v>
      </c>
      <c r="K1378" s="106" t="e">
        <f t="shared" ca="1" si="298"/>
        <v>#NUM!</v>
      </c>
      <c r="L1378" s="106" t="e">
        <f t="shared" ca="1" si="298"/>
        <v>#NUM!</v>
      </c>
      <c r="M1378" s="106" t="e">
        <f t="shared" ca="1" si="298"/>
        <v>#NUM!</v>
      </c>
      <c r="N1378" s="106" t="e">
        <f t="shared" ca="1" si="298"/>
        <v>#NUM!</v>
      </c>
      <c r="Q1378" s="4"/>
    </row>
    <row r="1379" spans="1:18" x14ac:dyDescent="0.2">
      <c r="A1379" s="110">
        <f t="shared" ca="1" si="294"/>
        <v>59848</v>
      </c>
      <c r="B1379" s="106">
        <f t="shared" ca="1" si="296"/>
        <v>-41.772602739726025</v>
      </c>
      <c r="C1379" s="106">
        <f t="shared" ca="1" si="296"/>
        <v>-41.744010951403148</v>
      </c>
      <c r="D1379" s="106">
        <f t="shared" ca="1" si="296"/>
        <v>-41.744868135553773</v>
      </c>
      <c r="E1379" s="106">
        <f t="shared" ca="1" si="296"/>
        <v>-41.744903566589613</v>
      </c>
      <c r="F1379" s="106">
        <f t="shared" ca="1" si="297"/>
        <v>41.74722222222222</v>
      </c>
      <c r="G1379" s="106">
        <f t="shared" ca="1" si="297"/>
        <v>41.745371577574964</v>
      </c>
      <c r="H1379" s="106">
        <f t="shared" ca="1" si="297"/>
        <v>41.772602739726025</v>
      </c>
      <c r="I1379" s="106" t="e">
        <f t="shared" ca="1" si="298"/>
        <v>#NUM!</v>
      </c>
      <c r="J1379" s="106" t="e">
        <f t="shared" ca="1" si="298"/>
        <v>#NUM!</v>
      </c>
      <c r="K1379" s="106" t="e">
        <f t="shared" ca="1" si="298"/>
        <v>#NUM!</v>
      </c>
      <c r="L1379" s="106" t="e">
        <f t="shared" ca="1" si="298"/>
        <v>#NUM!</v>
      </c>
      <c r="M1379" s="106" t="e">
        <f t="shared" ca="1" si="298"/>
        <v>#NUM!</v>
      </c>
      <c r="N1379" s="106" t="e">
        <f t="shared" ca="1" si="298"/>
        <v>#NUM!</v>
      </c>
      <c r="Q1379" s="4"/>
    </row>
    <row r="1380" spans="1:18" x14ac:dyDescent="0.2">
      <c r="A1380" s="110">
        <f t="shared" ca="1" si="294"/>
        <v>59849</v>
      </c>
      <c r="B1380" s="106">
        <f t="shared" ca="1" si="296"/>
        <v>-41.775342465753425</v>
      </c>
      <c r="C1380" s="106">
        <f t="shared" ca="1" si="296"/>
        <v>-41.746748802190282</v>
      </c>
      <c r="D1380" s="106">
        <f t="shared" ca="1" si="296"/>
        <v>-41.747606042560761</v>
      </c>
      <c r="E1380" s="106">
        <f t="shared" ca="1" si="296"/>
        <v>-41.747641475920403</v>
      </c>
      <c r="F1380" s="106">
        <f t="shared" ca="1" si="297"/>
        <v>41.75</v>
      </c>
      <c r="G1380" s="106">
        <f t="shared" ca="1" si="297"/>
        <v>41.748109517601044</v>
      </c>
      <c r="H1380" s="106">
        <f t="shared" ca="1" si="297"/>
        <v>41.775342465753425</v>
      </c>
      <c r="I1380" s="106" t="e">
        <f t="shared" ca="1" si="298"/>
        <v>#NUM!</v>
      </c>
      <c r="J1380" s="106" t="e">
        <f t="shared" ca="1" si="298"/>
        <v>#NUM!</v>
      </c>
      <c r="K1380" s="106" t="e">
        <f t="shared" ca="1" si="298"/>
        <v>#NUM!</v>
      </c>
      <c r="L1380" s="106" t="e">
        <f t="shared" ca="1" si="298"/>
        <v>#NUM!</v>
      </c>
      <c r="M1380" s="106" t="e">
        <f t="shared" ca="1" si="298"/>
        <v>#NUM!</v>
      </c>
      <c r="N1380" s="106" t="e">
        <f t="shared" ca="1" si="298"/>
        <v>#NUM!</v>
      </c>
      <c r="Q1380" s="4"/>
    </row>
    <row r="1381" spans="1:18" x14ac:dyDescent="0.2">
      <c r="A1381" s="110">
        <f t="shared" ca="1" si="294"/>
        <v>59850</v>
      </c>
      <c r="B1381" s="106">
        <f t="shared" ca="1" si="296"/>
        <v>-41.778082191780825</v>
      </c>
      <c r="C1381" s="106">
        <f t="shared" ca="1" si="296"/>
        <v>-41.74948665297741</v>
      </c>
      <c r="D1381" s="106">
        <f t="shared" ca="1" si="296"/>
        <v>-41.75034394956775</v>
      </c>
      <c r="E1381" s="106">
        <f t="shared" ca="1" si="296"/>
        <v>-41.750379385251193</v>
      </c>
      <c r="F1381" s="106">
        <f t="shared" ca="1" si="297"/>
        <v>41.75277777777778</v>
      </c>
      <c r="G1381" s="106">
        <f t="shared" ca="1" si="297"/>
        <v>41.750847457627117</v>
      </c>
      <c r="H1381" s="106">
        <f t="shared" ca="1" si="297"/>
        <v>41.778082191780825</v>
      </c>
      <c r="I1381" s="106" t="e">
        <f t="shared" ca="1" si="298"/>
        <v>#NUM!</v>
      </c>
      <c r="J1381" s="106" t="e">
        <f t="shared" ca="1" si="298"/>
        <v>#NUM!</v>
      </c>
      <c r="K1381" s="106" t="e">
        <f t="shared" ca="1" si="298"/>
        <v>#NUM!</v>
      </c>
      <c r="L1381" s="106" t="e">
        <f t="shared" ca="1" si="298"/>
        <v>#NUM!</v>
      </c>
      <c r="M1381" s="106" t="e">
        <f t="shared" ca="1" si="298"/>
        <v>#NUM!</v>
      </c>
      <c r="N1381" s="106" t="e">
        <f t="shared" ca="1" si="298"/>
        <v>#NUM!</v>
      </c>
      <c r="Q1381" s="4"/>
    </row>
    <row r="1382" spans="1:18" x14ac:dyDescent="0.2">
      <c r="A1382" s="110">
        <f t="shared" ca="1" si="294"/>
        <v>59940</v>
      </c>
      <c r="B1382" s="106">
        <f t="shared" ca="1" si="296"/>
        <v>-42.024657534246572</v>
      </c>
      <c r="C1382" s="106">
        <f t="shared" ca="1" si="296"/>
        <v>-41.995893223819301</v>
      </c>
      <c r="D1382" s="106">
        <f t="shared" ca="1" si="296"/>
        <v>-41.996755580196719</v>
      </c>
      <c r="E1382" s="106">
        <f t="shared" ca="1" si="296"/>
        <v>-41.996791225022498</v>
      </c>
      <c r="F1382" s="106">
        <f t="shared" ca="1" si="297"/>
        <v>41.99722222222222</v>
      </c>
      <c r="G1382" s="106">
        <f t="shared" ca="1" si="297"/>
        <v>41.995224754870748</v>
      </c>
      <c r="H1382" s="106">
        <f t="shared" ca="1" si="297"/>
        <v>42.024657534246572</v>
      </c>
      <c r="I1382" s="106" t="e">
        <f t="shared" ca="1" si="298"/>
        <v>#NUM!</v>
      </c>
      <c r="J1382" s="106" t="e">
        <f t="shared" ca="1" si="298"/>
        <v>#NUM!</v>
      </c>
      <c r="K1382" s="106" t="e">
        <f t="shared" ca="1" si="298"/>
        <v>#NUM!</v>
      </c>
      <c r="L1382" s="106" t="e">
        <f t="shared" ca="1" si="298"/>
        <v>#NUM!</v>
      </c>
      <c r="M1382" s="106" t="e">
        <f t="shared" ca="1" si="298"/>
        <v>#NUM!</v>
      </c>
      <c r="N1382" s="106" t="e">
        <f t="shared" ca="1" si="298"/>
        <v>#NUM!</v>
      </c>
      <c r="Q1382" s="4"/>
    </row>
    <row r="1383" spans="1:18" x14ac:dyDescent="0.2">
      <c r="A1383" s="110">
        <f t="shared" ca="1" si="294"/>
        <v>59941</v>
      </c>
      <c r="B1383" s="106">
        <f t="shared" ca="1" si="296"/>
        <v>-42.027397260273972</v>
      </c>
      <c r="C1383" s="106">
        <f t="shared" ca="1" si="296"/>
        <v>-41.998631074606436</v>
      </c>
      <c r="D1383" s="106">
        <f t="shared" ca="1" si="296"/>
        <v>-41.999493487203708</v>
      </c>
      <c r="E1383" s="106">
        <f t="shared" ca="1" si="296"/>
        <v>-41.999529134353288</v>
      </c>
      <c r="F1383" s="106">
        <f t="shared" ca="1" si="297"/>
        <v>42</v>
      </c>
      <c r="G1383" s="106">
        <f t="shared" ca="1" si="297"/>
        <v>41.997962562078186</v>
      </c>
      <c r="H1383" s="106">
        <f t="shared" ca="1" si="297"/>
        <v>42.027397260273972</v>
      </c>
      <c r="I1383" s="106" t="e">
        <f t="shared" ca="1" si="298"/>
        <v>#NUM!</v>
      </c>
      <c r="J1383" s="106" t="e">
        <f t="shared" ca="1" si="298"/>
        <v>#NUM!</v>
      </c>
      <c r="K1383" s="106" t="e">
        <f t="shared" ca="1" si="298"/>
        <v>#NUM!</v>
      </c>
      <c r="L1383" s="106" t="e">
        <f t="shared" ca="1" si="298"/>
        <v>#NUM!</v>
      </c>
      <c r="M1383" s="106" t="e">
        <f t="shared" ca="1" si="298"/>
        <v>#NUM!</v>
      </c>
      <c r="N1383" s="106" t="e">
        <f t="shared" ca="1" si="298"/>
        <v>#NUM!</v>
      </c>
      <c r="Q1383" s="4"/>
    </row>
    <row r="1384" spans="1:18" x14ac:dyDescent="0.2">
      <c r="A1384" s="113"/>
      <c r="B1384" s="111"/>
      <c r="C1384" s="111"/>
      <c r="D1384" s="111"/>
      <c r="E1384" s="112"/>
      <c r="F1384" s="112"/>
      <c r="G1384" s="112"/>
      <c r="H1384" s="112"/>
      <c r="I1384" s="113"/>
      <c r="J1384" s="113"/>
      <c r="K1384" s="113"/>
      <c r="L1384" s="113"/>
      <c r="M1384" s="113"/>
      <c r="N1384" s="113"/>
      <c r="P1384" s="113"/>
      <c r="Q1384" s="114"/>
      <c r="R1384" s="111"/>
    </row>
    <row r="1385" spans="1:18" x14ac:dyDescent="0.2">
      <c r="E1385" s="27"/>
      <c r="F1385" s="27"/>
      <c r="G1385" s="27"/>
      <c r="H1385" s="27"/>
      <c r="I1385" s="31"/>
      <c r="J1385" s="31"/>
      <c r="K1385" s="31"/>
      <c r="L1385" s="31"/>
      <c r="M1385" s="31"/>
      <c r="N1385" s="31"/>
      <c r="O1385" s="31"/>
      <c r="P1385" s="31"/>
      <c r="Q1385" s="28"/>
    </row>
    <row r="1386" spans="1:18" x14ac:dyDescent="0.2">
      <c r="E1386" s="27"/>
      <c r="F1386" s="27"/>
      <c r="G1386" s="27"/>
      <c r="H1386" s="27"/>
      <c r="I1386" s="31"/>
      <c r="J1386" s="31"/>
      <c r="K1386" s="31"/>
      <c r="L1386" s="31"/>
      <c r="M1386" s="31"/>
      <c r="N1386" s="31"/>
      <c r="O1386" s="31"/>
      <c r="P1386" s="31"/>
      <c r="Q1386" s="28"/>
    </row>
    <row r="1387" spans="1:18" x14ac:dyDescent="0.2">
      <c r="E1387" s="27"/>
      <c r="F1387" s="27"/>
      <c r="G1387" s="27"/>
      <c r="H1387" s="27"/>
      <c r="I1387" s="31"/>
      <c r="J1387" s="31"/>
      <c r="K1387" s="31"/>
      <c r="L1387" s="31"/>
      <c r="M1387" s="31"/>
      <c r="N1387" s="31"/>
      <c r="O1387" s="31"/>
      <c r="P1387" s="31"/>
      <c r="Q1387" s="28"/>
    </row>
    <row r="1388" spans="1:18" x14ac:dyDescent="0.2">
      <c r="E1388" s="27"/>
      <c r="F1388" s="27"/>
      <c r="G1388" s="27"/>
      <c r="H1388" s="27"/>
      <c r="I1388" s="31"/>
      <c r="J1388" s="31"/>
      <c r="K1388" s="31"/>
      <c r="L1388" s="31"/>
      <c r="M1388" s="31"/>
      <c r="N1388" s="31"/>
      <c r="O1388" s="31"/>
      <c r="P1388" s="31"/>
      <c r="Q1388" s="28"/>
    </row>
    <row r="1389" spans="1:18" x14ac:dyDescent="0.2">
      <c r="E1389" s="27"/>
      <c r="F1389" s="27"/>
      <c r="G1389" s="27"/>
      <c r="H1389" s="27"/>
      <c r="I1389" s="31"/>
      <c r="J1389" s="31"/>
      <c r="K1389" s="31"/>
      <c r="L1389" s="31"/>
      <c r="M1389" s="31"/>
      <c r="N1389" s="31"/>
      <c r="O1389" s="31"/>
      <c r="P1389" s="31"/>
      <c r="Q1389" s="28"/>
    </row>
    <row r="1390" spans="1:18" x14ac:dyDescent="0.2">
      <c r="E1390" s="27"/>
      <c r="F1390" s="27"/>
      <c r="G1390" s="27"/>
      <c r="H1390" s="27"/>
      <c r="I1390" s="31"/>
      <c r="J1390" s="31"/>
      <c r="K1390" s="31"/>
      <c r="L1390" s="31"/>
      <c r="M1390" s="31"/>
      <c r="N1390" s="31"/>
      <c r="O1390" s="31"/>
      <c r="P1390" s="31"/>
      <c r="Q1390" s="28"/>
    </row>
    <row r="1391" spans="1:18" x14ac:dyDescent="0.2">
      <c r="E1391" s="27"/>
      <c r="F1391" s="27"/>
      <c r="G1391" s="27"/>
      <c r="H1391" s="27"/>
      <c r="I1391" s="31"/>
      <c r="J1391" s="31"/>
      <c r="K1391" s="31"/>
      <c r="L1391" s="31"/>
      <c r="M1391" s="31"/>
      <c r="N1391" s="31"/>
      <c r="O1391" s="31"/>
      <c r="P1391" s="31"/>
      <c r="Q1391" s="28"/>
    </row>
    <row r="1392" spans="1:18" x14ac:dyDescent="0.2">
      <c r="E1392" s="27"/>
      <c r="F1392" s="27"/>
      <c r="G1392" s="27"/>
      <c r="H1392" s="27"/>
      <c r="I1392" s="31"/>
      <c r="J1392" s="31"/>
      <c r="K1392" s="31"/>
      <c r="L1392" s="31"/>
      <c r="M1392" s="31"/>
      <c r="N1392" s="31"/>
      <c r="O1392" s="31"/>
      <c r="P1392" s="31"/>
      <c r="Q1392" s="28"/>
    </row>
    <row r="1393" spans="5:17" x14ac:dyDescent="0.2">
      <c r="E1393" s="27"/>
      <c r="F1393" s="27"/>
      <c r="G1393" s="27"/>
      <c r="H1393" s="27"/>
      <c r="I1393" s="31"/>
      <c r="J1393" s="31"/>
      <c r="K1393" s="31"/>
      <c r="L1393" s="31"/>
      <c r="M1393" s="31"/>
      <c r="N1393" s="31"/>
      <c r="O1393" s="31"/>
      <c r="P1393" s="31"/>
      <c r="Q1393" s="28"/>
    </row>
    <row r="1394" spans="5:17" x14ac:dyDescent="0.2">
      <c r="E1394" s="27"/>
      <c r="F1394" s="27"/>
      <c r="G1394" s="27"/>
      <c r="H1394" s="27"/>
      <c r="I1394" s="31"/>
      <c r="J1394" s="31"/>
      <c r="K1394" s="31"/>
      <c r="L1394" s="31"/>
      <c r="M1394" s="31"/>
      <c r="N1394" s="31"/>
      <c r="O1394" s="31"/>
      <c r="P1394" s="31"/>
      <c r="Q1394" s="28"/>
    </row>
    <row r="1395" spans="5:17" x14ac:dyDescent="0.2">
      <c r="E1395" s="27"/>
      <c r="F1395" s="27"/>
      <c r="G1395" s="27"/>
      <c r="H1395" s="27"/>
      <c r="I1395" s="31"/>
      <c r="J1395" s="31"/>
      <c r="K1395" s="31"/>
      <c r="L1395" s="31"/>
      <c r="M1395" s="31"/>
      <c r="N1395" s="31"/>
      <c r="O1395" s="31"/>
      <c r="P1395" s="31"/>
      <c r="Q1395" s="28"/>
    </row>
    <row r="1396" spans="5:17" x14ac:dyDescent="0.2">
      <c r="E1396" s="27"/>
      <c r="F1396" s="27"/>
      <c r="G1396" s="27"/>
      <c r="H1396" s="27"/>
      <c r="I1396" s="31"/>
      <c r="J1396" s="31"/>
      <c r="K1396" s="31"/>
      <c r="L1396" s="31"/>
      <c r="M1396" s="31"/>
      <c r="N1396" s="31"/>
      <c r="O1396" s="31"/>
      <c r="P1396" s="31"/>
      <c r="Q1396" s="28"/>
    </row>
    <row r="1397" spans="5:17" x14ac:dyDescent="0.2">
      <c r="E1397" s="27"/>
      <c r="F1397" s="27"/>
      <c r="G1397" s="27"/>
      <c r="H1397" s="27"/>
      <c r="I1397" s="31"/>
      <c r="J1397" s="31"/>
      <c r="K1397" s="31"/>
      <c r="L1397" s="31"/>
      <c r="M1397" s="31"/>
      <c r="N1397" s="31"/>
      <c r="O1397" s="31"/>
      <c r="P1397" s="31"/>
      <c r="Q1397" s="28"/>
    </row>
    <row r="1398" spans="5:17" x14ac:dyDescent="0.2">
      <c r="E1398" s="27"/>
      <c r="F1398" s="27"/>
      <c r="G1398" s="27"/>
      <c r="H1398" s="27"/>
      <c r="I1398" s="31"/>
      <c r="J1398" s="31"/>
      <c r="K1398" s="31"/>
      <c r="L1398" s="31"/>
      <c r="M1398" s="31"/>
      <c r="N1398" s="31"/>
      <c r="O1398" s="31"/>
      <c r="P1398" s="31"/>
      <c r="Q1398" s="28"/>
    </row>
    <row r="1399" spans="5:17" x14ac:dyDescent="0.2">
      <c r="E1399" s="27"/>
      <c r="F1399" s="27"/>
      <c r="G1399" s="27"/>
      <c r="H1399" s="27"/>
      <c r="I1399" s="31"/>
      <c r="J1399" s="31"/>
      <c r="K1399" s="31"/>
      <c r="L1399" s="31"/>
      <c r="M1399" s="31"/>
      <c r="N1399" s="31"/>
      <c r="O1399" s="31"/>
      <c r="P1399" s="31"/>
      <c r="Q1399" s="28"/>
    </row>
    <row r="1400" spans="5:17" x14ac:dyDescent="0.2">
      <c r="E1400" s="27"/>
      <c r="F1400" s="27"/>
      <c r="G1400" s="27"/>
      <c r="H1400" s="27"/>
      <c r="I1400" s="31"/>
      <c r="J1400" s="31"/>
      <c r="K1400" s="31"/>
      <c r="L1400" s="31"/>
      <c r="M1400" s="31"/>
      <c r="N1400" s="31"/>
      <c r="O1400" s="31"/>
      <c r="P1400" s="31"/>
      <c r="Q1400" s="28"/>
    </row>
    <row r="1401" spans="5:17" x14ac:dyDescent="0.2">
      <c r="E1401" s="27"/>
      <c r="F1401" s="27"/>
      <c r="G1401" s="27"/>
      <c r="H1401" s="27"/>
      <c r="I1401" s="31"/>
      <c r="J1401" s="31"/>
      <c r="K1401" s="31"/>
      <c r="L1401" s="31"/>
      <c r="M1401" s="31"/>
      <c r="N1401" s="31"/>
      <c r="O1401" s="31"/>
      <c r="P1401" s="31"/>
      <c r="Q1401" s="28"/>
    </row>
    <row r="1402" spans="5:17" x14ac:dyDescent="0.2">
      <c r="E1402" s="27"/>
      <c r="F1402" s="27"/>
      <c r="G1402" s="27"/>
      <c r="H1402" s="27"/>
      <c r="I1402" s="31"/>
      <c r="J1402" s="31"/>
      <c r="K1402" s="31"/>
      <c r="L1402" s="31"/>
      <c r="M1402" s="31"/>
      <c r="N1402" s="31"/>
      <c r="O1402" s="31"/>
      <c r="P1402" s="31"/>
      <c r="Q1402" s="28"/>
    </row>
    <row r="1403" spans="5:17" x14ac:dyDescent="0.2">
      <c r="E1403" s="27"/>
      <c r="F1403" s="27"/>
      <c r="G1403" s="27"/>
      <c r="H1403" s="27"/>
      <c r="I1403" s="31"/>
      <c r="J1403" s="31"/>
      <c r="K1403" s="31"/>
      <c r="L1403" s="31"/>
      <c r="M1403" s="31"/>
      <c r="N1403" s="31"/>
      <c r="O1403" s="31"/>
      <c r="P1403" s="31"/>
      <c r="Q1403" s="28"/>
    </row>
    <row r="1404" spans="5:17" x14ac:dyDescent="0.2">
      <c r="E1404" s="27"/>
      <c r="F1404" s="27"/>
      <c r="G1404" s="27"/>
      <c r="H1404" s="27"/>
      <c r="I1404" s="31"/>
      <c r="J1404" s="31"/>
      <c r="K1404" s="31"/>
      <c r="L1404" s="31"/>
      <c r="M1404" s="31"/>
      <c r="N1404" s="31"/>
      <c r="O1404" s="31"/>
      <c r="P1404" s="31"/>
      <c r="Q1404" s="28"/>
    </row>
    <row r="1405" spans="5:17" x14ac:dyDescent="0.2">
      <c r="E1405" s="27"/>
      <c r="F1405" s="27"/>
      <c r="G1405" s="27"/>
      <c r="H1405" s="27"/>
      <c r="I1405" s="31"/>
      <c r="J1405" s="31"/>
      <c r="K1405" s="31"/>
      <c r="L1405" s="31"/>
      <c r="M1405" s="31"/>
      <c r="N1405" s="31"/>
      <c r="O1405" s="31"/>
      <c r="P1405" s="31"/>
      <c r="Q1405" s="28"/>
    </row>
    <row r="1406" spans="5:17" x14ac:dyDescent="0.2">
      <c r="E1406" s="27"/>
      <c r="F1406" s="27"/>
      <c r="G1406" s="27"/>
      <c r="H1406" s="27"/>
      <c r="I1406" s="31"/>
      <c r="J1406" s="31"/>
      <c r="K1406" s="31"/>
      <c r="L1406" s="31"/>
      <c r="M1406" s="31"/>
      <c r="N1406" s="31"/>
      <c r="O1406" s="31"/>
      <c r="P1406" s="31"/>
      <c r="Q1406" s="28"/>
    </row>
    <row r="1407" spans="5:17" x14ac:dyDescent="0.2">
      <c r="E1407" s="27"/>
      <c r="F1407" s="27"/>
      <c r="G1407" s="27"/>
      <c r="H1407" s="27"/>
      <c r="I1407" s="31"/>
      <c r="J1407" s="31"/>
      <c r="K1407" s="31"/>
      <c r="L1407" s="31"/>
      <c r="M1407" s="31"/>
      <c r="N1407" s="31"/>
      <c r="O1407" s="31"/>
      <c r="P1407" s="31"/>
      <c r="Q1407" s="28"/>
    </row>
    <row r="1408" spans="5:17" x14ac:dyDescent="0.2">
      <c r="E1408" s="27"/>
      <c r="F1408" s="27"/>
      <c r="G1408" s="27"/>
      <c r="H1408" s="27"/>
      <c r="I1408" s="31"/>
      <c r="J1408" s="31"/>
      <c r="K1408" s="31"/>
      <c r="L1408" s="31"/>
      <c r="M1408" s="31"/>
      <c r="N1408" s="31"/>
      <c r="O1408" s="31"/>
      <c r="P1408" s="31"/>
      <c r="Q1408" s="28"/>
    </row>
    <row r="1409" spans="5:17" x14ac:dyDescent="0.2">
      <c r="E1409" s="27"/>
      <c r="F1409" s="27"/>
      <c r="G1409" s="27"/>
      <c r="H1409" s="27"/>
      <c r="I1409" s="31"/>
      <c r="J1409" s="31"/>
      <c r="K1409" s="31"/>
      <c r="L1409" s="31"/>
      <c r="M1409" s="31"/>
      <c r="N1409" s="31"/>
      <c r="O1409" s="31"/>
      <c r="P1409" s="31"/>
      <c r="Q1409" s="28"/>
    </row>
    <row r="1410" spans="5:17" x14ac:dyDescent="0.2">
      <c r="E1410" s="27"/>
      <c r="F1410" s="27"/>
      <c r="G1410" s="27"/>
      <c r="H1410" s="27"/>
      <c r="I1410" s="31"/>
      <c r="J1410" s="31"/>
      <c r="K1410" s="31"/>
      <c r="L1410" s="31"/>
      <c r="M1410" s="31"/>
      <c r="N1410" s="31"/>
      <c r="O1410" s="31"/>
      <c r="P1410" s="31"/>
      <c r="Q1410" s="28"/>
    </row>
    <row r="1411" spans="5:17" x14ac:dyDescent="0.2">
      <c r="E1411" s="27"/>
      <c r="F1411" s="27"/>
      <c r="G1411" s="27"/>
      <c r="H1411" s="27"/>
      <c r="I1411" s="31"/>
      <c r="J1411" s="31"/>
      <c r="K1411" s="31"/>
      <c r="L1411" s="31"/>
      <c r="M1411" s="31"/>
      <c r="N1411" s="31"/>
      <c r="O1411" s="31"/>
      <c r="P1411" s="31"/>
      <c r="Q1411" s="28"/>
    </row>
    <row r="1412" spans="5:17" x14ac:dyDescent="0.2">
      <c r="E1412" s="27"/>
      <c r="F1412" s="27"/>
      <c r="G1412" s="27"/>
      <c r="H1412" s="27"/>
      <c r="I1412" s="31"/>
      <c r="J1412" s="31"/>
      <c r="K1412" s="31"/>
      <c r="L1412" s="31"/>
      <c r="M1412" s="31"/>
      <c r="N1412" s="31"/>
      <c r="O1412" s="31"/>
      <c r="P1412" s="31"/>
      <c r="Q1412" s="28"/>
    </row>
    <row r="1413" spans="5:17" x14ac:dyDescent="0.2">
      <c r="E1413" s="27"/>
      <c r="F1413" s="27"/>
      <c r="G1413" s="27"/>
      <c r="H1413" s="27"/>
      <c r="I1413" s="31"/>
      <c r="J1413" s="31"/>
      <c r="K1413" s="31"/>
      <c r="L1413" s="31"/>
      <c r="M1413" s="31"/>
      <c r="N1413" s="31"/>
      <c r="O1413" s="31"/>
      <c r="P1413" s="31"/>
      <c r="Q1413" s="28"/>
    </row>
    <row r="1414" spans="5:17" x14ac:dyDescent="0.2">
      <c r="E1414" s="27"/>
      <c r="F1414" s="27"/>
      <c r="G1414" s="27"/>
      <c r="H1414" s="27"/>
      <c r="I1414" s="31"/>
      <c r="J1414" s="31"/>
      <c r="K1414" s="31"/>
      <c r="L1414" s="31"/>
      <c r="M1414" s="31"/>
      <c r="N1414" s="31"/>
      <c r="O1414" s="31"/>
      <c r="P1414" s="31"/>
      <c r="Q1414" s="28"/>
    </row>
    <row r="1415" spans="5:17" x14ac:dyDescent="0.2">
      <c r="E1415" s="27"/>
      <c r="F1415" s="27"/>
      <c r="G1415" s="27"/>
      <c r="H1415" s="27"/>
      <c r="I1415" s="31"/>
      <c r="J1415" s="31"/>
      <c r="K1415" s="31"/>
      <c r="L1415" s="31"/>
      <c r="M1415" s="31"/>
      <c r="N1415" s="31"/>
      <c r="O1415" s="31"/>
      <c r="P1415" s="31"/>
      <c r="Q1415" s="28"/>
    </row>
    <row r="1416" spans="5:17" x14ac:dyDescent="0.2">
      <c r="E1416" s="27"/>
      <c r="F1416" s="27"/>
      <c r="G1416" s="27"/>
      <c r="H1416" s="27"/>
      <c r="I1416" s="31"/>
      <c r="J1416" s="31"/>
      <c r="K1416" s="31"/>
      <c r="L1416" s="31"/>
      <c r="M1416" s="31"/>
      <c r="N1416" s="31"/>
      <c r="O1416" s="31"/>
      <c r="P1416" s="31"/>
      <c r="Q1416" s="28"/>
    </row>
    <row r="1417" spans="5:17" x14ac:dyDescent="0.2">
      <c r="E1417" s="27"/>
      <c r="F1417" s="27"/>
      <c r="G1417" s="27"/>
      <c r="H1417" s="27"/>
      <c r="I1417" s="31"/>
      <c r="J1417" s="31"/>
      <c r="K1417" s="31"/>
      <c r="L1417" s="31"/>
      <c r="M1417" s="31"/>
      <c r="N1417" s="31"/>
      <c r="O1417" s="31"/>
      <c r="P1417" s="31"/>
      <c r="Q1417" s="28"/>
    </row>
    <row r="1418" spans="5:17" x14ac:dyDescent="0.2">
      <c r="E1418" s="27"/>
      <c r="F1418" s="27"/>
      <c r="G1418" s="27"/>
      <c r="H1418" s="27"/>
      <c r="I1418" s="31"/>
      <c r="J1418" s="31"/>
      <c r="K1418" s="31"/>
      <c r="L1418" s="31"/>
      <c r="M1418" s="31"/>
      <c r="N1418" s="31"/>
      <c r="O1418" s="31"/>
      <c r="P1418" s="31"/>
      <c r="Q1418" s="28"/>
    </row>
    <row r="1419" spans="5:17" x14ac:dyDescent="0.2">
      <c r="E1419" s="27"/>
      <c r="F1419" s="27"/>
      <c r="G1419" s="27"/>
      <c r="H1419" s="27"/>
      <c r="I1419" s="31"/>
      <c r="J1419" s="31"/>
      <c r="K1419" s="31"/>
      <c r="L1419" s="31"/>
      <c r="M1419" s="31"/>
      <c r="N1419" s="31"/>
      <c r="O1419" s="31"/>
      <c r="P1419" s="31"/>
      <c r="Q1419" s="28"/>
    </row>
    <row r="1420" spans="5:17" x14ac:dyDescent="0.2">
      <c r="E1420" s="27"/>
      <c r="F1420" s="27"/>
      <c r="G1420" s="27"/>
      <c r="H1420" s="27"/>
      <c r="I1420" s="31"/>
      <c r="J1420" s="31"/>
      <c r="K1420" s="31"/>
      <c r="L1420" s="31"/>
      <c r="M1420" s="31"/>
      <c r="N1420" s="31"/>
      <c r="O1420" s="31"/>
      <c r="P1420" s="31"/>
      <c r="Q1420" s="28"/>
    </row>
    <row r="1421" spans="5:17" x14ac:dyDescent="0.2">
      <c r="E1421" s="27"/>
      <c r="F1421" s="27"/>
      <c r="G1421" s="27"/>
      <c r="H1421" s="27"/>
      <c r="I1421" s="31"/>
      <c r="J1421" s="31"/>
      <c r="K1421" s="31"/>
      <c r="L1421" s="31"/>
      <c r="M1421" s="31"/>
      <c r="N1421" s="31"/>
      <c r="O1421" s="31"/>
      <c r="P1421" s="31"/>
      <c r="Q1421" s="28"/>
    </row>
    <row r="1422" spans="5:17" x14ac:dyDescent="0.2">
      <c r="E1422" s="27"/>
      <c r="F1422" s="27"/>
      <c r="G1422" s="27"/>
      <c r="H1422" s="27"/>
      <c r="I1422" s="31"/>
      <c r="J1422" s="31"/>
      <c r="K1422" s="31"/>
      <c r="L1422" s="31"/>
      <c r="M1422" s="31"/>
      <c r="N1422" s="31"/>
      <c r="O1422" s="31"/>
      <c r="P1422" s="31"/>
      <c r="Q1422" s="28"/>
    </row>
    <row r="1423" spans="5:17" x14ac:dyDescent="0.2">
      <c r="E1423" s="27"/>
      <c r="F1423" s="27"/>
      <c r="G1423" s="27"/>
      <c r="H1423" s="27"/>
      <c r="I1423" s="31"/>
      <c r="J1423" s="31"/>
      <c r="K1423" s="31"/>
      <c r="L1423" s="31"/>
      <c r="M1423" s="31"/>
      <c r="N1423" s="31"/>
      <c r="O1423" s="31"/>
      <c r="P1423" s="31"/>
      <c r="Q1423" s="28"/>
    </row>
    <row r="1424" spans="5:17" x14ac:dyDescent="0.2">
      <c r="E1424" s="27"/>
      <c r="F1424" s="27"/>
      <c r="G1424" s="27"/>
      <c r="H1424" s="27"/>
      <c r="I1424" s="31"/>
      <c r="J1424" s="31"/>
      <c r="K1424" s="31"/>
      <c r="L1424" s="31"/>
      <c r="M1424" s="31"/>
      <c r="N1424" s="31"/>
      <c r="O1424" s="31"/>
      <c r="P1424" s="31"/>
      <c r="Q1424" s="28"/>
    </row>
    <row r="1425" spans="5:17" x14ac:dyDescent="0.2">
      <c r="E1425" s="27"/>
      <c r="F1425" s="27"/>
      <c r="G1425" s="27"/>
      <c r="H1425" s="27"/>
      <c r="I1425" s="31"/>
      <c r="J1425" s="31"/>
      <c r="K1425" s="31"/>
      <c r="L1425" s="31"/>
      <c r="M1425" s="31"/>
      <c r="N1425" s="31"/>
      <c r="O1425" s="31"/>
      <c r="P1425" s="31"/>
      <c r="Q1425" s="28"/>
    </row>
    <row r="1426" spans="5:17" x14ac:dyDescent="0.2">
      <c r="E1426" s="27"/>
      <c r="F1426" s="27"/>
      <c r="G1426" s="27"/>
      <c r="H1426" s="27"/>
      <c r="I1426" s="31"/>
      <c r="J1426" s="31"/>
      <c r="K1426" s="31"/>
      <c r="L1426" s="31"/>
      <c r="M1426" s="31"/>
      <c r="N1426" s="31"/>
      <c r="O1426" s="31"/>
      <c r="P1426" s="31"/>
      <c r="Q1426" s="28"/>
    </row>
    <row r="1427" spans="5:17" x14ac:dyDescent="0.2">
      <c r="E1427" s="27"/>
      <c r="F1427" s="27"/>
      <c r="G1427" s="27"/>
      <c r="H1427" s="27"/>
      <c r="I1427" s="31"/>
      <c r="J1427" s="31"/>
      <c r="K1427" s="31"/>
      <c r="L1427" s="31"/>
      <c r="M1427" s="31"/>
      <c r="N1427" s="31"/>
      <c r="O1427" s="31"/>
      <c r="P1427" s="31"/>
      <c r="Q1427" s="28"/>
    </row>
    <row r="1428" spans="5:17" x14ac:dyDescent="0.2">
      <c r="E1428" s="27"/>
      <c r="F1428" s="27"/>
      <c r="G1428" s="27"/>
      <c r="H1428" s="27"/>
      <c r="I1428" s="31"/>
      <c r="J1428" s="31"/>
      <c r="K1428" s="31"/>
      <c r="L1428" s="31"/>
      <c r="M1428" s="31"/>
      <c r="N1428" s="31"/>
      <c r="O1428" s="31"/>
      <c r="P1428" s="31"/>
      <c r="Q1428" s="28"/>
    </row>
    <row r="1429" spans="5:17" x14ac:dyDescent="0.2">
      <c r="E1429" s="27"/>
      <c r="F1429" s="27"/>
      <c r="G1429" s="27"/>
      <c r="H1429" s="27"/>
      <c r="I1429" s="31"/>
      <c r="J1429" s="31"/>
      <c r="K1429" s="31"/>
      <c r="L1429" s="31"/>
      <c r="M1429" s="31"/>
      <c r="N1429" s="31"/>
      <c r="O1429" s="31"/>
      <c r="P1429" s="31"/>
      <c r="Q1429" s="28"/>
    </row>
    <row r="1430" spans="5:17" x14ac:dyDescent="0.2">
      <c r="E1430" s="27"/>
      <c r="F1430" s="27"/>
      <c r="G1430" s="27"/>
      <c r="H1430" s="27"/>
      <c r="I1430" s="31"/>
      <c r="J1430" s="31"/>
      <c r="K1430" s="31"/>
      <c r="L1430" s="31"/>
      <c r="M1430" s="31"/>
      <c r="N1430" s="31"/>
      <c r="O1430" s="31"/>
      <c r="P1430" s="31"/>
      <c r="Q1430" s="28"/>
    </row>
    <row r="1431" spans="5:17" x14ac:dyDescent="0.2">
      <c r="E1431" s="27"/>
      <c r="F1431" s="27"/>
      <c r="G1431" s="27"/>
      <c r="H1431" s="27"/>
      <c r="I1431" s="31"/>
      <c r="J1431" s="31"/>
      <c r="K1431" s="31"/>
      <c r="L1431" s="31"/>
      <c r="M1431" s="31"/>
      <c r="N1431" s="31"/>
      <c r="O1431" s="31"/>
      <c r="P1431" s="31"/>
      <c r="Q1431" s="28"/>
    </row>
    <row r="1432" spans="5:17" x14ac:dyDescent="0.2">
      <c r="E1432" s="27"/>
      <c r="F1432" s="27"/>
      <c r="G1432" s="27"/>
      <c r="H1432" s="27"/>
      <c r="I1432" s="31"/>
      <c r="J1432" s="31"/>
      <c r="K1432" s="31"/>
      <c r="L1432" s="31"/>
      <c r="M1432" s="31"/>
      <c r="N1432" s="31"/>
      <c r="O1432" s="31"/>
      <c r="P1432" s="31"/>
      <c r="Q1432" s="28"/>
    </row>
    <row r="1433" spans="5:17" x14ac:dyDescent="0.2">
      <c r="E1433" s="27"/>
      <c r="F1433" s="27"/>
      <c r="G1433" s="27"/>
      <c r="H1433" s="27"/>
      <c r="I1433" s="31"/>
      <c r="J1433" s="31"/>
      <c r="K1433" s="31"/>
      <c r="L1433" s="31"/>
      <c r="M1433" s="31"/>
      <c r="N1433" s="31"/>
      <c r="O1433" s="31"/>
      <c r="P1433" s="31"/>
      <c r="Q1433" s="28"/>
    </row>
    <row r="1434" spans="5:17" x14ac:dyDescent="0.2">
      <c r="E1434" s="27"/>
      <c r="F1434" s="27"/>
      <c r="G1434" s="27"/>
      <c r="H1434" s="27"/>
      <c r="I1434" s="31"/>
      <c r="J1434" s="31"/>
      <c r="K1434" s="31"/>
      <c r="L1434" s="31"/>
      <c r="M1434" s="31"/>
      <c r="N1434" s="31"/>
      <c r="O1434" s="31"/>
      <c r="P1434" s="31"/>
      <c r="Q1434" s="28"/>
    </row>
    <row r="1435" spans="5:17" x14ac:dyDescent="0.2">
      <c r="E1435" s="27"/>
      <c r="F1435" s="27"/>
      <c r="G1435" s="27"/>
      <c r="H1435" s="27"/>
      <c r="I1435" s="31"/>
      <c r="J1435" s="31"/>
      <c r="K1435" s="31"/>
      <c r="L1435" s="31"/>
      <c r="M1435" s="31"/>
      <c r="N1435" s="31"/>
      <c r="O1435" s="31"/>
      <c r="P1435" s="31"/>
      <c r="Q1435" s="28"/>
    </row>
    <row r="1436" spans="5:17" x14ac:dyDescent="0.2">
      <c r="E1436" s="27"/>
      <c r="F1436" s="27"/>
      <c r="G1436" s="27"/>
      <c r="H1436" s="27"/>
      <c r="I1436" s="31"/>
      <c r="J1436" s="31"/>
      <c r="K1436" s="31"/>
      <c r="L1436" s="31"/>
      <c r="M1436" s="31"/>
      <c r="N1436" s="31"/>
      <c r="O1436" s="31"/>
      <c r="P1436" s="31"/>
      <c r="Q1436" s="28"/>
    </row>
    <row r="1437" spans="5:17" x14ac:dyDescent="0.2">
      <c r="E1437" s="27"/>
      <c r="F1437" s="27"/>
      <c r="G1437" s="27"/>
      <c r="H1437" s="27"/>
      <c r="I1437" s="31"/>
      <c r="J1437" s="31"/>
      <c r="K1437" s="31"/>
      <c r="L1437" s="31"/>
      <c r="M1437" s="31"/>
      <c r="N1437" s="31"/>
      <c r="O1437" s="31"/>
      <c r="P1437" s="31"/>
      <c r="Q1437" s="28"/>
    </row>
    <row r="1438" spans="5:17" x14ac:dyDescent="0.2">
      <c r="E1438" s="27"/>
      <c r="F1438" s="27"/>
      <c r="G1438" s="27"/>
      <c r="H1438" s="27"/>
      <c r="I1438" s="31"/>
      <c r="J1438" s="31"/>
      <c r="K1438" s="31"/>
      <c r="L1438" s="31"/>
      <c r="M1438" s="31"/>
      <c r="N1438" s="31"/>
      <c r="O1438" s="31"/>
      <c r="P1438" s="31"/>
      <c r="Q1438" s="28"/>
    </row>
    <row r="1439" spans="5:17" x14ac:dyDescent="0.2">
      <c r="E1439" s="27"/>
      <c r="F1439" s="27"/>
      <c r="G1439" s="27"/>
      <c r="H1439" s="27"/>
      <c r="I1439" s="31"/>
      <c r="J1439" s="31"/>
      <c r="K1439" s="31"/>
      <c r="L1439" s="31"/>
      <c r="M1439" s="31"/>
      <c r="N1439" s="31"/>
      <c r="O1439" s="31"/>
      <c r="P1439" s="31"/>
      <c r="Q1439" s="28"/>
    </row>
    <row r="1440" spans="5:17" x14ac:dyDescent="0.2">
      <c r="E1440" s="27"/>
      <c r="F1440" s="27"/>
      <c r="G1440" s="27"/>
      <c r="H1440" s="27"/>
      <c r="I1440" s="31"/>
      <c r="J1440" s="31"/>
      <c r="K1440" s="31"/>
      <c r="L1440" s="31"/>
      <c r="M1440" s="31"/>
      <c r="N1440" s="31"/>
      <c r="O1440" s="31"/>
      <c r="P1440" s="31"/>
      <c r="Q1440" s="28"/>
    </row>
    <row r="1441" spans="5:17" x14ac:dyDescent="0.2">
      <c r="E1441" s="27"/>
      <c r="F1441" s="27"/>
      <c r="G1441" s="27"/>
      <c r="H1441" s="27"/>
      <c r="I1441" s="31"/>
      <c r="J1441" s="31"/>
      <c r="K1441" s="31"/>
      <c r="L1441" s="31"/>
      <c r="M1441" s="31"/>
      <c r="N1441" s="31"/>
      <c r="O1441" s="31"/>
      <c r="P1441" s="31"/>
      <c r="Q1441" s="28"/>
    </row>
    <row r="1442" spans="5:17" x14ac:dyDescent="0.2">
      <c r="E1442" s="27"/>
      <c r="F1442" s="27"/>
      <c r="G1442" s="27"/>
      <c r="H1442" s="27"/>
      <c r="I1442" s="31"/>
      <c r="J1442" s="31"/>
      <c r="K1442" s="31"/>
      <c r="L1442" s="31"/>
      <c r="M1442" s="31"/>
      <c r="N1442" s="31"/>
      <c r="O1442" s="31"/>
      <c r="P1442" s="31"/>
      <c r="Q1442" s="28"/>
    </row>
    <row r="1443" spans="5:17" x14ac:dyDescent="0.2">
      <c r="E1443" s="27"/>
      <c r="F1443" s="27"/>
      <c r="G1443" s="27"/>
      <c r="H1443" s="27"/>
      <c r="I1443" s="31"/>
      <c r="J1443" s="31"/>
      <c r="K1443" s="31"/>
      <c r="L1443" s="31"/>
      <c r="M1443" s="31"/>
      <c r="N1443" s="31"/>
      <c r="O1443" s="31"/>
      <c r="P1443" s="31"/>
      <c r="Q1443" s="28"/>
    </row>
    <row r="1444" spans="5:17" x14ac:dyDescent="0.2">
      <c r="E1444" s="27"/>
      <c r="F1444" s="27"/>
      <c r="G1444" s="27"/>
      <c r="H1444" s="27"/>
      <c r="I1444" s="31"/>
      <c r="J1444" s="31"/>
      <c r="K1444" s="31"/>
      <c r="L1444" s="31"/>
      <c r="M1444" s="31"/>
      <c r="N1444" s="31"/>
      <c r="O1444" s="31"/>
      <c r="P1444" s="31"/>
      <c r="Q1444" s="28"/>
    </row>
    <row r="1445" spans="5:17" x14ac:dyDescent="0.2">
      <c r="E1445" s="27"/>
      <c r="F1445" s="27"/>
      <c r="G1445" s="27"/>
      <c r="H1445" s="27"/>
      <c r="I1445" s="31"/>
      <c r="J1445" s="31"/>
      <c r="K1445" s="31"/>
      <c r="L1445" s="31"/>
      <c r="M1445" s="31"/>
      <c r="N1445" s="31"/>
      <c r="O1445" s="31"/>
      <c r="P1445" s="31"/>
      <c r="Q1445" s="28"/>
    </row>
    <row r="1446" spans="5:17" x14ac:dyDescent="0.2">
      <c r="E1446" s="27"/>
      <c r="F1446" s="27"/>
      <c r="G1446" s="27"/>
      <c r="H1446" s="27"/>
      <c r="I1446" s="31"/>
      <c r="J1446" s="31"/>
      <c r="K1446" s="31"/>
      <c r="L1446" s="31"/>
      <c r="M1446" s="31"/>
      <c r="N1446" s="31"/>
      <c r="O1446" s="31"/>
      <c r="P1446" s="31"/>
      <c r="Q1446" s="28"/>
    </row>
    <row r="1447" spans="5:17" x14ac:dyDescent="0.2">
      <c r="E1447" s="27"/>
      <c r="F1447" s="27"/>
      <c r="G1447" s="27"/>
      <c r="H1447" s="27"/>
      <c r="I1447" s="31"/>
      <c r="J1447" s="31"/>
      <c r="K1447" s="31"/>
      <c r="L1447" s="31"/>
      <c r="M1447" s="31"/>
      <c r="N1447" s="31"/>
      <c r="O1447" s="31"/>
      <c r="P1447" s="31"/>
      <c r="Q1447" s="28"/>
    </row>
    <row r="1448" spans="5:17" x14ac:dyDescent="0.2">
      <c r="E1448" s="27"/>
      <c r="F1448" s="27"/>
      <c r="G1448" s="27"/>
      <c r="H1448" s="27"/>
      <c r="I1448" s="31"/>
      <c r="J1448" s="31"/>
      <c r="K1448" s="31"/>
      <c r="L1448" s="31"/>
      <c r="M1448" s="31"/>
      <c r="N1448" s="31"/>
      <c r="O1448" s="31"/>
      <c r="P1448" s="31"/>
      <c r="Q1448" s="28"/>
    </row>
    <row r="1449" spans="5:17" x14ac:dyDescent="0.2">
      <c r="E1449" s="27"/>
      <c r="F1449" s="27"/>
      <c r="G1449" s="27"/>
      <c r="H1449" s="27"/>
      <c r="I1449" s="31"/>
      <c r="J1449" s="31"/>
      <c r="K1449" s="31"/>
      <c r="L1449" s="31"/>
      <c r="M1449" s="31"/>
      <c r="N1449" s="31"/>
      <c r="O1449" s="31"/>
      <c r="P1449" s="31"/>
      <c r="Q1449" s="28"/>
    </row>
    <row r="1450" spans="5:17" x14ac:dyDescent="0.2">
      <c r="E1450" s="27"/>
      <c r="F1450" s="27"/>
      <c r="G1450" s="27"/>
      <c r="H1450" s="27"/>
      <c r="I1450" s="31"/>
      <c r="J1450" s="31"/>
      <c r="K1450" s="31"/>
      <c r="L1450" s="31"/>
      <c r="M1450" s="31"/>
      <c r="N1450" s="31"/>
      <c r="O1450" s="31"/>
      <c r="P1450" s="31"/>
      <c r="Q1450" s="28"/>
    </row>
    <row r="1451" spans="5:17" x14ac:dyDescent="0.2">
      <c r="E1451" s="27"/>
      <c r="F1451" s="27"/>
      <c r="G1451" s="27"/>
      <c r="H1451" s="27"/>
      <c r="I1451" s="31"/>
      <c r="J1451" s="31"/>
      <c r="K1451" s="31"/>
      <c r="L1451" s="31"/>
      <c r="M1451" s="31"/>
      <c r="N1451" s="31"/>
      <c r="O1451" s="31"/>
      <c r="P1451" s="31"/>
      <c r="Q1451" s="28"/>
    </row>
    <row r="1452" spans="5:17" x14ac:dyDescent="0.2">
      <c r="E1452" s="27"/>
      <c r="F1452" s="27"/>
      <c r="G1452" s="27"/>
      <c r="H1452" s="27"/>
      <c r="I1452" s="31"/>
      <c r="J1452" s="31"/>
      <c r="K1452" s="31"/>
      <c r="L1452" s="31"/>
      <c r="M1452" s="31"/>
      <c r="N1452" s="31"/>
      <c r="O1452" s="31"/>
      <c r="P1452" s="31"/>
      <c r="Q1452" s="28"/>
    </row>
    <row r="1453" spans="5:17" x14ac:dyDescent="0.2">
      <c r="E1453" s="27"/>
      <c r="F1453" s="27"/>
      <c r="G1453" s="27"/>
      <c r="H1453" s="27"/>
      <c r="I1453" s="31"/>
      <c r="J1453" s="31"/>
      <c r="K1453" s="31"/>
      <c r="L1453" s="31"/>
      <c r="M1453" s="31"/>
      <c r="N1453" s="31"/>
      <c r="O1453" s="31"/>
      <c r="P1453" s="31"/>
      <c r="Q1453" s="28"/>
    </row>
    <row r="1454" spans="5:17" x14ac:dyDescent="0.2">
      <c r="E1454" s="27"/>
      <c r="F1454" s="27"/>
      <c r="G1454" s="27"/>
      <c r="H1454" s="27"/>
      <c r="I1454" s="31"/>
      <c r="J1454" s="31"/>
      <c r="K1454" s="31"/>
      <c r="L1454" s="31"/>
      <c r="M1454" s="31"/>
      <c r="N1454" s="31"/>
      <c r="O1454" s="31"/>
      <c r="P1454" s="31"/>
      <c r="Q1454" s="28"/>
    </row>
    <row r="1455" spans="5:17" x14ac:dyDescent="0.2">
      <c r="E1455" s="27"/>
      <c r="F1455" s="27"/>
      <c r="G1455" s="27"/>
      <c r="H1455" s="27"/>
      <c r="I1455" s="31"/>
      <c r="J1455" s="31"/>
      <c r="K1455" s="31"/>
      <c r="L1455" s="31"/>
      <c r="M1455" s="31"/>
      <c r="N1455" s="31"/>
      <c r="O1455" s="31"/>
      <c r="P1455" s="31"/>
      <c r="Q1455" s="28"/>
    </row>
    <row r="1456" spans="5:17" x14ac:dyDescent="0.2">
      <c r="E1456" s="27"/>
      <c r="F1456" s="27"/>
      <c r="G1456" s="27"/>
      <c r="H1456" s="27"/>
      <c r="I1456" s="31"/>
      <c r="J1456" s="31"/>
      <c r="K1456" s="31"/>
      <c r="L1456" s="31"/>
      <c r="M1456" s="31"/>
      <c r="N1456" s="31"/>
      <c r="O1456" s="31"/>
      <c r="P1456" s="31"/>
      <c r="Q1456" s="28"/>
    </row>
    <row r="1457" spans="5:17" x14ac:dyDescent="0.2">
      <c r="E1457" s="27"/>
      <c r="F1457" s="27"/>
      <c r="G1457" s="27"/>
      <c r="H1457" s="27"/>
      <c r="I1457" s="31"/>
      <c r="J1457" s="31"/>
      <c r="K1457" s="31"/>
      <c r="L1457" s="31"/>
      <c r="M1457" s="31"/>
      <c r="N1457" s="31"/>
      <c r="O1457" s="31"/>
      <c r="P1457" s="31"/>
      <c r="Q1457" s="28"/>
    </row>
    <row r="1458" spans="5:17" x14ac:dyDescent="0.2">
      <c r="E1458" s="27"/>
      <c r="F1458" s="27"/>
      <c r="G1458" s="27"/>
      <c r="H1458" s="27"/>
      <c r="I1458" s="31"/>
      <c r="J1458" s="31"/>
      <c r="K1458" s="31"/>
      <c r="L1458" s="31"/>
      <c r="M1458" s="31"/>
      <c r="N1458" s="31"/>
      <c r="O1458" s="31"/>
      <c r="P1458" s="31"/>
      <c r="Q1458" s="28"/>
    </row>
    <row r="1459" spans="5:17" x14ac:dyDescent="0.2">
      <c r="E1459" s="27"/>
      <c r="F1459" s="27"/>
      <c r="G1459" s="27"/>
      <c r="H1459" s="27"/>
      <c r="I1459" s="31"/>
      <c r="J1459" s="31"/>
      <c r="K1459" s="31"/>
      <c r="L1459" s="31"/>
      <c r="M1459" s="31"/>
      <c r="N1459" s="31"/>
      <c r="O1459" s="31"/>
      <c r="P1459" s="31"/>
      <c r="Q1459" s="28"/>
    </row>
    <row r="1460" spans="5:17" x14ac:dyDescent="0.2">
      <c r="E1460" s="27"/>
      <c r="F1460" s="27"/>
      <c r="G1460" s="27"/>
      <c r="H1460" s="27"/>
      <c r="I1460" s="31"/>
      <c r="J1460" s="31"/>
      <c r="K1460" s="31"/>
      <c r="L1460" s="31"/>
      <c r="M1460" s="31"/>
      <c r="N1460" s="31"/>
      <c r="O1460" s="31"/>
      <c r="P1460" s="31"/>
      <c r="Q1460" s="28"/>
    </row>
    <row r="1461" spans="5:17" x14ac:dyDescent="0.2">
      <c r="E1461" s="27"/>
      <c r="F1461" s="27"/>
      <c r="G1461" s="27"/>
      <c r="H1461" s="27"/>
      <c r="I1461" s="31"/>
      <c r="J1461" s="31"/>
      <c r="K1461" s="31"/>
      <c r="L1461" s="31"/>
      <c r="M1461" s="31"/>
      <c r="N1461" s="31"/>
      <c r="O1461" s="31"/>
      <c r="P1461" s="31"/>
      <c r="Q1461" s="28"/>
    </row>
    <row r="1462" spans="5:17" x14ac:dyDescent="0.2">
      <c r="E1462" s="27"/>
      <c r="F1462" s="27"/>
      <c r="G1462" s="27"/>
      <c r="H1462" s="27"/>
      <c r="I1462" s="31"/>
      <c r="J1462" s="31"/>
      <c r="K1462" s="31"/>
      <c r="L1462" s="31"/>
      <c r="M1462" s="31"/>
      <c r="N1462" s="31"/>
      <c r="O1462" s="31"/>
      <c r="P1462" s="31"/>
      <c r="Q1462" s="28"/>
    </row>
    <row r="1463" spans="5:17" x14ac:dyDescent="0.2">
      <c r="E1463" s="27"/>
      <c r="F1463" s="27"/>
      <c r="G1463" s="27"/>
      <c r="H1463" s="27"/>
      <c r="I1463" s="31"/>
      <c r="J1463" s="31"/>
      <c r="K1463" s="31"/>
      <c r="L1463" s="31"/>
      <c r="M1463" s="31"/>
      <c r="N1463" s="31"/>
      <c r="O1463" s="31"/>
      <c r="P1463" s="31"/>
      <c r="Q1463" s="28"/>
    </row>
    <row r="1464" spans="5:17" x14ac:dyDescent="0.2">
      <c r="E1464" s="27"/>
      <c r="F1464" s="27"/>
      <c r="G1464" s="27"/>
      <c r="H1464" s="27"/>
      <c r="I1464" s="31"/>
      <c r="J1464" s="31"/>
      <c r="K1464" s="31"/>
      <c r="L1464" s="31"/>
      <c r="M1464" s="31"/>
      <c r="N1464" s="31"/>
      <c r="O1464" s="31"/>
      <c r="P1464" s="31"/>
      <c r="Q1464" s="28"/>
    </row>
    <row r="1465" spans="5:17" x14ac:dyDescent="0.2">
      <c r="E1465" s="27"/>
      <c r="F1465" s="27"/>
      <c r="G1465" s="27"/>
      <c r="H1465" s="27"/>
      <c r="I1465" s="31"/>
      <c r="J1465" s="31"/>
      <c r="K1465" s="31"/>
      <c r="L1465" s="31"/>
      <c r="M1465" s="31"/>
      <c r="N1465" s="31"/>
      <c r="O1465" s="31"/>
      <c r="P1465" s="31"/>
      <c r="Q1465" s="28"/>
    </row>
    <row r="1466" spans="5:17" x14ac:dyDescent="0.2">
      <c r="E1466" s="27"/>
      <c r="F1466" s="27"/>
      <c r="G1466" s="27"/>
      <c r="H1466" s="27"/>
      <c r="I1466" s="31"/>
      <c r="J1466" s="31"/>
      <c r="K1466" s="31"/>
      <c r="L1466" s="31"/>
      <c r="M1466" s="31"/>
      <c r="N1466" s="31"/>
      <c r="O1466" s="31"/>
      <c r="P1466" s="31"/>
      <c r="Q1466" s="28"/>
    </row>
    <row r="1467" spans="5:17" x14ac:dyDescent="0.2">
      <c r="E1467" s="27"/>
      <c r="F1467" s="27"/>
      <c r="G1467" s="27"/>
      <c r="H1467" s="27"/>
      <c r="I1467" s="31"/>
      <c r="J1467" s="31"/>
      <c r="K1467" s="31"/>
      <c r="L1467" s="31"/>
      <c r="M1467" s="31"/>
      <c r="N1467" s="31"/>
      <c r="O1467" s="31"/>
      <c r="P1467" s="31"/>
      <c r="Q1467" s="28"/>
    </row>
    <row r="1468" spans="5:17" x14ac:dyDescent="0.2">
      <c r="E1468" s="27"/>
      <c r="F1468" s="27"/>
      <c r="G1468" s="27"/>
      <c r="H1468" s="27"/>
      <c r="I1468" s="31"/>
      <c r="J1468" s="31"/>
      <c r="K1468" s="31"/>
      <c r="L1468" s="31"/>
      <c r="M1468" s="31"/>
      <c r="N1468" s="31"/>
      <c r="O1468" s="31"/>
      <c r="P1468" s="31"/>
      <c r="Q1468" s="28"/>
    </row>
    <row r="1469" spans="5:17" x14ac:dyDescent="0.2">
      <c r="E1469" s="27"/>
      <c r="F1469" s="27"/>
      <c r="G1469" s="27"/>
      <c r="H1469" s="27"/>
      <c r="I1469" s="31"/>
      <c r="J1469" s="31"/>
      <c r="K1469" s="31"/>
      <c r="L1469" s="31"/>
      <c r="M1469" s="31"/>
      <c r="N1469" s="31"/>
      <c r="O1469" s="31"/>
      <c r="P1469" s="31"/>
      <c r="Q1469" s="28"/>
    </row>
    <row r="1470" spans="5:17" x14ac:dyDescent="0.2">
      <c r="E1470" s="27"/>
      <c r="F1470" s="27"/>
      <c r="G1470" s="27"/>
      <c r="H1470" s="27"/>
      <c r="I1470" s="31"/>
      <c r="J1470" s="31"/>
      <c r="K1470" s="31"/>
      <c r="L1470" s="31"/>
      <c r="M1470" s="31"/>
      <c r="N1470" s="31"/>
      <c r="O1470" s="31"/>
      <c r="P1470" s="31"/>
      <c r="Q1470" s="28"/>
    </row>
    <row r="1471" spans="5:17" x14ac:dyDescent="0.2">
      <c r="E1471" s="27"/>
      <c r="F1471" s="27"/>
      <c r="G1471" s="27"/>
      <c r="H1471" s="27"/>
      <c r="I1471" s="31"/>
      <c r="J1471" s="31"/>
      <c r="K1471" s="31"/>
      <c r="L1471" s="31"/>
      <c r="M1471" s="31"/>
      <c r="N1471" s="31"/>
      <c r="O1471" s="31"/>
      <c r="P1471" s="31"/>
      <c r="Q1471" s="28"/>
    </row>
    <row r="1472" spans="5:17" x14ac:dyDescent="0.2">
      <c r="E1472" s="27"/>
      <c r="F1472" s="27"/>
      <c r="G1472" s="27"/>
      <c r="H1472" s="27"/>
      <c r="I1472" s="31"/>
      <c r="J1472" s="31"/>
      <c r="K1472" s="31"/>
      <c r="L1472" s="31"/>
      <c r="M1472" s="31"/>
      <c r="N1472" s="31"/>
      <c r="O1472" s="31"/>
      <c r="P1472" s="31"/>
      <c r="Q1472" s="28"/>
    </row>
    <row r="1473" spans="5:17" x14ac:dyDescent="0.2">
      <c r="E1473" s="27"/>
      <c r="F1473" s="27"/>
      <c r="G1473" s="27"/>
      <c r="H1473" s="27"/>
      <c r="I1473" s="31"/>
      <c r="J1473" s="31"/>
      <c r="K1473" s="31"/>
      <c r="L1473" s="31"/>
      <c r="M1473" s="31"/>
      <c r="N1473" s="31"/>
      <c r="O1473" s="31"/>
      <c r="P1473" s="31"/>
      <c r="Q1473" s="28"/>
    </row>
    <row r="1474" spans="5:17" x14ac:dyDescent="0.2">
      <c r="E1474" s="27"/>
      <c r="F1474" s="27"/>
      <c r="G1474" s="27"/>
      <c r="H1474" s="27"/>
      <c r="I1474" s="31"/>
      <c r="J1474" s="31"/>
      <c r="K1474" s="31"/>
      <c r="L1474" s="31"/>
      <c r="M1474" s="31"/>
      <c r="N1474" s="31"/>
      <c r="O1474" s="31"/>
      <c r="P1474" s="31"/>
      <c r="Q1474" s="28"/>
    </row>
    <row r="1475" spans="5:17" x14ac:dyDescent="0.2">
      <c r="E1475" s="27"/>
      <c r="F1475" s="27"/>
      <c r="G1475" s="27"/>
      <c r="H1475" s="27"/>
      <c r="I1475" s="31"/>
      <c r="J1475" s="31"/>
      <c r="K1475" s="31"/>
      <c r="L1475" s="31"/>
      <c r="M1475" s="31"/>
      <c r="N1475" s="31"/>
      <c r="O1475" s="31"/>
      <c r="P1475" s="31"/>
      <c r="Q1475" s="28"/>
    </row>
    <row r="1476" spans="5:17" x14ac:dyDescent="0.2">
      <c r="E1476" s="27"/>
      <c r="F1476" s="27"/>
      <c r="G1476" s="27"/>
      <c r="H1476" s="27"/>
      <c r="I1476" s="31"/>
      <c r="J1476" s="31"/>
      <c r="K1476" s="31"/>
      <c r="L1476" s="31"/>
      <c r="M1476" s="31"/>
      <c r="N1476" s="31"/>
      <c r="O1476" s="31"/>
      <c r="P1476" s="31"/>
      <c r="Q1476" s="28"/>
    </row>
    <row r="1477" spans="5:17" x14ac:dyDescent="0.2">
      <c r="E1477" s="27"/>
      <c r="F1477" s="27"/>
      <c r="G1477" s="27"/>
      <c r="H1477" s="27"/>
      <c r="I1477" s="31"/>
      <c r="J1477" s="31"/>
      <c r="K1477" s="31"/>
      <c r="L1477" s="31"/>
      <c r="M1477" s="31"/>
      <c r="N1477" s="31"/>
      <c r="O1477" s="31"/>
      <c r="P1477" s="31"/>
      <c r="Q1477" s="28"/>
    </row>
    <row r="1478" spans="5:17" x14ac:dyDescent="0.2">
      <c r="E1478" s="27"/>
      <c r="F1478" s="27"/>
      <c r="G1478" s="27"/>
      <c r="H1478" s="27"/>
      <c r="I1478" s="31"/>
      <c r="J1478" s="31"/>
      <c r="K1478" s="31"/>
      <c r="L1478" s="31"/>
      <c r="M1478" s="31"/>
      <c r="N1478" s="31"/>
      <c r="O1478" s="31"/>
      <c r="P1478" s="31"/>
      <c r="Q1478" s="28"/>
    </row>
    <row r="1479" spans="5:17" x14ac:dyDescent="0.2">
      <c r="E1479" s="27"/>
      <c r="F1479" s="27"/>
      <c r="G1479" s="27"/>
      <c r="H1479" s="27"/>
      <c r="I1479" s="31"/>
      <c r="J1479" s="31"/>
      <c r="K1479" s="31"/>
      <c r="L1479" s="31"/>
      <c r="M1479" s="31"/>
      <c r="N1479" s="31"/>
      <c r="O1479" s="31"/>
      <c r="P1479" s="31"/>
      <c r="Q1479" s="28"/>
    </row>
    <row r="1480" spans="5:17" x14ac:dyDescent="0.2">
      <c r="E1480" s="27"/>
      <c r="F1480" s="27"/>
      <c r="G1480" s="27"/>
      <c r="H1480" s="27"/>
      <c r="I1480" s="31"/>
      <c r="J1480" s="31"/>
      <c r="K1480" s="31"/>
      <c r="L1480" s="31"/>
      <c r="M1480" s="31"/>
      <c r="N1480" s="31"/>
      <c r="O1480" s="31"/>
      <c r="P1480" s="31"/>
      <c r="Q1480" s="28"/>
    </row>
    <row r="1481" spans="5:17" x14ac:dyDescent="0.2">
      <c r="E1481" s="27"/>
      <c r="F1481" s="27"/>
      <c r="G1481" s="27"/>
      <c r="H1481" s="27"/>
      <c r="I1481" s="31"/>
      <c r="J1481" s="31"/>
      <c r="K1481" s="31"/>
      <c r="L1481" s="31"/>
      <c r="M1481" s="31"/>
      <c r="N1481" s="31"/>
      <c r="O1481" s="31"/>
      <c r="P1481" s="31"/>
      <c r="Q1481" s="28"/>
    </row>
    <row r="1482" spans="5:17" x14ac:dyDescent="0.2">
      <c r="E1482" s="27"/>
      <c r="F1482" s="27"/>
      <c r="G1482" s="27"/>
      <c r="H1482" s="27"/>
      <c r="I1482" s="31"/>
      <c r="J1482" s="31"/>
      <c r="K1482" s="31"/>
      <c r="L1482" s="31"/>
      <c r="M1482" s="31"/>
      <c r="N1482" s="31"/>
      <c r="O1482" s="31"/>
      <c r="P1482" s="31"/>
      <c r="Q1482" s="28"/>
    </row>
    <row r="1483" spans="5:17" x14ac:dyDescent="0.2">
      <c r="E1483" s="27"/>
      <c r="F1483" s="27"/>
      <c r="G1483" s="27"/>
      <c r="H1483" s="27"/>
      <c r="I1483" s="31"/>
      <c r="J1483" s="31"/>
      <c r="K1483" s="31"/>
      <c r="L1483" s="31"/>
      <c r="M1483" s="31"/>
      <c r="N1483" s="31"/>
      <c r="O1483" s="31"/>
      <c r="P1483" s="31"/>
      <c r="Q1483" s="28"/>
    </row>
    <row r="1484" spans="5:17" x14ac:dyDescent="0.2">
      <c r="E1484" s="27"/>
      <c r="F1484" s="27"/>
      <c r="G1484" s="27"/>
      <c r="H1484" s="27"/>
      <c r="I1484" s="31"/>
      <c r="J1484" s="31"/>
      <c r="K1484" s="31"/>
      <c r="L1484" s="31"/>
      <c r="M1484" s="31"/>
      <c r="N1484" s="31"/>
      <c r="O1484" s="31"/>
      <c r="P1484" s="31"/>
      <c r="Q1484" s="28"/>
    </row>
    <row r="1485" spans="5:17" x14ac:dyDescent="0.2">
      <c r="E1485" s="27"/>
      <c r="F1485" s="27"/>
      <c r="G1485" s="27"/>
      <c r="H1485" s="27"/>
      <c r="I1485" s="31"/>
      <c r="J1485" s="31"/>
      <c r="K1485" s="31"/>
      <c r="L1485" s="31"/>
      <c r="M1485" s="31"/>
      <c r="N1485" s="31"/>
      <c r="O1485" s="31"/>
      <c r="P1485" s="31"/>
      <c r="Q1485" s="28"/>
    </row>
    <row r="1486" spans="5:17" x14ac:dyDescent="0.2">
      <c r="E1486" s="27"/>
      <c r="F1486" s="27"/>
      <c r="G1486" s="27"/>
      <c r="H1486" s="27"/>
      <c r="I1486" s="31"/>
      <c r="J1486" s="31"/>
      <c r="K1486" s="31"/>
      <c r="L1486" s="31"/>
      <c r="M1486" s="31"/>
      <c r="N1486" s="31"/>
      <c r="O1486" s="31"/>
      <c r="P1486" s="31"/>
      <c r="Q1486" s="28"/>
    </row>
    <row r="1487" spans="5:17" x14ac:dyDescent="0.2">
      <c r="E1487" s="27"/>
      <c r="F1487" s="27"/>
      <c r="G1487" s="27"/>
      <c r="H1487" s="27"/>
      <c r="I1487" s="31"/>
      <c r="J1487" s="31"/>
      <c r="K1487" s="31"/>
      <c r="L1487" s="31"/>
      <c r="M1487" s="31"/>
      <c r="N1487" s="31"/>
      <c r="O1487" s="31"/>
      <c r="P1487" s="31"/>
      <c r="Q1487" s="28"/>
    </row>
    <row r="1488" spans="5:17" x14ac:dyDescent="0.2">
      <c r="E1488" s="27"/>
      <c r="F1488" s="27"/>
      <c r="G1488" s="27"/>
      <c r="H1488" s="27"/>
      <c r="I1488" s="31"/>
      <c r="J1488" s="31"/>
      <c r="K1488" s="31"/>
      <c r="L1488" s="31"/>
      <c r="M1488" s="31"/>
      <c r="N1488" s="31"/>
      <c r="O1488" s="31"/>
      <c r="P1488" s="31"/>
      <c r="Q1488" s="28"/>
    </row>
    <row r="1489" spans="5:17" x14ac:dyDescent="0.2">
      <c r="E1489" s="27"/>
      <c r="F1489" s="27"/>
      <c r="G1489" s="27"/>
      <c r="H1489" s="27"/>
      <c r="I1489" s="31"/>
      <c r="J1489" s="31"/>
      <c r="K1489" s="31"/>
      <c r="L1489" s="31"/>
      <c r="M1489" s="31"/>
      <c r="N1489" s="31"/>
      <c r="O1489" s="31"/>
      <c r="P1489" s="31"/>
      <c r="Q1489" s="28"/>
    </row>
    <row r="1490" spans="5:17" x14ac:dyDescent="0.2">
      <c r="E1490" s="27"/>
      <c r="F1490" s="27"/>
      <c r="G1490" s="27"/>
      <c r="H1490" s="27"/>
      <c r="I1490" s="31"/>
      <c r="J1490" s="31"/>
      <c r="K1490" s="31"/>
      <c r="L1490" s="31"/>
      <c r="M1490" s="31"/>
      <c r="N1490" s="31"/>
      <c r="O1490" s="31"/>
      <c r="P1490" s="31"/>
      <c r="Q1490" s="28"/>
    </row>
    <row r="1491" spans="5:17" x14ac:dyDescent="0.2">
      <c r="E1491" s="27"/>
      <c r="F1491" s="27"/>
      <c r="G1491" s="27"/>
      <c r="H1491" s="27"/>
      <c r="I1491" s="31"/>
      <c r="J1491" s="31"/>
      <c r="K1491" s="31"/>
      <c r="L1491" s="31"/>
      <c r="M1491" s="31"/>
      <c r="N1491" s="31"/>
      <c r="O1491" s="31"/>
      <c r="P1491" s="31"/>
      <c r="Q1491" s="28"/>
    </row>
    <row r="1492" spans="5:17" x14ac:dyDescent="0.2">
      <c r="E1492" s="27"/>
      <c r="F1492" s="27"/>
      <c r="G1492" s="27"/>
      <c r="H1492" s="27"/>
      <c r="I1492" s="31"/>
      <c r="J1492" s="31"/>
      <c r="K1492" s="31"/>
      <c r="L1492" s="31"/>
      <c r="M1492" s="31"/>
      <c r="N1492" s="31"/>
      <c r="O1492" s="31"/>
      <c r="P1492" s="31"/>
      <c r="Q1492" s="28"/>
    </row>
    <row r="1493" spans="5:17" x14ac:dyDescent="0.2">
      <c r="E1493" s="27"/>
      <c r="F1493" s="27"/>
      <c r="G1493" s="27"/>
      <c r="H1493" s="27"/>
      <c r="I1493" s="31"/>
      <c r="J1493" s="31"/>
      <c r="K1493" s="31"/>
      <c r="L1493" s="31"/>
      <c r="M1493" s="31"/>
      <c r="N1493" s="31"/>
      <c r="O1493" s="31"/>
      <c r="P1493" s="31"/>
      <c r="Q1493" s="28"/>
    </row>
    <row r="1494" spans="5:17" x14ac:dyDescent="0.2">
      <c r="E1494" s="27"/>
      <c r="F1494" s="27"/>
      <c r="G1494" s="27"/>
      <c r="H1494" s="27"/>
      <c r="I1494" s="31"/>
      <c r="J1494" s="31"/>
      <c r="K1494" s="31"/>
      <c r="L1494" s="31"/>
      <c r="M1494" s="31"/>
      <c r="N1494" s="31"/>
      <c r="O1494" s="31"/>
      <c r="P1494" s="31"/>
      <c r="Q1494" s="28"/>
    </row>
    <row r="1495" spans="5:17" x14ac:dyDescent="0.2">
      <c r="E1495" s="27"/>
      <c r="F1495" s="27"/>
      <c r="G1495" s="27"/>
      <c r="H1495" s="27"/>
      <c r="I1495" s="31"/>
      <c r="J1495" s="31"/>
      <c r="K1495" s="31"/>
      <c r="L1495" s="31"/>
      <c r="M1495" s="31"/>
      <c r="N1495" s="31"/>
      <c r="O1495" s="31"/>
      <c r="P1495" s="31"/>
      <c r="Q1495" s="28"/>
    </row>
    <row r="1496" spans="5:17" x14ac:dyDescent="0.2">
      <c r="E1496" s="27"/>
      <c r="F1496" s="27"/>
      <c r="G1496" s="27"/>
      <c r="H1496" s="27"/>
      <c r="I1496" s="31"/>
      <c r="J1496" s="31"/>
      <c r="K1496" s="31"/>
      <c r="L1496" s="31"/>
      <c r="M1496" s="31"/>
      <c r="N1496" s="31"/>
      <c r="O1496" s="31"/>
      <c r="P1496" s="31"/>
      <c r="Q1496" s="28"/>
    </row>
    <row r="1497" spans="5:17" x14ac:dyDescent="0.2">
      <c r="E1497" s="27"/>
      <c r="F1497" s="27"/>
      <c r="G1497" s="27"/>
      <c r="H1497" s="27"/>
      <c r="I1497" s="31"/>
      <c r="J1497" s="31"/>
      <c r="K1497" s="31"/>
      <c r="L1497" s="31"/>
      <c r="M1497" s="31"/>
      <c r="N1497" s="31"/>
      <c r="O1497" s="31"/>
      <c r="P1497" s="31"/>
      <c r="Q1497" s="28"/>
    </row>
    <row r="1498" spans="5:17" x14ac:dyDescent="0.2">
      <c r="E1498" s="27"/>
      <c r="F1498" s="27"/>
      <c r="G1498" s="27"/>
      <c r="H1498" s="27"/>
      <c r="I1498" s="31"/>
      <c r="J1498" s="31"/>
      <c r="K1498" s="31"/>
      <c r="L1498" s="31"/>
      <c r="M1498" s="31"/>
      <c r="N1498" s="31"/>
      <c r="O1498" s="31"/>
      <c r="P1498" s="31"/>
      <c r="Q1498" s="28"/>
    </row>
    <row r="1499" spans="5:17" x14ac:dyDescent="0.2">
      <c r="E1499" s="27"/>
      <c r="F1499" s="27"/>
      <c r="G1499" s="27"/>
      <c r="H1499" s="27"/>
      <c r="I1499" s="31"/>
      <c r="J1499" s="31"/>
      <c r="K1499" s="31"/>
      <c r="L1499" s="31"/>
      <c r="M1499" s="31"/>
      <c r="N1499" s="31"/>
      <c r="O1499" s="31"/>
      <c r="P1499" s="31"/>
      <c r="Q1499" s="28"/>
    </row>
    <row r="1500" spans="5:17" x14ac:dyDescent="0.2">
      <c r="E1500" s="27"/>
      <c r="F1500" s="27"/>
      <c r="G1500" s="27"/>
      <c r="H1500" s="27"/>
      <c r="I1500" s="31"/>
      <c r="J1500" s="31"/>
      <c r="K1500" s="31"/>
      <c r="L1500" s="31"/>
      <c r="M1500" s="31"/>
      <c r="N1500" s="31"/>
      <c r="O1500" s="31"/>
      <c r="P1500" s="31"/>
      <c r="Q1500" s="28"/>
    </row>
    <row r="1501" spans="5:17" x14ac:dyDescent="0.2">
      <c r="E1501" s="27"/>
      <c r="F1501" s="27"/>
      <c r="G1501" s="27"/>
      <c r="H1501" s="27"/>
      <c r="I1501" s="31"/>
      <c r="J1501" s="31"/>
      <c r="K1501" s="31"/>
      <c r="L1501" s="31"/>
      <c r="M1501" s="31"/>
      <c r="N1501" s="31"/>
      <c r="O1501" s="31"/>
      <c r="P1501" s="31"/>
      <c r="Q1501" s="28"/>
    </row>
    <row r="1502" spans="5:17" x14ac:dyDescent="0.2">
      <c r="E1502" s="27"/>
      <c r="F1502" s="27"/>
      <c r="G1502" s="27"/>
      <c r="H1502" s="27"/>
      <c r="I1502" s="31"/>
      <c r="J1502" s="31"/>
      <c r="K1502" s="31"/>
      <c r="L1502" s="31"/>
      <c r="M1502" s="31"/>
      <c r="N1502" s="31"/>
      <c r="O1502" s="31"/>
      <c r="P1502" s="31"/>
      <c r="Q1502" s="28"/>
    </row>
    <row r="1503" spans="5:17" x14ac:dyDescent="0.2">
      <c r="E1503" s="27"/>
      <c r="F1503" s="27"/>
      <c r="G1503" s="27"/>
      <c r="H1503" s="27"/>
      <c r="I1503" s="31"/>
      <c r="J1503" s="31"/>
      <c r="K1503" s="31"/>
      <c r="L1503" s="31"/>
      <c r="M1503" s="31"/>
      <c r="N1503" s="31"/>
      <c r="O1503" s="31"/>
      <c r="P1503" s="31"/>
      <c r="Q1503" s="28"/>
    </row>
    <row r="1504" spans="5:17" x14ac:dyDescent="0.2">
      <c r="E1504" s="27"/>
      <c r="F1504" s="27"/>
      <c r="G1504" s="27"/>
      <c r="H1504" s="27"/>
      <c r="I1504" s="31"/>
      <c r="J1504" s="31"/>
      <c r="K1504" s="31"/>
      <c r="L1504" s="31"/>
      <c r="M1504" s="31"/>
      <c r="N1504" s="31"/>
      <c r="O1504" s="31"/>
      <c r="P1504" s="31"/>
      <c r="Q1504" s="28"/>
    </row>
    <row r="1505" spans="5:17" x14ac:dyDescent="0.2">
      <c r="E1505" s="27"/>
      <c r="F1505" s="27"/>
      <c r="G1505" s="27"/>
      <c r="H1505" s="27"/>
      <c r="I1505" s="31"/>
      <c r="J1505" s="31"/>
      <c r="K1505" s="31"/>
      <c r="L1505" s="31"/>
      <c r="M1505" s="31"/>
      <c r="N1505" s="31"/>
      <c r="O1505" s="31"/>
      <c r="P1505" s="31"/>
      <c r="Q1505" s="28"/>
    </row>
    <row r="1506" spans="5:17" x14ac:dyDescent="0.2">
      <c r="E1506" s="27"/>
      <c r="F1506" s="27"/>
      <c r="G1506" s="27"/>
      <c r="H1506" s="27"/>
      <c r="I1506" s="31"/>
      <c r="J1506" s="31"/>
      <c r="K1506" s="31"/>
      <c r="L1506" s="31"/>
      <c r="M1506" s="31"/>
      <c r="N1506" s="31"/>
      <c r="O1506" s="31"/>
      <c r="P1506" s="31"/>
      <c r="Q1506" s="28"/>
    </row>
    <row r="1507" spans="5:17" x14ac:dyDescent="0.2">
      <c r="E1507" s="27"/>
      <c r="F1507" s="27"/>
      <c r="G1507" s="27"/>
      <c r="H1507" s="27"/>
      <c r="I1507" s="31"/>
      <c r="J1507" s="31"/>
      <c r="K1507" s="31"/>
      <c r="L1507" s="31"/>
      <c r="M1507" s="31"/>
      <c r="N1507" s="31"/>
      <c r="O1507" s="31"/>
      <c r="P1507" s="31"/>
      <c r="Q1507" s="28"/>
    </row>
    <row r="1508" spans="5:17" x14ac:dyDescent="0.2">
      <c r="E1508" s="27"/>
      <c r="F1508" s="27"/>
      <c r="G1508" s="27"/>
      <c r="H1508" s="27"/>
      <c r="I1508" s="31"/>
      <c r="J1508" s="31"/>
      <c r="K1508" s="31"/>
      <c r="L1508" s="31"/>
      <c r="M1508" s="31"/>
      <c r="N1508" s="31"/>
      <c r="O1508" s="31"/>
      <c r="P1508" s="31"/>
      <c r="Q1508" s="28"/>
    </row>
    <row r="1509" spans="5:17" x14ac:dyDescent="0.2">
      <c r="E1509" s="27"/>
      <c r="F1509" s="27"/>
      <c r="G1509" s="27"/>
      <c r="H1509" s="27"/>
      <c r="I1509" s="31"/>
      <c r="J1509" s="31"/>
      <c r="K1509" s="31"/>
      <c r="L1509" s="31"/>
      <c r="M1509" s="31"/>
      <c r="N1509" s="31"/>
      <c r="O1509" s="31"/>
      <c r="P1509" s="31"/>
      <c r="Q1509" s="28"/>
    </row>
    <row r="1510" spans="5:17" x14ac:dyDescent="0.2">
      <c r="E1510" s="27"/>
      <c r="F1510" s="27"/>
      <c r="G1510" s="27"/>
      <c r="H1510" s="27"/>
      <c r="I1510" s="31"/>
      <c r="J1510" s="31"/>
      <c r="K1510" s="31"/>
      <c r="L1510" s="31"/>
      <c r="M1510" s="31"/>
      <c r="N1510" s="31"/>
      <c r="O1510" s="31"/>
      <c r="P1510" s="31"/>
      <c r="Q1510" s="28"/>
    </row>
    <row r="1511" spans="5:17" x14ac:dyDescent="0.2">
      <c r="E1511" s="27"/>
      <c r="F1511" s="27"/>
      <c r="G1511" s="27"/>
      <c r="H1511" s="27"/>
      <c r="I1511" s="31"/>
      <c r="J1511" s="31"/>
      <c r="K1511" s="31"/>
      <c r="L1511" s="31"/>
      <c r="M1511" s="31"/>
      <c r="N1511" s="31"/>
      <c r="O1511" s="31"/>
      <c r="P1511" s="31"/>
      <c r="Q1511" s="28"/>
    </row>
    <row r="1512" spans="5:17" x14ac:dyDescent="0.2">
      <c r="E1512" s="27"/>
      <c r="F1512" s="27"/>
      <c r="G1512" s="27"/>
      <c r="H1512" s="27"/>
      <c r="I1512" s="31"/>
      <c r="J1512" s="31"/>
      <c r="K1512" s="31"/>
      <c r="L1512" s="31"/>
      <c r="M1512" s="31"/>
      <c r="N1512" s="31"/>
      <c r="O1512" s="31"/>
      <c r="P1512" s="31"/>
      <c r="Q1512" s="28"/>
    </row>
    <row r="1513" spans="5:17" x14ac:dyDescent="0.2">
      <c r="E1513" s="27"/>
      <c r="F1513" s="27"/>
      <c r="G1513" s="27"/>
      <c r="H1513" s="27"/>
      <c r="I1513" s="31"/>
      <c r="J1513" s="31"/>
      <c r="K1513" s="31"/>
      <c r="L1513" s="31"/>
      <c r="M1513" s="31"/>
      <c r="N1513" s="31"/>
      <c r="O1513" s="31"/>
      <c r="P1513" s="31"/>
      <c r="Q1513" s="28"/>
    </row>
    <row r="1514" spans="5:17" x14ac:dyDescent="0.2">
      <c r="E1514" s="27"/>
      <c r="F1514" s="27"/>
      <c r="G1514" s="27"/>
      <c r="H1514" s="27"/>
      <c r="I1514" s="31"/>
      <c r="J1514" s="31"/>
      <c r="K1514" s="31"/>
      <c r="L1514" s="31"/>
      <c r="M1514" s="31"/>
      <c r="N1514" s="31"/>
      <c r="O1514" s="31"/>
      <c r="P1514" s="31"/>
      <c r="Q1514" s="28"/>
    </row>
    <row r="1515" spans="5:17" x14ac:dyDescent="0.2">
      <c r="E1515" s="27"/>
      <c r="F1515" s="27"/>
      <c r="G1515" s="27"/>
      <c r="H1515" s="27"/>
      <c r="I1515" s="31"/>
      <c r="J1515" s="31"/>
      <c r="K1515" s="31"/>
      <c r="L1515" s="31"/>
      <c r="M1515" s="31"/>
      <c r="N1515" s="31"/>
      <c r="O1515" s="31"/>
      <c r="P1515" s="31"/>
      <c r="Q1515" s="28"/>
    </row>
    <row r="1516" spans="5:17" x14ac:dyDescent="0.2">
      <c r="E1516" s="27"/>
      <c r="F1516" s="27"/>
      <c r="G1516" s="27"/>
      <c r="H1516" s="27"/>
      <c r="I1516" s="31"/>
      <c r="J1516" s="31"/>
      <c r="K1516" s="31"/>
      <c r="L1516" s="31"/>
      <c r="M1516" s="31"/>
      <c r="N1516" s="31"/>
      <c r="O1516" s="31"/>
      <c r="P1516" s="31"/>
      <c r="Q1516" s="28"/>
    </row>
    <row r="1517" spans="5:17" x14ac:dyDescent="0.2">
      <c r="E1517" s="27"/>
      <c r="F1517" s="27"/>
      <c r="G1517" s="27"/>
      <c r="H1517" s="27"/>
      <c r="I1517" s="31"/>
      <c r="J1517" s="31"/>
      <c r="K1517" s="31"/>
      <c r="L1517" s="31"/>
      <c r="M1517" s="31"/>
      <c r="N1517" s="31"/>
      <c r="O1517" s="31"/>
      <c r="P1517" s="31"/>
      <c r="Q1517" s="28"/>
    </row>
    <row r="1518" spans="5:17" x14ac:dyDescent="0.2">
      <c r="E1518" s="27"/>
      <c r="F1518" s="27"/>
      <c r="G1518" s="27"/>
      <c r="H1518" s="27"/>
      <c r="I1518" s="31"/>
      <c r="J1518" s="31"/>
      <c r="K1518" s="31"/>
      <c r="L1518" s="31"/>
      <c r="M1518" s="31"/>
      <c r="N1518" s="31"/>
      <c r="O1518" s="31"/>
      <c r="P1518" s="31"/>
      <c r="Q1518" s="28"/>
    </row>
    <row r="1519" spans="5:17" x14ac:dyDescent="0.2">
      <c r="E1519" s="27"/>
      <c r="F1519" s="27"/>
      <c r="G1519" s="27"/>
      <c r="H1519" s="27"/>
      <c r="I1519" s="31"/>
      <c r="J1519" s="31"/>
      <c r="K1519" s="31"/>
      <c r="L1519" s="31"/>
      <c r="M1519" s="31"/>
      <c r="N1519" s="31"/>
      <c r="O1519" s="31"/>
      <c r="P1519" s="31"/>
      <c r="Q1519" s="28"/>
    </row>
    <row r="1520" spans="5:17" x14ac:dyDescent="0.2">
      <c r="E1520" s="27"/>
      <c r="F1520" s="27"/>
      <c r="G1520" s="27"/>
      <c r="H1520" s="27"/>
      <c r="I1520" s="31"/>
      <c r="J1520" s="31"/>
      <c r="K1520" s="31"/>
      <c r="L1520" s="31"/>
      <c r="M1520" s="31"/>
      <c r="N1520" s="31"/>
      <c r="O1520" s="31"/>
      <c r="P1520" s="31"/>
      <c r="Q1520" s="28"/>
    </row>
    <row r="1521" spans="5:17" x14ac:dyDescent="0.2">
      <c r="E1521" s="27"/>
      <c r="F1521" s="27"/>
      <c r="G1521" s="27"/>
      <c r="H1521" s="27"/>
      <c r="I1521" s="31"/>
      <c r="J1521" s="31"/>
      <c r="K1521" s="31"/>
      <c r="L1521" s="31"/>
      <c r="M1521" s="31"/>
      <c r="N1521" s="31"/>
      <c r="O1521" s="31"/>
      <c r="P1521" s="31"/>
      <c r="Q1521" s="28"/>
    </row>
    <row r="1522" spans="5:17" x14ac:dyDescent="0.2">
      <c r="E1522" s="27"/>
      <c r="F1522" s="27"/>
      <c r="G1522" s="27"/>
      <c r="H1522" s="27"/>
      <c r="I1522" s="31"/>
      <c r="J1522" s="31"/>
      <c r="K1522" s="31"/>
      <c r="L1522" s="31"/>
      <c r="M1522" s="31"/>
      <c r="N1522" s="31"/>
      <c r="O1522" s="31"/>
      <c r="P1522" s="31"/>
      <c r="Q1522" s="28"/>
    </row>
    <row r="1523" spans="5:17" x14ac:dyDescent="0.2">
      <c r="E1523" s="27"/>
      <c r="F1523" s="27"/>
      <c r="G1523" s="27"/>
      <c r="H1523" s="27"/>
      <c r="I1523" s="31"/>
      <c r="J1523" s="31"/>
      <c r="K1523" s="31"/>
      <c r="L1523" s="31"/>
      <c r="M1523" s="31"/>
      <c r="N1523" s="31"/>
      <c r="O1523" s="31"/>
      <c r="P1523" s="31"/>
      <c r="Q1523" s="28"/>
    </row>
    <row r="1524" spans="5:17" x14ac:dyDescent="0.2">
      <c r="E1524" s="27"/>
      <c r="F1524" s="27"/>
      <c r="G1524" s="27"/>
      <c r="H1524" s="27"/>
      <c r="I1524" s="31"/>
      <c r="J1524" s="31"/>
      <c r="K1524" s="31"/>
      <c r="L1524" s="31"/>
      <c r="M1524" s="31"/>
      <c r="N1524" s="31"/>
      <c r="O1524" s="31"/>
      <c r="P1524" s="31"/>
      <c r="Q1524" s="28"/>
    </row>
    <row r="1525" spans="5:17" x14ac:dyDescent="0.2">
      <c r="E1525" s="27"/>
      <c r="F1525" s="27"/>
      <c r="G1525" s="27"/>
      <c r="H1525" s="27"/>
      <c r="I1525" s="31"/>
      <c r="J1525" s="31"/>
      <c r="K1525" s="31"/>
      <c r="L1525" s="31"/>
      <c r="M1525" s="31"/>
      <c r="N1525" s="31"/>
      <c r="O1525" s="31"/>
      <c r="P1525" s="31"/>
      <c r="Q1525" s="28"/>
    </row>
    <row r="1526" spans="5:17" x14ac:dyDescent="0.2">
      <c r="E1526" s="27"/>
      <c r="F1526" s="27"/>
      <c r="G1526" s="27"/>
      <c r="H1526" s="27"/>
      <c r="I1526" s="31"/>
      <c r="J1526" s="31"/>
      <c r="K1526" s="31"/>
      <c r="L1526" s="31"/>
      <c r="M1526" s="31"/>
      <c r="N1526" s="31"/>
      <c r="O1526" s="31"/>
      <c r="P1526" s="31"/>
      <c r="Q1526" s="28"/>
    </row>
    <row r="1527" spans="5:17" x14ac:dyDescent="0.2">
      <c r="E1527" s="27"/>
      <c r="F1527" s="27"/>
      <c r="G1527" s="27"/>
      <c r="H1527" s="27"/>
      <c r="I1527" s="31"/>
      <c r="J1527" s="31"/>
      <c r="K1527" s="31"/>
      <c r="L1527" s="31"/>
      <c r="M1527" s="31"/>
      <c r="N1527" s="31"/>
      <c r="O1527" s="31"/>
      <c r="P1527" s="31"/>
      <c r="Q1527" s="28"/>
    </row>
    <row r="1528" spans="5:17" x14ac:dyDescent="0.2">
      <c r="E1528" s="27"/>
      <c r="F1528" s="27"/>
      <c r="G1528" s="27"/>
      <c r="H1528" s="27"/>
      <c r="I1528" s="31"/>
      <c r="J1528" s="31"/>
      <c r="K1528" s="31"/>
      <c r="L1528" s="31"/>
      <c r="M1528" s="31"/>
      <c r="N1528" s="31"/>
      <c r="O1528" s="31"/>
      <c r="P1528" s="31"/>
      <c r="Q1528" s="28"/>
    </row>
    <row r="1529" spans="5:17" x14ac:dyDescent="0.2">
      <c r="E1529" s="27"/>
      <c r="F1529" s="27"/>
      <c r="G1529" s="27"/>
      <c r="H1529" s="27"/>
      <c r="I1529" s="31"/>
      <c r="J1529" s="31"/>
      <c r="K1529" s="31"/>
      <c r="L1529" s="31"/>
      <c r="M1529" s="31"/>
      <c r="N1529" s="31"/>
      <c r="O1529" s="31"/>
      <c r="P1529" s="31"/>
      <c r="Q1529" s="28"/>
    </row>
    <row r="1530" spans="5:17" x14ac:dyDescent="0.2">
      <c r="E1530" s="27"/>
      <c r="F1530" s="27"/>
      <c r="G1530" s="27"/>
      <c r="H1530" s="27"/>
      <c r="I1530" s="31"/>
      <c r="J1530" s="31"/>
      <c r="K1530" s="31"/>
      <c r="L1530" s="31"/>
      <c r="M1530" s="31"/>
      <c r="N1530" s="31"/>
      <c r="O1530" s="31"/>
      <c r="P1530" s="31"/>
      <c r="Q1530" s="28"/>
    </row>
    <row r="1531" spans="5:17" x14ac:dyDescent="0.2">
      <c r="E1531" s="27"/>
      <c r="F1531" s="27"/>
      <c r="G1531" s="27"/>
      <c r="H1531" s="27"/>
      <c r="I1531" s="31"/>
      <c r="J1531" s="31"/>
      <c r="K1531" s="31"/>
      <c r="L1531" s="31"/>
      <c r="M1531" s="31"/>
      <c r="N1531" s="31"/>
      <c r="O1531" s="31"/>
      <c r="P1531" s="31"/>
      <c r="Q1531" s="28"/>
    </row>
    <row r="1532" spans="5:17" x14ac:dyDescent="0.2">
      <c r="E1532" s="27"/>
      <c r="F1532" s="27"/>
      <c r="G1532" s="27"/>
      <c r="H1532" s="27"/>
      <c r="I1532" s="31"/>
      <c r="J1532" s="31"/>
      <c r="K1532" s="31"/>
      <c r="L1532" s="31"/>
      <c r="M1532" s="31"/>
      <c r="N1532" s="31"/>
      <c r="O1532" s="31"/>
      <c r="P1532" s="31"/>
      <c r="Q1532" s="28"/>
    </row>
    <row r="1533" spans="5:17" x14ac:dyDescent="0.2">
      <c r="E1533" s="27"/>
      <c r="F1533" s="27"/>
      <c r="G1533" s="27"/>
      <c r="H1533" s="27"/>
      <c r="I1533" s="31"/>
      <c r="J1533" s="31"/>
      <c r="K1533" s="31"/>
      <c r="L1533" s="31"/>
      <c r="M1533" s="31"/>
      <c r="N1533" s="31"/>
      <c r="O1533" s="31"/>
      <c r="P1533" s="31"/>
      <c r="Q1533" s="28"/>
    </row>
    <row r="1534" spans="5:17" x14ac:dyDescent="0.2">
      <c r="E1534" s="27"/>
      <c r="F1534" s="27"/>
      <c r="G1534" s="27"/>
      <c r="H1534" s="27"/>
      <c r="I1534" s="31"/>
      <c r="J1534" s="31"/>
      <c r="K1534" s="31"/>
      <c r="L1534" s="31"/>
      <c r="M1534" s="31"/>
      <c r="N1534" s="31"/>
      <c r="O1534" s="31"/>
      <c r="P1534" s="31"/>
      <c r="Q1534" s="28"/>
    </row>
    <row r="1535" spans="5:17" x14ac:dyDescent="0.2">
      <c r="E1535" s="27"/>
      <c r="F1535" s="27"/>
      <c r="G1535" s="27"/>
      <c r="H1535" s="27"/>
      <c r="I1535" s="31"/>
      <c r="J1535" s="31"/>
      <c r="K1535" s="31"/>
      <c r="L1535" s="31"/>
      <c r="M1535" s="31"/>
      <c r="N1535" s="31"/>
      <c r="O1535" s="31"/>
      <c r="P1535" s="31"/>
      <c r="Q1535" s="28"/>
    </row>
    <row r="1536" spans="5:17" x14ac:dyDescent="0.2">
      <c r="E1536" s="27"/>
      <c r="F1536" s="27"/>
      <c r="G1536" s="27"/>
      <c r="H1536" s="27"/>
      <c r="I1536" s="31"/>
      <c r="J1536" s="31"/>
      <c r="K1536" s="31"/>
      <c r="L1536" s="31"/>
      <c r="M1536" s="31"/>
      <c r="N1536" s="31"/>
      <c r="O1536" s="31"/>
      <c r="P1536" s="31"/>
      <c r="Q1536" s="28"/>
    </row>
    <row r="1537" spans="5:17" x14ac:dyDescent="0.2">
      <c r="E1537" s="27"/>
      <c r="F1537" s="27"/>
      <c r="G1537" s="27"/>
      <c r="H1537" s="27"/>
      <c r="I1537" s="31"/>
      <c r="J1537" s="31"/>
      <c r="K1537" s="31"/>
      <c r="L1537" s="31"/>
      <c r="M1537" s="31"/>
      <c r="N1537" s="31"/>
      <c r="O1537" s="31"/>
      <c r="P1537" s="31"/>
      <c r="Q1537" s="28"/>
    </row>
    <row r="1538" spans="5:17" x14ac:dyDescent="0.2">
      <c r="E1538" s="27"/>
      <c r="F1538" s="27"/>
      <c r="G1538" s="27"/>
      <c r="H1538" s="27"/>
      <c r="I1538" s="31"/>
      <c r="J1538" s="31"/>
      <c r="K1538" s="31"/>
      <c r="L1538" s="31"/>
      <c r="M1538" s="31"/>
      <c r="N1538" s="31"/>
      <c r="O1538" s="31"/>
      <c r="P1538" s="31"/>
      <c r="Q1538" s="28"/>
    </row>
    <row r="1539" spans="5:17" x14ac:dyDescent="0.2">
      <c r="E1539" s="27"/>
      <c r="F1539" s="27"/>
      <c r="G1539" s="27"/>
      <c r="H1539" s="27"/>
      <c r="I1539" s="31"/>
      <c r="J1539" s="31"/>
      <c r="K1539" s="31"/>
      <c r="L1539" s="31"/>
      <c r="M1539" s="31"/>
      <c r="N1539" s="31"/>
      <c r="O1539" s="31"/>
      <c r="P1539" s="31"/>
      <c r="Q1539" s="28"/>
    </row>
    <row r="1540" spans="5:17" x14ac:dyDescent="0.2">
      <c r="E1540" s="27"/>
      <c r="F1540" s="27"/>
      <c r="G1540" s="27"/>
      <c r="H1540" s="27"/>
      <c r="I1540" s="31"/>
      <c r="J1540" s="31"/>
      <c r="K1540" s="31"/>
      <c r="L1540" s="31"/>
      <c r="M1540" s="31"/>
      <c r="N1540" s="31"/>
      <c r="O1540" s="31"/>
      <c r="P1540" s="31"/>
      <c r="Q1540" s="28"/>
    </row>
    <row r="1541" spans="5:17" x14ac:dyDescent="0.2">
      <c r="E1541" s="27"/>
      <c r="F1541" s="27"/>
      <c r="G1541" s="27"/>
      <c r="H1541" s="27"/>
      <c r="I1541" s="31"/>
      <c r="J1541" s="31"/>
      <c r="K1541" s="31"/>
      <c r="L1541" s="31"/>
      <c r="M1541" s="31"/>
      <c r="N1541" s="31"/>
      <c r="O1541" s="31"/>
      <c r="P1541" s="31"/>
      <c r="Q1541" s="28"/>
    </row>
    <row r="1542" spans="5:17" x14ac:dyDescent="0.2">
      <c r="E1542" s="27"/>
      <c r="F1542" s="27"/>
      <c r="G1542" s="27"/>
      <c r="H1542" s="27"/>
      <c r="I1542" s="31"/>
      <c r="J1542" s="31"/>
      <c r="K1542" s="31"/>
      <c r="L1542" s="31"/>
      <c r="M1542" s="31"/>
      <c r="N1542" s="31"/>
      <c r="O1542" s="31"/>
      <c r="P1542" s="31"/>
      <c r="Q1542" s="28"/>
    </row>
    <row r="1543" spans="5:17" x14ac:dyDescent="0.2">
      <c r="E1543" s="27"/>
      <c r="F1543" s="27"/>
      <c r="G1543" s="27"/>
      <c r="H1543" s="27"/>
      <c r="I1543" s="31"/>
      <c r="J1543" s="31"/>
      <c r="K1543" s="31"/>
      <c r="L1543" s="31"/>
      <c r="M1543" s="31"/>
      <c r="N1543" s="31"/>
      <c r="O1543" s="31"/>
      <c r="P1543" s="31"/>
      <c r="Q1543" s="28"/>
    </row>
    <row r="1544" spans="5:17" x14ac:dyDescent="0.2">
      <c r="E1544" s="27"/>
      <c r="F1544" s="27"/>
      <c r="G1544" s="27"/>
      <c r="H1544" s="27"/>
      <c r="I1544" s="31"/>
      <c r="J1544" s="31"/>
      <c r="K1544" s="31"/>
      <c r="L1544" s="31"/>
      <c r="M1544" s="31"/>
      <c r="N1544" s="31"/>
      <c r="O1544" s="31"/>
      <c r="P1544" s="31"/>
      <c r="Q1544" s="28"/>
    </row>
    <row r="1545" spans="5:17" x14ac:dyDescent="0.2">
      <c r="E1545" s="27"/>
      <c r="F1545" s="27"/>
      <c r="G1545" s="27"/>
      <c r="H1545" s="27"/>
      <c r="I1545" s="31"/>
      <c r="J1545" s="31"/>
      <c r="K1545" s="31"/>
      <c r="L1545" s="31"/>
      <c r="M1545" s="31"/>
      <c r="N1545" s="31"/>
      <c r="O1545" s="31"/>
      <c r="P1545" s="31"/>
      <c r="Q1545" s="28"/>
    </row>
    <row r="1546" spans="5:17" x14ac:dyDescent="0.2">
      <c r="E1546" s="27"/>
      <c r="F1546" s="27"/>
      <c r="G1546" s="27"/>
      <c r="H1546" s="27"/>
      <c r="I1546" s="31"/>
      <c r="J1546" s="31"/>
      <c r="K1546" s="31"/>
      <c r="L1546" s="31"/>
      <c r="M1546" s="31"/>
      <c r="N1546" s="31"/>
      <c r="O1546" s="31"/>
      <c r="P1546" s="31"/>
      <c r="Q1546" s="28"/>
    </row>
    <row r="1547" spans="5:17" x14ac:dyDescent="0.2">
      <c r="E1547" s="27"/>
      <c r="F1547" s="27"/>
      <c r="G1547" s="27"/>
      <c r="H1547" s="27"/>
      <c r="I1547" s="31"/>
      <c r="J1547" s="31"/>
      <c r="K1547" s="31"/>
      <c r="L1547" s="31"/>
      <c r="M1547" s="31"/>
      <c r="N1547" s="31"/>
      <c r="O1547" s="31"/>
      <c r="P1547" s="31"/>
      <c r="Q1547" s="28"/>
    </row>
    <row r="1548" spans="5:17" x14ac:dyDescent="0.2">
      <c r="E1548" s="27"/>
      <c r="F1548" s="27"/>
      <c r="G1548" s="27"/>
      <c r="H1548" s="27"/>
      <c r="I1548" s="31"/>
      <c r="J1548" s="31"/>
      <c r="K1548" s="31"/>
      <c r="L1548" s="31"/>
      <c r="M1548" s="31"/>
      <c r="N1548" s="31"/>
      <c r="O1548" s="31"/>
      <c r="P1548" s="31"/>
      <c r="Q1548" s="28"/>
    </row>
    <row r="1549" spans="5:17" x14ac:dyDescent="0.2">
      <c r="E1549" s="27"/>
      <c r="F1549" s="27"/>
      <c r="G1549" s="27"/>
      <c r="H1549" s="27"/>
      <c r="I1549" s="31"/>
      <c r="J1549" s="31"/>
      <c r="K1549" s="31"/>
      <c r="L1549" s="31"/>
      <c r="M1549" s="31"/>
      <c r="N1549" s="31"/>
      <c r="O1549" s="31"/>
      <c r="P1549" s="31"/>
      <c r="Q1549" s="28"/>
    </row>
    <row r="1550" spans="5:17" x14ac:dyDescent="0.2">
      <c r="E1550" s="27"/>
      <c r="F1550" s="27"/>
      <c r="G1550" s="27"/>
      <c r="H1550" s="27"/>
      <c r="I1550" s="31"/>
      <c r="J1550" s="31"/>
      <c r="K1550" s="31"/>
      <c r="L1550" s="31"/>
      <c r="M1550" s="31"/>
      <c r="N1550" s="31"/>
      <c r="O1550" s="31"/>
      <c r="P1550" s="31"/>
      <c r="Q1550" s="28"/>
    </row>
    <row r="1551" spans="5:17" x14ac:dyDescent="0.2">
      <c r="E1551" s="27"/>
      <c r="F1551" s="27"/>
      <c r="G1551" s="27"/>
      <c r="H1551" s="27"/>
      <c r="I1551" s="31"/>
      <c r="J1551" s="31"/>
      <c r="K1551" s="31"/>
      <c r="L1551" s="31"/>
      <c r="M1551" s="31"/>
      <c r="N1551" s="31"/>
      <c r="O1551" s="31"/>
      <c r="P1551" s="31"/>
      <c r="Q1551" s="28"/>
    </row>
    <row r="1552" spans="5:17" x14ac:dyDescent="0.2">
      <c r="E1552" s="27"/>
      <c r="F1552" s="27"/>
      <c r="G1552" s="27"/>
      <c r="H1552" s="27"/>
      <c r="I1552" s="31"/>
      <c r="J1552" s="31"/>
      <c r="K1552" s="31"/>
      <c r="L1552" s="31"/>
      <c r="M1552" s="31"/>
      <c r="N1552" s="31"/>
      <c r="O1552" s="31"/>
      <c r="P1552" s="31"/>
      <c r="Q1552" s="28"/>
    </row>
    <row r="1553" spans="5:17" x14ac:dyDescent="0.2">
      <c r="E1553" s="27"/>
      <c r="F1553" s="27"/>
      <c r="G1553" s="27"/>
      <c r="H1553" s="27"/>
      <c r="I1553" s="31"/>
      <c r="J1553" s="31"/>
      <c r="K1553" s="31"/>
      <c r="L1553" s="31"/>
      <c r="M1553" s="31"/>
      <c r="N1553" s="31"/>
      <c r="O1553" s="31"/>
      <c r="P1553" s="31"/>
      <c r="Q1553" s="28"/>
    </row>
    <row r="1554" spans="5:17" x14ac:dyDescent="0.2">
      <c r="E1554" s="27"/>
      <c r="F1554" s="27"/>
      <c r="G1554" s="27"/>
      <c r="H1554" s="27"/>
      <c r="I1554" s="31"/>
      <c r="J1554" s="31"/>
      <c r="K1554" s="31"/>
      <c r="L1554" s="31"/>
      <c r="M1554" s="31"/>
      <c r="N1554" s="31"/>
      <c r="O1554" s="31"/>
      <c r="P1554" s="31"/>
      <c r="Q1554" s="28"/>
    </row>
    <row r="1555" spans="5:17" x14ac:dyDescent="0.2">
      <c r="E1555" s="27"/>
      <c r="F1555" s="27"/>
      <c r="G1555" s="27"/>
      <c r="H1555" s="27"/>
      <c r="I1555" s="31"/>
      <c r="J1555" s="31"/>
      <c r="K1555" s="31"/>
      <c r="L1555" s="31"/>
      <c r="M1555" s="31"/>
      <c r="N1555" s="31"/>
      <c r="O1555" s="31"/>
      <c r="P1555" s="31"/>
      <c r="Q1555" s="28"/>
    </row>
    <row r="1556" spans="5:17" x14ac:dyDescent="0.2">
      <c r="E1556" s="27"/>
      <c r="F1556" s="27"/>
      <c r="G1556" s="27"/>
      <c r="H1556" s="27"/>
      <c r="I1556" s="31"/>
      <c r="J1556" s="31"/>
      <c r="K1556" s="31"/>
      <c r="L1556" s="31"/>
      <c r="M1556" s="31"/>
      <c r="N1556" s="31"/>
      <c r="O1556" s="31"/>
      <c r="P1556" s="31"/>
      <c r="Q1556" s="28"/>
    </row>
    <row r="1557" spans="5:17" x14ac:dyDescent="0.2">
      <c r="E1557" s="27"/>
      <c r="F1557" s="27"/>
      <c r="G1557" s="27"/>
      <c r="H1557" s="27"/>
      <c r="I1557" s="31"/>
      <c r="J1557" s="31"/>
      <c r="K1557" s="31"/>
      <c r="L1557" s="31"/>
      <c r="M1557" s="31"/>
      <c r="N1557" s="31"/>
      <c r="O1557" s="31"/>
      <c r="P1557" s="31"/>
      <c r="Q1557" s="28"/>
    </row>
    <row r="1558" spans="5:17" x14ac:dyDescent="0.2">
      <c r="E1558" s="27"/>
      <c r="F1558" s="27"/>
      <c r="G1558" s="27"/>
      <c r="H1558" s="27"/>
      <c r="I1558" s="31"/>
      <c r="J1558" s="31"/>
      <c r="K1558" s="31"/>
      <c r="L1558" s="31"/>
      <c r="M1558" s="31"/>
      <c r="N1558" s="31"/>
      <c r="O1558" s="31"/>
      <c r="P1558" s="31"/>
      <c r="Q1558" s="28"/>
    </row>
    <row r="1559" spans="5:17" x14ac:dyDescent="0.2">
      <c r="E1559" s="27"/>
      <c r="F1559" s="27"/>
      <c r="G1559" s="27"/>
      <c r="H1559" s="27"/>
      <c r="I1559" s="31"/>
      <c r="J1559" s="31"/>
      <c r="K1559" s="31"/>
      <c r="L1559" s="31"/>
      <c r="M1559" s="31"/>
      <c r="N1559" s="31"/>
      <c r="O1559" s="31"/>
      <c r="P1559" s="31"/>
      <c r="Q1559" s="28"/>
    </row>
    <row r="1560" spans="5:17" x14ac:dyDescent="0.2">
      <c r="E1560" s="27"/>
      <c r="F1560" s="27"/>
      <c r="G1560" s="27"/>
      <c r="H1560" s="27"/>
      <c r="I1560" s="31"/>
      <c r="J1560" s="31"/>
      <c r="K1560" s="31"/>
      <c r="L1560" s="31"/>
      <c r="M1560" s="31"/>
      <c r="N1560" s="31"/>
      <c r="O1560" s="31"/>
      <c r="P1560" s="31"/>
      <c r="Q1560" s="28"/>
    </row>
    <row r="1561" spans="5:17" x14ac:dyDescent="0.2">
      <c r="E1561" s="27"/>
      <c r="F1561" s="27"/>
      <c r="G1561" s="27"/>
      <c r="H1561" s="27"/>
      <c r="I1561" s="31"/>
      <c r="J1561" s="31"/>
      <c r="K1561" s="31"/>
      <c r="L1561" s="31"/>
      <c r="M1561" s="31"/>
      <c r="N1561" s="31"/>
      <c r="O1561" s="31"/>
      <c r="P1561" s="31"/>
      <c r="Q1561" s="28"/>
    </row>
    <row r="1562" spans="5:17" x14ac:dyDescent="0.2">
      <c r="E1562" s="27"/>
      <c r="F1562" s="27"/>
      <c r="G1562" s="27"/>
      <c r="H1562" s="27"/>
      <c r="I1562" s="31"/>
      <c r="J1562" s="31"/>
      <c r="K1562" s="31"/>
      <c r="L1562" s="31"/>
      <c r="M1562" s="31"/>
      <c r="N1562" s="31"/>
      <c r="O1562" s="31"/>
      <c r="P1562" s="31"/>
      <c r="Q1562" s="28"/>
    </row>
    <row r="1563" spans="5:17" x14ac:dyDescent="0.2">
      <c r="E1563" s="27"/>
      <c r="F1563" s="27"/>
      <c r="G1563" s="27"/>
      <c r="H1563" s="27"/>
      <c r="I1563" s="31"/>
      <c r="J1563" s="31"/>
      <c r="K1563" s="31"/>
      <c r="L1563" s="31"/>
      <c r="M1563" s="31"/>
      <c r="N1563" s="31"/>
      <c r="O1563" s="31"/>
      <c r="P1563" s="31"/>
      <c r="Q1563" s="28"/>
    </row>
    <row r="1564" spans="5:17" x14ac:dyDescent="0.2">
      <c r="E1564" s="27"/>
      <c r="F1564" s="27"/>
      <c r="G1564" s="27"/>
      <c r="H1564" s="27"/>
      <c r="I1564" s="31"/>
      <c r="J1564" s="31"/>
      <c r="K1564" s="31"/>
      <c r="L1564" s="31"/>
      <c r="M1564" s="31"/>
      <c r="N1564" s="31"/>
      <c r="O1564" s="31"/>
      <c r="P1564" s="31"/>
      <c r="Q1564" s="28"/>
    </row>
    <row r="1565" spans="5:17" x14ac:dyDescent="0.2">
      <c r="E1565" s="27"/>
      <c r="F1565" s="27"/>
      <c r="G1565" s="27"/>
      <c r="H1565" s="27"/>
      <c r="I1565" s="31"/>
      <c r="J1565" s="31"/>
      <c r="K1565" s="31"/>
      <c r="L1565" s="31"/>
      <c r="M1565" s="31"/>
      <c r="N1565" s="31"/>
      <c r="O1565" s="31"/>
      <c r="P1565" s="31"/>
      <c r="Q1565" s="28"/>
    </row>
    <row r="1566" spans="5:17" x14ac:dyDescent="0.2">
      <c r="E1566" s="27"/>
      <c r="F1566" s="27"/>
      <c r="G1566" s="27"/>
      <c r="H1566" s="27"/>
      <c r="I1566" s="31"/>
      <c r="J1566" s="31"/>
      <c r="K1566" s="31"/>
      <c r="L1566" s="31"/>
      <c r="M1566" s="31"/>
      <c r="N1566" s="31"/>
      <c r="O1566" s="31"/>
      <c r="P1566" s="31"/>
      <c r="Q1566" s="28"/>
    </row>
    <row r="1567" spans="5:17" x14ac:dyDescent="0.2">
      <c r="E1567" s="27"/>
      <c r="F1567" s="27"/>
      <c r="G1567" s="27"/>
      <c r="H1567" s="27"/>
      <c r="I1567" s="31"/>
      <c r="J1567" s="31"/>
      <c r="K1567" s="31"/>
      <c r="L1567" s="31"/>
      <c r="M1567" s="31"/>
      <c r="N1567" s="31"/>
      <c r="O1567" s="31"/>
      <c r="P1567" s="31"/>
      <c r="Q1567" s="28"/>
    </row>
    <row r="1568" spans="5:17" x14ac:dyDescent="0.2">
      <c r="E1568" s="27"/>
      <c r="F1568" s="27"/>
      <c r="G1568" s="27"/>
      <c r="H1568" s="27"/>
      <c r="I1568" s="31"/>
      <c r="J1568" s="31"/>
      <c r="K1568" s="31"/>
      <c r="L1568" s="31"/>
      <c r="M1568" s="31"/>
      <c r="N1568" s="31"/>
      <c r="O1568" s="31"/>
      <c r="P1568" s="31"/>
      <c r="Q1568" s="28"/>
    </row>
    <row r="1569" spans="5:17" x14ac:dyDescent="0.2">
      <c r="E1569" s="27"/>
      <c r="F1569" s="27"/>
      <c r="G1569" s="27"/>
      <c r="H1569" s="27"/>
      <c r="I1569" s="31"/>
      <c r="J1569" s="31"/>
      <c r="K1569" s="31"/>
      <c r="L1569" s="31"/>
      <c r="M1569" s="31"/>
      <c r="N1569" s="31"/>
      <c r="O1569" s="31"/>
      <c r="P1569" s="31"/>
      <c r="Q1569" s="28"/>
    </row>
    <row r="1570" spans="5:17" x14ac:dyDescent="0.2">
      <c r="E1570" s="27"/>
      <c r="F1570" s="27"/>
      <c r="G1570" s="27"/>
      <c r="H1570" s="27"/>
      <c r="I1570" s="31"/>
      <c r="J1570" s="31"/>
      <c r="K1570" s="31"/>
      <c r="L1570" s="31"/>
      <c r="M1570" s="31"/>
      <c r="N1570" s="31"/>
      <c r="O1570" s="31"/>
      <c r="P1570" s="31"/>
      <c r="Q1570" s="28"/>
    </row>
    <row r="1571" spans="5:17" x14ac:dyDescent="0.2">
      <c r="E1571" s="27"/>
      <c r="F1571" s="27"/>
      <c r="G1571" s="27"/>
      <c r="H1571" s="27"/>
      <c r="I1571" s="31"/>
      <c r="J1571" s="31"/>
      <c r="K1571" s="31"/>
      <c r="L1571" s="31"/>
      <c r="M1571" s="31"/>
      <c r="N1571" s="31"/>
      <c r="O1571" s="31"/>
      <c r="P1571" s="31"/>
      <c r="Q1571" s="28"/>
    </row>
    <row r="1572" spans="5:17" x14ac:dyDescent="0.2">
      <c r="E1572" s="27"/>
      <c r="F1572" s="27"/>
      <c r="G1572" s="27"/>
      <c r="H1572" s="27"/>
      <c r="I1572" s="31"/>
      <c r="J1572" s="31"/>
      <c r="K1572" s="31"/>
      <c r="L1572" s="31"/>
      <c r="M1572" s="31"/>
      <c r="N1572" s="31"/>
      <c r="O1572" s="31"/>
      <c r="P1572" s="31"/>
      <c r="Q1572" s="28"/>
    </row>
    <row r="1573" spans="5:17" x14ac:dyDescent="0.2">
      <c r="E1573" s="27"/>
      <c r="F1573" s="27"/>
      <c r="G1573" s="27"/>
      <c r="H1573" s="27"/>
      <c r="I1573" s="31"/>
      <c r="J1573" s="31"/>
      <c r="K1573" s="31"/>
      <c r="L1573" s="31"/>
      <c r="M1573" s="31"/>
      <c r="N1573" s="31"/>
      <c r="O1573" s="31"/>
      <c r="P1573" s="31"/>
      <c r="Q1573" s="28"/>
    </row>
    <row r="1574" spans="5:17" x14ac:dyDescent="0.2">
      <c r="E1574" s="27"/>
      <c r="F1574" s="27"/>
      <c r="G1574" s="27"/>
      <c r="H1574" s="27"/>
      <c r="I1574" s="31"/>
      <c r="J1574" s="31"/>
      <c r="K1574" s="31"/>
      <c r="L1574" s="31"/>
      <c r="M1574" s="31"/>
      <c r="N1574" s="31"/>
      <c r="O1574" s="31"/>
      <c r="P1574" s="31"/>
      <c r="Q1574" s="28"/>
    </row>
    <row r="1575" spans="5:17" x14ac:dyDescent="0.2">
      <c r="E1575" s="27"/>
      <c r="F1575" s="27"/>
      <c r="G1575" s="27"/>
      <c r="H1575" s="27"/>
      <c r="I1575" s="31"/>
      <c r="J1575" s="31"/>
      <c r="K1575" s="31"/>
      <c r="L1575" s="31"/>
      <c r="M1575" s="31"/>
      <c r="N1575" s="31"/>
      <c r="O1575" s="31"/>
      <c r="P1575" s="31"/>
      <c r="Q1575" s="28"/>
    </row>
    <row r="1576" spans="5:17" x14ac:dyDescent="0.2">
      <c r="E1576" s="27"/>
      <c r="F1576" s="27"/>
      <c r="G1576" s="27"/>
      <c r="H1576" s="27"/>
      <c r="I1576" s="31"/>
      <c r="J1576" s="31"/>
      <c r="K1576" s="31"/>
      <c r="L1576" s="31"/>
      <c r="M1576" s="31"/>
      <c r="N1576" s="31"/>
      <c r="O1576" s="31"/>
      <c r="P1576" s="31"/>
      <c r="Q1576" s="28"/>
    </row>
    <row r="1577" spans="5:17" x14ac:dyDescent="0.2">
      <c r="E1577" s="27"/>
      <c r="F1577" s="27"/>
      <c r="G1577" s="27"/>
      <c r="H1577" s="27"/>
      <c r="I1577" s="31"/>
      <c r="J1577" s="31"/>
      <c r="K1577" s="31"/>
      <c r="L1577" s="31"/>
      <c r="M1577" s="31"/>
      <c r="N1577" s="31"/>
      <c r="O1577" s="31"/>
      <c r="P1577" s="31"/>
      <c r="Q1577" s="28"/>
    </row>
    <row r="1578" spans="5:17" x14ac:dyDescent="0.2">
      <c r="E1578" s="27"/>
      <c r="F1578" s="27"/>
      <c r="G1578" s="27"/>
      <c r="H1578" s="27"/>
      <c r="I1578" s="31"/>
      <c r="J1578" s="31"/>
      <c r="K1578" s="31"/>
      <c r="L1578" s="31"/>
      <c r="M1578" s="31"/>
      <c r="N1578" s="31"/>
      <c r="O1578" s="31"/>
      <c r="P1578" s="31"/>
      <c r="Q1578" s="28"/>
    </row>
    <row r="1579" spans="5:17" x14ac:dyDescent="0.2">
      <c r="E1579" s="27"/>
      <c r="F1579" s="27"/>
      <c r="G1579" s="27"/>
      <c r="H1579" s="27"/>
      <c r="I1579" s="31"/>
      <c r="J1579" s="31"/>
      <c r="K1579" s="31"/>
      <c r="L1579" s="31"/>
      <c r="M1579" s="31"/>
      <c r="N1579" s="31"/>
      <c r="O1579" s="31"/>
      <c r="P1579" s="31"/>
      <c r="Q1579" s="28"/>
    </row>
    <row r="1580" spans="5:17" x14ac:dyDescent="0.2">
      <c r="E1580" s="27"/>
      <c r="F1580" s="27"/>
      <c r="G1580" s="27"/>
      <c r="H1580" s="27"/>
      <c r="I1580" s="31"/>
      <c r="J1580" s="31"/>
      <c r="K1580" s="31"/>
      <c r="L1580" s="31"/>
      <c r="M1580" s="31"/>
      <c r="N1580" s="31"/>
      <c r="O1580" s="31"/>
      <c r="P1580" s="31"/>
      <c r="Q1580" s="28"/>
    </row>
    <row r="1581" spans="5:17" x14ac:dyDescent="0.2">
      <c r="E1581" s="27"/>
      <c r="F1581" s="27"/>
      <c r="G1581" s="27"/>
      <c r="H1581" s="27"/>
      <c r="I1581" s="31"/>
      <c r="J1581" s="31"/>
      <c r="K1581" s="31"/>
      <c r="L1581" s="31"/>
      <c r="M1581" s="31"/>
      <c r="N1581" s="31"/>
      <c r="O1581" s="31"/>
      <c r="P1581" s="31"/>
      <c r="Q1581" s="28"/>
    </row>
    <row r="1582" spans="5:17" x14ac:dyDescent="0.2">
      <c r="E1582" s="27"/>
      <c r="F1582" s="27"/>
      <c r="G1582" s="27"/>
      <c r="H1582" s="27"/>
      <c r="I1582" s="31"/>
      <c r="J1582" s="31"/>
      <c r="K1582" s="31"/>
      <c r="L1582" s="31"/>
      <c r="M1582" s="31"/>
      <c r="N1582" s="31"/>
      <c r="O1582" s="31"/>
      <c r="P1582" s="31"/>
      <c r="Q1582" s="28"/>
    </row>
    <row r="1583" spans="5:17" x14ac:dyDescent="0.2">
      <c r="E1583" s="27"/>
      <c r="F1583" s="27"/>
      <c r="G1583" s="27"/>
      <c r="H1583" s="27"/>
      <c r="I1583" s="31"/>
      <c r="J1583" s="31"/>
      <c r="K1583" s="31"/>
      <c r="L1583" s="31"/>
      <c r="M1583" s="31"/>
      <c r="N1583" s="31"/>
      <c r="O1583" s="31"/>
      <c r="P1583" s="31"/>
      <c r="Q1583" s="28"/>
    </row>
    <row r="1584" spans="5:17" x14ac:dyDescent="0.2">
      <c r="E1584" s="27"/>
      <c r="F1584" s="27"/>
      <c r="G1584" s="27"/>
      <c r="H1584" s="27"/>
      <c r="I1584" s="31"/>
      <c r="J1584" s="31"/>
      <c r="K1584" s="31"/>
      <c r="L1584" s="31"/>
      <c r="M1584" s="31"/>
      <c r="N1584" s="31"/>
      <c r="O1584" s="31"/>
      <c r="P1584" s="31"/>
      <c r="Q1584" s="28"/>
    </row>
    <row r="1585" spans="5:17" x14ac:dyDescent="0.2">
      <c r="E1585" s="27"/>
      <c r="F1585" s="27"/>
      <c r="G1585" s="27"/>
      <c r="H1585" s="27"/>
      <c r="I1585" s="31"/>
      <c r="J1585" s="31"/>
      <c r="K1585" s="31"/>
      <c r="L1585" s="31"/>
      <c r="M1585" s="31"/>
      <c r="N1585" s="31"/>
      <c r="O1585" s="31"/>
      <c r="P1585" s="31"/>
      <c r="Q1585" s="28"/>
    </row>
    <row r="1586" spans="5:17" x14ac:dyDescent="0.2">
      <c r="E1586" s="27"/>
      <c r="F1586" s="27"/>
      <c r="G1586" s="27"/>
      <c r="H1586" s="27"/>
      <c r="I1586" s="31"/>
      <c r="J1586" s="31"/>
      <c r="K1586" s="31"/>
      <c r="L1586" s="31"/>
      <c r="M1586" s="31"/>
      <c r="N1586" s="31"/>
      <c r="O1586" s="31"/>
      <c r="P1586" s="31"/>
      <c r="Q1586" s="28"/>
    </row>
    <row r="1587" spans="5:17" x14ac:dyDescent="0.2">
      <c r="E1587" s="27"/>
      <c r="F1587" s="27"/>
      <c r="G1587" s="27"/>
      <c r="H1587" s="27"/>
      <c r="I1587" s="31"/>
      <c r="J1587" s="31"/>
      <c r="K1587" s="31"/>
      <c r="L1587" s="31"/>
      <c r="M1587" s="31"/>
      <c r="N1587" s="31"/>
      <c r="O1587" s="31"/>
      <c r="P1587" s="31"/>
      <c r="Q1587" s="28"/>
    </row>
    <row r="1588" spans="5:17" x14ac:dyDescent="0.2">
      <c r="E1588" s="27"/>
      <c r="F1588" s="27"/>
      <c r="G1588" s="27"/>
      <c r="H1588" s="27"/>
      <c r="I1588" s="31"/>
      <c r="J1588" s="31"/>
      <c r="K1588" s="31"/>
      <c r="L1588" s="31"/>
      <c r="M1588" s="31"/>
      <c r="N1588" s="31"/>
      <c r="O1588" s="31"/>
      <c r="P1588" s="31"/>
      <c r="Q1588" s="28"/>
    </row>
    <row r="1589" spans="5:17" x14ac:dyDescent="0.2">
      <c r="E1589" s="27"/>
      <c r="F1589" s="27"/>
      <c r="G1589" s="27"/>
      <c r="H1589" s="27"/>
      <c r="I1589" s="31"/>
      <c r="J1589" s="31"/>
      <c r="K1589" s="31"/>
      <c r="L1589" s="31"/>
      <c r="M1589" s="31"/>
      <c r="N1589" s="31"/>
      <c r="O1589" s="31"/>
      <c r="P1589" s="31"/>
      <c r="Q1589" s="28"/>
    </row>
    <row r="1590" spans="5:17" x14ac:dyDescent="0.2">
      <c r="E1590" s="27"/>
      <c r="F1590" s="27"/>
      <c r="G1590" s="27"/>
      <c r="H1590" s="27"/>
      <c r="I1590" s="31"/>
      <c r="J1590" s="31"/>
      <c r="K1590" s="31"/>
      <c r="L1590" s="31"/>
      <c r="M1590" s="31"/>
      <c r="N1590" s="31"/>
      <c r="O1590" s="31"/>
      <c r="P1590" s="31"/>
      <c r="Q1590" s="28"/>
    </row>
    <row r="1591" spans="5:17" x14ac:dyDescent="0.2">
      <c r="E1591" s="27"/>
      <c r="F1591" s="27"/>
      <c r="G1591" s="27"/>
      <c r="H1591" s="27"/>
      <c r="I1591" s="31"/>
      <c r="J1591" s="31"/>
      <c r="K1591" s="31"/>
      <c r="L1591" s="31"/>
      <c r="M1591" s="31"/>
      <c r="N1591" s="31"/>
      <c r="O1591" s="31"/>
      <c r="P1591" s="31"/>
      <c r="Q1591" s="28"/>
    </row>
    <row r="1592" spans="5:17" x14ac:dyDescent="0.2">
      <c r="E1592" s="27"/>
      <c r="F1592" s="27"/>
      <c r="G1592" s="27"/>
      <c r="H1592" s="27"/>
      <c r="I1592" s="31"/>
      <c r="J1592" s="31"/>
      <c r="K1592" s="31"/>
      <c r="L1592" s="31"/>
      <c r="M1592" s="31"/>
      <c r="N1592" s="31"/>
      <c r="O1592" s="31"/>
      <c r="P1592" s="31"/>
      <c r="Q1592" s="28"/>
    </row>
    <row r="1593" spans="5:17" x14ac:dyDescent="0.2">
      <c r="E1593" s="27"/>
      <c r="F1593" s="27"/>
      <c r="G1593" s="27"/>
      <c r="H1593" s="27"/>
      <c r="I1593" s="31"/>
      <c r="J1593" s="31"/>
      <c r="K1593" s="31"/>
      <c r="L1593" s="31"/>
      <c r="M1593" s="31"/>
      <c r="N1593" s="31"/>
      <c r="O1593" s="31"/>
      <c r="P1593" s="31"/>
      <c r="Q1593" s="28"/>
    </row>
    <row r="1594" spans="5:17" x14ac:dyDescent="0.2">
      <c r="E1594" s="27"/>
      <c r="F1594" s="27"/>
      <c r="G1594" s="27"/>
      <c r="H1594" s="27"/>
      <c r="I1594" s="31"/>
      <c r="J1594" s="31"/>
      <c r="K1594" s="31"/>
      <c r="L1594" s="31"/>
      <c r="M1594" s="31"/>
      <c r="N1594" s="31"/>
      <c r="O1594" s="31"/>
      <c r="P1594" s="31"/>
      <c r="Q1594" s="28"/>
    </row>
    <row r="1595" spans="5:17" x14ac:dyDescent="0.2">
      <c r="E1595" s="27"/>
      <c r="F1595" s="27"/>
      <c r="G1595" s="27"/>
      <c r="H1595" s="27"/>
      <c r="I1595" s="31"/>
      <c r="J1595" s="31"/>
      <c r="K1595" s="31"/>
      <c r="L1595" s="31"/>
      <c r="M1595" s="31"/>
      <c r="N1595" s="31"/>
      <c r="O1595" s="31"/>
      <c r="P1595" s="31"/>
      <c r="Q1595" s="28"/>
    </row>
    <row r="1596" spans="5:17" x14ac:dyDescent="0.2">
      <c r="E1596" s="27"/>
      <c r="F1596" s="27"/>
      <c r="G1596" s="27"/>
      <c r="H1596" s="27"/>
      <c r="I1596" s="31"/>
      <c r="J1596" s="31"/>
      <c r="K1596" s="31"/>
      <c r="L1596" s="31"/>
      <c r="M1596" s="31"/>
      <c r="N1596" s="31"/>
      <c r="O1596" s="31"/>
      <c r="P1596" s="31"/>
      <c r="Q1596" s="28"/>
    </row>
    <row r="1597" spans="5:17" x14ac:dyDescent="0.2">
      <c r="E1597" s="27"/>
      <c r="F1597" s="27"/>
      <c r="G1597" s="27"/>
      <c r="H1597" s="27"/>
      <c r="I1597" s="31"/>
      <c r="J1597" s="31"/>
      <c r="K1597" s="31"/>
      <c r="L1597" s="31"/>
      <c r="M1597" s="31"/>
      <c r="N1597" s="31"/>
      <c r="O1597" s="31"/>
      <c r="P1597" s="31"/>
      <c r="Q1597" s="28"/>
    </row>
    <row r="1598" spans="5:17" x14ac:dyDescent="0.2">
      <c r="E1598" s="27"/>
      <c r="F1598" s="27"/>
      <c r="G1598" s="27"/>
      <c r="H1598" s="27"/>
      <c r="I1598" s="31"/>
      <c r="J1598" s="31"/>
      <c r="K1598" s="31"/>
      <c r="L1598" s="31"/>
      <c r="M1598" s="31"/>
      <c r="N1598" s="31"/>
      <c r="O1598" s="31"/>
      <c r="P1598" s="31"/>
      <c r="Q1598" s="28"/>
    </row>
    <row r="1599" spans="5:17" x14ac:dyDescent="0.2">
      <c r="E1599" s="27"/>
      <c r="F1599" s="27"/>
      <c r="G1599" s="27"/>
      <c r="H1599" s="27"/>
      <c r="I1599" s="31"/>
      <c r="J1599" s="31"/>
      <c r="K1599" s="31"/>
      <c r="L1599" s="31"/>
      <c r="M1599" s="31"/>
      <c r="N1599" s="31"/>
      <c r="O1599" s="31"/>
      <c r="P1599" s="31"/>
      <c r="Q1599" s="28"/>
    </row>
    <row r="1600" spans="5:17" x14ac:dyDescent="0.2">
      <c r="E1600" s="27"/>
      <c r="F1600" s="27"/>
      <c r="G1600" s="27"/>
      <c r="H1600" s="27"/>
      <c r="I1600" s="31"/>
      <c r="J1600" s="31"/>
      <c r="K1600" s="31"/>
      <c r="L1600" s="31"/>
      <c r="M1600" s="31"/>
      <c r="N1600" s="31"/>
      <c r="O1600" s="31"/>
      <c r="P1600" s="31"/>
      <c r="Q1600" s="28"/>
    </row>
    <row r="1601" spans="5:17" x14ac:dyDescent="0.2">
      <c r="E1601" s="27"/>
      <c r="F1601" s="27"/>
      <c r="G1601" s="27"/>
      <c r="H1601" s="27"/>
      <c r="I1601" s="31"/>
      <c r="J1601" s="31"/>
      <c r="K1601" s="31"/>
      <c r="L1601" s="31"/>
      <c r="M1601" s="31"/>
      <c r="N1601" s="31"/>
      <c r="O1601" s="31"/>
      <c r="P1601" s="31"/>
      <c r="Q1601" s="28"/>
    </row>
    <row r="1602" spans="5:17" x14ac:dyDescent="0.2">
      <c r="E1602" s="27"/>
      <c r="F1602" s="27"/>
      <c r="G1602" s="27"/>
      <c r="H1602" s="27"/>
      <c r="I1602" s="31"/>
      <c r="J1602" s="31"/>
      <c r="K1602" s="31"/>
      <c r="L1602" s="31"/>
      <c r="M1602" s="31"/>
      <c r="N1602" s="31"/>
      <c r="O1602" s="31"/>
      <c r="P1602" s="31"/>
      <c r="Q1602" s="28"/>
    </row>
    <row r="1603" spans="5:17" x14ac:dyDescent="0.2">
      <c r="E1603" s="27"/>
      <c r="F1603" s="27"/>
      <c r="G1603" s="27"/>
      <c r="H1603" s="27"/>
      <c r="I1603" s="31"/>
      <c r="J1603" s="31"/>
      <c r="K1603" s="31"/>
      <c r="L1603" s="31"/>
      <c r="M1603" s="31"/>
      <c r="N1603" s="31"/>
      <c r="O1603" s="31"/>
      <c r="P1603" s="31"/>
      <c r="Q1603" s="28"/>
    </row>
    <row r="1604" spans="5:17" x14ac:dyDescent="0.2">
      <c r="E1604" s="27"/>
      <c r="F1604" s="27"/>
      <c r="G1604" s="27"/>
      <c r="H1604" s="27"/>
      <c r="I1604" s="31"/>
      <c r="J1604" s="31"/>
      <c r="K1604" s="31"/>
      <c r="L1604" s="31"/>
      <c r="M1604" s="31"/>
      <c r="N1604" s="31"/>
      <c r="O1604" s="31"/>
      <c r="P1604" s="31"/>
      <c r="Q1604" s="28"/>
    </row>
    <row r="1605" spans="5:17" x14ac:dyDescent="0.2">
      <c r="E1605" s="27"/>
      <c r="F1605" s="27"/>
      <c r="G1605" s="27"/>
      <c r="H1605" s="27"/>
      <c r="I1605" s="31"/>
      <c r="J1605" s="31"/>
      <c r="K1605" s="31"/>
      <c r="L1605" s="31"/>
      <c r="M1605" s="31"/>
      <c r="N1605" s="31"/>
      <c r="O1605" s="31"/>
      <c r="P1605" s="31"/>
      <c r="Q1605" s="28"/>
    </row>
    <row r="1606" spans="5:17" x14ac:dyDescent="0.2">
      <c r="E1606" s="27"/>
      <c r="F1606" s="27"/>
      <c r="G1606" s="27"/>
      <c r="H1606" s="27"/>
      <c r="I1606" s="31"/>
      <c r="J1606" s="31"/>
      <c r="K1606" s="31"/>
      <c r="L1606" s="31"/>
      <c r="M1606" s="31"/>
      <c r="N1606" s="31"/>
      <c r="O1606" s="31"/>
      <c r="P1606" s="31"/>
      <c r="Q1606" s="28"/>
    </row>
    <row r="1607" spans="5:17" x14ac:dyDescent="0.2">
      <c r="E1607" s="27"/>
      <c r="F1607" s="27"/>
      <c r="G1607" s="27"/>
      <c r="H1607" s="27"/>
      <c r="I1607" s="31"/>
      <c r="J1607" s="31"/>
      <c r="K1607" s="31"/>
      <c r="L1607" s="31"/>
      <c r="M1607" s="31"/>
      <c r="N1607" s="31"/>
      <c r="O1607" s="31"/>
      <c r="P1607" s="31"/>
      <c r="Q1607" s="28"/>
    </row>
    <row r="1608" spans="5:17" x14ac:dyDescent="0.2">
      <c r="E1608" s="27"/>
      <c r="F1608" s="27"/>
      <c r="G1608" s="27"/>
      <c r="H1608" s="27"/>
      <c r="I1608" s="31"/>
      <c r="J1608" s="31"/>
      <c r="K1608" s="31"/>
      <c r="L1608" s="31"/>
      <c r="M1608" s="31"/>
      <c r="N1608" s="31"/>
      <c r="O1608" s="31"/>
      <c r="P1608" s="31"/>
      <c r="Q1608" s="28"/>
    </row>
    <row r="1609" spans="5:17" x14ac:dyDescent="0.2">
      <c r="E1609" s="27"/>
      <c r="F1609" s="27"/>
      <c r="G1609" s="27"/>
      <c r="H1609" s="27"/>
      <c r="I1609" s="31"/>
      <c r="J1609" s="31"/>
      <c r="K1609" s="31"/>
      <c r="L1609" s="31"/>
      <c r="M1609" s="31"/>
      <c r="N1609" s="31"/>
      <c r="O1609" s="31"/>
      <c r="P1609" s="31"/>
      <c r="Q1609" s="28"/>
    </row>
    <row r="1610" spans="5:17" x14ac:dyDescent="0.2">
      <c r="E1610" s="27"/>
      <c r="F1610" s="27"/>
      <c r="G1610" s="27"/>
      <c r="H1610" s="27"/>
      <c r="I1610" s="31"/>
      <c r="J1610" s="31"/>
      <c r="K1610" s="31"/>
      <c r="L1610" s="31"/>
      <c r="M1610" s="31"/>
      <c r="N1610" s="31"/>
      <c r="O1610" s="31"/>
      <c r="P1610" s="31"/>
      <c r="Q1610" s="28"/>
    </row>
    <row r="1611" spans="5:17" x14ac:dyDescent="0.2">
      <c r="E1611" s="27"/>
      <c r="F1611" s="27"/>
      <c r="G1611" s="27"/>
      <c r="H1611" s="27"/>
      <c r="I1611" s="31"/>
      <c r="J1611" s="31"/>
      <c r="K1611" s="31"/>
      <c r="L1611" s="31"/>
      <c r="M1611" s="31"/>
      <c r="N1611" s="31"/>
      <c r="O1611" s="31"/>
      <c r="P1611" s="31"/>
      <c r="Q1611" s="28"/>
    </row>
    <row r="1612" spans="5:17" x14ac:dyDescent="0.2">
      <c r="E1612" s="27"/>
      <c r="F1612" s="27"/>
      <c r="G1612" s="27"/>
      <c r="H1612" s="27"/>
      <c r="I1612" s="31"/>
      <c r="J1612" s="31"/>
      <c r="K1612" s="31"/>
      <c r="L1612" s="31"/>
      <c r="M1612" s="31"/>
      <c r="N1612" s="31"/>
      <c r="O1612" s="31"/>
      <c r="P1612" s="31"/>
      <c r="Q1612" s="28"/>
    </row>
    <row r="1613" spans="5:17" x14ac:dyDescent="0.2">
      <c r="E1613" s="27"/>
      <c r="F1613" s="27"/>
      <c r="G1613" s="27"/>
      <c r="H1613" s="27"/>
      <c r="I1613" s="31"/>
      <c r="J1613" s="31"/>
      <c r="K1613" s="31"/>
      <c r="L1613" s="31"/>
      <c r="M1613" s="31"/>
      <c r="N1613" s="31"/>
      <c r="O1613" s="31"/>
      <c r="P1613" s="31"/>
      <c r="Q1613" s="28"/>
    </row>
    <row r="1614" spans="5:17" x14ac:dyDescent="0.2">
      <c r="E1614" s="27"/>
      <c r="F1614" s="27"/>
      <c r="G1614" s="27"/>
      <c r="H1614" s="27"/>
      <c r="I1614" s="31"/>
      <c r="J1614" s="31"/>
      <c r="K1614" s="31"/>
      <c r="L1614" s="31"/>
      <c r="M1614" s="31"/>
      <c r="N1614" s="31"/>
      <c r="O1614" s="31"/>
      <c r="P1614" s="31"/>
      <c r="Q1614" s="28"/>
    </row>
    <row r="1615" spans="5:17" x14ac:dyDescent="0.2">
      <c r="E1615" s="27"/>
      <c r="F1615" s="27"/>
      <c r="G1615" s="27"/>
      <c r="H1615" s="27"/>
      <c r="I1615" s="31"/>
      <c r="J1615" s="31"/>
      <c r="K1615" s="31"/>
      <c r="L1615" s="31"/>
      <c r="M1615" s="31"/>
      <c r="N1615" s="31"/>
      <c r="O1615" s="31"/>
      <c r="P1615" s="31"/>
      <c r="Q1615" s="28"/>
    </row>
    <row r="1616" spans="5:17" x14ac:dyDescent="0.2">
      <c r="E1616" s="27"/>
      <c r="F1616" s="27"/>
      <c r="G1616" s="27"/>
      <c r="H1616" s="27"/>
      <c r="I1616" s="31"/>
      <c r="J1616" s="31"/>
      <c r="K1616" s="31"/>
      <c r="L1616" s="31"/>
      <c r="M1616" s="31"/>
      <c r="N1616" s="31"/>
      <c r="O1616" s="31"/>
      <c r="P1616" s="31"/>
      <c r="Q1616" s="28"/>
    </row>
    <row r="1617" spans="5:17" x14ac:dyDescent="0.2">
      <c r="E1617" s="27"/>
      <c r="F1617" s="27"/>
      <c r="G1617" s="27"/>
      <c r="H1617" s="27"/>
      <c r="I1617" s="31"/>
      <c r="J1617" s="31"/>
      <c r="K1617" s="31"/>
      <c r="L1617" s="31"/>
      <c r="M1617" s="31"/>
      <c r="N1617" s="31"/>
      <c r="O1617" s="31"/>
      <c r="P1617" s="31"/>
      <c r="Q1617" s="28"/>
    </row>
    <row r="1618" spans="5:17" x14ac:dyDescent="0.2">
      <c r="E1618" s="27"/>
      <c r="F1618" s="27"/>
      <c r="G1618" s="27"/>
      <c r="H1618" s="27"/>
      <c r="I1618" s="31"/>
      <c r="J1618" s="31"/>
      <c r="K1618" s="31"/>
      <c r="L1618" s="31"/>
      <c r="M1618" s="31"/>
      <c r="N1618" s="31"/>
      <c r="O1618" s="31"/>
      <c r="P1618" s="31"/>
      <c r="Q1618" s="28"/>
    </row>
    <row r="1619" spans="5:17" x14ac:dyDescent="0.2">
      <c r="E1619" s="27"/>
      <c r="F1619" s="27"/>
      <c r="G1619" s="27"/>
      <c r="H1619" s="27"/>
      <c r="I1619" s="31"/>
      <c r="J1619" s="31"/>
      <c r="K1619" s="31"/>
      <c r="L1619" s="31"/>
      <c r="M1619" s="31"/>
      <c r="N1619" s="31"/>
      <c r="O1619" s="31"/>
      <c r="P1619" s="31"/>
      <c r="Q1619" s="28"/>
    </row>
    <row r="1620" spans="5:17" x14ac:dyDescent="0.2">
      <c r="E1620" s="27"/>
      <c r="F1620" s="27"/>
      <c r="G1620" s="27"/>
      <c r="H1620" s="27"/>
      <c r="I1620" s="31"/>
      <c r="J1620" s="31"/>
      <c r="K1620" s="31"/>
      <c r="L1620" s="31"/>
      <c r="M1620" s="31"/>
      <c r="N1620" s="31"/>
      <c r="O1620" s="31"/>
      <c r="P1620" s="31"/>
      <c r="Q1620" s="28"/>
    </row>
    <row r="1621" spans="5:17" x14ac:dyDescent="0.2">
      <c r="E1621" s="27"/>
      <c r="F1621" s="27"/>
      <c r="G1621" s="27"/>
      <c r="H1621" s="27"/>
      <c r="I1621" s="31"/>
      <c r="J1621" s="31"/>
      <c r="K1621" s="31"/>
      <c r="L1621" s="31"/>
      <c r="M1621" s="31"/>
      <c r="N1621" s="31"/>
      <c r="O1621" s="31"/>
      <c r="P1621" s="31"/>
      <c r="Q1621" s="28"/>
    </row>
    <row r="1622" spans="5:17" x14ac:dyDescent="0.2">
      <c r="E1622" s="27"/>
      <c r="F1622" s="27"/>
      <c r="G1622" s="27"/>
      <c r="H1622" s="27"/>
      <c r="I1622" s="31"/>
      <c r="J1622" s="31"/>
      <c r="K1622" s="31"/>
      <c r="L1622" s="31"/>
      <c r="M1622" s="31"/>
      <c r="N1622" s="31"/>
      <c r="O1622" s="31"/>
      <c r="P1622" s="31"/>
      <c r="Q1622" s="28"/>
    </row>
    <row r="1623" spans="5:17" x14ac:dyDescent="0.2">
      <c r="E1623" s="27"/>
      <c r="F1623" s="27"/>
      <c r="G1623" s="27"/>
      <c r="H1623" s="27"/>
      <c r="I1623" s="31"/>
      <c r="J1623" s="31"/>
      <c r="K1623" s="31"/>
      <c r="L1623" s="31"/>
      <c r="M1623" s="31"/>
      <c r="N1623" s="31"/>
      <c r="O1623" s="31"/>
      <c r="P1623" s="31"/>
      <c r="Q1623" s="28"/>
    </row>
    <row r="1624" spans="5:17" x14ac:dyDescent="0.2">
      <c r="E1624" s="27"/>
      <c r="F1624" s="27"/>
      <c r="G1624" s="27"/>
      <c r="H1624" s="27"/>
      <c r="I1624" s="31"/>
      <c r="J1624" s="31"/>
      <c r="K1624" s="31"/>
      <c r="L1624" s="31"/>
      <c r="M1624" s="31"/>
      <c r="N1624" s="31"/>
      <c r="O1624" s="31"/>
      <c r="P1624" s="31"/>
      <c r="Q1624" s="28"/>
    </row>
    <row r="1625" spans="5:17" x14ac:dyDescent="0.2">
      <c r="E1625" s="27"/>
      <c r="F1625" s="27"/>
      <c r="G1625" s="27"/>
      <c r="H1625" s="27"/>
      <c r="I1625" s="31"/>
      <c r="J1625" s="31"/>
      <c r="K1625" s="31"/>
      <c r="L1625" s="31"/>
      <c r="M1625" s="31"/>
      <c r="N1625" s="31"/>
      <c r="O1625" s="31"/>
      <c r="P1625" s="31"/>
      <c r="Q1625" s="28"/>
    </row>
    <row r="1626" spans="5:17" x14ac:dyDescent="0.2">
      <c r="E1626" s="27"/>
      <c r="F1626" s="27"/>
      <c r="G1626" s="27"/>
      <c r="H1626" s="27"/>
      <c r="I1626" s="31"/>
      <c r="J1626" s="31"/>
      <c r="K1626" s="31"/>
      <c r="L1626" s="31"/>
      <c r="M1626" s="31"/>
      <c r="N1626" s="31"/>
      <c r="O1626" s="31"/>
      <c r="P1626" s="31"/>
      <c r="Q1626" s="28"/>
    </row>
    <row r="1627" spans="5:17" x14ac:dyDescent="0.2">
      <c r="E1627" s="27"/>
      <c r="F1627" s="27"/>
      <c r="G1627" s="27"/>
      <c r="H1627" s="27"/>
      <c r="I1627" s="31"/>
      <c r="J1627" s="31"/>
      <c r="K1627" s="31"/>
      <c r="L1627" s="31"/>
      <c r="M1627" s="31"/>
      <c r="N1627" s="31"/>
      <c r="O1627" s="31"/>
      <c r="P1627" s="31"/>
      <c r="Q1627" s="28"/>
    </row>
    <row r="1628" spans="5:17" x14ac:dyDescent="0.2">
      <c r="E1628" s="27"/>
      <c r="F1628" s="27"/>
      <c r="G1628" s="27"/>
      <c r="H1628" s="27"/>
      <c r="I1628" s="31"/>
      <c r="J1628" s="31"/>
      <c r="K1628" s="31"/>
      <c r="L1628" s="31"/>
      <c r="M1628" s="31"/>
      <c r="N1628" s="31"/>
      <c r="O1628" s="31"/>
      <c r="P1628" s="31"/>
      <c r="Q1628" s="28"/>
    </row>
    <row r="1629" spans="5:17" x14ac:dyDescent="0.2">
      <c r="E1629" s="27"/>
      <c r="F1629" s="27"/>
      <c r="G1629" s="27"/>
      <c r="H1629" s="27"/>
      <c r="I1629" s="31"/>
      <c r="J1629" s="31"/>
      <c r="K1629" s="31"/>
      <c r="L1629" s="31"/>
      <c r="M1629" s="31"/>
      <c r="N1629" s="31"/>
      <c r="O1629" s="31"/>
      <c r="P1629" s="31"/>
      <c r="Q1629" s="28"/>
    </row>
    <row r="1630" spans="5:17" x14ac:dyDescent="0.2">
      <c r="E1630" s="27"/>
      <c r="F1630" s="27"/>
      <c r="G1630" s="27"/>
      <c r="H1630" s="27"/>
      <c r="I1630" s="31"/>
      <c r="J1630" s="31"/>
      <c r="K1630" s="31"/>
      <c r="L1630" s="31"/>
      <c r="M1630" s="31"/>
      <c r="N1630" s="31"/>
      <c r="O1630" s="31"/>
      <c r="P1630" s="31"/>
      <c r="Q1630" s="28"/>
    </row>
    <row r="1631" spans="5:17" x14ac:dyDescent="0.2">
      <c r="E1631" s="27"/>
      <c r="F1631" s="27"/>
      <c r="G1631" s="27"/>
      <c r="H1631" s="27"/>
      <c r="I1631" s="31"/>
      <c r="J1631" s="31"/>
      <c r="K1631" s="31"/>
      <c r="L1631" s="31"/>
      <c r="M1631" s="31"/>
      <c r="N1631" s="31"/>
      <c r="O1631" s="31"/>
      <c r="P1631" s="31"/>
      <c r="Q1631" s="28"/>
    </row>
    <row r="1632" spans="5:17" x14ac:dyDescent="0.2">
      <c r="E1632" s="27"/>
      <c r="F1632" s="27"/>
      <c r="G1632" s="27"/>
      <c r="H1632" s="27"/>
      <c r="I1632" s="31"/>
      <c r="J1632" s="31"/>
      <c r="K1632" s="31"/>
      <c r="L1632" s="31"/>
      <c r="M1632" s="31"/>
      <c r="N1632" s="31"/>
      <c r="O1632" s="31"/>
      <c r="P1632" s="31"/>
      <c r="Q1632" s="28"/>
    </row>
    <row r="1633" spans="5:17" x14ac:dyDescent="0.2">
      <c r="E1633" s="27"/>
      <c r="F1633" s="27"/>
      <c r="G1633" s="27"/>
      <c r="H1633" s="27"/>
      <c r="I1633" s="31"/>
      <c r="J1633" s="31"/>
      <c r="K1633" s="31"/>
      <c r="L1633" s="31"/>
      <c r="M1633" s="31"/>
      <c r="N1633" s="31"/>
      <c r="O1633" s="31"/>
      <c r="P1633" s="31"/>
      <c r="Q1633" s="28"/>
    </row>
    <row r="1634" spans="5:17" x14ac:dyDescent="0.2">
      <c r="E1634" s="27"/>
      <c r="F1634" s="27"/>
      <c r="G1634" s="27"/>
      <c r="H1634" s="27"/>
      <c r="I1634" s="31"/>
      <c r="J1634" s="31"/>
      <c r="K1634" s="31"/>
      <c r="L1634" s="31"/>
      <c r="M1634" s="31"/>
      <c r="N1634" s="31"/>
      <c r="O1634" s="31"/>
      <c r="P1634" s="31"/>
      <c r="Q1634" s="28"/>
    </row>
    <row r="1635" spans="5:17" x14ac:dyDescent="0.2">
      <c r="E1635" s="27"/>
      <c r="F1635" s="27"/>
      <c r="G1635" s="27"/>
      <c r="H1635" s="27"/>
      <c r="I1635" s="31"/>
      <c r="J1635" s="31"/>
      <c r="K1635" s="31"/>
      <c r="L1635" s="31"/>
      <c r="M1635" s="31"/>
      <c r="N1635" s="31"/>
      <c r="O1635" s="31"/>
      <c r="P1635" s="31"/>
      <c r="Q1635" s="28"/>
    </row>
    <row r="1636" spans="5:17" x14ac:dyDescent="0.2">
      <c r="E1636" s="27"/>
      <c r="F1636" s="27"/>
      <c r="G1636" s="27"/>
      <c r="H1636" s="27"/>
      <c r="I1636" s="31"/>
      <c r="J1636" s="31"/>
      <c r="K1636" s="31"/>
      <c r="L1636" s="31"/>
      <c r="M1636" s="31"/>
      <c r="N1636" s="31"/>
      <c r="O1636" s="31"/>
      <c r="P1636" s="31"/>
      <c r="Q1636" s="28"/>
    </row>
    <row r="1637" spans="5:17" x14ac:dyDescent="0.2">
      <c r="E1637" s="27"/>
      <c r="F1637" s="27"/>
      <c r="G1637" s="27"/>
      <c r="H1637" s="27"/>
      <c r="I1637" s="31"/>
      <c r="J1637" s="31"/>
      <c r="K1637" s="31"/>
      <c r="L1637" s="31"/>
      <c r="M1637" s="31"/>
      <c r="N1637" s="31"/>
      <c r="O1637" s="31"/>
      <c r="P1637" s="31"/>
      <c r="Q1637" s="28"/>
    </row>
    <row r="1638" spans="5:17" x14ac:dyDescent="0.2">
      <c r="E1638" s="27"/>
      <c r="F1638" s="27"/>
      <c r="G1638" s="27"/>
      <c r="H1638" s="27"/>
      <c r="I1638" s="31"/>
      <c r="J1638" s="31"/>
      <c r="K1638" s="31"/>
      <c r="L1638" s="31"/>
      <c r="M1638" s="31"/>
      <c r="N1638" s="31"/>
      <c r="O1638" s="31"/>
      <c r="P1638" s="31"/>
      <c r="Q1638" s="28"/>
    </row>
    <row r="1639" spans="5:17" x14ac:dyDescent="0.2">
      <c r="E1639" s="27"/>
      <c r="F1639" s="27"/>
      <c r="G1639" s="27"/>
      <c r="H1639" s="27"/>
      <c r="I1639" s="31"/>
      <c r="J1639" s="31"/>
      <c r="K1639" s="31"/>
      <c r="L1639" s="31"/>
      <c r="M1639" s="31"/>
      <c r="N1639" s="31"/>
      <c r="O1639" s="31"/>
      <c r="P1639" s="31"/>
      <c r="Q1639" s="28"/>
    </row>
    <row r="1640" spans="5:17" x14ac:dyDescent="0.2">
      <c r="E1640" s="27"/>
      <c r="F1640" s="27"/>
      <c r="G1640" s="27"/>
      <c r="H1640" s="27"/>
      <c r="I1640" s="31"/>
      <c r="J1640" s="31"/>
      <c r="K1640" s="31"/>
      <c r="L1640" s="31"/>
      <c r="M1640" s="31"/>
      <c r="N1640" s="31"/>
      <c r="O1640" s="31"/>
      <c r="P1640" s="31"/>
      <c r="Q1640" s="28"/>
    </row>
    <row r="1641" spans="5:17" x14ac:dyDescent="0.2">
      <c r="E1641" s="27"/>
      <c r="F1641" s="27"/>
      <c r="G1641" s="27"/>
      <c r="H1641" s="27"/>
      <c r="I1641" s="31"/>
      <c r="J1641" s="31"/>
      <c r="K1641" s="31"/>
      <c r="L1641" s="31"/>
      <c r="M1641" s="31"/>
      <c r="N1641" s="31"/>
      <c r="O1641" s="31"/>
      <c r="P1641" s="31"/>
      <c r="Q1641" s="28"/>
    </row>
    <row r="1642" spans="5:17" x14ac:dyDescent="0.2">
      <c r="E1642" s="27"/>
      <c r="F1642" s="27"/>
      <c r="G1642" s="27"/>
      <c r="H1642" s="27"/>
      <c r="I1642" s="31"/>
      <c r="J1642" s="31"/>
      <c r="K1642" s="31"/>
      <c r="L1642" s="31"/>
      <c r="M1642" s="31"/>
      <c r="N1642" s="31"/>
      <c r="O1642" s="31"/>
      <c r="P1642" s="31"/>
      <c r="Q1642" s="28"/>
    </row>
    <row r="1643" spans="5:17" x14ac:dyDescent="0.2">
      <c r="E1643" s="27"/>
      <c r="F1643" s="27"/>
      <c r="G1643" s="27"/>
      <c r="H1643" s="27"/>
      <c r="I1643" s="31"/>
      <c r="J1643" s="31"/>
      <c r="K1643" s="31"/>
      <c r="L1643" s="31"/>
      <c r="M1643" s="31"/>
      <c r="N1643" s="31"/>
      <c r="O1643" s="31"/>
      <c r="P1643" s="31"/>
      <c r="Q1643" s="28"/>
    </row>
    <row r="1644" spans="5:17" x14ac:dyDescent="0.2">
      <c r="E1644" s="27"/>
      <c r="F1644" s="27"/>
      <c r="G1644" s="27"/>
      <c r="H1644" s="27"/>
      <c r="I1644" s="31"/>
      <c r="J1644" s="31"/>
      <c r="K1644" s="31"/>
      <c r="L1644" s="31"/>
      <c r="M1644" s="31"/>
      <c r="N1644" s="31"/>
      <c r="O1644" s="31"/>
      <c r="P1644" s="31"/>
      <c r="Q1644" s="28"/>
    </row>
    <row r="1645" spans="5:17" x14ac:dyDescent="0.2">
      <c r="E1645" s="27"/>
      <c r="F1645" s="27"/>
      <c r="G1645" s="27"/>
      <c r="H1645" s="27"/>
      <c r="I1645" s="31"/>
      <c r="J1645" s="31"/>
      <c r="K1645" s="31"/>
      <c r="L1645" s="31"/>
      <c r="M1645" s="31"/>
      <c r="N1645" s="31"/>
      <c r="O1645" s="31"/>
      <c r="P1645" s="31"/>
      <c r="Q1645" s="28"/>
    </row>
    <row r="1646" spans="5:17" x14ac:dyDescent="0.2">
      <c r="E1646" s="27"/>
      <c r="F1646" s="27"/>
      <c r="G1646" s="27"/>
      <c r="H1646" s="27"/>
      <c r="I1646" s="31"/>
      <c r="J1646" s="31"/>
      <c r="K1646" s="31"/>
      <c r="L1646" s="31"/>
      <c r="M1646" s="31"/>
      <c r="N1646" s="31"/>
      <c r="O1646" s="31"/>
      <c r="P1646" s="31"/>
      <c r="Q1646" s="28"/>
    </row>
    <row r="1647" spans="5:17" x14ac:dyDescent="0.2">
      <c r="E1647" s="27"/>
      <c r="F1647" s="27"/>
      <c r="G1647" s="27"/>
      <c r="H1647" s="27"/>
      <c r="I1647" s="31"/>
      <c r="J1647" s="31"/>
      <c r="K1647" s="31"/>
      <c r="L1647" s="31"/>
      <c r="M1647" s="31"/>
      <c r="N1647" s="31"/>
      <c r="O1647" s="31"/>
      <c r="P1647" s="31"/>
      <c r="Q1647" s="28"/>
    </row>
    <row r="1648" spans="5:17" x14ac:dyDescent="0.2">
      <c r="E1648" s="27"/>
      <c r="F1648" s="27"/>
      <c r="G1648" s="27"/>
      <c r="H1648" s="27"/>
      <c r="I1648" s="31"/>
      <c r="J1648" s="31"/>
      <c r="K1648" s="31"/>
      <c r="L1648" s="31"/>
      <c r="M1648" s="31"/>
      <c r="N1648" s="31"/>
      <c r="O1648" s="31"/>
      <c r="P1648" s="31"/>
      <c r="Q1648" s="28"/>
    </row>
    <row r="1649" spans="5:17" x14ac:dyDescent="0.2">
      <c r="E1649" s="27"/>
      <c r="F1649" s="27"/>
      <c r="G1649" s="27"/>
      <c r="H1649" s="27"/>
      <c r="I1649" s="31"/>
      <c r="J1649" s="31"/>
      <c r="K1649" s="31"/>
      <c r="L1649" s="31"/>
      <c r="M1649" s="31"/>
      <c r="N1649" s="31"/>
      <c r="O1649" s="31"/>
      <c r="P1649" s="31"/>
      <c r="Q1649" s="28"/>
    </row>
    <row r="1650" spans="5:17" x14ac:dyDescent="0.2">
      <c r="E1650" s="27"/>
      <c r="F1650" s="27"/>
      <c r="G1650" s="27"/>
      <c r="H1650" s="27"/>
      <c r="I1650" s="31"/>
      <c r="J1650" s="31"/>
      <c r="K1650" s="31"/>
      <c r="L1650" s="31"/>
      <c r="M1650" s="31"/>
      <c r="N1650" s="31"/>
      <c r="O1650" s="31"/>
      <c r="P1650" s="31"/>
      <c r="Q1650" s="28"/>
    </row>
    <row r="1651" spans="5:17" x14ac:dyDescent="0.2">
      <c r="E1651" s="27"/>
      <c r="F1651" s="27"/>
      <c r="G1651" s="27"/>
      <c r="H1651" s="27"/>
      <c r="I1651" s="31"/>
      <c r="J1651" s="31"/>
      <c r="K1651" s="31"/>
      <c r="L1651" s="31"/>
      <c r="M1651" s="31"/>
      <c r="N1651" s="31"/>
      <c r="O1651" s="31"/>
      <c r="P1651" s="31"/>
      <c r="Q1651" s="28"/>
    </row>
    <row r="1652" spans="5:17" x14ac:dyDescent="0.2">
      <c r="E1652" s="27"/>
      <c r="F1652" s="27"/>
      <c r="G1652" s="27"/>
      <c r="H1652" s="27"/>
      <c r="I1652" s="31"/>
      <c r="J1652" s="31"/>
      <c r="K1652" s="31"/>
      <c r="L1652" s="31"/>
      <c r="M1652" s="31"/>
      <c r="N1652" s="31"/>
      <c r="O1652" s="31"/>
      <c r="P1652" s="31"/>
      <c r="Q1652" s="28"/>
    </row>
    <row r="1653" spans="5:17" x14ac:dyDescent="0.2">
      <c r="E1653" s="27"/>
      <c r="F1653" s="27"/>
      <c r="G1653" s="27"/>
      <c r="H1653" s="27"/>
      <c r="I1653" s="31"/>
      <c r="J1653" s="31"/>
      <c r="K1653" s="31"/>
      <c r="L1653" s="31"/>
      <c r="M1653" s="31"/>
      <c r="N1653" s="31"/>
      <c r="O1653" s="31"/>
      <c r="P1653" s="31"/>
      <c r="Q1653" s="28"/>
    </row>
    <row r="1654" spans="5:17" x14ac:dyDescent="0.2">
      <c r="E1654" s="27"/>
      <c r="F1654" s="27"/>
      <c r="G1654" s="27"/>
      <c r="H1654" s="27"/>
      <c r="I1654" s="31"/>
      <c r="J1654" s="31"/>
      <c r="K1654" s="31"/>
      <c r="L1654" s="31"/>
      <c r="M1654" s="31"/>
      <c r="N1654" s="31"/>
      <c r="O1654" s="31"/>
      <c r="P1654" s="31"/>
      <c r="Q1654" s="28"/>
    </row>
    <row r="1655" spans="5:17" x14ac:dyDescent="0.2">
      <c r="E1655" s="27"/>
      <c r="F1655" s="27"/>
      <c r="G1655" s="27"/>
      <c r="H1655" s="27"/>
      <c r="I1655" s="31"/>
      <c r="J1655" s="31"/>
      <c r="K1655" s="31"/>
      <c r="L1655" s="31"/>
      <c r="M1655" s="31"/>
      <c r="N1655" s="31"/>
      <c r="O1655" s="31"/>
      <c r="P1655" s="31"/>
      <c r="Q1655" s="28"/>
    </row>
    <row r="1656" spans="5:17" x14ac:dyDescent="0.2">
      <c r="E1656" s="27"/>
      <c r="F1656" s="27"/>
      <c r="G1656" s="27"/>
      <c r="H1656" s="27"/>
      <c r="I1656" s="31"/>
      <c r="J1656" s="31"/>
      <c r="K1656" s="31"/>
      <c r="L1656" s="31"/>
      <c r="M1656" s="31"/>
      <c r="N1656" s="31"/>
      <c r="O1656" s="31"/>
      <c r="P1656" s="31"/>
      <c r="Q1656" s="28"/>
    </row>
    <row r="1657" spans="5:17" x14ac:dyDescent="0.2">
      <c r="E1657" s="27"/>
      <c r="F1657" s="27"/>
      <c r="G1657" s="27"/>
      <c r="H1657" s="27"/>
      <c r="I1657" s="31"/>
      <c r="J1657" s="31"/>
      <c r="K1657" s="31"/>
      <c r="L1657" s="31"/>
      <c r="M1657" s="31"/>
      <c r="N1657" s="31"/>
      <c r="O1657" s="31"/>
      <c r="P1657" s="31"/>
      <c r="Q1657" s="28"/>
    </row>
    <row r="1658" spans="5:17" x14ac:dyDescent="0.2">
      <c r="E1658" s="27"/>
      <c r="F1658" s="27"/>
      <c r="G1658" s="27"/>
      <c r="H1658" s="27"/>
      <c r="I1658" s="31"/>
      <c r="J1658" s="31"/>
      <c r="K1658" s="31"/>
      <c r="L1658" s="31"/>
      <c r="M1658" s="31"/>
      <c r="N1658" s="31"/>
      <c r="O1658" s="31"/>
      <c r="P1658" s="31"/>
      <c r="Q1658" s="28"/>
    </row>
    <row r="1659" spans="5:17" x14ac:dyDescent="0.2">
      <c r="E1659" s="27"/>
      <c r="F1659" s="27"/>
      <c r="G1659" s="27"/>
      <c r="H1659" s="27"/>
      <c r="I1659" s="31"/>
      <c r="J1659" s="31"/>
      <c r="K1659" s="31"/>
      <c r="L1659" s="31"/>
      <c r="M1659" s="31"/>
      <c r="N1659" s="31"/>
      <c r="O1659" s="31"/>
      <c r="P1659" s="31"/>
      <c r="Q1659" s="28"/>
    </row>
    <row r="1660" spans="5:17" x14ac:dyDescent="0.2">
      <c r="E1660" s="27"/>
      <c r="F1660" s="27"/>
      <c r="G1660" s="27"/>
      <c r="H1660" s="27"/>
      <c r="I1660" s="31"/>
      <c r="J1660" s="31"/>
      <c r="K1660" s="31"/>
      <c r="L1660" s="31"/>
      <c r="M1660" s="31"/>
      <c r="N1660" s="31"/>
      <c r="O1660" s="31"/>
      <c r="P1660" s="31"/>
      <c r="Q1660" s="28"/>
    </row>
    <row r="1661" spans="5:17" x14ac:dyDescent="0.2">
      <c r="E1661" s="27"/>
      <c r="F1661" s="27"/>
      <c r="G1661" s="27"/>
      <c r="H1661" s="27"/>
      <c r="I1661" s="31"/>
      <c r="J1661" s="31"/>
      <c r="K1661" s="31"/>
      <c r="L1661" s="31"/>
      <c r="M1661" s="31"/>
      <c r="N1661" s="31"/>
      <c r="O1661" s="31"/>
      <c r="P1661" s="31"/>
      <c r="Q1661" s="28"/>
    </row>
    <row r="1662" spans="5:17" x14ac:dyDescent="0.2">
      <c r="E1662" s="27"/>
      <c r="F1662" s="27"/>
      <c r="G1662" s="27"/>
      <c r="H1662" s="27"/>
      <c r="I1662" s="31"/>
      <c r="J1662" s="31"/>
      <c r="K1662" s="31"/>
      <c r="L1662" s="31"/>
      <c r="M1662" s="31"/>
      <c r="N1662" s="31"/>
      <c r="O1662" s="31"/>
      <c r="P1662" s="31"/>
      <c r="Q1662" s="28"/>
    </row>
    <row r="1663" spans="5:17" x14ac:dyDescent="0.2">
      <c r="E1663" s="27"/>
      <c r="F1663" s="27"/>
      <c r="G1663" s="27"/>
      <c r="H1663" s="27"/>
      <c r="I1663" s="31"/>
      <c r="J1663" s="31"/>
      <c r="K1663" s="31"/>
      <c r="L1663" s="31"/>
      <c r="M1663" s="31"/>
      <c r="N1663" s="31"/>
      <c r="O1663" s="31"/>
      <c r="P1663" s="31"/>
      <c r="Q1663" s="28"/>
    </row>
    <row r="1664" spans="5:17" x14ac:dyDescent="0.2">
      <c r="E1664" s="27"/>
      <c r="F1664" s="27"/>
      <c r="G1664" s="27"/>
      <c r="H1664" s="27"/>
      <c r="I1664" s="31"/>
      <c r="J1664" s="31"/>
      <c r="K1664" s="31"/>
      <c r="L1664" s="31"/>
      <c r="M1664" s="31"/>
      <c r="N1664" s="31"/>
      <c r="O1664" s="31"/>
      <c r="P1664" s="31"/>
      <c r="Q1664" s="28"/>
    </row>
    <row r="1665" spans="5:17" x14ac:dyDescent="0.2">
      <c r="E1665" s="27"/>
      <c r="F1665" s="27"/>
      <c r="G1665" s="27"/>
      <c r="H1665" s="27"/>
      <c r="I1665" s="31"/>
      <c r="J1665" s="31"/>
      <c r="K1665" s="31"/>
      <c r="L1665" s="31"/>
      <c r="M1665" s="31"/>
      <c r="N1665" s="31"/>
      <c r="O1665" s="31"/>
      <c r="P1665" s="31"/>
      <c r="Q1665" s="28"/>
    </row>
    <row r="1666" spans="5:17" x14ac:dyDescent="0.2">
      <c r="E1666" s="27"/>
      <c r="F1666" s="27"/>
      <c r="G1666" s="27"/>
      <c r="H1666" s="27"/>
      <c r="I1666" s="31"/>
      <c r="J1666" s="31"/>
      <c r="K1666" s="31"/>
      <c r="L1666" s="31"/>
      <c r="M1666" s="31"/>
      <c r="N1666" s="31"/>
      <c r="O1666" s="31"/>
      <c r="P1666" s="31"/>
      <c r="Q1666" s="28"/>
    </row>
    <row r="1667" spans="5:17" x14ac:dyDescent="0.2">
      <c r="E1667" s="27"/>
      <c r="F1667" s="27"/>
      <c r="G1667" s="27"/>
      <c r="H1667" s="27"/>
      <c r="I1667" s="31"/>
      <c r="J1667" s="31"/>
      <c r="K1667" s="31"/>
      <c r="L1667" s="31"/>
      <c r="M1667" s="31"/>
      <c r="N1667" s="31"/>
      <c r="O1667" s="31"/>
      <c r="P1667" s="31"/>
      <c r="Q1667" s="28"/>
    </row>
    <row r="1668" spans="5:17" x14ac:dyDescent="0.2">
      <c r="E1668" s="27"/>
      <c r="F1668" s="27"/>
      <c r="G1668" s="27"/>
      <c r="H1668" s="27"/>
      <c r="I1668" s="31"/>
      <c r="J1668" s="31"/>
      <c r="K1668" s="31"/>
      <c r="L1668" s="31"/>
      <c r="M1668" s="31"/>
      <c r="N1668" s="31"/>
      <c r="O1668" s="31"/>
      <c r="P1668" s="31"/>
      <c r="Q1668" s="28"/>
    </row>
    <row r="1669" spans="5:17" x14ac:dyDescent="0.2">
      <c r="E1669" s="27"/>
      <c r="F1669" s="27"/>
      <c r="G1669" s="27"/>
      <c r="H1669" s="27"/>
      <c r="I1669" s="31"/>
      <c r="J1669" s="31"/>
      <c r="K1669" s="31"/>
      <c r="L1669" s="31"/>
      <c r="M1669" s="31"/>
      <c r="N1669" s="31"/>
      <c r="O1669" s="31"/>
      <c r="P1669" s="31"/>
      <c r="Q1669" s="28"/>
    </row>
    <row r="1670" spans="5:17" x14ac:dyDescent="0.2">
      <c r="E1670" s="27"/>
      <c r="F1670" s="27"/>
      <c r="G1670" s="27"/>
      <c r="H1670" s="27"/>
      <c r="I1670" s="31"/>
      <c r="J1670" s="31"/>
      <c r="K1670" s="31"/>
      <c r="L1670" s="31"/>
      <c r="M1670" s="31"/>
      <c r="N1670" s="31"/>
      <c r="O1670" s="31"/>
      <c r="P1670" s="31"/>
      <c r="Q1670" s="28"/>
    </row>
    <row r="1671" spans="5:17" x14ac:dyDescent="0.2">
      <c r="E1671" s="27"/>
      <c r="F1671" s="27"/>
      <c r="G1671" s="27"/>
      <c r="H1671" s="27"/>
      <c r="I1671" s="31"/>
      <c r="J1671" s="31"/>
      <c r="K1671" s="31"/>
      <c r="L1671" s="31"/>
      <c r="M1671" s="31"/>
      <c r="N1671" s="31"/>
      <c r="O1671" s="31"/>
      <c r="P1671" s="31"/>
      <c r="Q1671" s="28"/>
    </row>
    <row r="1672" spans="5:17" x14ac:dyDescent="0.2">
      <c r="E1672" s="27"/>
      <c r="F1672" s="27"/>
      <c r="G1672" s="27"/>
      <c r="H1672" s="27"/>
      <c r="I1672" s="31"/>
      <c r="J1672" s="31"/>
      <c r="K1672" s="31"/>
      <c r="L1672" s="31"/>
      <c r="M1672" s="31"/>
      <c r="N1672" s="31"/>
      <c r="O1672" s="31"/>
      <c r="P1672" s="31"/>
      <c r="Q1672" s="28"/>
    </row>
    <row r="1673" spans="5:17" x14ac:dyDescent="0.2">
      <c r="E1673" s="27"/>
      <c r="F1673" s="27"/>
      <c r="G1673" s="27"/>
      <c r="H1673" s="27"/>
      <c r="I1673" s="31"/>
      <c r="J1673" s="31"/>
      <c r="K1673" s="31"/>
      <c r="L1673" s="31"/>
      <c r="M1673" s="31"/>
      <c r="N1673" s="31"/>
      <c r="O1673" s="31"/>
      <c r="P1673" s="31"/>
      <c r="Q1673" s="28"/>
    </row>
    <row r="1674" spans="5:17" x14ac:dyDescent="0.2">
      <c r="E1674" s="27"/>
      <c r="F1674" s="27"/>
      <c r="G1674" s="27"/>
      <c r="H1674" s="27"/>
      <c r="I1674" s="31"/>
      <c r="J1674" s="31"/>
      <c r="K1674" s="31"/>
      <c r="L1674" s="31"/>
      <c r="M1674" s="31"/>
      <c r="N1674" s="31"/>
      <c r="O1674" s="31"/>
      <c r="P1674" s="31"/>
      <c r="Q1674" s="28"/>
    </row>
    <row r="1675" spans="5:17" x14ac:dyDescent="0.2">
      <c r="E1675" s="27"/>
      <c r="F1675" s="27"/>
      <c r="G1675" s="27"/>
      <c r="H1675" s="27"/>
      <c r="I1675" s="31"/>
      <c r="J1675" s="31"/>
      <c r="K1675" s="31"/>
      <c r="L1675" s="31"/>
      <c r="M1675" s="31"/>
      <c r="N1675" s="31"/>
      <c r="O1675" s="31"/>
      <c r="P1675" s="31"/>
      <c r="Q1675" s="28"/>
    </row>
    <row r="1676" spans="5:17" x14ac:dyDescent="0.2">
      <c r="E1676" s="27"/>
      <c r="F1676" s="27"/>
      <c r="G1676" s="27"/>
      <c r="H1676" s="27"/>
      <c r="I1676" s="31"/>
      <c r="J1676" s="31"/>
      <c r="K1676" s="31"/>
      <c r="L1676" s="31"/>
      <c r="M1676" s="31"/>
      <c r="N1676" s="31"/>
      <c r="O1676" s="31"/>
      <c r="P1676" s="31"/>
      <c r="Q1676" s="28"/>
    </row>
    <row r="1677" spans="5:17" x14ac:dyDescent="0.2">
      <c r="E1677" s="27"/>
      <c r="F1677" s="27"/>
      <c r="G1677" s="27"/>
      <c r="H1677" s="27"/>
      <c r="I1677" s="31"/>
      <c r="J1677" s="31"/>
      <c r="K1677" s="31"/>
      <c r="L1677" s="31"/>
      <c r="M1677" s="31"/>
      <c r="N1677" s="31"/>
      <c r="O1677" s="31"/>
      <c r="P1677" s="31"/>
      <c r="Q1677" s="28"/>
    </row>
    <row r="1678" spans="5:17" x14ac:dyDescent="0.2">
      <c r="E1678" s="27"/>
      <c r="F1678" s="27"/>
      <c r="G1678" s="27"/>
      <c r="H1678" s="27"/>
      <c r="I1678" s="31"/>
      <c r="J1678" s="31"/>
      <c r="K1678" s="31"/>
      <c r="L1678" s="31"/>
      <c r="M1678" s="31"/>
      <c r="N1678" s="31"/>
      <c r="O1678" s="31"/>
      <c r="P1678" s="31"/>
      <c r="Q1678" s="28"/>
    </row>
    <row r="1679" spans="5:17" x14ac:dyDescent="0.2">
      <c r="E1679" s="27"/>
      <c r="F1679" s="27"/>
      <c r="G1679" s="27"/>
      <c r="H1679" s="27"/>
      <c r="I1679" s="31"/>
      <c r="J1679" s="31"/>
      <c r="K1679" s="31"/>
      <c r="L1679" s="31"/>
      <c r="M1679" s="31"/>
      <c r="N1679" s="31"/>
      <c r="O1679" s="31"/>
      <c r="P1679" s="31"/>
      <c r="Q1679" s="28"/>
    </row>
    <row r="1680" spans="5:17" x14ac:dyDescent="0.2">
      <c r="E1680" s="27"/>
      <c r="F1680" s="27"/>
      <c r="G1680" s="27"/>
      <c r="H1680" s="27"/>
      <c r="I1680" s="31"/>
      <c r="J1680" s="31"/>
      <c r="K1680" s="31"/>
      <c r="L1680" s="31"/>
      <c r="M1680" s="31"/>
      <c r="N1680" s="31"/>
      <c r="O1680" s="31"/>
      <c r="P1680" s="31"/>
      <c r="Q1680" s="28"/>
    </row>
    <row r="1681" spans="5:17" x14ac:dyDescent="0.2">
      <c r="E1681" s="27"/>
      <c r="F1681" s="27"/>
      <c r="G1681" s="27"/>
      <c r="H1681" s="27"/>
      <c r="I1681" s="31"/>
      <c r="J1681" s="31"/>
      <c r="K1681" s="31"/>
      <c r="L1681" s="31"/>
      <c r="M1681" s="31"/>
      <c r="N1681" s="31"/>
      <c r="O1681" s="31"/>
      <c r="P1681" s="31"/>
      <c r="Q1681" s="28"/>
    </row>
    <row r="1682" spans="5:17" x14ac:dyDescent="0.2">
      <c r="E1682" s="27"/>
      <c r="F1682" s="27"/>
      <c r="G1682" s="27"/>
      <c r="H1682" s="27"/>
      <c r="I1682" s="31"/>
      <c r="J1682" s="31"/>
      <c r="K1682" s="31"/>
      <c r="L1682" s="31"/>
      <c r="M1682" s="31"/>
      <c r="N1682" s="31"/>
      <c r="O1682" s="31"/>
      <c r="P1682" s="31"/>
      <c r="Q1682" s="28"/>
    </row>
    <row r="1683" spans="5:17" x14ac:dyDescent="0.2">
      <c r="E1683" s="27"/>
      <c r="F1683" s="27"/>
      <c r="G1683" s="27"/>
      <c r="H1683" s="27"/>
      <c r="I1683" s="31"/>
      <c r="J1683" s="31"/>
      <c r="K1683" s="31"/>
      <c r="L1683" s="31"/>
      <c r="M1683" s="31"/>
      <c r="N1683" s="31"/>
      <c r="O1683" s="31"/>
      <c r="P1683" s="31"/>
      <c r="Q1683" s="28"/>
    </row>
    <row r="1684" spans="5:17" x14ac:dyDescent="0.2">
      <c r="E1684" s="27"/>
      <c r="F1684" s="27"/>
      <c r="G1684" s="27"/>
      <c r="H1684" s="27"/>
      <c r="I1684" s="31"/>
      <c r="J1684" s="31"/>
      <c r="K1684" s="31"/>
      <c r="L1684" s="31"/>
      <c r="M1684" s="31"/>
      <c r="N1684" s="31"/>
      <c r="O1684" s="31"/>
      <c r="P1684" s="31"/>
      <c r="Q1684" s="28"/>
    </row>
    <row r="1685" spans="5:17" x14ac:dyDescent="0.2">
      <c r="E1685" s="27"/>
      <c r="F1685" s="27"/>
      <c r="G1685" s="27"/>
      <c r="H1685" s="27"/>
      <c r="I1685" s="31"/>
      <c r="J1685" s="31"/>
      <c r="K1685" s="31"/>
      <c r="L1685" s="31"/>
      <c r="M1685" s="31"/>
      <c r="N1685" s="31"/>
      <c r="O1685" s="31"/>
      <c r="P1685" s="31"/>
      <c r="Q1685" s="28"/>
    </row>
    <row r="1686" spans="5:17" x14ac:dyDescent="0.2">
      <c r="E1686" s="27"/>
      <c r="F1686" s="27"/>
      <c r="G1686" s="27"/>
      <c r="H1686" s="27"/>
      <c r="I1686" s="31"/>
      <c r="J1686" s="31"/>
      <c r="K1686" s="31"/>
      <c r="L1686" s="31"/>
      <c r="M1686" s="31"/>
      <c r="N1686" s="31"/>
      <c r="O1686" s="31"/>
      <c r="P1686" s="31"/>
      <c r="Q1686" s="28"/>
    </row>
    <row r="1687" spans="5:17" x14ac:dyDescent="0.2">
      <c r="E1687" s="27"/>
      <c r="F1687" s="27"/>
      <c r="G1687" s="27"/>
      <c r="H1687" s="27"/>
      <c r="I1687" s="31"/>
      <c r="J1687" s="31"/>
      <c r="K1687" s="31"/>
      <c r="L1687" s="31"/>
      <c r="M1687" s="31"/>
      <c r="N1687" s="31"/>
      <c r="O1687" s="31"/>
      <c r="P1687" s="31"/>
      <c r="Q1687" s="28"/>
    </row>
    <row r="1688" spans="5:17" x14ac:dyDescent="0.2">
      <c r="E1688" s="27"/>
      <c r="F1688" s="27"/>
      <c r="G1688" s="27"/>
      <c r="H1688" s="27"/>
      <c r="I1688" s="31"/>
      <c r="J1688" s="31"/>
      <c r="K1688" s="31"/>
      <c r="L1688" s="31"/>
      <c r="M1688" s="31"/>
      <c r="N1688" s="31"/>
      <c r="O1688" s="31"/>
      <c r="P1688" s="31"/>
      <c r="Q1688" s="28"/>
    </row>
    <row r="1689" spans="5:17" x14ac:dyDescent="0.2">
      <c r="E1689" s="27"/>
      <c r="F1689" s="27"/>
      <c r="G1689" s="27"/>
      <c r="H1689" s="27"/>
      <c r="I1689" s="31"/>
      <c r="J1689" s="31"/>
      <c r="K1689" s="31"/>
      <c r="L1689" s="31"/>
      <c r="M1689" s="31"/>
      <c r="N1689" s="31"/>
      <c r="O1689" s="31"/>
      <c r="P1689" s="31"/>
      <c r="Q1689" s="28"/>
    </row>
    <row r="1690" spans="5:17" x14ac:dyDescent="0.2">
      <c r="E1690" s="27"/>
      <c r="F1690" s="27"/>
      <c r="G1690" s="27"/>
      <c r="H1690" s="27"/>
      <c r="I1690" s="31"/>
      <c r="J1690" s="31"/>
      <c r="K1690" s="31"/>
      <c r="L1690" s="31"/>
      <c r="M1690" s="31"/>
      <c r="N1690" s="31"/>
      <c r="O1690" s="31"/>
      <c r="P1690" s="31"/>
      <c r="Q1690" s="28"/>
    </row>
    <row r="1691" spans="5:17" x14ac:dyDescent="0.2">
      <c r="E1691" s="27"/>
      <c r="F1691" s="27"/>
      <c r="G1691" s="27"/>
      <c r="H1691" s="27"/>
      <c r="I1691" s="31"/>
      <c r="J1691" s="31"/>
      <c r="K1691" s="31"/>
      <c r="L1691" s="31"/>
      <c r="M1691" s="31"/>
      <c r="N1691" s="31"/>
      <c r="O1691" s="31"/>
      <c r="P1691" s="31"/>
      <c r="Q1691" s="28"/>
    </row>
    <row r="1692" spans="5:17" x14ac:dyDescent="0.2">
      <c r="E1692" s="27"/>
      <c r="F1692" s="27"/>
      <c r="G1692" s="27"/>
      <c r="H1692" s="27"/>
      <c r="I1692" s="31"/>
      <c r="J1692" s="31"/>
      <c r="K1692" s="31"/>
      <c r="L1692" s="31"/>
      <c r="M1692" s="31"/>
      <c r="N1692" s="31"/>
      <c r="O1692" s="31"/>
      <c r="P1692" s="31"/>
      <c r="Q1692" s="28"/>
    </row>
    <row r="1693" spans="5:17" x14ac:dyDescent="0.2">
      <c r="E1693" s="27"/>
      <c r="F1693" s="27"/>
      <c r="G1693" s="27"/>
      <c r="H1693" s="27"/>
      <c r="I1693" s="31"/>
      <c r="J1693" s="31"/>
      <c r="K1693" s="31"/>
      <c r="L1693" s="31"/>
      <c r="M1693" s="31"/>
      <c r="N1693" s="31"/>
      <c r="O1693" s="31"/>
      <c r="P1693" s="31"/>
      <c r="Q1693" s="28"/>
    </row>
    <row r="1694" spans="5:17" x14ac:dyDescent="0.2">
      <c r="E1694" s="27"/>
      <c r="F1694" s="27"/>
      <c r="G1694" s="27"/>
      <c r="H1694" s="27"/>
      <c r="I1694" s="31"/>
      <c r="J1694" s="31"/>
      <c r="K1694" s="31"/>
      <c r="L1694" s="31"/>
      <c r="M1694" s="31"/>
      <c r="N1694" s="31"/>
      <c r="O1694" s="31"/>
      <c r="P1694" s="31"/>
      <c r="Q1694" s="28"/>
    </row>
    <row r="1695" spans="5:17" x14ac:dyDescent="0.2">
      <c r="E1695" s="27"/>
      <c r="F1695" s="27"/>
      <c r="G1695" s="27"/>
      <c r="H1695" s="27"/>
      <c r="I1695" s="31"/>
      <c r="J1695" s="31"/>
      <c r="K1695" s="31"/>
      <c r="L1695" s="31"/>
      <c r="M1695" s="31"/>
      <c r="N1695" s="31"/>
      <c r="O1695" s="31"/>
      <c r="P1695" s="31"/>
      <c r="Q1695" s="28"/>
    </row>
    <row r="1696" spans="5:17" x14ac:dyDescent="0.2">
      <c r="E1696" s="27"/>
      <c r="F1696" s="27"/>
      <c r="G1696" s="27"/>
      <c r="H1696" s="27"/>
      <c r="I1696" s="31"/>
      <c r="J1696" s="31"/>
      <c r="K1696" s="31"/>
      <c r="L1696" s="31"/>
      <c r="M1696" s="31"/>
      <c r="N1696" s="31"/>
      <c r="O1696" s="31"/>
      <c r="P1696" s="31"/>
      <c r="Q1696" s="28"/>
    </row>
    <row r="1697" spans="5:17" x14ac:dyDescent="0.2">
      <c r="E1697" s="27"/>
      <c r="F1697" s="27"/>
      <c r="G1697" s="27"/>
      <c r="H1697" s="27"/>
      <c r="I1697" s="31"/>
      <c r="J1697" s="31"/>
      <c r="K1697" s="31"/>
      <c r="L1697" s="31"/>
      <c r="M1697" s="31"/>
      <c r="N1697" s="31"/>
      <c r="O1697" s="31"/>
      <c r="P1697" s="31"/>
      <c r="Q1697" s="28"/>
    </row>
    <row r="1698" spans="5:17" x14ac:dyDescent="0.2">
      <c r="E1698" s="27"/>
      <c r="F1698" s="27"/>
      <c r="G1698" s="27"/>
      <c r="H1698" s="27"/>
      <c r="I1698" s="31"/>
      <c r="J1698" s="31"/>
      <c r="K1698" s="31"/>
      <c r="L1698" s="31"/>
      <c r="M1698" s="31"/>
      <c r="N1698" s="31"/>
      <c r="O1698" s="31"/>
      <c r="P1698" s="31"/>
      <c r="Q1698" s="28"/>
    </row>
    <row r="1699" spans="5:17" x14ac:dyDescent="0.2">
      <c r="E1699" s="27"/>
      <c r="F1699" s="27"/>
      <c r="G1699" s="27"/>
      <c r="H1699" s="27"/>
      <c r="I1699" s="31"/>
      <c r="J1699" s="31"/>
      <c r="K1699" s="31"/>
      <c r="L1699" s="31"/>
      <c r="M1699" s="31"/>
      <c r="N1699" s="31"/>
      <c r="O1699" s="31"/>
      <c r="P1699" s="31"/>
      <c r="Q1699" s="28"/>
    </row>
    <row r="1700" spans="5:17" x14ac:dyDescent="0.2">
      <c r="E1700" s="27"/>
      <c r="F1700" s="27"/>
      <c r="G1700" s="27"/>
      <c r="H1700" s="27"/>
      <c r="I1700" s="31"/>
      <c r="J1700" s="31"/>
      <c r="K1700" s="31"/>
      <c r="L1700" s="31"/>
      <c r="M1700" s="31"/>
      <c r="N1700" s="31"/>
      <c r="O1700" s="31"/>
      <c r="P1700" s="31"/>
      <c r="Q1700" s="28"/>
    </row>
    <row r="1701" spans="5:17" x14ac:dyDescent="0.2">
      <c r="E1701" s="27"/>
      <c r="F1701" s="27"/>
      <c r="G1701" s="27"/>
      <c r="H1701" s="27"/>
      <c r="I1701" s="31"/>
      <c r="J1701" s="31"/>
      <c r="K1701" s="31"/>
      <c r="L1701" s="31"/>
      <c r="M1701" s="31"/>
      <c r="N1701" s="31"/>
      <c r="O1701" s="31"/>
      <c r="P1701" s="31"/>
      <c r="Q1701" s="28"/>
    </row>
    <row r="1702" spans="5:17" x14ac:dyDescent="0.2">
      <c r="E1702" s="27"/>
      <c r="F1702" s="27"/>
      <c r="G1702" s="27"/>
      <c r="H1702" s="27"/>
      <c r="I1702" s="31"/>
      <c r="J1702" s="31"/>
      <c r="K1702" s="31"/>
      <c r="L1702" s="31"/>
      <c r="M1702" s="31"/>
      <c r="N1702" s="31"/>
      <c r="O1702" s="31"/>
      <c r="P1702" s="31"/>
      <c r="Q1702" s="28"/>
    </row>
    <row r="1703" spans="5:17" x14ac:dyDescent="0.2">
      <c r="E1703" s="27"/>
      <c r="F1703" s="27"/>
      <c r="G1703" s="27"/>
      <c r="H1703" s="27"/>
      <c r="I1703" s="31"/>
      <c r="J1703" s="31"/>
      <c r="K1703" s="31"/>
      <c r="L1703" s="31"/>
      <c r="M1703" s="31"/>
      <c r="N1703" s="31"/>
      <c r="O1703" s="31"/>
      <c r="P1703" s="31"/>
      <c r="Q1703" s="28"/>
    </row>
    <row r="1704" spans="5:17" x14ac:dyDescent="0.2">
      <c r="E1704" s="27"/>
      <c r="F1704" s="27"/>
      <c r="G1704" s="27"/>
      <c r="H1704" s="27"/>
      <c r="I1704" s="31"/>
      <c r="J1704" s="31"/>
      <c r="K1704" s="31"/>
      <c r="L1704" s="31"/>
      <c r="M1704" s="31"/>
      <c r="N1704" s="31"/>
      <c r="O1704" s="31"/>
      <c r="P1704" s="31"/>
      <c r="Q1704" s="28"/>
    </row>
    <row r="1705" spans="5:17" x14ac:dyDescent="0.2">
      <c r="E1705" s="27"/>
      <c r="F1705" s="27"/>
      <c r="G1705" s="27"/>
      <c r="H1705" s="27"/>
      <c r="I1705" s="31"/>
      <c r="J1705" s="31"/>
      <c r="K1705" s="31"/>
      <c r="L1705" s="31"/>
      <c r="M1705" s="31"/>
      <c r="N1705" s="31"/>
      <c r="O1705" s="31"/>
      <c r="P1705" s="31"/>
      <c r="Q1705" s="28"/>
    </row>
    <row r="1706" spans="5:17" x14ac:dyDescent="0.2">
      <c r="E1706" s="27"/>
      <c r="F1706" s="27"/>
      <c r="G1706" s="27"/>
      <c r="H1706" s="27"/>
      <c r="I1706" s="31"/>
      <c r="J1706" s="31"/>
      <c r="K1706" s="31"/>
      <c r="L1706" s="31"/>
      <c r="M1706" s="31"/>
      <c r="N1706" s="31"/>
      <c r="O1706" s="31"/>
      <c r="P1706" s="31"/>
      <c r="Q1706" s="28"/>
    </row>
    <row r="1707" spans="5:17" x14ac:dyDescent="0.2">
      <c r="E1707" s="27"/>
      <c r="F1707" s="27"/>
      <c r="G1707" s="27"/>
      <c r="H1707" s="27"/>
      <c r="I1707" s="31"/>
      <c r="J1707" s="31"/>
      <c r="K1707" s="31"/>
      <c r="L1707" s="31"/>
      <c r="M1707" s="31"/>
      <c r="N1707" s="31"/>
      <c r="O1707" s="31"/>
      <c r="P1707" s="31"/>
      <c r="Q1707" s="28"/>
    </row>
    <row r="1708" spans="5:17" x14ac:dyDescent="0.2">
      <c r="E1708" s="27"/>
      <c r="F1708" s="27"/>
      <c r="G1708" s="27"/>
      <c r="H1708" s="27"/>
      <c r="I1708" s="31"/>
      <c r="J1708" s="31"/>
      <c r="K1708" s="31"/>
      <c r="L1708" s="31"/>
      <c r="M1708" s="31"/>
      <c r="N1708" s="31"/>
      <c r="O1708" s="31"/>
      <c r="P1708" s="31"/>
      <c r="Q1708" s="28"/>
    </row>
    <row r="1709" spans="5:17" x14ac:dyDescent="0.2">
      <c r="E1709" s="27"/>
      <c r="F1709" s="27"/>
      <c r="G1709" s="27"/>
      <c r="H1709" s="27"/>
      <c r="I1709" s="31"/>
      <c r="J1709" s="31"/>
      <c r="K1709" s="31"/>
      <c r="L1709" s="31"/>
      <c r="M1709" s="31"/>
      <c r="N1709" s="31"/>
      <c r="O1709" s="31"/>
      <c r="P1709" s="31"/>
      <c r="Q1709" s="28"/>
    </row>
    <row r="1710" spans="5:17" x14ac:dyDescent="0.2">
      <c r="E1710" s="27"/>
      <c r="F1710" s="27"/>
      <c r="G1710" s="27"/>
      <c r="H1710" s="27"/>
      <c r="I1710" s="31"/>
      <c r="J1710" s="31"/>
      <c r="K1710" s="31"/>
      <c r="L1710" s="31"/>
      <c r="M1710" s="31"/>
      <c r="N1710" s="31"/>
      <c r="O1710" s="31"/>
      <c r="P1710" s="31"/>
      <c r="Q1710" s="28"/>
    </row>
    <row r="1711" spans="5:17" x14ac:dyDescent="0.2">
      <c r="E1711" s="27"/>
      <c r="F1711" s="27"/>
      <c r="G1711" s="27"/>
      <c r="H1711" s="27"/>
      <c r="I1711" s="31"/>
      <c r="J1711" s="31"/>
      <c r="K1711" s="31"/>
      <c r="L1711" s="31"/>
      <c r="M1711" s="31"/>
      <c r="N1711" s="31"/>
      <c r="O1711" s="31"/>
      <c r="P1711" s="31"/>
      <c r="Q1711" s="28"/>
    </row>
    <row r="1712" spans="5:17" x14ac:dyDescent="0.2">
      <c r="E1712" s="27"/>
      <c r="F1712" s="27"/>
      <c r="G1712" s="27"/>
      <c r="H1712" s="27"/>
      <c r="I1712" s="31"/>
      <c r="J1712" s="31"/>
      <c r="K1712" s="31"/>
      <c r="L1712" s="31"/>
      <c r="M1712" s="31"/>
      <c r="N1712" s="31"/>
      <c r="O1712" s="31"/>
      <c r="P1712" s="31"/>
      <c r="Q1712" s="28"/>
    </row>
    <row r="1713" spans="5:17" x14ac:dyDescent="0.2">
      <c r="E1713" s="27"/>
      <c r="F1713" s="27"/>
      <c r="G1713" s="27"/>
      <c r="H1713" s="27"/>
      <c r="I1713" s="31"/>
      <c r="J1713" s="31"/>
      <c r="K1713" s="31"/>
      <c r="L1713" s="31"/>
      <c r="M1713" s="31"/>
      <c r="N1713" s="31"/>
      <c r="O1713" s="31"/>
      <c r="P1713" s="31"/>
      <c r="Q1713" s="28"/>
    </row>
    <row r="1714" spans="5:17" x14ac:dyDescent="0.2">
      <c r="E1714" s="27"/>
      <c r="F1714" s="27"/>
      <c r="G1714" s="27"/>
      <c r="H1714" s="27"/>
      <c r="I1714" s="31"/>
      <c r="J1714" s="31"/>
      <c r="K1714" s="31"/>
      <c r="L1714" s="31"/>
      <c r="M1714" s="31"/>
      <c r="N1714" s="31"/>
      <c r="O1714" s="31"/>
      <c r="P1714" s="31"/>
      <c r="Q1714" s="28"/>
    </row>
    <row r="1715" spans="5:17" x14ac:dyDescent="0.2">
      <c r="E1715" s="27"/>
      <c r="F1715" s="27"/>
      <c r="G1715" s="27"/>
      <c r="H1715" s="27"/>
      <c r="I1715" s="31"/>
      <c r="J1715" s="31"/>
      <c r="K1715" s="31"/>
      <c r="L1715" s="31"/>
      <c r="M1715" s="31"/>
      <c r="N1715" s="31"/>
      <c r="O1715" s="31"/>
      <c r="P1715" s="31"/>
      <c r="Q1715" s="28"/>
    </row>
    <row r="1716" spans="5:17" x14ac:dyDescent="0.2">
      <c r="E1716" s="27"/>
      <c r="F1716" s="27"/>
      <c r="G1716" s="27"/>
      <c r="H1716" s="27"/>
      <c r="I1716" s="31"/>
      <c r="J1716" s="31"/>
      <c r="K1716" s="31"/>
      <c r="L1716" s="31"/>
      <c r="M1716" s="31"/>
      <c r="N1716" s="31"/>
      <c r="O1716" s="31"/>
      <c r="P1716" s="31"/>
      <c r="Q1716" s="28"/>
    </row>
    <row r="1717" spans="5:17" x14ac:dyDescent="0.2">
      <c r="E1717" s="27"/>
      <c r="F1717" s="27"/>
      <c r="G1717" s="27"/>
      <c r="H1717" s="27"/>
      <c r="I1717" s="31"/>
      <c r="J1717" s="31"/>
      <c r="K1717" s="31"/>
      <c r="L1717" s="31"/>
      <c r="M1717" s="31"/>
      <c r="N1717" s="31"/>
      <c r="O1717" s="31"/>
      <c r="P1717" s="31"/>
      <c r="Q1717" s="28"/>
    </row>
    <row r="1718" spans="5:17" x14ac:dyDescent="0.2">
      <c r="E1718" s="27"/>
      <c r="F1718" s="27"/>
      <c r="G1718" s="27"/>
      <c r="H1718" s="27"/>
      <c r="I1718" s="31"/>
      <c r="J1718" s="31"/>
      <c r="K1718" s="31"/>
      <c r="L1718" s="31"/>
      <c r="M1718" s="31"/>
      <c r="N1718" s="31"/>
      <c r="O1718" s="31"/>
      <c r="P1718" s="31"/>
      <c r="Q1718" s="28"/>
    </row>
    <row r="1719" spans="5:17" x14ac:dyDescent="0.2">
      <c r="E1719" s="27"/>
      <c r="F1719" s="27"/>
      <c r="G1719" s="27"/>
      <c r="H1719" s="27"/>
      <c r="I1719" s="31"/>
      <c r="J1719" s="31"/>
      <c r="K1719" s="31"/>
      <c r="L1719" s="31"/>
      <c r="M1719" s="31"/>
      <c r="N1719" s="31"/>
      <c r="O1719" s="31"/>
      <c r="P1719" s="31"/>
      <c r="Q1719" s="28"/>
    </row>
    <row r="1720" spans="5:17" x14ac:dyDescent="0.2">
      <c r="E1720" s="27"/>
      <c r="F1720" s="27"/>
      <c r="G1720" s="27"/>
      <c r="H1720" s="27"/>
      <c r="I1720" s="31"/>
      <c r="J1720" s="31"/>
      <c r="K1720" s="31"/>
      <c r="L1720" s="31"/>
      <c r="M1720" s="31"/>
      <c r="N1720" s="31"/>
      <c r="O1720" s="31"/>
      <c r="P1720" s="31"/>
      <c r="Q1720" s="28"/>
    </row>
    <row r="1721" spans="5:17" x14ac:dyDescent="0.2">
      <c r="E1721" s="27"/>
      <c r="F1721" s="27"/>
      <c r="G1721" s="27"/>
      <c r="H1721" s="27"/>
      <c r="I1721" s="31"/>
      <c r="J1721" s="31"/>
      <c r="K1721" s="31"/>
      <c r="L1721" s="31"/>
      <c r="M1721" s="31"/>
      <c r="N1721" s="31"/>
      <c r="O1721" s="31"/>
      <c r="P1721" s="31"/>
      <c r="Q1721" s="28"/>
    </row>
    <row r="1722" spans="5:17" x14ac:dyDescent="0.2">
      <c r="E1722" s="27"/>
      <c r="F1722" s="27"/>
      <c r="G1722" s="27"/>
      <c r="H1722" s="27"/>
      <c r="I1722" s="31"/>
      <c r="J1722" s="31"/>
      <c r="K1722" s="31"/>
      <c r="L1722" s="31"/>
      <c r="M1722" s="31"/>
      <c r="N1722" s="31"/>
      <c r="O1722" s="31"/>
      <c r="P1722" s="31"/>
      <c r="Q1722" s="28"/>
    </row>
    <row r="1723" spans="5:17" x14ac:dyDescent="0.2">
      <c r="E1723" s="27"/>
      <c r="F1723" s="27"/>
      <c r="G1723" s="27"/>
      <c r="H1723" s="27"/>
      <c r="I1723" s="31"/>
      <c r="J1723" s="31"/>
      <c r="K1723" s="31"/>
      <c r="L1723" s="31"/>
      <c r="M1723" s="31"/>
      <c r="N1723" s="31"/>
      <c r="O1723" s="31"/>
      <c r="P1723" s="31"/>
      <c r="Q1723" s="28"/>
    </row>
    <row r="1724" spans="5:17" x14ac:dyDescent="0.2">
      <c r="E1724" s="27"/>
      <c r="F1724" s="27"/>
      <c r="G1724" s="27"/>
      <c r="H1724" s="27"/>
      <c r="I1724" s="31"/>
      <c r="J1724" s="31"/>
      <c r="K1724" s="31"/>
      <c r="L1724" s="31"/>
      <c r="M1724" s="31"/>
      <c r="N1724" s="31"/>
      <c r="O1724" s="31"/>
      <c r="P1724" s="31"/>
      <c r="Q1724" s="28"/>
    </row>
    <row r="1725" spans="5:17" x14ac:dyDescent="0.2">
      <c r="E1725" s="27"/>
      <c r="F1725" s="27"/>
      <c r="G1725" s="27"/>
      <c r="H1725" s="27"/>
      <c r="I1725" s="31"/>
      <c r="J1725" s="31"/>
      <c r="K1725" s="31"/>
      <c r="L1725" s="31"/>
      <c r="M1725" s="31"/>
      <c r="N1725" s="31"/>
      <c r="O1725" s="31"/>
      <c r="P1725" s="31"/>
      <c r="Q1725" s="28"/>
    </row>
    <row r="1726" spans="5:17" x14ac:dyDescent="0.2">
      <c r="E1726" s="27"/>
      <c r="F1726" s="27"/>
      <c r="G1726" s="27"/>
      <c r="H1726" s="27"/>
      <c r="I1726" s="31"/>
      <c r="J1726" s="31"/>
      <c r="K1726" s="31"/>
      <c r="L1726" s="31"/>
      <c r="M1726" s="31"/>
      <c r="N1726" s="31"/>
      <c r="O1726" s="31"/>
      <c r="P1726" s="31"/>
      <c r="Q1726" s="28"/>
    </row>
    <row r="1727" spans="5:17" x14ac:dyDescent="0.2">
      <c r="E1727" s="27"/>
      <c r="F1727" s="27"/>
      <c r="G1727" s="27"/>
      <c r="H1727" s="27"/>
      <c r="I1727" s="31"/>
      <c r="J1727" s="31"/>
      <c r="K1727" s="31"/>
      <c r="L1727" s="31"/>
      <c r="M1727" s="31"/>
      <c r="N1727" s="31"/>
      <c r="O1727" s="31"/>
      <c r="P1727" s="31"/>
      <c r="Q1727" s="28"/>
    </row>
    <row r="1728" spans="5:17" x14ac:dyDescent="0.2">
      <c r="E1728" s="27"/>
      <c r="F1728" s="27"/>
      <c r="G1728" s="27"/>
      <c r="H1728" s="27"/>
      <c r="I1728" s="31"/>
      <c r="J1728" s="31"/>
      <c r="K1728" s="31"/>
      <c r="L1728" s="31"/>
      <c r="M1728" s="31"/>
      <c r="N1728" s="31"/>
      <c r="O1728" s="31"/>
      <c r="P1728" s="31"/>
      <c r="Q1728" s="28"/>
    </row>
    <row r="1729" spans="5:17" x14ac:dyDescent="0.2">
      <c r="E1729" s="27"/>
      <c r="F1729" s="27"/>
      <c r="G1729" s="27"/>
      <c r="H1729" s="27"/>
      <c r="I1729" s="31"/>
      <c r="J1729" s="31"/>
      <c r="K1729" s="31"/>
      <c r="L1729" s="31"/>
      <c r="M1729" s="31"/>
      <c r="N1729" s="31"/>
      <c r="O1729" s="31"/>
      <c r="P1729" s="31"/>
      <c r="Q1729" s="28"/>
    </row>
    <row r="1730" spans="5:17" x14ac:dyDescent="0.2">
      <c r="E1730" s="27"/>
      <c r="F1730" s="27"/>
      <c r="G1730" s="27"/>
      <c r="H1730" s="27"/>
      <c r="I1730" s="31"/>
      <c r="J1730" s="31"/>
      <c r="K1730" s="31"/>
      <c r="L1730" s="31"/>
      <c r="M1730" s="31"/>
      <c r="N1730" s="31"/>
      <c r="O1730" s="31"/>
      <c r="P1730" s="31"/>
      <c r="Q1730" s="28"/>
    </row>
    <row r="1731" spans="5:17" x14ac:dyDescent="0.2">
      <c r="E1731" s="27"/>
      <c r="F1731" s="27"/>
      <c r="G1731" s="27"/>
      <c r="H1731" s="27"/>
      <c r="I1731" s="31"/>
      <c r="J1731" s="31"/>
      <c r="K1731" s="31"/>
      <c r="L1731" s="31"/>
      <c r="M1731" s="31"/>
      <c r="N1731" s="31"/>
      <c r="O1731" s="31"/>
      <c r="P1731" s="31"/>
      <c r="Q1731" s="28"/>
    </row>
    <row r="1732" spans="5:17" x14ac:dyDescent="0.2">
      <c r="E1732" s="27"/>
      <c r="F1732" s="27"/>
      <c r="G1732" s="27"/>
      <c r="H1732" s="27"/>
      <c r="I1732" s="31"/>
      <c r="J1732" s="31"/>
      <c r="K1732" s="31"/>
      <c r="L1732" s="31"/>
      <c r="M1732" s="31"/>
      <c r="N1732" s="31"/>
      <c r="O1732" s="31"/>
      <c r="P1732" s="31"/>
      <c r="Q1732" s="28"/>
    </row>
    <row r="1733" spans="5:17" x14ac:dyDescent="0.2">
      <c r="E1733" s="27"/>
      <c r="F1733" s="27"/>
      <c r="G1733" s="27"/>
      <c r="H1733" s="27"/>
      <c r="I1733" s="31"/>
      <c r="J1733" s="31"/>
      <c r="K1733" s="31"/>
      <c r="L1733" s="31"/>
      <c r="M1733" s="31"/>
      <c r="N1733" s="31"/>
      <c r="O1733" s="31"/>
      <c r="P1733" s="31"/>
      <c r="Q1733" s="28"/>
    </row>
    <row r="1734" spans="5:17" x14ac:dyDescent="0.2">
      <c r="E1734" s="27"/>
      <c r="F1734" s="27"/>
      <c r="G1734" s="27"/>
      <c r="H1734" s="27"/>
      <c r="I1734" s="31"/>
      <c r="J1734" s="31"/>
      <c r="K1734" s="31"/>
      <c r="L1734" s="31"/>
      <c r="M1734" s="31"/>
      <c r="N1734" s="31"/>
      <c r="O1734" s="31"/>
      <c r="P1734" s="31"/>
      <c r="Q1734" s="28"/>
    </row>
    <row r="1735" spans="5:17" x14ac:dyDescent="0.2">
      <c r="E1735" s="27"/>
      <c r="F1735" s="27"/>
      <c r="G1735" s="27"/>
      <c r="H1735" s="27"/>
      <c r="I1735" s="31"/>
      <c r="J1735" s="31"/>
      <c r="K1735" s="31"/>
      <c r="L1735" s="31"/>
      <c r="M1735" s="31"/>
      <c r="N1735" s="31"/>
      <c r="O1735" s="31"/>
      <c r="P1735" s="31"/>
      <c r="Q1735" s="28"/>
    </row>
    <row r="1736" spans="5:17" x14ac:dyDescent="0.2">
      <c r="E1736" s="27"/>
      <c r="F1736" s="27"/>
      <c r="G1736" s="27"/>
      <c r="H1736" s="27"/>
      <c r="I1736" s="31"/>
      <c r="J1736" s="31"/>
      <c r="K1736" s="31"/>
      <c r="L1736" s="31"/>
      <c r="M1736" s="31"/>
      <c r="N1736" s="31"/>
      <c r="O1736" s="31"/>
      <c r="P1736" s="31"/>
      <c r="Q1736" s="28"/>
    </row>
    <row r="1737" spans="5:17" x14ac:dyDescent="0.2">
      <c r="E1737" s="27"/>
      <c r="F1737" s="27"/>
      <c r="G1737" s="27"/>
      <c r="H1737" s="27"/>
      <c r="I1737" s="31"/>
      <c r="J1737" s="31"/>
      <c r="K1737" s="31"/>
      <c r="L1737" s="31"/>
      <c r="M1737" s="31"/>
      <c r="N1737" s="31"/>
      <c r="O1737" s="31"/>
      <c r="P1737" s="31"/>
      <c r="Q1737" s="28"/>
    </row>
    <row r="1738" spans="5:17" x14ac:dyDescent="0.2">
      <c r="E1738" s="27"/>
      <c r="F1738" s="27"/>
      <c r="G1738" s="27"/>
      <c r="H1738" s="27"/>
      <c r="I1738" s="31"/>
      <c r="J1738" s="31"/>
      <c r="K1738" s="31"/>
      <c r="L1738" s="31"/>
      <c r="M1738" s="31"/>
      <c r="N1738" s="31"/>
      <c r="O1738" s="31"/>
      <c r="P1738" s="31"/>
      <c r="Q1738" s="28"/>
    </row>
    <row r="1739" spans="5:17" x14ac:dyDescent="0.2">
      <c r="E1739" s="27"/>
      <c r="F1739" s="27"/>
      <c r="G1739" s="27"/>
      <c r="H1739" s="27"/>
      <c r="I1739" s="31"/>
      <c r="J1739" s="31"/>
      <c r="K1739" s="31"/>
      <c r="L1739" s="31"/>
      <c r="M1739" s="31"/>
      <c r="N1739" s="31"/>
      <c r="O1739" s="31"/>
      <c r="P1739" s="31"/>
      <c r="Q1739" s="28"/>
    </row>
    <row r="1740" spans="5:17" x14ac:dyDescent="0.2">
      <c r="E1740" s="27"/>
      <c r="F1740" s="27"/>
      <c r="G1740" s="27"/>
      <c r="H1740" s="27"/>
      <c r="I1740" s="31"/>
      <c r="J1740" s="31"/>
      <c r="K1740" s="31"/>
      <c r="L1740" s="31"/>
      <c r="M1740" s="31"/>
      <c r="N1740" s="31"/>
      <c r="O1740" s="31"/>
      <c r="P1740" s="31"/>
      <c r="Q1740" s="28"/>
    </row>
    <row r="1741" spans="5:17" x14ac:dyDescent="0.2">
      <c r="E1741" s="27"/>
      <c r="F1741" s="27"/>
      <c r="G1741" s="27"/>
      <c r="H1741" s="27"/>
      <c r="I1741" s="31"/>
      <c r="J1741" s="31"/>
      <c r="K1741" s="31"/>
      <c r="L1741" s="31"/>
      <c r="M1741" s="31"/>
      <c r="N1741" s="31"/>
      <c r="O1741" s="31"/>
      <c r="P1741" s="31"/>
      <c r="Q1741" s="28"/>
    </row>
    <row r="1742" spans="5:17" x14ac:dyDescent="0.2">
      <c r="E1742" s="27"/>
      <c r="F1742" s="27"/>
      <c r="G1742" s="27"/>
      <c r="H1742" s="27"/>
      <c r="I1742" s="31"/>
      <c r="J1742" s="31"/>
      <c r="K1742" s="31"/>
      <c r="L1742" s="31"/>
      <c r="M1742" s="31"/>
      <c r="N1742" s="31"/>
      <c r="O1742" s="31"/>
      <c r="P1742" s="31"/>
      <c r="Q1742" s="28"/>
    </row>
    <row r="1743" spans="5:17" x14ac:dyDescent="0.2">
      <c r="E1743" s="27"/>
      <c r="F1743" s="27"/>
      <c r="G1743" s="27"/>
      <c r="H1743" s="27"/>
      <c r="I1743" s="31"/>
      <c r="J1743" s="31"/>
      <c r="K1743" s="31"/>
      <c r="L1743" s="31"/>
      <c r="M1743" s="31"/>
      <c r="N1743" s="31"/>
      <c r="O1743" s="31"/>
      <c r="P1743" s="31"/>
      <c r="Q1743" s="28"/>
    </row>
    <row r="1744" spans="5:17" x14ac:dyDescent="0.2">
      <c r="E1744" s="27"/>
      <c r="F1744" s="27"/>
      <c r="G1744" s="27"/>
      <c r="H1744" s="27"/>
      <c r="I1744" s="31"/>
      <c r="J1744" s="31"/>
      <c r="K1744" s="31"/>
      <c r="L1744" s="31"/>
      <c r="M1744" s="31"/>
      <c r="N1744" s="31"/>
      <c r="O1744" s="31"/>
      <c r="P1744" s="31"/>
      <c r="Q1744" s="28"/>
    </row>
    <row r="1745" spans="5:17" x14ac:dyDescent="0.2">
      <c r="E1745" s="27"/>
      <c r="F1745" s="27"/>
      <c r="G1745" s="27"/>
      <c r="H1745" s="27"/>
      <c r="I1745" s="31"/>
      <c r="J1745" s="31"/>
      <c r="K1745" s="31"/>
      <c r="L1745" s="31"/>
      <c r="M1745" s="31"/>
      <c r="N1745" s="31"/>
      <c r="O1745" s="31"/>
      <c r="P1745" s="31"/>
      <c r="Q1745" s="28"/>
    </row>
    <row r="1746" spans="5:17" x14ac:dyDescent="0.2">
      <c r="E1746" s="27"/>
      <c r="F1746" s="27"/>
      <c r="G1746" s="27"/>
      <c r="H1746" s="27"/>
      <c r="I1746" s="31"/>
      <c r="J1746" s="31"/>
      <c r="K1746" s="31"/>
      <c r="L1746" s="31"/>
      <c r="M1746" s="31"/>
      <c r="N1746" s="31"/>
      <c r="O1746" s="31"/>
      <c r="P1746" s="31"/>
      <c r="Q1746" s="28"/>
    </row>
    <row r="1747" spans="5:17" x14ac:dyDescent="0.2">
      <c r="E1747" s="27"/>
      <c r="F1747" s="27"/>
      <c r="G1747" s="27"/>
      <c r="H1747" s="27"/>
      <c r="I1747" s="31"/>
      <c r="J1747" s="31"/>
      <c r="K1747" s="31"/>
      <c r="L1747" s="31"/>
      <c r="M1747" s="31"/>
      <c r="N1747" s="31"/>
      <c r="O1747" s="31"/>
      <c r="P1747" s="31"/>
      <c r="Q1747" s="28"/>
    </row>
    <row r="1748" spans="5:17" x14ac:dyDescent="0.2">
      <c r="E1748" s="27"/>
      <c r="F1748" s="27"/>
      <c r="G1748" s="27"/>
      <c r="H1748" s="27"/>
      <c r="I1748" s="31"/>
      <c r="J1748" s="31"/>
      <c r="K1748" s="31"/>
      <c r="L1748" s="31"/>
      <c r="M1748" s="31"/>
      <c r="N1748" s="31"/>
      <c r="O1748" s="31"/>
      <c r="P1748" s="31"/>
      <c r="Q1748" s="28"/>
    </row>
    <row r="1749" spans="5:17" x14ac:dyDescent="0.2">
      <c r="E1749" s="27"/>
      <c r="F1749" s="27"/>
      <c r="G1749" s="27"/>
      <c r="H1749" s="27"/>
      <c r="I1749" s="31"/>
      <c r="J1749" s="31"/>
      <c r="K1749" s="31"/>
      <c r="L1749" s="31"/>
      <c r="M1749" s="31"/>
      <c r="N1749" s="31"/>
      <c r="O1749" s="31"/>
      <c r="P1749" s="31"/>
      <c r="Q1749" s="28"/>
    </row>
    <row r="1750" spans="5:17" x14ac:dyDescent="0.2">
      <c r="E1750" s="27"/>
      <c r="F1750" s="27"/>
      <c r="G1750" s="27"/>
      <c r="H1750" s="27"/>
      <c r="I1750" s="31"/>
      <c r="J1750" s="31"/>
      <c r="K1750" s="31"/>
      <c r="L1750" s="31"/>
      <c r="M1750" s="31"/>
      <c r="N1750" s="31"/>
      <c r="O1750" s="31"/>
      <c r="P1750" s="31"/>
      <c r="Q1750" s="28"/>
    </row>
    <row r="1751" spans="5:17" x14ac:dyDescent="0.2">
      <c r="E1751" s="27"/>
      <c r="F1751" s="27"/>
      <c r="G1751" s="27"/>
      <c r="H1751" s="27"/>
      <c r="I1751" s="31"/>
      <c r="J1751" s="31"/>
      <c r="K1751" s="31"/>
      <c r="L1751" s="31"/>
      <c r="M1751" s="31"/>
      <c r="N1751" s="31"/>
      <c r="O1751" s="31"/>
      <c r="P1751" s="31"/>
      <c r="Q1751" s="28"/>
    </row>
    <row r="1752" spans="5:17" x14ac:dyDescent="0.2">
      <c r="E1752" s="27"/>
      <c r="F1752" s="27"/>
      <c r="G1752" s="27"/>
      <c r="H1752" s="27"/>
      <c r="I1752" s="31"/>
      <c r="J1752" s="31"/>
      <c r="K1752" s="31"/>
      <c r="L1752" s="31"/>
      <c r="M1752" s="31"/>
      <c r="N1752" s="31"/>
      <c r="O1752" s="31"/>
      <c r="P1752" s="31"/>
      <c r="Q1752" s="28"/>
    </row>
    <row r="1753" spans="5:17" x14ac:dyDescent="0.2">
      <c r="E1753" s="27"/>
      <c r="F1753" s="27"/>
      <c r="G1753" s="27"/>
      <c r="H1753" s="27"/>
      <c r="I1753" s="31"/>
      <c r="J1753" s="31"/>
      <c r="K1753" s="31"/>
      <c r="L1753" s="31"/>
      <c r="M1753" s="31"/>
      <c r="N1753" s="31"/>
      <c r="O1753" s="31"/>
      <c r="P1753" s="31"/>
      <c r="Q1753" s="28"/>
    </row>
    <row r="1754" spans="5:17" x14ac:dyDescent="0.2">
      <c r="E1754" s="27"/>
      <c r="F1754" s="27"/>
      <c r="G1754" s="27"/>
      <c r="H1754" s="27"/>
      <c r="I1754" s="31"/>
      <c r="J1754" s="31"/>
      <c r="K1754" s="31"/>
      <c r="L1754" s="31"/>
      <c r="M1754" s="31"/>
      <c r="N1754" s="31"/>
      <c r="O1754" s="31"/>
      <c r="P1754" s="31"/>
      <c r="Q1754" s="28"/>
    </row>
    <row r="1755" spans="5:17" x14ac:dyDescent="0.2">
      <c r="E1755" s="27"/>
      <c r="F1755" s="27"/>
      <c r="G1755" s="27"/>
      <c r="H1755" s="27"/>
      <c r="I1755" s="31"/>
      <c r="J1755" s="31"/>
      <c r="K1755" s="31"/>
      <c r="L1755" s="31"/>
      <c r="M1755" s="31"/>
      <c r="N1755" s="31"/>
      <c r="O1755" s="31"/>
      <c r="P1755" s="31"/>
      <c r="Q1755" s="28"/>
    </row>
    <row r="1756" spans="5:17" x14ac:dyDescent="0.2">
      <c r="E1756" s="27"/>
      <c r="F1756" s="27"/>
      <c r="G1756" s="27"/>
      <c r="H1756" s="27"/>
      <c r="I1756" s="31"/>
      <c r="J1756" s="31"/>
      <c r="K1756" s="31"/>
      <c r="L1756" s="31"/>
      <c r="M1756" s="31"/>
      <c r="N1756" s="31"/>
      <c r="O1756" s="31"/>
      <c r="P1756" s="31"/>
      <c r="Q1756" s="28"/>
    </row>
    <row r="1757" spans="5:17" x14ac:dyDescent="0.2">
      <c r="E1757" s="27"/>
      <c r="F1757" s="27"/>
      <c r="G1757" s="27"/>
      <c r="H1757" s="27"/>
      <c r="I1757" s="31"/>
      <c r="J1757" s="31"/>
      <c r="K1757" s="31"/>
      <c r="L1757" s="31"/>
      <c r="M1757" s="31"/>
      <c r="N1757" s="31"/>
      <c r="O1757" s="31"/>
      <c r="P1757" s="31"/>
      <c r="Q1757" s="28"/>
    </row>
    <row r="1758" spans="5:17" x14ac:dyDescent="0.2">
      <c r="E1758" s="27"/>
      <c r="F1758" s="27"/>
      <c r="G1758" s="27"/>
      <c r="H1758" s="27"/>
      <c r="I1758" s="31"/>
      <c r="J1758" s="31"/>
      <c r="K1758" s="31"/>
      <c r="L1758" s="31"/>
      <c r="M1758" s="31"/>
      <c r="N1758" s="31"/>
      <c r="O1758" s="31"/>
      <c r="P1758" s="31"/>
      <c r="Q1758" s="28"/>
    </row>
    <row r="1759" spans="5:17" x14ac:dyDescent="0.2">
      <c r="E1759" s="27"/>
      <c r="F1759" s="27"/>
      <c r="G1759" s="27"/>
      <c r="H1759" s="27"/>
      <c r="I1759" s="31"/>
      <c r="J1759" s="31"/>
      <c r="K1759" s="31"/>
      <c r="L1759" s="31"/>
      <c r="M1759" s="31"/>
      <c r="N1759" s="31"/>
      <c r="O1759" s="31"/>
      <c r="P1759" s="31"/>
      <c r="Q1759" s="28"/>
    </row>
    <row r="1760" spans="5:17" x14ac:dyDescent="0.2">
      <c r="E1760" s="27"/>
      <c r="F1760" s="27"/>
      <c r="G1760" s="27"/>
      <c r="H1760" s="27"/>
      <c r="I1760" s="31"/>
      <c r="J1760" s="31"/>
      <c r="K1760" s="31"/>
      <c r="L1760" s="31"/>
      <c r="M1760" s="31"/>
      <c r="N1760" s="31"/>
      <c r="O1760" s="31"/>
      <c r="P1760" s="31"/>
      <c r="Q1760" s="28"/>
    </row>
    <row r="1761" spans="5:17" x14ac:dyDescent="0.2">
      <c r="E1761" s="27"/>
      <c r="F1761" s="27"/>
      <c r="G1761" s="27"/>
      <c r="H1761" s="27"/>
      <c r="I1761" s="31"/>
      <c r="J1761" s="31"/>
      <c r="K1761" s="31"/>
      <c r="L1761" s="31"/>
      <c r="M1761" s="31"/>
      <c r="N1761" s="31"/>
      <c r="O1761" s="31"/>
      <c r="P1761" s="31"/>
      <c r="Q1761" s="28"/>
    </row>
    <row r="1762" spans="5:17" x14ac:dyDescent="0.2">
      <c r="E1762" s="27"/>
      <c r="F1762" s="27"/>
      <c r="G1762" s="27"/>
      <c r="H1762" s="27"/>
      <c r="I1762" s="31"/>
      <c r="J1762" s="31"/>
      <c r="K1762" s="31"/>
      <c r="L1762" s="31"/>
      <c r="M1762" s="31"/>
      <c r="N1762" s="31"/>
      <c r="O1762" s="31"/>
      <c r="P1762" s="31"/>
      <c r="Q1762" s="28"/>
    </row>
    <row r="1763" spans="5:17" x14ac:dyDescent="0.2">
      <c r="E1763" s="27"/>
      <c r="F1763" s="27"/>
      <c r="G1763" s="27"/>
      <c r="H1763" s="27"/>
      <c r="I1763" s="31"/>
      <c r="J1763" s="31"/>
      <c r="K1763" s="31"/>
      <c r="L1763" s="31"/>
      <c r="M1763" s="31"/>
      <c r="N1763" s="31"/>
      <c r="O1763" s="31"/>
      <c r="P1763" s="31"/>
      <c r="Q1763" s="28"/>
    </row>
    <row r="1764" spans="5:17" x14ac:dyDescent="0.2">
      <c r="E1764" s="27"/>
      <c r="F1764" s="27"/>
      <c r="G1764" s="27"/>
      <c r="H1764" s="27"/>
      <c r="I1764" s="31"/>
      <c r="J1764" s="31"/>
      <c r="K1764" s="31"/>
      <c r="L1764" s="31"/>
      <c r="M1764" s="31"/>
      <c r="N1764" s="31"/>
      <c r="O1764" s="31"/>
      <c r="P1764" s="31"/>
      <c r="Q1764" s="28"/>
    </row>
    <row r="1765" spans="5:17" x14ac:dyDescent="0.2">
      <c r="E1765" s="27"/>
      <c r="F1765" s="27"/>
      <c r="G1765" s="27"/>
      <c r="H1765" s="27"/>
      <c r="I1765" s="31"/>
      <c r="J1765" s="31"/>
      <c r="K1765" s="31"/>
      <c r="L1765" s="31"/>
      <c r="M1765" s="31"/>
      <c r="N1765" s="31"/>
      <c r="O1765" s="31"/>
      <c r="P1765" s="31"/>
      <c r="Q1765" s="28"/>
    </row>
    <row r="1766" spans="5:17" x14ac:dyDescent="0.2">
      <c r="E1766" s="27"/>
      <c r="F1766" s="27"/>
      <c r="G1766" s="27"/>
      <c r="H1766" s="27"/>
      <c r="I1766" s="31"/>
      <c r="J1766" s="31"/>
      <c r="K1766" s="31"/>
      <c r="L1766" s="31"/>
      <c r="M1766" s="31"/>
      <c r="N1766" s="31"/>
      <c r="O1766" s="31"/>
      <c r="P1766" s="31"/>
      <c r="Q1766" s="28"/>
    </row>
    <row r="1767" spans="5:17" x14ac:dyDescent="0.2">
      <c r="E1767" s="27"/>
      <c r="F1767" s="27"/>
      <c r="G1767" s="27"/>
      <c r="H1767" s="27"/>
      <c r="I1767" s="31"/>
      <c r="J1767" s="31"/>
      <c r="K1767" s="31"/>
      <c r="L1767" s="31"/>
      <c r="M1767" s="31"/>
      <c r="N1767" s="31"/>
      <c r="O1767" s="31"/>
      <c r="P1767" s="31"/>
      <c r="Q1767" s="28"/>
    </row>
    <row r="1768" spans="5:17" x14ac:dyDescent="0.2">
      <c r="E1768" s="27"/>
      <c r="F1768" s="27"/>
      <c r="G1768" s="27"/>
      <c r="H1768" s="27"/>
      <c r="I1768" s="31"/>
      <c r="J1768" s="31"/>
      <c r="K1768" s="31"/>
      <c r="L1768" s="31"/>
      <c r="M1768" s="31"/>
      <c r="N1768" s="31"/>
      <c r="O1768" s="31"/>
      <c r="P1768" s="31"/>
      <c r="Q1768" s="28"/>
    </row>
    <row r="1769" spans="5:17" x14ac:dyDescent="0.2">
      <c r="E1769" s="27"/>
      <c r="F1769" s="27"/>
      <c r="G1769" s="27"/>
      <c r="H1769" s="27"/>
      <c r="I1769" s="31"/>
      <c r="J1769" s="31"/>
      <c r="K1769" s="31"/>
      <c r="L1769" s="31"/>
      <c r="M1769" s="31"/>
      <c r="N1769" s="31"/>
      <c r="O1769" s="31"/>
      <c r="P1769" s="31"/>
      <c r="Q1769" s="28"/>
    </row>
    <row r="1770" spans="5:17" x14ac:dyDescent="0.2">
      <c r="E1770" s="27"/>
      <c r="F1770" s="27"/>
      <c r="G1770" s="27"/>
      <c r="H1770" s="27"/>
      <c r="I1770" s="31"/>
      <c r="J1770" s="31"/>
      <c r="K1770" s="31"/>
      <c r="L1770" s="31"/>
      <c r="M1770" s="31"/>
      <c r="N1770" s="31"/>
      <c r="O1770" s="31"/>
      <c r="P1770" s="31"/>
      <c r="Q1770" s="28"/>
    </row>
    <row r="1771" spans="5:17" x14ac:dyDescent="0.2">
      <c r="E1771" s="27"/>
      <c r="F1771" s="27"/>
      <c r="G1771" s="27"/>
      <c r="H1771" s="27"/>
      <c r="I1771" s="31"/>
      <c r="J1771" s="31"/>
      <c r="K1771" s="31"/>
      <c r="L1771" s="31"/>
      <c r="M1771" s="31"/>
      <c r="N1771" s="31"/>
      <c r="O1771" s="31"/>
      <c r="P1771" s="31"/>
      <c r="Q1771" s="28"/>
    </row>
    <row r="1772" spans="5:17" x14ac:dyDescent="0.2">
      <c r="E1772" s="27"/>
      <c r="F1772" s="27"/>
      <c r="G1772" s="27"/>
      <c r="H1772" s="27"/>
      <c r="I1772" s="31"/>
      <c r="J1772" s="31"/>
      <c r="K1772" s="31"/>
      <c r="L1772" s="31"/>
      <c r="M1772" s="31"/>
      <c r="N1772" s="31"/>
      <c r="O1772" s="31"/>
      <c r="P1772" s="31"/>
      <c r="Q1772" s="28"/>
    </row>
    <row r="1773" spans="5:17" x14ac:dyDescent="0.2">
      <c r="E1773" s="27"/>
      <c r="F1773" s="27"/>
      <c r="G1773" s="27"/>
      <c r="H1773" s="27"/>
      <c r="I1773" s="31"/>
      <c r="J1773" s="31"/>
      <c r="K1773" s="31"/>
      <c r="L1773" s="31"/>
      <c r="M1773" s="31"/>
      <c r="N1773" s="31"/>
      <c r="O1773" s="31"/>
      <c r="P1773" s="31"/>
      <c r="Q1773" s="28"/>
    </row>
    <row r="1774" spans="5:17" x14ac:dyDescent="0.2">
      <c r="E1774" s="27"/>
      <c r="F1774" s="27"/>
      <c r="G1774" s="27"/>
      <c r="H1774" s="27"/>
      <c r="I1774" s="31"/>
      <c r="J1774" s="31"/>
      <c r="K1774" s="31"/>
      <c r="L1774" s="31"/>
      <c r="M1774" s="31"/>
      <c r="N1774" s="31"/>
      <c r="O1774" s="31"/>
      <c r="P1774" s="31"/>
      <c r="Q1774" s="28"/>
    </row>
    <row r="1775" spans="5:17" x14ac:dyDescent="0.2">
      <c r="E1775" s="27"/>
      <c r="F1775" s="27"/>
      <c r="G1775" s="27"/>
      <c r="H1775" s="27"/>
      <c r="I1775" s="31"/>
      <c r="J1775" s="31"/>
      <c r="K1775" s="31"/>
      <c r="L1775" s="31"/>
      <c r="M1775" s="31"/>
      <c r="N1775" s="31"/>
      <c r="O1775" s="31"/>
      <c r="P1775" s="31"/>
      <c r="Q1775" s="28"/>
    </row>
    <row r="1776" spans="5:17" x14ac:dyDescent="0.2">
      <c r="E1776" s="27"/>
      <c r="F1776" s="27"/>
      <c r="G1776" s="27"/>
      <c r="H1776" s="27"/>
      <c r="I1776" s="31"/>
      <c r="J1776" s="31"/>
      <c r="K1776" s="31"/>
      <c r="L1776" s="31"/>
      <c r="M1776" s="31"/>
      <c r="N1776" s="31"/>
      <c r="O1776" s="31"/>
      <c r="P1776" s="31"/>
      <c r="Q1776" s="28"/>
    </row>
    <row r="1777" spans="5:17" x14ac:dyDescent="0.2">
      <c r="E1777" s="27"/>
      <c r="F1777" s="27"/>
      <c r="G1777" s="27"/>
      <c r="H1777" s="27"/>
      <c r="I1777" s="31"/>
      <c r="J1777" s="31"/>
      <c r="K1777" s="31"/>
      <c r="L1777" s="31"/>
      <c r="M1777" s="31"/>
      <c r="N1777" s="31"/>
      <c r="O1777" s="31"/>
      <c r="P1777" s="31"/>
      <c r="Q1777" s="28"/>
    </row>
    <row r="1778" spans="5:17" x14ac:dyDescent="0.2">
      <c r="E1778" s="27"/>
      <c r="F1778" s="27"/>
      <c r="G1778" s="27"/>
      <c r="H1778" s="27"/>
      <c r="I1778" s="31"/>
      <c r="J1778" s="31"/>
      <c r="K1778" s="31"/>
      <c r="L1778" s="31"/>
      <c r="M1778" s="31"/>
      <c r="N1778" s="31"/>
      <c r="O1778" s="31"/>
      <c r="P1778" s="31"/>
      <c r="Q1778" s="28"/>
    </row>
    <row r="1779" spans="5:17" x14ac:dyDescent="0.2">
      <c r="E1779" s="27"/>
      <c r="F1779" s="27"/>
      <c r="G1779" s="27"/>
      <c r="H1779" s="27"/>
      <c r="I1779" s="31"/>
      <c r="J1779" s="31"/>
      <c r="K1779" s="31"/>
      <c r="L1779" s="31"/>
      <c r="M1779" s="31"/>
      <c r="N1779" s="31"/>
      <c r="O1779" s="31"/>
      <c r="P1779" s="31"/>
      <c r="Q1779" s="28"/>
    </row>
    <row r="1780" spans="5:17" x14ac:dyDescent="0.2">
      <c r="E1780" s="27"/>
      <c r="F1780" s="27"/>
      <c r="G1780" s="27"/>
      <c r="H1780" s="27"/>
      <c r="I1780" s="31"/>
      <c r="J1780" s="31"/>
      <c r="K1780" s="31"/>
      <c r="L1780" s="31"/>
      <c r="M1780" s="31"/>
      <c r="N1780" s="31"/>
      <c r="O1780" s="31"/>
      <c r="P1780" s="31"/>
      <c r="Q1780" s="28"/>
    </row>
    <row r="1781" spans="5:17" x14ac:dyDescent="0.2">
      <c r="E1781" s="27"/>
      <c r="F1781" s="27"/>
      <c r="G1781" s="27"/>
      <c r="H1781" s="27"/>
      <c r="I1781" s="31"/>
      <c r="J1781" s="31"/>
      <c r="K1781" s="31"/>
      <c r="L1781" s="31"/>
      <c r="M1781" s="31"/>
      <c r="N1781" s="31"/>
      <c r="O1781" s="31"/>
      <c r="P1781" s="31"/>
      <c r="Q1781" s="28"/>
    </row>
    <row r="1782" spans="5:17" x14ac:dyDescent="0.2">
      <c r="E1782" s="27"/>
      <c r="F1782" s="27"/>
      <c r="G1782" s="27"/>
      <c r="H1782" s="27"/>
      <c r="I1782" s="31"/>
      <c r="J1782" s="31"/>
      <c r="K1782" s="31"/>
      <c r="L1782" s="31"/>
      <c r="M1782" s="31"/>
      <c r="N1782" s="31"/>
      <c r="O1782" s="31"/>
      <c r="P1782" s="31"/>
      <c r="Q1782" s="28"/>
    </row>
    <row r="1783" spans="5:17" x14ac:dyDescent="0.2">
      <c r="E1783" s="27"/>
      <c r="F1783" s="27"/>
      <c r="G1783" s="27"/>
      <c r="H1783" s="27"/>
      <c r="I1783" s="31"/>
      <c r="J1783" s="31"/>
      <c r="K1783" s="31"/>
      <c r="L1783" s="31"/>
      <c r="M1783" s="31"/>
      <c r="N1783" s="31"/>
      <c r="O1783" s="31"/>
      <c r="P1783" s="31"/>
      <c r="Q1783" s="28"/>
    </row>
    <row r="1784" spans="5:17" x14ac:dyDescent="0.2">
      <c r="E1784" s="27"/>
      <c r="F1784" s="27"/>
      <c r="G1784" s="27"/>
      <c r="H1784" s="27"/>
      <c r="I1784" s="31"/>
      <c r="J1784" s="31"/>
      <c r="K1784" s="31"/>
      <c r="L1784" s="31"/>
      <c r="M1784" s="31"/>
      <c r="N1784" s="31"/>
      <c r="O1784" s="31"/>
      <c r="P1784" s="31"/>
      <c r="Q1784" s="28"/>
    </row>
    <row r="1785" spans="5:17" x14ac:dyDescent="0.2">
      <c r="E1785" s="27"/>
      <c r="F1785" s="27"/>
      <c r="G1785" s="27"/>
      <c r="H1785" s="27"/>
      <c r="I1785" s="31"/>
      <c r="J1785" s="31"/>
      <c r="K1785" s="31"/>
      <c r="L1785" s="31"/>
      <c r="M1785" s="31"/>
      <c r="N1785" s="31"/>
      <c r="O1785" s="31"/>
      <c r="P1785" s="31"/>
      <c r="Q1785" s="28"/>
    </row>
    <row r="1786" spans="5:17" x14ac:dyDescent="0.2">
      <c r="E1786" s="27"/>
      <c r="F1786" s="27"/>
      <c r="G1786" s="27"/>
      <c r="H1786" s="27"/>
      <c r="I1786" s="31"/>
      <c r="J1786" s="31"/>
      <c r="K1786" s="31"/>
      <c r="L1786" s="31"/>
      <c r="M1786" s="31"/>
      <c r="N1786" s="31"/>
      <c r="O1786" s="31"/>
      <c r="P1786" s="31"/>
      <c r="Q1786" s="28"/>
    </row>
    <row r="1787" spans="5:17" x14ac:dyDescent="0.2">
      <c r="E1787" s="27"/>
      <c r="F1787" s="27"/>
      <c r="G1787" s="27"/>
      <c r="H1787" s="27"/>
      <c r="I1787" s="31"/>
      <c r="J1787" s="31"/>
      <c r="K1787" s="31"/>
      <c r="L1787" s="31"/>
      <c r="M1787" s="31"/>
      <c r="N1787" s="31"/>
      <c r="O1787" s="31"/>
      <c r="P1787" s="31"/>
      <c r="Q1787" s="28"/>
    </row>
    <row r="1788" spans="5:17" x14ac:dyDescent="0.2">
      <c r="E1788" s="27"/>
      <c r="F1788" s="27"/>
      <c r="G1788" s="27"/>
      <c r="H1788" s="27"/>
      <c r="I1788" s="31"/>
      <c r="J1788" s="31"/>
      <c r="K1788" s="31"/>
      <c r="L1788" s="31"/>
      <c r="M1788" s="31"/>
      <c r="N1788" s="31"/>
      <c r="O1788" s="31"/>
      <c r="P1788" s="31"/>
      <c r="Q1788" s="28"/>
    </row>
    <row r="1789" spans="5:17" x14ac:dyDescent="0.2">
      <c r="E1789" s="27"/>
      <c r="F1789" s="27"/>
      <c r="G1789" s="27"/>
      <c r="H1789" s="27"/>
      <c r="I1789" s="31"/>
      <c r="J1789" s="31"/>
      <c r="K1789" s="31"/>
      <c r="L1789" s="31"/>
      <c r="M1789" s="31"/>
      <c r="N1789" s="31"/>
      <c r="O1789" s="31"/>
      <c r="P1789" s="31"/>
      <c r="Q1789" s="28"/>
    </row>
    <row r="1790" spans="5:17" x14ac:dyDescent="0.2">
      <c r="E1790" s="27"/>
      <c r="F1790" s="27"/>
      <c r="G1790" s="27"/>
      <c r="H1790" s="27"/>
      <c r="I1790" s="31"/>
      <c r="J1790" s="31"/>
      <c r="K1790" s="31"/>
      <c r="L1790" s="31"/>
      <c r="M1790" s="31"/>
      <c r="N1790" s="31"/>
      <c r="O1790" s="31"/>
      <c r="P1790" s="31"/>
      <c r="Q1790" s="28"/>
    </row>
    <row r="1791" spans="5:17" x14ac:dyDescent="0.2">
      <c r="E1791" s="27"/>
      <c r="F1791" s="27"/>
      <c r="G1791" s="27"/>
      <c r="H1791" s="27"/>
      <c r="I1791" s="31"/>
      <c r="J1791" s="31"/>
      <c r="K1791" s="31"/>
      <c r="L1791" s="31"/>
      <c r="M1791" s="31"/>
      <c r="N1791" s="31"/>
      <c r="O1791" s="31"/>
      <c r="P1791" s="31"/>
      <c r="Q1791" s="28"/>
    </row>
    <row r="1792" spans="5:17" x14ac:dyDescent="0.2">
      <c r="E1792" s="27"/>
      <c r="F1792" s="27"/>
      <c r="G1792" s="27"/>
      <c r="H1792" s="27"/>
      <c r="I1792" s="31"/>
      <c r="J1792" s="31"/>
      <c r="K1792" s="31"/>
      <c r="L1792" s="31"/>
      <c r="M1792" s="31"/>
      <c r="N1792" s="31"/>
      <c r="O1792" s="31"/>
      <c r="P1792" s="31"/>
      <c r="Q1792" s="28"/>
    </row>
    <row r="1793" spans="5:17" x14ac:dyDescent="0.2">
      <c r="E1793" s="27"/>
      <c r="F1793" s="27"/>
      <c r="G1793" s="27"/>
      <c r="H1793" s="27"/>
      <c r="I1793" s="31"/>
      <c r="J1793" s="31"/>
      <c r="K1793" s="31"/>
      <c r="L1793" s="31"/>
      <c r="M1793" s="31"/>
      <c r="N1793" s="31"/>
      <c r="O1793" s="31"/>
      <c r="P1793" s="31"/>
      <c r="Q1793" s="28"/>
    </row>
    <row r="1794" spans="5:17" x14ac:dyDescent="0.2">
      <c r="E1794" s="27"/>
      <c r="F1794" s="27"/>
      <c r="G1794" s="27"/>
      <c r="H1794" s="27"/>
      <c r="I1794" s="31"/>
      <c r="J1794" s="31"/>
      <c r="K1794" s="31"/>
      <c r="L1794" s="31"/>
      <c r="M1794" s="31"/>
      <c r="N1794" s="31"/>
      <c r="O1794" s="31"/>
      <c r="P1794" s="31"/>
      <c r="Q1794" s="28"/>
    </row>
    <row r="1795" spans="5:17" x14ac:dyDescent="0.2">
      <c r="E1795" s="27"/>
      <c r="F1795" s="27"/>
      <c r="G1795" s="27"/>
      <c r="H1795" s="27"/>
      <c r="I1795" s="31"/>
      <c r="J1795" s="31"/>
      <c r="K1795" s="31"/>
      <c r="L1795" s="31"/>
      <c r="M1795" s="31"/>
      <c r="N1795" s="31"/>
      <c r="O1795" s="31"/>
      <c r="P1795" s="31"/>
      <c r="Q1795" s="28"/>
    </row>
    <row r="1796" spans="5:17" x14ac:dyDescent="0.2">
      <c r="E1796" s="27"/>
      <c r="F1796" s="27"/>
      <c r="G1796" s="27"/>
      <c r="H1796" s="27"/>
      <c r="I1796" s="31"/>
      <c r="J1796" s="31"/>
      <c r="K1796" s="31"/>
      <c r="L1796" s="31"/>
      <c r="M1796" s="31"/>
      <c r="N1796" s="31"/>
      <c r="O1796" s="31"/>
      <c r="P1796" s="31"/>
      <c r="Q1796" s="28"/>
    </row>
    <row r="1797" spans="5:17" x14ac:dyDescent="0.2">
      <c r="E1797" s="27"/>
      <c r="F1797" s="27"/>
      <c r="G1797" s="27"/>
      <c r="H1797" s="27"/>
      <c r="I1797" s="31"/>
      <c r="J1797" s="31"/>
      <c r="K1797" s="31"/>
      <c r="L1797" s="31"/>
      <c r="M1797" s="31"/>
      <c r="N1797" s="31"/>
      <c r="O1797" s="31"/>
      <c r="P1797" s="31"/>
      <c r="Q1797" s="28"/>
    </row>
    <row r="1798" spans="5:17" x14ac:dyDescent="0.2">
      <c r="E1798" s="27"/>
      <c r="F1798" s="27"/>
      <c r="G1798" s="27"/>
      <c r="H1798" s="27"/>
      <c r="I1798" s="31"/>
      <c r="J1798" s="31"/>
      <c r="K1798" s="31"/>
      <c r="L1798" s="31"/>
      <c r="M1798" s="31"/>
      <c r="N1798" s="31"/>
      <c r="O1798" s="31"/>
      <c r="P1798" s="31"/>
      <c r="Q1798" s="28"/>
    </row>
    <row r="1799" spans="5:17" x14ac:dyDescent="0.2">
      <c r="E1799" s="27"/>
      <c r="F1799" s="27"/>
      <c r="G1799" s="27"/>
      <c r="H1799" s="27"/>
      <c r="I1799" s="31"/>
      <c r="J1799" s="31"/>
      <c r="K1799" s="31"/>
      <c r="L1799" s="31"/>
      <c r="M1799" s="31"/>
      <c r="N1799" s="31"/>
      <c r="O1799" s="31"/>
      <c r="P1799" s="31"/>
      <c r="Q1799" s="28"/>
    </row>
    <row r="1800" spans="5:17" x14ac:dyDescent="0.2">
      <c r="E1800" s="27"/>
      <c r="F1800" s="27"/>
      <c r="G1800" s="27"/>
      <c r="H1800" s="27"/>
      <c r="I1800" s="31"/>
      <c r="J1800" s="31"/>
      <c r="K1800" s="31"/>
      <c r="L1800" s="31"/>
      <c r="M1800" s="31"/>
      <c r="N1800" s="31"/>
      <c r="O1800" s="31"/>
      <c r="P1800" s="31"/>
      <c r="Q1800" s="28"/>
    </row>
    <row r="1801" spans="5:17" x14ac:dyDescent="0.2">
      <c r="E1801" s="27"/>
      <c r="F1801" s="27"/>
      <c r="G1801" s="27"/>
      <c r="H1801" s="27"/>
      <c r="I1801" s="31"/>
      <c r="J1801" s="31"/>
      <c r="K1801" s="31"/>
      <c r="L1801" s="31"/>
      <c r="M1801" s="31"/>
      <c r="N1801" s="31"/>
      <c r="O1801" s="31"/>
      <c r="P1801" s="31"/>
      <c r="Q1801" s="28"/>
    </row>
    <row r="1802" spans="5:17" x14ac:dyDescent="0.2">
      <c r="E1802" s="27"/>
      <c r="F1802" s="27"/>
      <c r="G1802" s="27"/>
      <c r="H1802" s="27"/>
      <c r="I1802" s="31"/>
      <c r="J1802" s="31"/>
      <c r="K1802" s="31"/>
      <c r="L1802" s="31"/>
      <c r="M1802" s="31"/>
      <c r="N1802" s="31"/>
      <c r="O1802" s="31"/>
      <c r="P1802" s="31"/>
      <c r="Q1802" s="28"/>
    </row>
    <row r="1803" spans="5:17" x14ac:dyDescent="0.2">
      <c r="E1803" s="27"/>
      <c r="F1803" s="27"/>
      <c r="G1803" s="27"/>
      <c r="H1803" s="27"/>
      <c r="I1803" s="31"/>
      <c r="J1803" s="31"/>
      <c r="K1803" s="31"/>
      <c r="L1803" s="31"/>
      <c r="M1803" s="31"/>
      <c r="N1803" s="31"/>
      <c r="O1803" s="31"/>
      <c r="P1803" s="31"/>
      <c r="Q1803" s="28"/>
    </row>
    <row r="1804" spans="5:17" x14ac:dyDescent="0.2">
      <c r="E1804" s="27"/>
      <c r="F1804" s="27"/>
      <c r="G1804" s="27"/>
      <c r="H1804" s="27"/>
      <c r="I1804" s="31"/>
      <c r="J1804" s="31"/>
      <c r="K1804" s="31"/>
      <c r="L1804" s="31"/>
      <c r="M1804" s="31"/>
      <c r="N1804" s="31"/>
      <c r="O1804" s="31"/>
      <c r="P1804" s="31"/>
      <c r="Q1804" s="28"/>
    </row>
    <row r="1805" spans="5:17" x14ac:dyDescent="0.2">
      <c r="E1805" s="27"/>
      <c r="F1805" s="27"/>
      <c r="G1805" s="27"/>
      <c r="H1805" s="27"/>
      <c r="I1805" s="31"/>
      <c r="J1805" s="31"/>
      <c r="K1805" s="31"/>
      <c r="L1805" s="31"/>
      <c r="M1805" s="31"/>
      <c r="N1805" s="31"/>
      <c r="O1805" s="31"/>
      <c r="P1805" s="31"/>
      <c r="Q1805" s="28"/>
    </row>
    <row r="1806" spans="5:17" x14ac:dyDescent="0.2">
      <c r="E1806" s="27"/>
      <c r="F1806" s="27"/>
      <c r="G1806" s="27"/>
      <c r="H1806" s="27"/>
      <c r="I1806" s="31"/>
      <c r="J1806" s="31"/>
      <c r="K1806" s="31"/>
      <c r="L1806" s="31"/>
      <c r="M1806" s="31"/>
      <c r="N1806" s="31"/>
      <c r="O1806" s="31"/>
      <c r="P1806" s="31"/>
      <c r="Q1806" s="28"/>
    </row>
    <row r="1807" spans="5:17" x14ac:dyDescent="0.2">
      <c r="E1807" s="27"/>
      <c r="F1807" s="27"/>
      <c r="G1807" s="27"/>
      <c r="H1807" s="27"/>
      <c r="I1807" s="31"/>
      <c r="J1807" s="31"/>
      <c r="K1807" s="31"/>
      <c r="L1807" s="31"/>
      <c r="M1807" s="31"/>
      <c r="N1807" s="31"/>
      <c r="O1807" s="31"/>
      <c r="P1807" s="31"/>
      <c r="Q1807" s="28"/>
    </row>
    <row r="1808" spans="5:17" x14ac:dyDescent="0.2">
      <c r="E1808" s="27"/>
      <c r="F1808" s="27"/>
      <c r="G1808" s="27"/>
      <c r="H1808" s="27"/>
      <c r="I1808" s="31"/>
      <c r="J1808" s="31"/>
      <c r="K1808" s="31"/>
      <c r="L1808" s="31"/>
      <c r="M1808" s="31"/>
      <c r="N1808" s="31"/>
      <c r="O1808" s="31"/>
      <c r="P1808" s="31"/>
      <c r="Q1808" s="28"/>
    </row>
    <row r="1809" spans="5:17" x14ac:dyDescent="0.2">
      <c r="E1809" s="27"/>
      <c r="F1809" s="27"/>
      <c r="G1809" s="27"/>
      <c r="H1809" s="27"/>
      <c r="I1809" s="31"/>
      <c r="J1809" s="31"/>
      <c r="K1809" s="31"/>
      <c r="L1809" s="31"/>
      <c r="M1809" s="31"/>
      <c r="N1809" s="31"/>
      <c r="O1809" s="31"/>
      <c r="P1809" s="31"/>
      <c r="Q1809" s="28"/>
    </row>
    <row r="1810" spans="5:17" x14ac:dyDescent="0.2">
      <c r="E1810" s="27"/>
      <c r="F1810" s="27"/>
      <c r="G1810" s="27"/>
      <c r="H1810" s="27"/>
      <c r="I1810" s="31"/>
      <c r="J1810" s="31"/>
      <c r="K1810" s="31"/>
      <c r="L1810" s="31"/>
      <c r="M1810" s="31"/>
      <c r="N1810" s="31"/>
      <c r="O1810" s="31"/>
      <c r="P1810" s="31"/>
      <c r="Q1810" s="28"/>
    </row>
    <row r="1811" spans="5:17" x14ac:dyDescent="0.2">
      <c r="E1811" s="27"/>
      <c r="F1811" s="27"/>
      <c r="G1811" s="27"/>
      <c r="H1811" s="27"/>
      <c r="I1811" s="31"/>
      <c r="J1811" s="31"/>
      <c r="K1811" s="31"/>
      <c r="L1811" s="31"/>
      <c r="M1811" s="31"/>
      <c r="N1811" s="31"/>
      <c r="O1811" s="31"/>
      <c r="P1811" s="31"/>
      <c r="Q1811" s="28"/>
    </row>
    <row r="1812" spans="5:17" x14ac:dyDescent="0.2">
      <c r="E1812" s="27"/>
      <c r="F1812" s="27"/>
      <c r="G1812" s="27"/>
      <c r="H1812" s="27"/>
      <c r="I1812" s="31"/>
      <c r="J1812" s="31"/>
      <c r="K1812" s="31"/>
      <c r="L1812" s="31"/>
      <c r="M1812" s="31"/>
      <c r="N1812" s="31"/>
      <c r="O1812" s="31"/>
      <c r="P1812" s="31"/>
      <c r="Q1812" s="28"/>
    </row>
    <row r="1813" spans="5:17" x14ac:dyDescent="0.2">
      <c r="E1813" s="27"/>
      <c r="F1813" s="27"/>
      <c r="G1813" s="27"/>
      <c r="H1813" s="27"/>
      <c r="I1813" s="31"/>
      <c r="J1813" s="31"/>
      <c r="K1813" s="31"/>
      <c r="L1813" s="31"/>
      <c r="M1813" s="31"/>
      <c r="N1813" s="31"/>
      <c r="O1813" s="31"/>
      <c r="P1813" s="31"/>
      <c r="Q1813" s="28"/>
    </row>
    <row r="1814" spans="5:17" x14ac:dyDescent="0.2">
      <c r="E1814" s="27"/>
      <c r="F1814" s="27"/>
      <c r="G1814" s="27"/>
      <c r="H1814" s="27"/>
      <c r="I1814" s="31"/>
      <c r="J1814" s="31"/>
      <c r="K1814" s="31"/>
      <c r="L1814" s="31"/>
      <c r="M1814" s="31"/>
      <c r="N1814" s="31"/>
      <c r="O1814" s="31"/>
      <c r="P1814" s="31"/>
      <c r="Q1814" s="28"/>
    </row>
    <row r="1815" spans="5:17" x14ac:dyDescent="0.2">
      <c r="E1815" s="27"/>
      <c r="F1815" s="27"/>
      <c r="G1815" s="27"/>
      <c r="H1815" s="27"/>
      <c r="I1815" s="31"/>
      <c r="J1815" s="31"/>
      <c r="K1815" s="31"/>
      <c r="L1815" s="31"/>
      <c r="M1815" s="31"/>
      <c r="N1815" s="31"/>
      <c r="O1815" s="31"/>
      <c r="P1815" s="31"/>
      <c r="Q1815" s="28"/>
    </row>
    <row r="1816" spans="5:17" x14ac:dyDescent="0.2">
      <c r="E1816" s="27"/>
      <c r="F1816" s="27"/>
      <c r="G1816" s="27"/>
      <c r="H1816" s="27"/>
      <c r="I1816" s="31"/>
      <c r="J1816" s="31"/>
      <c r="K1816" s="31"/>
      <c r="L1816" s="31"/>
      <c r="M1816" s="31"/>
      <c r="N1816" s="31"/>
      <c r="O1816" s="31"/>
      <c r="P1816" s="31"/>
      <c r="Q1816" s="28"/>
    </row>
    <row r="1817" spans="5:17" x14ac:dyDescent="0.2">
      <c r="E1817" s="27"/>
      <c r="F1817" s="27"/>
      <c r="G1817" s="27"/>
      <c r="H1817" s="27"/>
      <c r="I1817" s="31"/>
      <c r="J1817" s="31"/>
      <c r="K1817" s="31"/>
      <c r="L1817" s="31"/>
      <c r="M1817" s="31"/>
      <c r="N1817" s="31"/>
      <c r="O1817" s="31"/>
      <c r="P1817" s="31"/>
      <c r="Q1817" s="28"/>
    </row>
    <row r="1818" spans="5:17" x14ac:dyDescent="0.2">
      <c r="E1818" s="27"/>
      <c r="F1818" s="27"/>
      <c r="G1818" s="27"/>
      <c r="H1818" s="27"/>
      <c r="I1818" s="31"/>
      <c r="J1818" s="31"/>
      <c r="K1818" s="31"/>
      <c r="L1818" s="31"/>
      <c r="M1818" s="31"/>
      <c r="N1818" s="31"/>
      <c r="O1818" s="31"/>
      <c r="P1818" s="31"/>
      <c r="Q1818" s="28"/>
    </row>
    <row r="1819" spans="5:17" x14ac:dyDescent="0.2">
      <c r="E1819" s="27"/>
      <c r="F1819" s="27"/>
      <c r="G1819" s="27"/>
      <c r="H1819" s="27"/>
      <c r="I1819" s="31"/>
      <c r="J1819" s="31"/>
      <c r="K1819" s="31"/>
      <c r="L1819" s="31"/>
      <c r="M1819" s="31"/>
      <c r="N1819" s="31"/>
      <c r="O1819" s="31"/>
      <c r="P1819" s="31"/>
      <c r="Q1819" s="28"/>
    </row>
    <row r="1820" spans="5:17" x14ac:dyDescent="0.2">
      <c r="E1820" s="27"/>
      <c r="F1820" s="27"/>
      <c r="G1820" s="27"/>
      <c r="H1820" s="27"/>
      <c r="I1820" s="31"/>
      <c r="J1820" s="31"/>
      <c r="K1820" s="31"/>
      <c r="L1820" s="31"/>
      <c r="M1820" s="31"/>
      <c r="N1820" s="31"/>
      <c r="O1820" s="31"/>
      <c r="P1820" s="31"/>
      <c r="Q1820" s="28"/>
    </row>
    <row r="1821" spans="5:17" x14ac:dyDescent="0.2">
      <c r="E1821" s="27"/>
      <c r="F1821" s="27"/>
      <c r="G1821" s="27"/>
      <c r="H1821" s="27"/>
      <c r="I1821" s="31"/>
      <c r="J1821" s="31"/>
      <c r="K1821" s="31"/>
      <c r="L1821" s="31"/>
      <c r="M1821" s="31"/>
      <c r="N1821" s="31"/>
      <c r="O1821" s="31"/>
      <c r="P1821" s="31"/>
      <c r="Q1821" s="28"/>
    </row>
    <row r="1822" spans="5:17" x14ac:dyDescent="0.2">
      <c r="E1822" s="27"/>
      <c r="F1822" s="27"/>
      <c r="G1822" s="27"/>
      <c r="H1822" s="27"/>
      <c r="I1822" s="31"/>
      <c r="J1822" s="31"/>
      <c r="K1822" s="31"/>
      <c r="L1822" s="31"/>
      <c r="M1822" s="31"/>
      <c r="N1822" s="31"/>
      <c r="O1822" s="31"/>
      <c r="P1822" s="31"/>
      <c r="Q1822" s="28"/>
    </row>
    <row r="1823" spans="5:17" x14ac:dyDescent="0.2">
      <c r="E1823" s="27"/>
      <c r="F1823" s="27"/>
      <c r="G1823" s="27"/>
      <c r="H1823" s="27"/>
      <c r="I1823" s="31"/>
      <c r="J1823" s="31"/>
      <c r="K1823" s="31"/>
      <c r="L1823" s="31"/>
      <c r="M1823" s="31"/>
      <c r="N1823" s="31"/>
      <c r="O1823" s="31"/>
      <c r="P1823" s="31"/>
      <c r="Q1823" s="28"/>
    </row>
    <row r="1824" spans="5:17" x14ac:dyDescent="0.2">
      <c r="E1824" s="27"/>
      <c r="F1824" s="27"/>
      <c r="G1824" s="27"/>
      <c r="H1824" s="27"/>
      <c r="I1824" s="31"/>
      <c r="J1824" s="31"/>
      <c r="K1824" s="31"/>
      <c r="L1824" s="31"/>
      <c r="M1824" s="31"/>
      <c r="N1824" s="31"/>
      <c r="O1824" s="31"/>
      <c r="P1824" s="31"/>
      <c r="Q1824" s="28"/>
    </row>
    <row r="1825" spans="5:17" x14ac:dyDescent="0.2">
      <c r="E1825" s="27"/>
      <c r="F1825" s="27"/>
      <c r="G1825" s="27"/>
      <c r="H1825" s="27"/>
      <c r="I1825" s="31"/>
      <c r="J1825" s="31"/>
      <c r="K1825" s="31"/>
      <c r="L1825" s="31"/>
      <c r="M1825" s="31"/>
      <c r="N1825" s="31"/>
      <c r="O1825" s="31"/>
      <c r="P1825" s="31"/>
      <c r="Q1825" s="28"/>
    </row>
    <row r="1826" spans="5:17" x14ac:dyDescent="0.2">
      <c r="E1826" s="27"/>
      <c r="F1826" s="27"/>
      <c r="G1826" s="27"/>
      <c r="H1826" s="27"/>
      <c r="I1826" s="31"/>
      <c r="J1826" s="31"/>
      <c r="K1826" s="31"/>
      <c r="L1826" s="31"/>
      <c r="M1826" s="31"/>
      <c r="N1826" s="31"/>
      <c r="O1826" s="31"/>
      <c r="P1826" s="31"/>
      <c r="Q1826" s="28"/>
    </row>
    <row r="1827" spans="5:17" x14ac:dyDescent="0.2">
      <c r="E1827" s="27"/>
      <c r="F1827" s="27"/>
      <c r="G1827" s="27"/>
      <c r="H1827" s="27"/>
      <c r="I1827" s="31"/>
      <c r="J1827" s="31"/>
      <c r="K1827" s="31"/>
      <c r="L1827" s="31"/>
      <c r="M1827" s="31"/>
      <c r="N1827" s="31"/>
      <c r="O1827" s="31"/>
      <c r="P1827" s="31"/>
      <c r="Q1827" s="28"/>
    </row>
    <row r="1828" spans="5:17" x14ac:dyDescent="0.2">
      <c r="E1828" s="27"/>
      <c r="F1828" s="27"/>
      <c r="G1828" s="27"/>
      <c r="H1828" s="27"/>
      <c r="I1828" s="31"/>
      <c r="J1828" s="31"/>
      <c r="K1828" s="31"/>
      <c r="L1828" s="31"/>
      <c r="M1828" s="31"/>
      <c r="N1828" s="31"/>
      <c r="O1828" s="31"/>
      <c r="P1828" s="31"/>
      <c r="Q1828" s="28"/>
    </row>
    <row r="1829" spans="5:17" x14ac:dyDescent="0.2">
      <c r="E1829" s="27"/>
      <c r="F1829" s="27"/>
      <c r="G1829" s="27"/>
      <c r="H1829" s="27"/>
      <c r="I1829" s="31"/>
      <c r="J1829" s="31"/>
      <c r="K1829" s="31"/>
      <c r="L1829" s="31"/>
      <c r="M1829" s="31"/>
      <c r="N1829" s="31"/>
      <c r="O1829" s="31"/>
      <c r="P1829" s="31"/>
      <c r="Q1829" s="28"/>
    </row>
    <row r="1830" spans="5:17" x14ac:dyDescent="0.2">
      <c r="E1830" s="27"/>
      <c r="F1830" s="27"/>
      <c r="G1830" s="27"/>
      <c r="H1830" s="27"/>
      <c r="I1830" s="31"/>
      <c r="J1830" s="31"/>
      <c r="K1830" s="31"/>
      <c r="L1830" s="31"/>
      <c r="M1830" s="31"/>
      <c r="N1830" s="31"/>
      <c r="O1830" s="31"/>
      <c r="P1830" s="31"/>
      <c r="Q1830" s="28"/>
    </row>
    <row r="1831" spans="5:17" x14ac:dyDescent="0.2">
      <c r="E1831" s="27"/>
      <c r="F1831" s="27"/>
      <c r="G1831" s="27"/>
      <c r="H1831" s="27"/>
      <c r="I1831" s="31"/>
      <c r="J1831" s="31"/>
      <c r="K1831" s="31"/>
      <c r="L1831" s="31"/>
      <c r="M1831" s="31"/>
      <c r="N1831" s="31"/>
      <c r="O1831" s="31"/>
      <c r="P1831" s="31"/>
      <c r="Q1831" s="28"/>
    </row>
    <row r="1832" spans="5:17" x14ac:dyDescent="0.2">
      <c r="E1832" s="27"/>
      <c r="F1832" s="27"/>
      <c r="G1832" s="27"/>
      <c r="H1832" s="27"/>
      <c r="I1832" s="31"/>
      <c r="J1832" s="31"/>
      <c r="K1832" s="31"/>
      <c r="L1832" s="31"/>
      <c r="M1832" s="31"/>
      <c r="N1832" s="31"/>
      <c r="O1832" s="31"/>
      <c r="P1832" s="31"/>
      <c r="Q1832" s="28"/>
    </row>
    <row r="1833" spans="5:17" x14ac:dyDescent="0.2">
      <c r="E1833" s="27"/>
      <c r="F1833" s="27"/>
      <c r="G1833" s="27"/>
      <c r="H1833" s="27"/>
      <c r="I1833" s="31"/>
      <c r="J1833" s="31"/>
      <c r="K1833" s="31"/>
      <c r="L1833" s="31"/>
      <c r="M1833" s="31"/>
      <c r="N1833" s="31"/>
      <c r="O1833" s="31"/>
      <c r="P1833" s="31"/>
      <c r="Q1833" s="28"/>
    </row>
    <row r="1834" spans="5:17" x14ac:dyDescent="0.2">
      <c r="E1834" s="27"/>
      <c r="F1834" s="27"/>
      <c r="G1834" s="27"/>
      <c r="H1834" s="27"/>
      <c r="I1834" s="31"/>
      <c r="J1834" s="31"/>
      <c r="K1834" s="31"/>
      <c r="L1834" s="31"/>
      <c r="M1834" s="31"/>
      <c r="N1834" s="31"/>
      <c r="O1834" s="31"/>
      <c r="P1834" s="31"/>
      <c r="Q1834" s="28"/>
    </row>
    <row r="1835" spans="5:17" x14ac:dyDescent="0.2">
      <c r="E1835" s="27"/>
      <c r="F1835" s="27"/>
      <c r="G1835" s="27"/>
      <c r="H1835" s="27"/>
      <c r="I1835" s="31"/>
      <c r="J1835" s="31"/>
      <c r="K1835" s="31"/>
      <c r="L1835" s="31"/>
      <c r="M1835" s="31"/>
      <c r="N1835" s="31"/>
      <c r="O1835" s="31"/>
      <c r="P1835" s="31"/>
      <c r="Q1835" s="28"/>
    </row>
    <row r="1836" spans="5:17" x14ac:dyDescent="0.2">
      <c r="E1836" s="27"/>
      <c r="F1836" s="27"/>
      <c r="G1836" s="27"/>
      <c r="H1836" s="27"/>
      <c r="I1836" s="31"/>
      <c r="J1836" s="31"/>
      <c r="K1836" s="31"/>
      <c r="L1836" s="31"/>
      <c r="M1836" s="31"/>
      <c r="N1836" s="31"/>
      <c r="O1836" s="31"/>
      <c r="P1836" s="31"/>
      <c r="Q1836" s="28"/>
    </row>
    <row r="1837" spans="5:17" x14ac:dyDescent="0.2">
      <c r="E1837" s="27"/>
      <c r="F1837" s="27"/>
      <c r="G1837" s="27"/>
      <c r="H1837" s="27"/>
      <c r="I1837" s="31"/>
      <c r="J1837" s="31"/>
      <c r="K1837" s="31"/>
      <c r="L1837" s="31"/>
      <c r="M1837" s="31"/>
      <c r="N1837" s="31"/>
      <c r="O1837" s="31"/>
      <c r="P1837" s="31"/>
      <c r="Q1837" s="28"/>
    </row>
    <row r="1838" spans="5:17" x14ac:dyDescent="0.2">
      <c r="E1838" s="27"/>
      <c r="F1838" s="27"/>
      <c r="G1838" s="27"/>
      <c r="H1838" s="27"/>
      <c r="I1838" s="31"/>
      <c r="J1838" s="31"/>
      <c r="K1838" s="31"/>
      <c r="L1838" s="31"/>
      <c r="M1838" s="31"/>
      <c r="N1838" s="31"/>
      <c r="O1838" s="31"/>
      <c r="P1838" s="31"/>
      <c r="Q1838" s="28"/>
    </row>
    <row r="1839" spans="5:17" x14ac:dyDescent="0.2">
      <c r="E1839" s="27"/>
      <c r="F1839" s="27"/>
      <c r="G1839" s="27"/>
      <c r="H1839" s="27"/>
      <c r="I1839" s="31"/>
      <c r="J1839" s="31"/>
      <c r="K1839" s="31"/>
      <c r="L1839" s="31"/>
      <c r="M1839" s="31"/>
      <c r="N1839" s="31"/>
      <c r="O1839" s="31"/>
      <c r="P1839" s="31"/>
      <c r="Q1839" s="28"/>
    </row>
    <row r="1840" spans="5:17" x14ac:dyDescent="0.2">
      <c r="E1840" s="27"/>
      <c r="F1840" s="27"/>
      <c r="G1840" s="27"/>
      <c r="H1840" s="27"/>
      <c r="I1840" s="31"/>
      <c r="J1840" s="31"/>
      <c r="K1840" s="31"/>
      <c r="L1840" s="31"/>
      <c r="M1840" s="31"/>
      <c r="N1840" s="31"/>
      <c r="O1840" s="31"/>
      <c r="P1840" s="31"/>
      <c r="Q1840" s="28"/>
    </row>
    <row r="1841" spans="5:17" x14ac:dyDescent="0.2">
      <c r="E1841" s="27"/>
      <c r="F1841" s="27"/>
      <c r="G1841" s="27"/>
      <c r="H1841" s="27"/>
      <c r="I1841" s="31"/>
      <c r="J1841" s="31"/>
      <c r="K1841" s="31"/>
      <c r="L1841" s="31"/>
      <c r="M1841" s="31"/>
      <c r="N1841" s="31"/>
      <c r="O1841" s="31"/>
      <c r="P1841" s="31"/>
      <c r="Q1841" s="28"/>
    </row>
    <row r="1842" spans="5:17" x14ac:dyDescent="0.2">
      <c r="E1842" s="27"/>
      <c r="F1842" s="27"/>
      <c r="G1842" s="27"/>
      <c r="H1842" s="27"/>
      <c r="I1842" s="31"/>
      <c r="J1842" s="31"/>
      <c r="K1842" s="31"/>
      <c r="L1842" s="31"/>
      <c r="M1842" s="31"/>
      <c r="N1842" s="31"/>
      <c r="O1842" s="31"/>
      <c r="P1842" s="31"/>
      <c r="Q1842" s="28"/>
    </row>
    <row r="1843" spans="5:17" x14ac:dyDescent="0.2">
      <c r="E1843" s="27"/>
      <c r="F1843" s="27"/>
      <c r="G1843" s="27"/>
      <c r="H1843" s="27"/>
      <c r="I1843" s="31"/>
      <c r="J1843" s="31"/>
      <c r="K1843" s="31"/>
      <c r="L1843" s="31"/>
      <c r="M1843" s="31"/>
      <c r="N1843" s="31"/>
      <c r="O1843" s="31"/>
      <c r="P1843" s="31"/>
      <c r="Q1843" s="28"/>
    </row>
    <row r="1844" spans="5:17" x14ac:dyDescent="0.2">
      <c r="E1844" s="27"/>
      <c r="F1844" s="27"/>
      <c r="G1844" s="27"/>
      <c r="H1844" s="27"/>
      <c r="I1844" s="31"/>
      <c r="J1844" s="31"/>
      <c r="K1844" s="31"/>
      <c r="L1844" s="31"/>
      <c r="M1844" s="31"/>
      <c r="N1844" s="31"/>
      <c r="O1844" s="31"/>
      <c r="P1844" s="31"/>
      <c r="Q1844" s="28"/>
    </row>
    <row r="1845" spans="5:17" x14ac:dyDescent="0.2">
      <c r="E1845" s="27"/>
      <c r="F1845" s="27"/>
      <c r="G1845" s="27"/>
      <c r="H1845" s="27"/>
      <c r="I1845" s="31"/>
      <c r="J1845" s="31"/>
      <c r="K1845" s="31"/>
      <c r="L1845" s="31"/>
      <c r="M1845" s="31"/>
      <c r="N1845" s="31"/>
      <c r="O1845" s="31"/>
      <c r="P1845" s="31"/>
      <c r="Q1845" s="28"/>
    </row>
    <row r="1846" spans="5:17" x14ac:dyDescent="0.2">
      <c r="E1846" s="27"/>
      <c r="F1846" s="27"/>
      <c r="G1846" s="27"/>
      <c r="H1846" s="27"/>
      <c r="I1846" s="31"/>
      <c r="J1846" s="31"/>
      <c r="K1846" s="31"/>
      <c r="L1846" s="31"/>
      <c r="M1846" s="31"/>
      <c r="N1846" s="31"/>
      <c r="O1846" s="31"/>
      <c r="P1846" s="31"/>
      <c r="Q1846" s="28"/>
    </row>
    <row r="1847" spans="5:17" x14ac:dyDescent="0.2">
      <c r="E1847" s="27"/>
      <c r="F1847" s="27"/>
      <c r="G1847" s="27"/>
      <c r="H1847" s="27"/>
      <c r="I1847" s="31"/>
      <c r="J1847" s="31"/>
      <c r="K1847" s="31"/>
      <c r="L1847" s="31"/>
      <c r="M1847" s="31"/>
      <c r="N1847" s="31"/>
      <c r="O1847" s="31"/>
      <c r="P1847" s="31"/>
      <c r="Q1847" s="28"/>
    </row>
    <row r="1848" spans="5:17" x14ac:dyDescent="0.2">
      <c r="E1848" s="27"/>
      <c r="F1848" s="27"/>
      <c r="G1848" s="27"/>
      <c r="H1848" s="27"/>
      <c r="I1848" s="31"/>
      <c r="J1848" s="31"/>
      <c r="K1848" s="31"/>
      <c r="L1848" s="31"/>
      <c r="M1848" s="31"/>
      <c r="N1848" s="31"/>
      <c r="O1848" s="31"/>
      <c r="P1848" s="31"/>
      <c r="Q1848" s="28"/>
    </row>
    <row r="1849" spans="5:17" x14ac:dyDescent="0.2">
      <c r="E1849" s="27"/>
      <c r="F1849" s="27"/>
      <c r="G1849" s="27"/>
      <c r="H1849" s="27"/>
      <c r="I1849" s="31"/>
      <c r="J1849" s="31"/>
      <c r="K1849" s="31"/>
      <c r="L1849" s="31"/>
      <c r="M1849" s="31"/>
      <c r="N1849" s="31"/>
      <c r="O1849" s="31"/>
      <c r="P1849" s="31"/>
      <c r="Q1849" s="28"/>
    </row>
    <row r="1850" spans="5:17" x14ac:dyDescent="0.2">
      <c r="E1850" s="27"/>
      <c r="F1850" s="27"/>
      <c r="G1850" s="27"/>
      <c r="H1850" s="27"/>
      <c r="I1850" s="31"/>
      <c r="J1850" s="31"/>
      <c r="K1850" s="31"/>
      <c r="L1850" s="31"/>
      <c r="M1850" s="31"/>
      <c r="N1850" s="31"/>
      <c r="O1850" s="31"/>
      <c r="P1850" s="31"/>
      <c r="Q1850" s="28"/>
    </row>
    <row r="1851" spans="5:17" x14ac:dyDescent="0.2">
      <c r="E1851" s="27"/>
      <c r="F1851" s="27"/>
      <c r="G1851" s="27"/>
      <c r="H1851" s="27"/>
      <c r="I1851" s="31"/>
      <c r="J1851" s="31"/>
      <c r="K1851" s="31"/>
      <c r="L1851" s="31"/>
      <c r="M1851" s="31"/>
      <c r="N1851" s="31"/>
      <c r="O1851" s="31"/>
      <c r="P1851" s="31"/>
      <c r="Q1851" s="28"/>
    </row>
    <row r="1852" spans="5:17" x14ac:dyDescent="0.2">
      <c r="E1852" s="27"/>
      <c r="F1852" s="27"/>
      <c r="G1852" s="27"/>
      <c r="H1852" s="27"/>
      <c r="I1852" s="31"/>
      <c r="J1852" s="31"/>
      <c r="K1852" s="31"/>
      <c r="L1852" s="31"/>
      <c r="M1852" s="31"/>
      <c r="N1852" s="31"/>
      <c r="O1852" s="31"/>
      <c r="P1852" s="31"/>
      <c r="Q1852" s="28"/>
    </row>
    <row r="1853" spans="5:17" x14ac:dyDescent="0.2">
      <c r="E1853" s="27"/>
      <c r="F1853" s="27"/>
      <c r="G1853" s="27"/>
      <c r="H1853" s="27"/>
      <c r="I1853" s="31"/>
      <c r="J1853" s="31"/>
      <c r="K1853" s="31"/>
      <c r="L1853" s="31"/>
      <c r="M1853" s="31"/>
      <c r="N1853" s="31"/>
      <c r="O1853" s="31"/>
      <c r="P1853" s="31"/>
      <c r="Q1853" s="28"/>
    </row>
    <row r="1854" spans="5:17" x14ac:dyDescent="0.2">
      <c r="E1854" s="27"/>
      <c r="F1854" s="27"/>
      <c r="G1854" s="27"/>
      <c r="H1854" s="27"/>
      <c r="I1854" s="31"/>
      <c r="J1854" s="31"/>
      <c r="K1854" s="31"/>
      <c r="L1854" s="31"/>
      <c r="M1854" s="31"/>
      <c r="N1854" s="31"/>
      <c r="O1854" s="31"/>
      <c r="P1854" s="31"/>
      <c r="Q1854" s="28"/>
    </row>
    <row r="1855" spans="5:17" x14ac:dyDescent="0.2">
      <c r="E1855" s="27"/>
      <c r="F1855" s="27"/>
      <c r="G1855" s="27"/>
      <c r="H1855" s="27"/>
      <c r="I1855" s="31"/>
      <c r="J1855" s="31"/>
      <c r="K1855" s="31"/>
      <c r="L1855" s="31"/>
      <c r="M1855" s="31"/>
      <c r="N1855" s="31"/>
      <c r="O1855" s="31"/>
      <c r="P1855" s="31"/>
      <c r="Q1855" s="28"/>
    </row>
    <row r="1856" spans="5:17" x14ac:dyDescent="0.2">
      <c r="E1856" s="27"/>
      <c r="F1856" s="27"/>
      <c r="G1856" s="27"/>
      <c r="H1856" s="27"/>
      <c r="I1856" s="31"/>
      <c r="J1856" s="31"/>
      <c r="K1856" s="31"/>
      <c r="L1856" s="31"/>
      <c r="M1856" s="31"/>
      <c r="N1856" s="31"/>
      <c r="O1856" s="31"/>
      <c r="P1856" s="31"/>
      <c r="Q1856" s="28"/>
    </row>
    <row r="1857" spans="5:17" x14ac:dyDescent="0.2">
      <c r="E1857" s="27"/>
      <c r="F1857" s="27"/>
      <c r="G1857" s="27"/>
      <c r="H1857" s="27"/>
      <c r="I1857" s="31"/>
      <c r="J1857" s="31"/>
      <c r="K1857" s="31"/>
      <c r="L1857" s="31"/>
      <c r="M1857" s="31"/>
      <c r="N1857" s="31"/>
      <c r="O1857" s="31"/>
      <c r="P1857" s="31"/>
      <c r="Q1857" s="28"/>
    </row>
    <row r="1858" spans="5:17" x14ac:dyDescent="0.2">
      <c r="E1858" s="27"/>
      <c r="F1858" s="27"/>
      <c r="G1858" s="27"/>
      <c r="H1858" s="27"/>
      <c r="I1858" s="31"/>
      <c r="J1858" s="31"/>
      <c r="K1858" s="31"/>
      <c r="L1858" s="31"/>
      <c r="M1858" s="31"/>
      <c r="N1858" s="31"/>
      <c r="O1858" s="31"/>
      <c r="P1858" s="31"/>
      <c r="Q1858" s="28"/>
    </row>
    <row r="1859" spans="5:17" x14ac:dyDescent="0.2">
      <c r="E1859" s="27"/>
      <c r="F1859" s="27"/>
      <c r="G1859" s="27"/>
      <c r="H1859" s="27"/>
      <c r="I1859" s="31"/>
      <c r="J1859" s="31"/>
      <c r="K1859" s="31"/>
      <c r="L1859" s="31"/>
      <c r="M1859" s="31"/>
      <c r="N1859" s="31"/>
      <c r="O1859" s="31"/>
      <c r="P1859" s="31"/>
      <c r="Q1859" s="28"/>
    </row>
    <row r="1860" spans="5:17" x14ac:dyDescent="0.2">
      <c r="E1860" s="27"/>
      <c r="F1860" s="27"/>
      <c r="G1860" s="27"/>
      <c r="H1860" s="27"/>
      <c r="I1860" s="31"/>
      <c r="J1860" s="31"/>
      <c r="K1860" s="31"/>
      <c r="L1860" s="31"/>
      <c r="M1860" s="31"/>
      <c r="N1860" s="31"/>
      <c r="O1860" s="31"/>
      <c r="P1860" s="31"/>
      <c r="Q1860" s="28"/>
    </row>
    <row r="1861" spans="5:17" x14ac:dyDescent="0.2">
      <c r="E1861" s="27"/>
      <c r="F1861" s="27"/>
      <c r="G1861" s="27"/>
      <c r="H1861" s="27"/>
      <c r="I1861" s="31"/>
      <c r="J1861" s="31"/>
      <c r="K1861" s="31"/>
      <c r="L1861" s="31"/>
      <c r="M1861" s="31"/>
      <c r="N1861" s="31"/>
      <c r="O1861" s="31"/>
      <c r="P1861" s="31"/>
      <c r="Q1861" s="28"/>
    </row>
    <row r="1862" spans="5:17" x14ac:dyDescent="0.2">
      <c r="E1862" s="27"/>
      <c r="F1862" s="27"/>
      <c r="G1862" s="27"/>
      <c r="H1862" s="27"/>
      <c r="I1862" s="31"/>
      <c r="J1862" s="31"/>
      <c r="K1862" s="31"/>
      <c r="L1862" s="31"/>
      <c r="M1862" s="31"/>
      <c r="N1862" s="31"/>
      <c r="O1862" s="31"/>
      <c r="P1862" s="31"/>
      <c r="Q1862" s="28"/>
    </row>
    <row r="1863" spans="5:17" x14ac:dyDescent="0.2">
      <c r="E1863" s="27"/>
      <c r="F1863" s="27"/>
      <c r="G1863" s="27"/>
      <c r="H1863" s="27"/>
      <c r="I1863" s="31"/>
      <c r="J1863" s="31"/>
      <c r="K1863" s="31"/>
      <c r="L1863" s="31"/>
      <c r="M1863" s="31"/>
      <c r="N1863" s="31"/>
      <c r="O1863" s="31"/>
      <c r="P1863" s="31"/>
      <c r="Q1863" s="28"/>
    </row>
    <row r="1864" spans="5:17" x14ac:dyDescent="0.2">
      <c r="E1864" s="27"/>
      <c r="F1864" s="27"/>
      <c r="G1864" s="27"/>
      <c r="H1864" s="27"/>
      <c r="I1864" s="31"/>
      <c r="J1864" s="31"/>
      <c r="K1864" s="31"/>
      <c r="L1864" s="31"/>
      <c r="M1864" s="31"/>
      <c r="N1864" s="31"/>
      <c r="O1864" s="31"/>
      <c r="P1864" s="31"/>
      <c r="Q1864" s="28"/>
    </row>
    <row r="1865" spans="5:17" x14ac:dyDescent="0.2">
      <c r="E1865" s="27"/>
      <c r="F1865" s="27"/>
      <c r="G1865" s="27"/>
      <c r="H1865" s="27"/>
      <c r="I1865" s="31"/>
      <c r="J1865" s="31"/>
      <c r="K1865" s="31"/>
      <c r="L1865" s="31"/>
      <c r="M1865" s="31"/>
      <c r="N1865" s="31"/>
      <c r="O1865" s="31"/>
      <c r="P1865" s="31"/>
      <c r="Q1865" s="28"/>
    </row>
    <row r="1866" spans="5:17" x14ac:dyDescent="0.2">
      <c r="E1866" s="27"/>
      <c r="F1866" s="27"/>
      <c r="G1866" s="27"/>
      <c r="H1866" s="27"/>
      <c r="I1866" s="31"/>
      <c r="J1866" s="31"/>
      <c r="K1866" s="31"/>
      <c r="L1866" s="31"/>
      <c r="M1866" s="31"/>
      <c r="N1866" s="31"/>
      <c r="O1866" s="31"/>
      <c r="P1866" s="31"/>
      <c r="Q1866" s="28"/>
    </row>
    <row r="1867" spans="5:17" x14ac:dyDescent="0.2">
      <c r="E1867" s="27"/>
      <c r="F1867" s="27"/>
      <c r="G1867" s="27"/>
      <c r="H1867" s="27"/>
      <c r="I1867" s="31"/>
      <c r="J1867" s="31"/>
      <c r="K1867" s="31"/>
      <c r="L1867" s="31"/>
      <c r="M1867" s="31"/>
      <c r="N1867" s="31"/>
      <c r="O1867" s="31"/>
      <c r="P1867" s="31"/>
      <c r="Q1867" s="28"/>
    </row>
    <row r="1868" spans="5:17" x14ac:dyDescent="0.2">
      <c r="E1868" s="27"/>
      <c r="F1868" s="27"/>
      <c r="G1868" s="27"/>
      <c r="H1868" s="27"/>
      <c r="I1868" s="31"/>
      <c r="J1868" s="31"/>
      <c r="K1868" s="31"/>
      <c r="L1868" s="31"/>
      <c r="M1868" s="31"/>
      <c r="N1868" s="31"/>
      <c r="O1868" s="31"/>
      <c r="P1868" s="31"/>
      <c r="Q1868" s="28"/>
    </row>
    <row r="1869" spans="5:17" x14ac:dyDescent="0.2">
      <c r="E1869" s="27"/>
      <c r="F1869" s="27"/>
      <c r="G1869" s="27"/>
      <c r="H1869" s="27"/>
      <c r="I1869" s="31"/>
      <c r="J1869" s="31"/>
      <c r="K1869" s="31"/>
      <c r="L1869" s="31"/>
      <c r="M1869" s="31"/>
      <c r="N1869" s="31"/>
      <c r="O1869" s="31"/>
      <c r="P1869" s="31"/>
      <c r="Q1869" s="28"/>
    </row>
    <row r="1870" spans="5:17" x14ac:dyDescent="0.2">
      <c r="E1870" s="27"/>
      <c r="F1870" s="27"/>
      <c r="G1870" s="27"/>
      <c r="H1870" s="27"/>
      <c r="I1870" s="31"/>
      <c r="J1870" s="31"/>
      <c r="K1870" s="31"/>
      <c r="L1870" s="31"/>
      <c r="M1870" s="31"/>
      <c r="N1870" s="31"/>
      <c r="O1870" s="31"/>
      <c r="P1870" s="31"/>
      <c r="Q1870" s="28"/>
    </row>
    <row r="1871" spans="5:17" x14ac:dyDescent="0.2">
      <c r="E1871" s="27"/>
      <c r="F1871" s="27"/>
      <c r="G1871" s="27"/>
      <c r="H1871" s="27"/>
      <c r="I1871" s="31"/>
      <c r="J1871" s="31"/>
      <c r="K1871" s="31"/>
      <c r="L1871" s="31"/>
      <c r="M1871" s="31"/>
      <c r="N1871" s="31"/>
      <c r="O1871" s="31"/>
      <c r="P1871" s="31"/>
      <c r="Q1871" s="28"/>
    </row>
    <row r="1872" spans="5:17" x14ac:dyDescent="0.2">
      <c r="E1872" s="27"/>
      <c r="F1872" s="27"/>
      <c r="G1872" s="27"/>
      <c r="H1872" s="27"/>
      <c r="I1872" s="31"/>
      <c r="J1872" s="31"/>
      <c r="K1872" s="31"/>
      <c r="L1872" s="31"/>
      <c r="M1872" s="31"/>
      <c r="N1872" s="31"/>
      <c r="O1872" s="31"/>
      <c r="P1872" s="31"/>
      <c r="Q1872" s="28"/>
    </row>
    <row r="1873" spans="5:17" x14ac:dyDescent="0.2">
      <c r="E1873" s="27"/>
      <c r="F1873" s="27"/>
      <c r="G1873" s="27"/>
      <c r="H1873" s="27"/>
      <c r="I1873" s="31"/>
      <c r="J1873" s="31"/>
      <c r="K1873" s="31"/>
      <c r="L1873" s="31"/>
      <c r="M1873" s="31"/>
      <c r="N1873" s="31"/>
      <c r="O1873" s="31"/>
      <c r="P1873" s="31"/>
      <c r="Q1873" s="28"/>
    </row>
    <row r="1874" spans="5:17" x14ac:dyDescent="0.2">
      <c r="E1874" s="27"/>
      <c r="F1874" s="27"/>
      <c r="G1874" s="27"/>
      <c r="H1874" s="27"/>
      <c r="I1874" s="31"/>
      <c r="J1874" s="31"/>
      <c r="K1874" s="31"/>
      <c r="L1874" s="31"/>
      <c r="M1874" s="31"/>
      <c r="N1874" s="31"/>
      <c r="O1874" s="31"/>
      <c r="P1874" s="31"/>
      <c r="Q1874" s="28"/>
    </row>
    <row r="1875" spans="5:17" x14ac:dyDescent="0.2">
      <c r="E1875" s="27"/>
      <c r="F1875" s="27"/>
      <c r="G1875" s="27"/>
      <c r="H1875" s="27"/>
      <c r="I1875" s="31"/>
      <c r="J1875" s="31"/>
      <c r="K1875" s="31"/>
      <c r="L1875" s="31"/>
      <c r="M1875" s="31"/>
      <c r="N1875" s="31"/>
      <c r="O1875" s="31"/>
      <c r="P1875" s="31"/>
      <c r="Q1875" s="28"/>
    </row>
    <row r="1876" spans="5:17" x14ac:dyDescent="0.2">
      <c r="E1876" s="27"/>
      <c r="F1876" s="27"/>
      <c r="G1876" s="27"/>
      <c r="H1876" s="27"/>
      <c r="I1876" s="31"/>
      <c r="J1876" s="31"/>
      <c r="K1876" s="31"/>
      <c r="L1876" s="31"/>
      <c r="M1876" s="31"/>
      <c r="N1876" s="31"/>
      <c r="O1876" s="31"/>
      <c r="P1876" s="31"/>
      <c r="Q1876" s="28"/>
    </row>
    <row r="1877" spans="5:17" x14ac:dyDescent="0.2">
      <c r="E1877" s="27"/>
      <c r="F1877" s="27"/>
      <c r="G1877" s="27"/>
      <c r="H1877" s="27"/>
      <c r="I1877" s="31"/>
      <c r="J1877" s="31"/>
      <c r="K1877" s="31"/>
      <c r="L1877" s="31"/>
      <c r="M1877" s="31"/>
      <c r="N1877" s="31"/>
      <c r="O1877" s="31"/>
      <c r="P1877" s="31"/>
      <c r="Q1877" s="28"/>
    </row>
    <row r="1878" spans="5:17" x14ac:dyDescent="0.2">
      <c r="E1878" s="27"/>
      <c r="F1878" s="27"/>
      <c r="G1878" s="27"/>
      <c r="H1878" s="27"/>
      <c r="I1878" s="31"/>
      <c r="J1878" s="31"/>
      <c r="K1878" s="31"/>
      <c r="L1878" s="31"/>
      <c r="M1878" s="31"/>
      <c r="N1878" s="31"/>
      <c r="O1878" s="31"/>
      <c r="P1878" s="31"/>
      <c r="Q1878" s="28"/>
    </row>
    <row r="1879" spans="5:17" x14ac:dyDescent="0.2">
      <c r="E1879" s="27"/>
      <c r="F1879" s="27"/>
      <c r="G1879" s="27"/>
      <c r="H1879" s="27"/>
      <c r="I1879" s="31"/>
      <c r="J1879" s="31"/>
      <c r="K1879" s="31"/>
      <c r="L1879" s="31"/>
      <c r="M1879" s="31"/>
      <c r="N1879" s="31"/>
      <c r="O1879" s="31"/>
      <c r="P1879" s="31"/>
      <c r="Q1879" s="28"/>
    </row>
    <row r="1880" spans="5:17" x14ac:dyDescent="0.2">
      <c r="E1880" s="27"/>
      <c r="F1880" s="27"/>
      <c r="G1880" s="27"/>
      <c r="H1880" s="27"/>
      <c r="I1880" s="31"/>
      <c r="J1880" s="31"/>
      <c r="K1880" s="31"/>
      <c r="L1880" s="31"/>
      <c r="M1880" s="31"/>
      <c r="N1880" s="31"/>
      <c r="O1880" s="31"/>
      <c r="P1880" s="31"/>
      <c r="Q1880" s="28"/>
    </row>
    <row r="1881" spans="5:17" x14ac:dyDescent="0.2">
      <c r="E1881" s="27"/>
      <c r="F1881" s="27"/>
      <c r="G1881" s="27"/>
      <c r="H1881" s="27"/>
      <c r="I1881" s="31"/>
      <c r="J1881" s="31"/>
      <c r="K1881" s="31"/>
      <c r="L1881" s="31"/>
      <c r="M1881" s="31"/>
      <c r="N1881" s="31"/>
      <c r="O1881" s="31"/>
      <c r="P1881" s="31"/>
      <c r="Q1881" s="28"/>
    </row>
    <row r="1882" spans="5:17" x14ac:dyDescent="0.2">
      <c r="E1882" s="27"/>
      <c r="F1882" s="27"/>
      <c r="G1882" s="27"/>
      <c r="H1882" s="27"/>
      <c r="I1882" s="31"/>
      <c r="J1882" s="31"/>
      <c r="K1882" s="31"/>
      <c r="L1882" s="31"/>
      <c r="M1882" s="31"/>
      <c r="N1882" s="31"/>
      <c r="O1882" s="31"/>
      <c r="P1882" s="31"/>
      <c r="Q1882" s="28"/>
    </row>
    <row r="1883" spans="5:17" x14ac:dyDescent="0.2">
      <c r="E1883" s="27"/>
      <c r="F1883" s="27"/>
      <c r="G1883" s="27"/>
      <c r="H1883" s="27"/>
      <c r="I1883" s="31"/>
      <c r="J1883" s="31"/>
      <c r="K1883" s="31"/>
      <c r="L1883" s="31"/>
      <c r="M1883" s="31"/>
      <c r="N1883" s="31"/>
      <c r="O1883" s="31"/>
      <c r="P1883" s="31"/>
      <c r="Q1883" s="28"/>
    </row>
    <row r="1884" spans="5:17" x14ac:dyDescent="0.2">
      <c r="E1884" s="27"/>
      <c r="F1884" s="27"/>
      <c r="G1884" s="27"/>
      <c r="H1884" s="27"/>
      <c r="I1884" s="31"/>
      <c r="J1884" s="31"/>
      <c r="K1884" s="31"/>
      <c r="L1884" s="31"/>
      <c r="M1884" s="31"/>
      <c r="N1884" s="31"/>
      <c r="O1884" s="31"/>
      <c r="P1884" s="31"/>
      <c r="Q1884" s="28"/>
    </row>
    <row r="1885" spans="5:17" x14ac:dyDescent="0.2">
      <c r="E1885" s="27"/>
      <c r="F1885" s="27"/>
      <c r="G1885" s="27"/>
      <c r="H1885" s="27"/>
      <c r="I1885" s="31"/>
      <c r="J1885" s="31"/>
      <c r="K1885" s="31"/>
      <c r="L1885" s="31"/>
      <c r="M1885" s="31"/>
      <c r="N1885" s="31"/>
      <c r="O1885" s="31"/>
      <c r="P1885" s="31"/>
      <c r="Q1885" s="28"/>
    </row>
    <row r="1886" spans="5:17" x14ac:dyDescent="0.2">
      <c r="E1886" s="27"/>
      <c r="F1886" s="27"/>
      <c r="G1886" s="27"/>
      <c r="H1886" s="27"/>
      <c r="I1886" s="31"/>
      <c r="J1886" s="31"/>
      <c r="K1886" s="31"/>
      <c r="L1886" s="31"/>
      <c r="M1886" s="31"/>
      <c r="N1886" s="31"/>
      <c r="O1886" s="31"/>
      <c r="P1886" s="31"/>
      <c r="Q1886" s="28"/>
    </row>
    <row r="1887" spans="5:17" x14ac:dyDescent="0.2">
      <c r="E1887" s="27"/>
      <c r="F1887" s="27"/>
      <c r="G1887" s="27"/>
      <c r="H1887" s="27"/>
      <c r="I1887" s="31"/>
      <c r="J1887" s="31"/>
      <c r="K1887" s="31"/>
      <c r="L1887" s="31"/>
      <c r="M1887" s="31"/>
      <c r="N1887" s="31"/>
      <c r="O1887" s="31"/>
      <c r="P1887" s="31"/>
      <c r="Q1887" s="28"/>
    </row>
    <row r="1888" spans="5:17" x14ac:dyDescent="0.2">
      <c r="E1888" s="27"/>
      <c r="F1888" s="27"/>
      <c r="G1888" s="27"/>
      <c r="H1888" s="27"/>
      <c r="I1888" s="31"/>
      <c r="J1888" s="31"/>
      <c r="K1888" s="31"/>
      <c r="L1888" s="31"/>
      <c r="M1888" s="31"/>
      <c r="N1888" s="31"/>
      <c r="O1888" s="31"/>
      <c r="P1888" s="31"/>
      <c r="Q1888" s="28"/>
    </row>
    <row r="1889" spans="5:17" x14ac:dyDescent="0.2">
      <c r="E1889" s="27"/>
      <c r="F1889" s="27"/>
      <c r="G1889" s="27"/>
      <c r="H1889" s="27"/>
      <c r="I1889" s="31"/>
      <c r="J1889" s="31"/>
      <c r="K1889" s="31"/>
      <c r="L1889" s="31"/>
      <c r="M1889" s="31"/>
      <c r="N1889" s="31"/>
      <c r="O1889" s="31"/>
      <c r="P1889" s="31"/>
      <c r="Q1889" s="28"/>
    </row>
    <row r="1890" spans="5:17" x14ac:dyDescent="0.2">
      <c r="E1890" s="27"/>
      <c r="F1890" s="27"/>
      <c r="G1890" s="27"/>
      <c r="H1890" s="27"/>
      <c r="I1890" s="31"/>
      <c r="J1890" s="31"/>
      <c r="K1890" s="31"/>
      <c r="L1890" s="31"/>
      <c r="M1890" s="31"/>
      <c r="N1890" s="31"/>
      <c r="O1890" s="31"/>
      <c r="P1890" s="31"/>
      <c r="Q1890" s="28"/>
    </row>
    <row r="1891" spans="5:17" x14ac:dyDescent="0.2">
      <c r="E1891" s="27"/>
      <c r="F1891" s="27"/>
      <c r="G1891" s="27"/>
      <c r="H1891" s="27"/>
      <c r="I1891" s="31"/>
      <c r="J1891" s="31"/>
      <c r="K1891" s="31"/>
      <c r="L1891" s="31"/>
      <c r="M1891" s="31"/>
      <c r="N1891" s="31"/>
      <c r="O1891" s="31"/>
      <c r="P1891" s="31"/>
      <c r="Q1891" s="28"/>
    </row>
    <row r="1892" spans="5:17" x14ac:dyDescent="0.2">
      <c r="E1892" s="27"/>
      <c r="F1892" s="27"/>
      <c r="G1892" s="27"/>
      <c r="H1892" s="27"/>
      <c r="I1892" s="31"/>
      <c r="J1892" s="31"/>
      <c r="K1892" s="31"/>
      <c r="L1892" s="31"/>
      <c r="M1892" s="31"/>
      <c r="N1892" s="31"/>
      <c r="O1892" s="31"/>
      <c r="P1892" s="31"/>
      <c r="Q1892" s="28"/>
    </row>
    <row r="1893" spans="5:17" x14ac:dyDescent="0.2">
      <c r="E1893" s="27"/>
      <c r="F1893" s="27"/>
      <c r="G1893" s="27"/>
      <c r="H1893" s="27"/>
      <c r="I1893" s="31"/>
      <c r="J1893" s="31"/>
      <c r="K1893" s="31"/>
      <c r="L1893" s="31"/>
      <c r="M1893" s="31"/>
      <c r="N1893" s="31"/>
      <c r="O1893" s="31"/>
      <c r="P1893" s="31"/>
      <c r="Q1893" s="28"/>
    </row>
    <row r="1894" spans="5:17" x14ac:dyDescent="0.2">
      <c r="E1894" s="27"/>
      <c r="F1894" s="27"/>
      <c r="G1894" s="27"/>
      <c r="H1894" s="27"/>
      <c r="I1894" s="31"/>
      <c r="J1894" s="31"/>
      <c r="K1894" s="31"/>
      <c r="L1894" s="31"/>
      <c r="M1894" s="31"/>
      <c r="N1894" s="31"/>
      <c r="O1894" s="31"/>
      <c r="P1894" s="31"/>
      <c r="Q1894" s="28"/>
    </row>
    <row r="1895" spans="5:17" x14ac:dyDescent="0.2">
      <c r="E1895" s="27"/>
      <c r="F1895" s="27"/>
      <c r="G1895" s="27"/>
      <c r="H1895" s="27"/>
      <c r="I1895" s="31"/>
      <c r="J1895" s="31"/>
      <c r="K1895" s="31"/>
      <c r="L1895" s="31"/>
      <c r="M1895" s="31"/>
      <c r="N1895" s="31"/>
      <c r="O1895" s="31"/>
      <c r="P1895" s="31"/>
      <c r="Q1895" s="28"/>
    </row>
    <row r="1896" spans="5:17" x14ac:dyDescent="0.2">
      <c r="E1896" s="27"/>
      <c r="F1896" s="27"/>
      <c r="G1896" s="27"/>
      <c r="H1896" s="27"/>
      <c r="I1896" s="31"/>
      <c r="J1896" s="31"/>
      <c r="K1896" s="31"/>
      <c r="L1896" s="31"/>
      <c r="M1896" s="31"/>
      <c r="N1896" s="31"/>
      <c r="O1896" s="31"/>
      <c r="P1896" s="31"/>
      <c r="Q1896" s="28"/>
    </row>
    <row r="1897" spans="5:17" x14ac:dyDescent="0.2">
      <c r="E1897" s="27"/>
      <c r="F1897" s="27"/>
      <c r="G1897" s="27"/>
      <c r="H1897" s="27"/>
      <c r="I1897" s="31"/>
      <c r="J1897" s="31"/>
      <c r="K1897" s="31"/>
      <c r="L1897" s="31"/>
      <c r="M1897" s="31"/>
      <c r="N1897" s="31"/>
      <c r="O1897" s="31"/>
      <c r="P1897" s="31"/>
      <c r="Q1897" s="28"/>
    </row>
    <row r="1898" spans="5:17" x14ac:dyDescent="0.2">
      <c r="E1898" s="27"/>
      <c r="F1898" s="27"/>
      <c r="G1898" s="27"/>
      <c r="H1898" s="27"/>
      <c r="I1898" s="31"/>
      <c r="J1898" s="31"/>
      <c r="K1898" s="31"/>
      <c r="L1898" s="31"/>
      <c r="M1898" s="31"/>
      <c r="N1898" s="31"/>
      <c r="O1898" s="31"/>
      <c r="P1898" s="31"/>
      <c r="Q1898" s="28"/>
    </row>
    <row r="1899" spans="5:17" x14ac:dyDescent="0.2">
      <c r="E1899" s="27"/>
      <c r="F1899" s="27"/>
      <c r="G1899" s="27"/>
      <c r="H1899" s="27"/>
      <c r="I1899" s="31"/>
      <c r="J1899" s="31"/>
      <c r="K1899" s="31"/>
      <c r="L1899" s="31"/>
      <c r="M1899" s="31"/>
      <c r="N1899" s="31"/>
      <c r="O1899" s="31"/>
      <c r="P1899" s="31"/>
      <c r="Q1899" s="28"/>
    </row>
    <row r="1900" spans="5:17" x14ac:dyDescent="0.2">
      <c r="E1900" s="27"/>
      <c r="F1900" s="27"/>
      <c r="G1900" s="27"/>
      <c r="H1900" s="27"/>
      <c r="I1900" s="31"/>
      <c r="J1900" s="31"/>
      <c r="K1900" s="31"/>
      <c r="L1900" s="31"/>
      <c r="M1900" s="31"/>
      <c r="N1900" s="31"/>
      <c r="O1900" s="31"/>
      <c r="P1900" s="31"/>
      <c r="Q1900" s="28"/>
    </row>
    <row r="1901" spans="5:17" x14ac:dyDescent="0.2">
      <c r="E1901" s="27"/>
      <c r="F1901" s="27"/>
      <c r="G1901" s="27"/>
      <c r="H1901" s="27"/>
      <c r="I1901" s="31"/>
      <c r="J1901" s="31"/>
      <c r="K1901" s="31"/>
      <c r="L1901" s="31"/>
      <c r="M1901" s="31"/>
      <c r="N1901" s="31"/>
      <c r="O1901" s="31"/>
      <c r="P1901" s="31"/>
      <c r="Q1901" s="28"/>
    </row>
    <row r="1902" spans="5:17" x14ac:dyDescent="0.2">
      <c r="E1902" s="27"/>
      <c r="F1902" s="27"/>
      <c r="G1902" s="27"/>
      <c r="H1902" s="27"/>
      <c r="I1902" s="31"/>
      <c r="J1902" s="31"/>
      <c r="K1902" s="31"/>
      <c r="L1902" s="31"/>
      <c r="M1902" s="31"/>
      <c r="N1902" s="31"/>
      <c r="O1902" s="31"/>
      <c r="P1902" s="31"/>
      <c r="Q1902" s="28"/>
    </row>
    <row r="1903" spans="5:17" x14ac:dyDescent="0.2">
      <c r="E1903" s="27"/>
      <c r="F1903" s="27"/>
      <c r="G1903" s="27"/>
      <c r="H1903" s="27"/>
      <c r="I1903" s="31"/>
      <c r="J1903" s="31"/>
      <c r="K1903" s="31"/>
      <c r="L1903" s="31"/>
      <c r="M1903" s="31"/>
      <c r="N1903" s="31"/>
      <c r="O1903" s="31"/>
      <c r="P1903" s="31"/>
      <c r="Q1903" s="28"/>
    </row>
    <row r="1904" spans="5:17" x14ac:dyDescent="0.2">
      <c r="E1904" s="27"/>
      <c r="F1904" s="27"/>
      <c r="G1904" s="27"/>
      <c r="H1904" s="27"/>
      <c r="I1904" s="31"/>
      <c r="J1904" s="31"/>
      <c r="K1904" s="31"/>
      <c r="L1904" s="31"/>
      <c r="M1904" s="31"/>
      <c r="N1904" s="31"/>
      <c r="O1904" s="31"/>
      <c r="P1904" s="31"/>
      <c r="Q1904" s="28"/>
    </row>
    <row r="1905" spans="5:17" x14ac:dyDescent="0.2">
      <c r="E1905" s="27"/>
      <c r="F1905" s="27"/>
      <c r="G1905" s="27"/>
      <c r="H1905" s="27"/>
      <c r="I1905" s="31"/>
      <c r="J1905" s="31"/>
      <c r="K1905" s="31"/>
      <c r="L1905" s="31"/>
      <c r="M1905" s="31"/>
      <c r="N1905" s="31"/>
      <c r="O1905" s="31"/>
      <c r="P1905" s="31"/>
      <c r="Q1905" s="28"/>
    </row>
    <row r="1906" spans="5:17" x14ac:dyDescent="0.2">
      <c r="E1906" s="27"/>
      <c r="F1906" s="27"/>
      <c r="G1906" s="27"/>
      <c r="H1906" s="27"/>
      <c r="I1906" s="31"/>
      <c r="J1906" s="31"/>
      <c r="K1906" s="31"/>
      <c r="L1906" s="31"/>
      <c r="M1906" s="31"/>
      <c r="N1906" s="31"/>
      <c r="O1906" s="31"/>
      <c r="P1906" s="31"/>
      <c r="Q1906" s="28"/>
    </row>
    <row r="1907" spans="5:17" x14ac:dyDescent="0.2">
      <c r="E1907" s="27"/>
      <c r="F1907" s="27"/>
      <c r="G1907" s="27"/>
      <c r="H1907" s="27"/>
      <c r="I1907" s="31"/>
      <c r="J1907" s="31"/>
      <c r="K1907" s="31"/>
      <c r="L1907" s="31"/>
      <c r="M1907" s="31"/>
      <c r="N1907" s="31"/>
      <c r="O1907" s="31"/>
      <c r="P1907" s="31"/>
      <c r="Q1907" s="28"/>
    </row>
    <row r="1908" spans="5:17" x14ac:dyDescent="0.2">
      <c r="E1908" s="27"/>
      <c r="F1908" s="27"/>
      <c r="G1908" s="27"/>
      <c r="H1908" s="27"/>
      <c r="I1908" s="31"/>
      <c r="J1908" s="31"/>
      <c r="K1908" s="31"/>
      <c r="L1908" s="31"/>
      <c r="M1908" s="31"/>
      <c r="N1908" s="31"/>
      <c r="O1908" s="31"/>
      <c r="P1908" s="31"/>
      <c r="Q1908" s="28"/>
    </row>
    <row r="1909" spans="5:17" x14ac:dyDescent="0.2">
      <c r="E1909" s="27"/>
      <c r="F1909" s="27"/>
      <c r="G1909" s="27"/>
      <c r="H1909" s="27"/>
      <c r="I1909" s="31"/>
      <c r="J1909" s="31"/>
      <c r="K1909" s="31"/>
      <c r="L1909" s="31"/>
      <c r="M1909" s="31"/>
      <c r="N1909" s="31"/>
      <c r="O1909" s="31"/>
      <c r="P1909" s="31"/>
      <c r="Q1909" s="28"/>
    </row>
    <row r="1910" spans="5:17" x14ac:dyDescent="0.2">
      <c r="E1910" s="27"/>
      <c r="F1910" s="27"/>
      <c r="G1910" s="27"/>
      <c r="H1910" s="27"/>
      <c r="I1910" s="31"/>
      <c r="J1910" s="31"/>
      <c r="K1910" s="31"/>
      <c r="L1910" s="31"/>
      <c r="M1910" s="31"/>
      <c r="N1910" s="31"/>
      <c r="O1910" s="31"/>
      <c r="P1910" s="31"/>
      <c r="Q1910" s="28"/>
    </row>
    <row r="1911" spans="5:17" x14ac:dyDescent="0.2">
      <c r="E1911" s="27"/>
      <c r="F1911" s="27"/>
      <c r="G1911" s="27"/>
      <c r="H1911" s="27"/>
      <c r="I1911" s="31"/>
      <c r="J1911" s="31"/>
      <c r="K1911" s="31"/>
      <c r="L1911" s="31"/>
      <c r="M1911" s="31"/>
      <c r="N1911" s="31"/>
      <c r="O1911" s="31"/>
      <c r="P1911" s="31"/>
      <c r="Q1911" s="28"/>
    </row>
    <row r="1912" spans="5:17" x14ac:dyDescent="0.2">
      <c r="E1912" s="27"/>
      <c r="F1912" s="27"/>
      <c r="G1912" s="27"/>
      <c r="H1912" s="27"/>
      <c r="I1912" s="31"/>
      <c r="J1912" s="31"/>
      <c r="K1912" s="31"/>
      <c r="L1912" s="31"/>
      <c r="M1912" s="31"/>
      <c r="N1912" s="31"/>
      <c r="O1912" s="31"/>
      <c r="P1912" s="31"/>
      <c r="Q1912" s="28"/>
    </row>
    <row r="1913" spans="5:17" x14ac:dyDescent="0.2">
      <c r="E1913" s="27"/>
      <c r="F1913" s="27"/>
      <c r="G1913" s="27"/>
      <c r="H1913" s="27"/>
      <c r="I1913" s="31"/>
      <c r="J1913" s="31"/>
      <c r="K1913" s="31"/>
      <c r="L1913" s="31"/>
      <c r="M1913" s="31"/>
      <c r="N1913" s="31"/>
      <c r="O1913" s="31"/>
      <c r="P1913" s="31"/>
      <c r="Q1913" s="28"/>
    </row>
    <row r="1914" spans="5:17" x14ac:dyDescent="0.2">
      <c r="E1914" s="27"/>
      <c r="F1914" s="27"/>
      <c r="G1914" s="27"/>
      <c r="H1914" s="27"/>
      <c r="I1914" s="31"/>
      <c r="J1914" s="31"/>
      <c r="K1914" s="31"/>
      <c r="L1914" s="31"/>
      <c r="M1914" s="31"/>
      <c r="N1914" s="31"/>
      <c r="O1914" s="31"/>
      <c r="P1914" s="31"/>
      <c r="Q1914" s="28"/>
    </row>
    <row r="1915" spans="5:17" x14ac:dyDescent="0.2">
      <c r="E1915" s="27"/>
      <c r="F1915" s="27"/>
      <c r="G1915" s="27"/>
      <c r="H1915" s="27"/>
      <c r="I1915" s="31"/>
      <c r="J1915" s="31"/>
      <c r="K1915" s="31"/>
      <c r="L1915" s="31"/>
      <c r="M1915" s="31"/>
      <c r="N1915" s="31"/>
      <c r="O1915" s="31"/>
      <c r="P1915" s="31"/>
      <c r="Q1915" s="28"/>
    </row>
    <row r="1916" spans="5:17" x14ac:dyDescent="0.2">
      <c r="E1916" s="27"/>
      <c r="F1916" s="27"/>
      <c r="G1916" s="27"/>
      <c r="H1916" s="27"/>
      <c r="I1916" s="31"/>
      <c r="J1916" s="31"/>
      <c r="K1916" s="31"/>
      <c r="L1916" s="31"/>
      <c r="M1916" s="31"/>
      <c r="N1916" s="31"/>
      <c r="O1916" s="31"/>
      <c r="P1916" s="31"/>
      <c r="Q1916" s="28"/>
    </row>
    <row r="1917" spans="5:17" x14ac:dyDescent="0.2">
      <c r="E1917" s="27"/>
      <c r="F1917" s="27"/>
      <c r="G1917" s="27"/>
      <c r="H1917" s="27"/>
      <c r="I1917" s="31"/>
      <c r="J1917" s="31"/>
      <c r="K1917" s="31"/>
      <c r="L1917" s="31"/>
      <c r="M1917" s="31"/>
      <c r="N1917" s="31"/>
      <c r="O1917" s="31"/>
      <c r="P1917" s="31"/>
      <c r="Q1917" s="28"/>
    </row>
    <row r="1918" spans="5:17" x14ac:dyDescent="0.2">
      <c r="E1918" s="27"/>
      <c r="F1918" s="27"/>
      <c r="G1918" s="27"/>
      <c r="H1918" s="27"/>
      <c r="I1918" s="31"/>
      <c r="J1918" s="31"/>
      <c r="K1918" s="31"/>
      <c r="L1918" s="31"/>
      <c r="M1918" s="31"/>
      <c r="N1918" s="31"/>
      <c r="O1918" s="31"/>
      <c r="P1918" s="31"/>
      <c r="Q1918" s="28"/>
    </row>
    <row r="1919" spans="5:17" x14ac:dyDescent="0.2">
      <c r="E1919" s="27"/>
      <c r="F1919" s="27"/>
      <c r="G1919" s="27"/>
      <c r="H1919" s="27"/>
      <c r="I1919" s="31"/>
      <c r="J1919" s="31"/>
      <c r="K1919" s="31"/>
      <c r="L1919" s="31"/>
      <c r="M1919" s="31"/>
      <c r="N1919" s="31"/>
      <c r="O1919" s="31"/>
      <c r="P1919" s="31"/>
      <c r="Q1919" s="28"/>
    </row>
    <row r="1920" spans="5:17" x14ac:dyDescent="0.2">
      <c r="E1920" s="27"/>
      <c r="F1920" s="27"/>
      <c r="G1920" s="27"/>
      <c r="H1920" s="27"/>
      <c r="I1920" s="31"/>
      <c r="J1920" s="31"/>
      <c r="K1920" s="31"/>
      <c r="L1920" s="31"/>
      <c r="M1920" s="31"/>
      <c r="N1920" s="31"/>
      <c r="O1920" s="31"/>
      <c r="P1920" s="31"/>
      <c r="Q1920" s="28"/>
    </row>
    <row r="1921" spans="5:17" x14ac:dyDescent="0.2">
      <c r="E1921" s="27"/>
      <c r="F1921" s="27"/>
      <c r="G1921" s="27"/>
      <c r="H1921" s="27"/>
      <c r="I1921" s="31"/>
      <c r="J1921" s="31"/>
      <c r="K1921" s="31"/>
      <c r="L1921" s="31"/>
      <c r="M1921" s="31"/>
      <c r="N1921" s="31"/>
      <c r="O1921" s="31"/>
      <c r="P1921" s="31"/>
      <c r="Q1921" s="28"/>
    </row>
    <row r="1922" spans="5:17" x14ac:dyDescent="0.2">
      <c r="E1922" s="27"/>
      <c r="F1922" s="27"/>
      <c r="G1922" s="27"/>
      <c r="H1922" s="27"/>
      <c r="I1922" s="31"/>
      <c r="J1922" s="31"/>
      <c r="K1922" s="31"/>
      <c r="L1922" s="31"/>
      <c r="M1922" s="31"/>
      <c r="N1922" s="31"/>
      <c r="O1922" s="31"/>
      <c r="P1922" s="31"/>
      <c r="Q1922" s="28"/>
    </row>
    <row r="1923" spans="5:17" x14ac:dyDescent="0.2">
      <c r="E1923" s="27"/>
      <c r="F1923" s="27"/>
      <c r="G1923" s="27"/>
      <c r="H1923" s="27"/>
      <c r="I1923" s="31"/>
      <c r="J1923" s="31"/>
      <c r="K1923" s="31"/>
      <c r="L1923" s="31"/>
      <c r="M1923" s="31"/>
      <c r="N1923" s="31"/>
      <c r="O1923" s="31"/>
      <c r="P1923" s="31"/>
      <c r="Q1923" s="28"/>
    </row>
    <row r="1924" spans="5:17" x14ac:dyDescent="0.2">
      <c r="E1924" s="27"/>
      <c r="F1924" s="27"/>
      <c r="G1924" s="27"/>
      <c r="H1924" s="27"/>
      <c r="I1924" s="31"/>
      <c r="J1924" s="31"/>
      <c r="K1924" s="31"/>
      <c r="L1924" s="31"/>
      <c r="M1924" s="31"/>
      <c r="N1924" s="31"/>
      <c r="O1924" s="31"/>
      <c r="P1924" s="31"/>
      <c r="Q1924" s="28"/>
    </row>
    <row r="1925" spans="5:17" x14ac:dyDescent="0.2">
      <c r="E1925" s="27"/>
      <c r="F1925" s="27"/>
      <c r="G1925" s="27"/>
      <c r="H1925" s="27"/>
      <c r="I1925" s="31"/>
      <c r="J1925" s="31"/>
      <c r="K1925" s="31"/>
      <c r="L1925" s="31"/>
      <c r="M1925" s="31"/>
      <c r="N1925" s="31"/>
      <c r="O1925" s="31"/>
      <c r="P1925" s="31"/>
      <c r="Q1925" s="28"/>
    </row>
    <row r="1926" spans="5:17" x14ac:dyDescent="0.2">
      <c r="E1926" s="27"/>
      <c r="F1926" s="27"/>
      <c r="G1926" s="27"/>
      <c r="H1926" s="27"/>
      <c r="I1926" s="31"/>
      <c r="J1926" s="31"/>
      <c r="K1926" s="31"/>
      <c r="L1926" s="31"/>
      <c r="M1926" s="31"/>
      <c r="N1926" s="31"/>
      <c r="O1926" s="31"/>
      <c r="P1926" s="31"/>
      <c r="Q1926" s="28"/>
    </row>
    <row r="1927" spans="5:17" x14ac:dyDescent="0.2">
      <c r="E1927" s="27"/>
      <c r="F1927" s="27"/>
      <c r="G1927" s="27"/>
      <c r="H1927" s="27"/>
      <c r="I1927" s="31"/>
      <c r="J1927" s="31"/>
      <c r="K1927" s="31"/>
      <c r="L1927" s="31"/>
      <c r="M1927" s="31"/>
      <c r="N1927" s="31"/>
      <c r="O1927" s="31"/>
      <c r="P1927" s="31"/>
      <c r="Q1927" s="28"/>
    </row>
    <row r="1928" spans="5:17" x14ac:dyDescent="0.2">
      <c r="E1928" s="27"/>
      <c r="F1928" s="27"/>
      <c r="G1928" s="27"/>
      <c r="H1928" s="27"/>
      <c r="I1928" s="31"/>
      <c r="J1928" s="31"/>
      <c r="K1928" s="31"/>
      <c r="L1928" s="31"/>
      <c r="M1928" s="31"/>
      <c r="N1928" s="31"/>
      <c r="O1928" s="31"/>
      <c r="P1928" s="31"/>
      <c r="Q1928" s="28"/>
    </row>
    <row r="1929" spans="5:17" x14ac:dyDescent="0.2">
      <c r="E1929" s="27"/>
      <c r="F1929" s="27"/>
      <c r="G1929" s="27"/>
      <c r="H1929" s="27"/>
      <c r="I1929" s="31"/>
      <c r="J1929" s="31"/>
      <c r="K1929" s="31"/>
      <c r="L1929" s="31"/>
      <c r="M1929" s="31"/>
      <c r="N1929" s="31"/>
      <c r="O1929" s="31"/>
      <c r="P1929" s="31"/>
      <c r="Q1929" s="28"/>
    </row>
    <row r="1930" spans="5:17" x14ac:dyDescent="0.2">
      <c r="E1930" s="27"/>
      <c r="F1930" s="27"/>
      <c r="G1930" s="27"/>
      <c r="H1930" s="27"/>
      <c r="I1930" s="31"/>
      <c r="J1930" s="31"/>
      <c r="K1930" s="31"/>
      <c r="L1930" s="31"/>
      <c r="M1930" s="31"/>
      <c r="N1930" s="31"/>
      <c r="O1930" s="31"/>
      <c r="P1930" s="31"/>
      <c r="Q1930" s="28"/>
    </row>
    <row r="1931" spans="5:17" x14ac:dyDescent="0.2">
      <c r="E1931" s="27"/>
      <c r="F1931" s="27"/>
      <c r="G1931" s="27"/>
      <c r="H1931" s="27"/>
      <c r="I1931" s="31"/>
      <c r="J1931" s="31"/>
      <c r="K1931" s="31"/>
      <c r="L1931" s="31"/>
      <c r="M1931" s="31"/>
      <c r="N1931" s="31"/>
      <c r="O1931" s="31"/>
      <c r="P1931" s="31"/>
      <c r="Q1931" s="28"/>
    </row>
    <row r="1932" spans="5:17" x14ac:dyDescent="0.2">
      <c r="E1932" s="27"/>
      <c r="F1932" s="27"/>
      <c r="G1932" s="27"/>
      <c r="H1932" s="27"/>
      <c r="I1932" s="31"/>
      <c r="J1932" s="31"/>
      <c r="K1932" s="31"/>
      <c r="L1932" s="31"/>
      <c r="M1932" s="31"/>
      <c r="N1932" s="31"/>
      <c r="O1932" s="31"/>
      <c r="P1932" s="31"/>
      <c r="Q1932" s="28"/>
    </row>
    <row r="1933" spans="5:17" x14ac:dyDescent="0.2">
      <c r="E1933" s="27"/>
      <c r="F1933" s="27"/>
      <c r="G1933" s="27"/>
      <c r="H1933" s="27"/>
      <c r="I1933" s="31"/>
      <c r="J1933" s="31"/>
      <c r="K1933" s="31"/>
      <c r="L1933" s="31"/>
      <c r="M1933" s="31"/>
      <c r="N1933" s="31"/>
      <c r="O1933" s="31"/>
      <c r="P1933" s="31"/>
      <c r="Q1933" s="28"/>
    </row>
    <row r="1934" spans="5:17" x14ac:dyDescent="0.2">
      <c r="E1934" s="27"/>
      <c r="F1934" s="27"/>
      <c r="G1934" s="27"/>
      <c r="H1934" s="27"/>
      <c r="I1934" s="31"/>
      <c r="J1934" s="31"/>
      <c r="K1934" s="31"/>
      <c r="L1934" s="31"/>
      <c r="M1934" s="31"/>
      <c r="N1934" s="31"/>
      <c r="O1934" s="31"/>
      <c r="P1934" s="31"/>
      <c r="Q1934" s="28"/>
    </row>
    <row r="1935" spans="5:17" x14ac:dyDescent="0.2">
      <c r="E1935" s="27"/>
      <c r="F1935" s="27"/>
      <c r="G1935" s="27"/>
      <c r="H1935" s="27"/>
      <c r="I1935" s="31"/>
      <c r="J1935" s="31"/>
      <c r="K1935" s="31"/>
      <c r="L1935" s="31"/>
      <c r="M1935" s="31"/>
      <c r="N1935" s="31"/>
      <c r="O1935" s="31"/>
      <c r="P1935" s="31"/>
      <c r="Q1935" s="28"/>
    </row>
    <row r="1936" spans="5:17" x14ac:dyDescent="0.2">
      <c r="E1936" s="27"/>
      <c r="F1936" s="27"/>
      <c r="G1936" s="27"/>
      <c r="H1936" s="27"/>
      <c r="I1936" s="31"/>
      <c r="J1936" s="31"/>
      <c r="K1936" s="31"/>
      <c r="L1936" s="31"/>
      <c r="M1936" s="31"/>
      <c r="N1936" s="31"/>
      <c r="O1936" s="31"/>
      <c r="P1936" s="31"/>
      <c r="Q1936" s="28"/>
    </row>
    <row r="1937" spans="5:17" x14ac:dyDescent="0.2">
      <c r="E1937" s="27"/>
      <c r="F1937" s="27"/>
      <c r="G1937" s="27"/>
      <c r="H1937" s="27"/>
      <c r="I1937" s="31"/>
      <c r="J1937" s="31"/>
      <c r="K1937" s="31"/>
      <c r="L1937" s="31"/>
      <c r="M1937" s="31"/>
      <c r="N1937" s="31"/>
      <c r="O1937" s="31"/>
      <c r="P1937" s="31"/>
      <c r="Q1937" s="28"/>
    </row>
    <row r="1938" spans="5:17" x14ac:dyDescent="0.2">
      <c r="E1938" s="27"/>
      <c r="F1938" s="27"/>
      <c r="G1938" s="27"/>
      <c r="H1938" s="27"/>
      <c r="I1938" s="31"/>
      <c r="J1938" s="31"/>
      <c r="K1938" s="31"/>
      <c r="L1938" s="31"/>
      <c r="M1938" s="31"/>
      <c r="N1938" s="31"/>
      <c r="O1938" s="31"/>
      <c r="P1938" s="31"/>
      <c r="Q1938" s="28"/>
    </row>
    <row r="1939" spans="5:17" x14ac:dyDescent="0.2">
      <c r="E1939" s="27"/>
      <c r="F1939" s="27"/>
      <c r="G1939" s="27"/>
      <c r="H1939" s="27"/>
      <c r="I1939" s="31"/>
      <c r="J1939" s="31"/>
      <c r="K1939" s="31"/>
      <c r="L1939" s="31"/>
      <c r="M1939" s="31"/>
      <c r="N1939" s="31"/>
      <c r="O1939" s="31"/>
      <c r="P1939" s="31"/>
      <c r="Q1939" s="28"/>
    </row>
    <row r="1940" spans="5:17" x14ac:dyDescent="0.2">
      <c r="E1940" s="27"/>
      <c r="F1940" s="27"/>
      <c r="G1940" s="27"/>
      <c r="H1940" s="27"/>
      <c r="I1940" s="31"/>
      <c r="J1940" s="31"/>
      <c r="K1940" s="31"/>
      <c r="L1940" s="31"/>
      <c r="M1940" s="31"/>
      <c r="N1940" s="31"/>
      <c r="O1940" s="31"/>
      <c r="P1940" s="31"/>
      <c r="Q1940" s="28"/>
    </row>
    <row r="1941" spans="5:17" x14ac:dyDescent="0.2">
      <c r="E1941" s="27"/>
      <c r="F1941" s="27"/>
      <c r="G1941" s="27"/>
      <c r="H1941" s="27"/>
      <c r="I1941" s="31"/>
      <c r="J1941" s="31"/>
      <c r="K1941" s="31"/>
      <c r="L1941" s="31"/>
      <c r="M1941" s="31"/>
      <c r="N1941" s="31"/>
      <c r="O1941" s="31"/>
      <c r="P1941" s="31"/>
      <c r="Q1941" s="28"/>
    </row>
    <row r="1942" spans="5:17" x14ac:dyDescent="0.2">
      <c r="E1942" s="27"/>
      <c r="F1942" s="27"/>
      <c r="G1942" s="27"/>
      <c r="H1942" s="27"/>
      <c r="I1942" s="31"/>
      <c r="J1942" s="31"/>
      <c r="K1942" s="31"/>
      <c r="L1942" s="31"/>
      <c r="M1942" s="31"/>
      <c r="N1942" s="31"/>
      <c r="O1942" s="31"/>
      <c r="P1942" s="31"/>
      <c r="Q1942" s="28"/>
    </row>
    <row r="1943" spans="5:17" x14ac:dyDescent="0.2">
      <c r="E1943" s="27"/>
      <c r="F1943" s="27"/>
      <c r="G1943" s="27"/>
      <c r="H1943" s="27"/>
      <c r="I1943" s="31"/>
      <c r="J1943" s="31"/>
      <c r="K1943" s="31"/>
      <c r="L1943" s="31"/>
      <c r="M1943" s="31"/>
      <c r="N1943" s="31"/>
      <c r="O1943" s="31"/>
      <c r="P1943" s="31"/>
      <c r="Q1943" s="28"/>
    </row>
    <row r="1944" spans="5:17" x14ac:dyDescent="0.2">
      <c r="E1944" s="27"/>
      <c r="F1944" s="27"/>
      <c r="G1944" s="27"/>
      <c r="H1944" s="27"/>
      <c r="I1944" s="31"/>
      <c r="J1944" s="31"/>
      <c r="K1944" s="31"/>
      <c r="L1944" s="31"/>
      <c r="M1944" s="31"/>
      <c r="N1944" s="31"/>
      <c r="O1944" s="31"/>
      <c r="P1944" s="31"/>
      <c r="Q1944" s="28"/>
    </row>
    <row r="1945" spans="5:17" x14ac:dyDescent="0.2">
      <c r="E1945" s="27"/>
      <c r="F1945" s="27"/>
      <c r="G1945" s="27"/>
      <c r="H1945" s="27"/>
      <c r="I1945" s="31"/>
      <c r="J1945" s="31"/>
      <c r="K1945" s="31"/>
      <c r="L1945" s="31"/>
      <c r="M1945" s="31"/>
      <c r="N1945" s="31"/>
      <c r="O1945" s="31"/>
      <c r="P1945" s="31"/>
      <c r="Q1945" s="28"/>
    </row>
    <row r="1946" spans="5:17" x14ac:dyDescent="0.2">
      <c r="E1946" s="27"/>
      <c r="F1946" s="27"/>
      <c r="G1946" s="27"/>
      <c r="H1946" s="27"/>
      <c r="I1946" s="31"/>
      <c r="J1946" s="31"/>
      <c r="K1946" s="31"/>
      <c r="L1946" s="31"/>
      <c r="M1946" s="31"/>
      <c r="N1946" s="31"/>
      <c r="O1946" s="31"/>
      <c r="P1946" s="31"/>
      <c r="Q1946" s="28"/>
    </row>
    <row r="1947" spans="5:17" x14ac:dyDescent="0.2">
      <c r="E1947" s="27"/>
      <c r="F1947" s="27"/>
      <c r="G1947" s="27"/>
      <c r="H1947" s="27"/>
      <c r="I1947" s="31"/>
      <c r="J1947" s="31"/>
      <c r="K1947" s="31"/>
      <c r="L1947" s="31"/>
      <c r="M1947" s="31"/>
      <c r="N1947" s="31"/>
      <c r="O1947" s="31"/>
      <c r="P1947" s="31"/>
      <c r="Q1947" s="28"/>
    </row>
    <row r="1948" spans="5:17" x14ac:dyDescent="0.2">
      <c r="E1948" s="27"/>
      <c r="F1948" s="27"/>
      <c r="G1948" s="27"/>
      <c r="H1948" s="27"/>
      <c r="I1948" s="31"/>
      <c r="J1948" s="31"/>
      <c r="K1948" s="31"/>
      <c r="L1948" s="31"/>
      <c r="M1948" s="31"/>
      <c r="N1948" s="31"/>
      <c r="O1948" s="31"/>
      <c r="P1948" s="31"/>
      <c r="Q1948" s="28"/>
    </row>
    <row r="1949" spans="5:17" x14ac:dyDescent="0.2">
      <c r="E1949" s="27"/>
      <c r="F1949" s="27"/>
      <c r="G1949" s="27"/>
      <c r="H1949" s="27"/>
      <c r="I1949" s="31"/>
      <c r="J1949" s="31"/>
      <c r="K1949" s="31"/>
      <c r="L1949" s="31"/>
      <c r="M1949" s="31"/>
      <c r="N1949" s="31"/>
      <c r="O1949" s="31"/>
      <c r="P1949" s="31"/>
      <c r="Q1949" s="28"/>
    </row>
    <row r="1950" spans="5:17" x14ac:dyDescent="0.2">
      <c r="E1950" s="27"/>
      <c r="F1950" s="27"/>
      <c r="G1950" s="27"/>
      <c r="H1950" s="27"/>
      <c r="I1950" s="31"/>
      <c r="J1950" s="31"/>
      <c r="K1950" s="31"/>
      <c r="L1950" s="31"/>
      <c r="M1950" s="31"/>
      <c r="N1950" s="31"/>
      <c r="O1950" s="31"/>
      <c r="P1950" s="31"/>
      <c r="Q1950" s="28"/>
    </row>
    <row r="1951" spans="5:17" x14ac:dyDescent="0.2">
      <c r="E1951" s="27"/>
      <c r="F1951" s="27"/>
      <c r="G1951" s="27"/>
      <c r="H1951" s="27"/>
      <c r="I1951" s="31"/>
      <c r="J1951" s="31"/>
      <c r="K1951" s="31"/>
      <c r="L1951" s="31"/>
      <c r="M1951" s="31"/>
      <c r="N1951" s="31"/>
      <c r="O1951" s="31"/>
      <c r="P1951" s="31"/>
      <c r="Q1951" s="28"/>
    </row>
    <row r="1952" spans="5:17" x14ac:dyDescent="0.2">
      <c r="E1952" s="27"/>
      <c r="F1952" s="27"/>
      <c r="G1952" s="27"/>
      <c r="H1952" s="27"/>
      <c r="I1952" s="31"/>
      <c r="J1952" s="31"/>
      <c r="K1952" s="31"/>
      <c r="L1952" s="31"/>
      <c r="M1952" s="31"/>
      <c r="N1952" s="31"/>
      <c r="O1952" s="31"/>
      <c r="P1952" s="31"/>
      <c r="Q1952" s="28"/>
    </row>
    <row r="1953" spans="5:17" x14ac:dyDescent="0.2">
      <c r="E1953" s="27"/>
      <c r="F1953" s="27"/>
      <c r="G1953" s="27"/>
      <c r="H1953" s="27"/>
      <c r="I1953" s="31"/>
      <c r="J1953" s="31"/>
      <c r="K1953" s="31"/>
      <c r="L1953" s="31"/>
      <c r="M1953" s="31"/>
      <c r="N1953" s="31"/>
      <c r="O1953" s="31"/>
      <c r="P1953" s="31"/>
      <c r="Q1953" s="28"/>
    </row>
    <row r="1954" spans="5:17" x14ac:dyDescent="0.2">
      <c r="E1954" s="27"/>
      <c r="F1954" s="27"/>
      <c r="G1954" s="27"/>
      <c r="H1954" s="27"/>
      <c r="I1954" s="31"/>
      <c r="J1954" s="31"/>
      <c r="K1954" s="31"/>
      <c r="L1954" s="31"/>
      <c r="M1954" s="31"/>
      <c r="N1954" s="31"/>
      <c r="O1954" s="31"/>
      <c r="P1954" s="31"/>
      <c r="Q1954" s="28"/>
    </row>
    <row r="1955" spans="5:17" x14ac:dyDescent="0.2">
      <c r="E1955" s="27"/>
      <c r="F1955" s="27"/>
      <c r="G1955" s="27"/>
      <c r="H1955" s="27"/>
      <c r="I1955" s="31"/>
      <c r="J1955" s="31"/>
      <c r="K1955" s="31"/>
      <c r="L1955" s="31"/>
      <c r="M1955" s="31"/>
      <c r="N1955" s="31"/>
      <c r="O1955" s="31"/>
      <c r="P1955" s="31"/>
      <c r="Q1955" s="28"/>
    </row>
    <row r="1956" spans="5:17" x14ac:dyDescent="0.2">
      <c r="E1956" s="27"/>
      <c r="F1956" s="27"/>
      <c r="G1956" s="27"/>
      <c r="H1956" s="27"/>
      <c r="I1956" s="31"/>
      <c r="J1956" s="31"/>
      <c r="K1956" s="31"/>
      <c r="L1956" s="31"/>
      <c r="M1956" s="31"/>
      <c r="N1956" s="31"/>
      <c r="O1956" s="31"/>
      <c r="P1956" s="31"/>
      <c r="Q1956" s="28"/>
    </row>
    <row r="1957" spans="5:17" x14ac:dyDescent="0.2">
      <c r="E1957" s="27"/>
      <c r="F1957" s="27"/>
      <c r="G1957" s="27"/>
      <c r="H1957" s="27"/>
      <c r="I1957" s="31"/>
      <c r="J1957" s="31"/>
      <c r="K1957" s="31"/>
      <c r="L1957" s="31"/>
      <c r="M1957" s="31"/>
      <c r="N1957" s="31"/>
      <c r="O1957" s="31"/>
      <c r="P1957" s="31"/>
      <c r="Q1957" s="28"/>
    </row>
    <row r="1958" spans="5:17" x14ac:dyDescent="0.2">
      <c r="E1958" s="27"/>
      <c r="F1958" s="27"/>
      <c r="G1958" s="27"/>
      <c r="H1958" s="27"/>
      <c r="I1958" s="31"/>
      <c r="J1958" s="31"/>
      <c r="K1958" s="31"/>
      <c r="L1958" s="31"/>
      <c r="M1958" s="31"/>
      <c r="N1958" s="31"/>
      <c r="O1958" s="31"/>
      <c r="P1958" s="31"/>
      <c r="Q1958" s="28"/>
    </row>
    <row r="1959" spans="5:17" x14ac:dyDescent="0.2">
      <c r="E1959" s="27"/>
      <c r="F1959" s="27"/>
      <c r="G1959" s="27"/>
      <c r="H1959" s="27"/>
      <c r="I1959" s="31"/>
      <c r="J1959" s="31"/>
      <c r="K1959" s="31"/>
      <c r="L1959" s="31"/>
      <c r="M1959" s="31"/>
      <c r="N1959" s="31"/>
      <c r="O1959" s="31"/>
      <c r="P1959" s="31"/>
      <c r="Q1959" s="28"/>
    </row>
    <row r="1960" spans="5:17" x14ac:dyDescent="0.2">
      <c r="E1960" s="27"/>
      <c r="F1960" s="27"/>
      <c r="G1960" s="27"/>
      <c r="H1960" s="27"/>
      <c r="I1960" s="31"/>
      <c r="J1960" s="31"/>
      <c r="K1960" s="31"/>
      <c r="L1960" s="31"/>
      <c r="M1960" s="31"/>
      <c r="N1960" s="31"/>
      <c r="O1960" s="31"/>
      <c r="P1960" s="31"/>
      <c r="Q1960" s="28"/>
    </row>
    <row r="1961" spans="5:17" x14ac:dyDescent="0.2">
      <c r="E1961" s="27"/>
      <c r="F1961" s="27"/>
      <c r="G1961" s="27"/>
      <c r="H1961" s="27"/>
      <c r="I1961" s="31"/>
      <c r="J1961" s="31"/>
      <c r="K1961" s="31"/>
      <c r="L1961" s="31"/>
      <c r="M1961" s="31"/>
      <c r="N1961" s="31"/>
      <c r="O1961" s="31"/>
      <c r="P1961" s="31"/>
      <c r="Q1961" s="28"/>
    </row>
    <row r="1962" spans="5:17" x14ac:dyDescent="0.2">
      <c r="E1962" s="27"/>
      <c r="F1962" s="27"/>
      <c r="G1962" s="27"/>
      <c r="H1962" s="27"/>
      <c r="I1962" s="31"/>
      <c r="J1962" s="31"/>
      <c r="K1962" s="31"/>
      <c r="L1962" s="31"/>
      <c r="M1962" s="31"/>
      <c r="N1962" s="31"/>
      <c r="O1962" s="31"/>
      <c r="P1962" s="31"/>
      <c r="Q1962" s="28"/>
    </row>
    <row r="1963" spans="5:17" x14ac:dyDescent="0.2">
      <c r="E1963" s="27"/>
      <c r="F1963" s="27"/>
      <c r="G1963" s="27"/>
      <c r="H1963" s="27"/>
      <c r="I1963" s="31"/>
      <c r="J1963" s="31"/>
      <c r="K1963" s="31"/>
      <c r="L1963" s="31"/>
      <c r="M1963" s="31"/>
      <c r="N1963" s="31"/>
      <c r="O1963" s="31"/>
      <c r="P1963" s="31"/>
      <c r="Q1963" s="28"/>
    </row>
    <row r="1964" spans="5:17" x14ac:dyDescent="0.2">
      <c r="E1964" s="27"/>
      <c r="F1964" s="27"/>
      <c r="G1964" s="27"/>
      <c r="H1964" s="27"/>
      <c r="I1964" s="31"/>
      <c r="J1964" s="31"/>
      <c r="K1964" s="31"/>
      <c r="L1964" s="31"/>
      <c r="M1964" s="31"/>
      <c r="N1964" s="31"/>
      <c r="O1964" s="31"/>
      <c r="P1964" s="31"/>
      <c r="Q1964" s="28"/>
    </row>
    <row r="1965" spans="5:17" x14ac:dyDescent="0.2">
      <c r="E1965" s="27"/>
      <c r="F1965" s="27"/>
      <c r="G1965" s="27"/>
      <c r="H1965" s="27"/>
      <c r="I1965" s="31"/>
      <c r="J1965" s="31"/>
      <c r="K1965" s="31"/>
      <c r="L1965" s="31"/>
      <c r="M1965" s="31"/>
      <c r="N1965" s="31"/>
      <c r="O1965" s="31"/>
      <c r="P1965" s="31"/>
      <c r="Q1965" s="28"/>
    </row>
    <row r="1966" spans="5:17" x14ac:dyDescent="0.2">
      <c r="E1966" s="27"/>
      <c r="F1966" s="27"/>
      <c r="G1966" s="27"/>
      <c r="H1966" s="27"/>
      <c r="I1966" s="31"/>
      <c r="J1966" s="31"/>
      <c r="K1966" s="31"/>
      <c r="L1966" s="31"/>
      <c r="M1966" s="31"/>
      <c r="N1966" s="31"/>
      <c r="O1966" s="31"/>
      <c r="P1966" s="31"/>
      <c r="Q1966" s="28"/>
    </row>
    <row r="1967" spans="5:17" x14ac:dyDescent="0.2">
      <c r="E1967" s="27"/>
      <c r="F1967" s="27"/>
      <c r="G1967" s="27"/>
      <c r="H1967" s="27"/>
      <c r="I1967" s="31"/>
      <c r="J1967" s="31"/>
      <c r="K1967" s="31"/>
      <c r="L1967" s="31"/>
      <c r="M1967" s="31"/>
      <c r="N1967" s="31"/>
      <c r="O1967" s="31"/>
      <c r="P1967" s="31"/>
      <c r="Q1967" s="28"/>
    </row>
    <row r="1968" spans="5:17" x14ac:dyDescent="0.2">
      <c r="E1968" s="27"/>
      <c r="F1968" s="27"/>
      <c r="G1968" s="27"/>
      <c r="H1968" s="27"/>
      <c r="I1968" s="31"/>
      <c r="J1968" s="31"/>
      <c r="K1968" s="31"/>
      <c r="L1968" s="31"/>
      <c r="M1968" s="31"/>
      <c r="N1968" s="31"/>
      <c r="O1968" s="31"/>
      <c r="P1968" s="31"/>
      <c r="Q1968" s="28"/>
    </row>
    <row r="1969" spans="5:17" x14ac:dyDescent="0.2">
      <c r="E1969" s="27"/>
      <c r="F1969" s="27"/>
      <c r="G1969" s="27"/>
      <c r="H1969" s="27"/>
      <c r="I1969" s="31"/>
      <c r="J1969" s="31"/>
      <c r="K1969" s="31"/>
      <c r="L1969" s="31"/>
      <c r="M1969" s="31"/>
      <c r="N1969" s="31"/>
      <c r="O1969" s="31"/>
      <c r="P1969" s="31"/>
      <c r="Q1969" s="28"/>
    </row>
    <row r="1970" spans="5:17" x14ac:dyDescent="0.2">
      <c r="E1970" s="27"/>
      <c r="F1970" s="27"/>
      <c r="G1970" s="27"/>
      <c r="H1970" s="27"/>
      <c r="I1970" s="31"/>
      <c r="J1970" s="31"/>
      <c r="K1970" s="31"/>
      <c r="L1970" s="31"/>
      <c r="M1970" s="31"/>
      <c r="N1970" s="31"/>
      <c r="O1970" s="31"/>
      <c r="P1970" s="31"/>
      <c r="Q1970" s="28"/>
    </row>
    <row r="1971" spans="5:17" x14ac:dyDescent="0.2">
      <c r="E1971" s="27"/>
      <c r="F1971" s="27"/>
      <c r="G1971" s="27"/>
      <c r="H1971" s="27"/>
      <c r="I1971" s="31"/>
      <c r="J1971" s="31"/>
      <c r="K1971" s="31"/>
      <c r="L1971" s="31"/>
      <c r="M1971" s="31"/>
      <c r="N1971" s="31"/>
      <c r="O1971" s="31"/>
      <c r="P1971" s="31"/>
      <c r="Q1971" s="28"/>
    </row>
    <row r="1972" spans="5:17" x14ac:dyDescent="0.2">
      <c r="E1972" s="27"/>
      <c r="F1972" s="27"/>
      <c r="G1972" s="27"/>
      <c r="H1972" s="27"/>
      <c r="I1972" s="31"/>
      <c r="J1972" s="31"/>
      <c r="K1972" s="31"/>
      <c r="L1972" s="31"/>
      <c r="M1972" s="31"/>
      <c r="N1972" s="31"/>
      <c r="O1972" s="31"/>
      <c r="P1972" s="31"/>
      <c r="Q1972" s="28"/>
    </row>
    <row r="1973" spans="5:17" x14ac:dyDescent="0.2">
      <c r="E1973" s="27"/>
      <c r="F1973" s="27"/>
      <c r="G1973" s="27"/>
      <c r="H1973" s="27"/>
      <c r="I1973" s="31"/>
      <c r="J1973" s="31"/>
      <c r="K1973" s="31"/>
      <c r="L1973" s="31"/>
      <c r="M1973" s="31"/>
      <c r="N1973" s="31"/>
      <c r="O1973" s="31"/>
      <c r="P1973" s="31"/>
      <c r="Q1973" s="28"/>
    </row>
    <row r="1974" spans="5:17" x14ac:dyDescent="0.2">
      <c r="E1974" s="27"/>
      <c r="F1974" s="27"/>
      <c r="G1974" s="27"/>
      <c r="H1974" s="27"/>
      <c r="I1974" s="31"/>
      <c r="J1974" s="31"/>
      <c r="K1974" s="31"/>
      <c r="L1974" s="31"/>
      <c r="M1974" s="31"/>
      <c r="N1974" s="31"/>
      <c r="O1974" s="31"/>
      <c r="P1974" s="31"/>
      <c r="Q1974" s="28"/>
    </row>
    <row r="1975" spans="5:17" x14ac:dyDescent="0.2">
      <c r="E1975" s="27"/>
      <c r="F1975" s="27"/>
      <c r="G1975" s="27"/>
      <c r="H1975" s="27"/>
      <c r="I1975" s="31"/>
      <c r="J1975" s="31"/>
      <c r="K1975" s="31"/>
      <c r="L1975" s="31"/>
      <c r="M1975" s="31"/>
      <c r="N1975" s="31"/>
      <c r="O1975" s="31"/>
      <c r="P1975" s="31"/>
      <c r="Q1975" s="28"/>
    </row>
    <row r="1976" spans="5:17" x14ac:dyDescent="0.2">
      <c r="E1976" s="27"/>
      <c r="F1976" s="27"/>
      <c r="G1976" s="27"/>
      <c r="H1976" s="27"/>
      <c r="I1976" s="31"/>
      <c r="J1976" s="31"/>
      <c r="K1976" s="31"/>
      <c r="L1976" s="31"/>
      <c r="M1976" s="31"/>
      <c r="N1976" s="31"/>
      <c r="O1976" s="31"/>
      <c r="P1976" s="31"/>
      <c r="Q1976" s="28"/>
    </row>
    <row r="1977" spans="5:17" x14ac:dyDescent="0.2">
      <c r="E1977" s="27"/>
      <c r="F1977" s="27"/>
      <c r="G1977" s="27"/>
      <c r="H1977" s="27"/>
      <c r="I1977" s="31"/>
      <c r="J1977" s="31"/>
      <c r="K1977" s="31"/>
      <c r="L1977" s="31"/>
      <c r="M1977" s="31"/>
      <c r="N1977" s="31"/>
      <c r="O1977" s="31"/>
      <c r="P1977" s="31"/>
      <c r="Q1977" s="28"/>
    </row>
    <row r="1978" spans="5:17" x14ac:dyDescent="0.2">
      <c r="E1978" s="27"/>
      <c r="F1978" s="27"/>
      <c r="G1978" s="27"/>
      <c r="H1978" s="27"/>
      <c r="I1978" s="31"/>
      <c r="J1978" s="31"/>
      <c r="K1978" s="31"/>
      <c r="L1978" s="31"/>
      <c r="M1978" s="31"/>
      <c r="N1978" s="31"/>
      <c r="O1978" s="31"/>
      <c r="P1978" s="31"/>
      <c r="Q1978" s="28"/>
    </row>
    <row r="1979" spans="5:17" x14ac:dyDescent="0.2">
      <c r="E1979" s="27"/>
      <c r="F1979" s="27"/>
      <c r="G1979" s="27"/>
      <c r="H1979" s="27"/>
      <c r="I1979" s="31"/>
      <c r="J1979" s="31"/>
      <c r="K1979" s="31"/>
      <c r="L1979" s="31"/>
      <c r="M1979" s="31"/>
      <c r="N1979" s="31"/>
      <c r="O1979" s="31"/>
      <c r="P1979" s="31"/>
      <c r="Q1979" s="28"/>
    </row>
    <row r="1980" spans="5:17" x14ac:dyDescent="0.2">
      <c r="E1980" s="27"/>
      <c r="F1980" s="27"/>
      <c r="G1980" s="27"/>
      <c r="H1980" s="27"/>
      <c r="I1980" s="31"/>
      <c r="J1980" s="31"/>
      <c r="K1980" s="31"/>
      <c r="L1980" s="31"/>
      <c r="M1980" s="31"/>
      <c r="N1980" s="31"/>
      <c r="O1980" s="31"/>
      <c r="P1980" s="31"/>
      <c r="Q1980" s="28"/>
    </row>
    <row r="1981" spans="5:17" x14ac:dyDescent="0.2">
      <c r="E1981" s="27"/>
      <c r="F1981" s="27"/>
      <c r="G1981" s="27"/>
      <c r="H1981" s="27"/>
      <c r="I1981" s="31"/>
      <c r="J1981" s="31"/>
      <c r="K1981" s="31"/>
      <c r="L1981" s="31"/>
      <c r="M1981" s="31"/>
      <c r="N1981" s="31"/>
      <c r="O1981" s="31"/>
      <c r="P1981" s="31"/>
      <c r="Q1981" s="28"/>
    </row>
    <row r="1982" spans="5:17" x14ac:dyDescent="0.2">
      <c r="E1982" s="27"/>
      <c r="F1982" s="27"/>
      <c r="G1982" s="27"/>
      <c r="H1982" s="27"/>
      <c r="I1982" s="31"/>
      <c r="J1982" s="31"/>
      <c r="K1982" s="31"/>
      <c r="L1982" s="31"/>
      <c r="M1982" s="31"/>
      <c r="N1982" s="31"/>
      <c r="O1982" s="31"/>
      <c r="P1982" s="31"/>
      <c r="Q1982" s="28"/>
    </row>
    <row r="1983" spans="5:17" x14ac:dyDescent="0.2">
      <c r="E1983" s="27"/>
      <c r="F1983" s="27"/>
      <c r="G1983" s="27"/>
      <c r="H1983" s="27"/>
      <c r="I1983" s="31"/>
      <c r="J1983" s="31"/>
      <c r="K1983" s="31"/>
      <c r="L1983" s="31"/>
      <c r="M1983" s="31"/>
      <c r="N1983" s="31"/>
      <c r="O1983" s="31"/>
      <c r="P1983" s="31"/>
      <c r="Q1983" s="28"/>
    </row>
    <row r="1984" spans="5:17" x14ac:dyDescent="0.2">
      <c r="E1984" s="27"/>
      <c r="F1984" s="27"/>
      <c r="G1984" s="27"/>
      <c r="H1984" s="27"/>
      <c r="I1984" s="31"/>
      <c r="J1984" s="31"/>
      <c r="K1984" s="31"/>
      <c r="L1984" s="31"/>
      <c r="M1984" s="31"/>
      <c r="N1984" s="31"/>
      <c r="O1984" s="31"/>
      <c r="P1984" s="31"/>
      <c r="Q1984" s="28"/>
    </row>
    <row r="1985" spans="5:17" x14ac:dyDescent="0.2">
      <c r="E1985" s="27"/>
      <c r="F1985" s="27"/>
      <c r="G1985" s="27"/>
      <c r="H1985" s="27"/>
      <c r="I1985" s="31"/>
      <c r="J1985" s="31"/>
      <c r="K1985" s="31"/>
      <c r="L1985" s="31"/>
      <c r="M1985" s="31"/>
      <c r="N1985" s="31"/>
      <c r="O1985" s="31"/>
      <c r="P1985" s="31"/>
      <c r="Q1985" s="28"/>
    </row>
    <row r="1986" spans="5:17" x14ac:dyDescent="0.2">
      <c r="E1986" s="27"/>
      <c r="F1986" s="27"/>
      <c r="G1986" s="27"/>
      <c r="H1986" s="27"/>
      <c r="I1986" s="31"/>
      <c r="J1986" s="31"/>
      <c r="K1986" s="31"/>
      <c r="L1986" s="31"/>
      <c r="M1986" s="31"/>
      <c r="N1986" s="31"/>
      <c r="O1986" s="31"/>
      <c r="P1986" s="31"/>
      <c r="Q1986" s="28"/>
    </row>
    <row r="1987" spans="5:17" x14ac:dyDescent="0.2">
      <c r="E1987" s="27"/>
      <c r="F1987" s="27"/>
      <c r="G1987" s="27"/>
      <c r="H1987" s="27"/>
      <c r="I1987" s="31"/>
      <c r="J1987" s="31"/>
      <c r="K1987" s="31"/>
      <c r="L1987" s="31"/>
      <c r="M1987" s="31"/>
      <c r="N1987" s="31"/>
      <c r="O1987" s="31"/>
      <c r="P1987" s="31"/>
      <c r="Q1987" s="28"/>
    </row>
    <row r="1988" spans="5:17" x14ac:dyDescent="0.2">
      <c r="E1988" s="27"/>
      <c r="F1988" s="27"/>
      <c r="G1988" s="27"/>
      <c r="H1988" s="27"/>
      <c r="I1988" s="31"/>
      <c r="J1988" s="31"/>
      <c r="K1988" s="31"/>
      <c r="L1988" s="31"/>
      <c r="M1988" s="31"/>
      <c r="N1988" s="31"/>
      <c r="O1988" s="31"/>
      <c r="P1988" s="31"/>
      <c r="Q1988" s="28"/>
    </row>
    <row r="1989" spans="5:17" x14ac:dyDescent="0.2">
      <c r="E1989" s="27"/>
      <c r="F1989" s="27"/>
      <c r="G1989" s="27"/>
      <c r="H1989" s="27"/>
      <c r="I1989" s="31"/>
      <c r="J1989" s="31"/>
      <c r="K1989" s="31"/>
      <c r="L1989" s="31"/>
      <c r="M1989" s="31"/>
      <c r="N1989" s="31"/>
      <c r="O1989" s="31"/>
      <c r="P1989" s="31"/>
      <c r="Q1989" s="28"/>
    </row>
    <row r="1990" spans="5:17" x14ac:dyDescent="0.2">
      <c r="E1990" s="27"/>
      <c r="F1990" s="27"/>
      <c r="G1990" s="27"/>
      <c r="H1990" s="27"/>
      <c r="I1990" s="31"/>
      <c r="J1990" s="31"/>
      <c r="K1990" s="31"/>
      <c r="L1990" s="31"/>
      <c r="M1990" s="31"/>
      <c r="N1990" s="31"/>
      <c r="O1990" s="31"/>
      <c r="P1990" s="31"/>
      <c r="Q1990" s="28"/>
    </row>
    <row r="1991" spans="5:17" x14ac:dyDescent="0.2">
      <c r="E1991" s="27"/>
      <c r="F1991" s="27"/>
      <c r="G1991" s="27"/>
      <c r="H1991" s="27"/>
      <c r="I1991" s="31"/>
      <c r="J1991" s="31"/>
      <c r="K1991" s="31"/>
      <c r="L1991" s="31"/>
      <c r="M1991" s="31"/>
      <c r="N1991" s="31"/>
      <c r="O1991" s="31"/>
      <c r="P1991" s="31"/>
      <c r="Q1991" s="28"/>
    </row>
    <row r="1992" spans="5:17" x14ac:dyDescent="0.2">
      <c r="E1992" s="27"/>
      <c r="F1992" s="27"/>
      <c r="G1992" s="27"/>
      <c r="H1992" s="27"/>
      <c r="I1992" s="31"/>
      <c r="J1992" s="31"/>
      <c r="K1992" s="31"/>
      <c r="L1992" s="31"/>
      <c r="M1992" s="31"/>
      <c r="N1992" s="31"/>
      <c r="O1992" s="31"/>
      <c r="P1992" s="31"/>
      <c r="Q1992" s="28"/>
    </row>
    <row r="1993" spans="5:17" x14ac:dyDescent="0.2">
      <c r="E1993" s="27"/>
      <c r="F1993" s="27"/>
      <c r="G1993" s="27"/>
      <c r="H1993" s="27"/>
      <c r="I1993" s="31"/>
      <c r="J1993" s="31"/>
      <c r="K1993" s="31"/>
      <c r="L1993" s="31"/>
      <c r="M1993" s="31"/>
      <c r="N1993" s="31"/>
      <c r="O1993" s="31"/>
      <c r="P1993" s="31"/>
      <c r="Q1993" s="28"/>
    </row>
    <row r="1994" spans="5:17" x14ac:dyDescent="0.2">
      <c r="E1994" s="27"/>
      <c r="F1994" s="27"/>
      <c r="G1994" s="27"/>
      <c r="H1994" s="27"/>
      <c r="I1994" s="31"/>
      <c r="J1994" s="31"/>
      <c r="K1994" s="31"/>
      <c r="L1994" s="31"/>
      <c r="M1994" s="31"/>
      <c r="N1994" s="31"/>
      <c r="O1994" s="31"/>
      <c r="P1994" s="31"/>
      <c r="Q1994" s="28"/>
    </row>
    <row r="1995" spans="5:17" x14ac:dyDescent="0.2">
      <c r="E1995" s="27"/>
      <c r="F1995" s="27"/>
      <c r="G1995" s="27"/>
      <c r="H1995" s="27"/>
      <c r="I1995" s="31"/>
      <c r="J1995" s="31"/>
      <c r="K1995" s="31"/>
      <c r="L1995" s="31"/>
      <c r="M1995" s="31"/>
      <c r="N1995" s="31"/>
      <c r="O1995" s="31"/>
      <c r="P1995" s="31"/>
      <c r="Q1995" s="28"/>
    </row>
    <row r="1996" spans="5:17" x14ac:dyDescent="0.2">
      <c r="E1996" s="27"/>
      <c r="F1996" s="27"/>
      <c r="G1996" s="27"/>
      <c r="H1996" s="27"/>
      <c r="I1996" s="31"/>
      <c r="J1996" s="31"/>
      <c r="K1996" s="31"/>
      <c r="L1996" s="31"/>
      <c r="M1996" s="31"/>
      <c r="N1996" s="31"/>
      <c r="O1996" s="31"/>
      <c r="P1996" s="31"/>
      <c r="Q1996" s="28"/>
    </row>
    <row r="1997" spans="5:17" x14ac:dyDescent="0.2">
      <c r="E1997" s="27"/>
      <c r="F1997" s="27"/>
      <c r="G1997" s="27"/>
      <c r="H1997" s="27"/>
      <c r="I1997" s="31"/>
      <c r="J1997" s="31"/>
      <c r="K1997" s="31"/>
      <c r="L1997" s="31"/>
      <c r="M1997" s="31"/>
      <c r="N1997" s="31"/>
      <c r="O1997" s="31"/>
      <c r="P1997" s="31"/>
      <c r="Q1997" s="28"/>
    </row>
    <row r="1998" spans="5:17" x14ac:dyDescent="0.2">
      <c r="E1998" s="27"/>
      <c r="F1998" s="27"/>
      <c r="G1998" s="27"/>
      <c r="H1998" s="27"/>
      <c r="I1998" s="31"/>
      <c r="J1998" s="31"/>
      <c r="K1998" s="31"/>
      <c r="L1998" s="31"/>
      <c r="M1998" s="31"/>
      <c r="N1998" s="31"/>
      <c r="O1998" s="31"/>
      <c r="P1998" s="31"/>
      <c r="Q1998" s="28"/>
    </row>
    <row r="1999" spans="5:17" x14ac:dyDescent="0.2">
      <c r="E1999" s="27"/>
      <c r="F1999" s="27"/>
      <c r="G1999" s="27"/>
      <c r="H1999" s="27"/>
      <c r="I1999" s="31"/>
      <c r="J1999" s="31"/>
      <c r="K1999" s="31"/>
      <c r="L1999" s="31"/>
      <c r="M1999" s="31"/>
      <c r="N1999" s="31"/>
      <c r="O1999" s="31"/>
      <c r="P1999" s="31"/>
      <c r="Q1999" s="28"/>
    </row>
    <row r="2000" spans="5:17" x14ac:dyDescent="0.2">
      <c r="E2000" s="27"/>
      <c r="F2000" s="27"/>
      <c r="G2000" s="27"/>
      <c r="H2000" s="27"/>
      <c r="I2000" s="31"/>
      <c r="J2000" s="31"/>
      <c r="K2000" s="31"/>
      <c r="L2000" s="31"/>
      <c r="M2000" s="31"/>
      <c r="N2000" s="31"/>
      <c r="O2000" s="31"/>
      <c r="P2000" s="31"/>
      <c r="Q2000" s="28"/>
    </row>
    <row r="2001" spans="5:17" x14ac:dyDescent="0.2">
      <c r="E2001" s="27"/>
      <c r="F2001" s="27"/>
      <c r="G2001" s="27"/>
      <c r="H2001" s="27"/>
      <c r="I2001" s="31"/>
      <c r="J2001" s="31"/>
      <c r="K2001" s="31"/>
      <c r="L2001" s="31"/>
      <c r="M2001" s="31"/>
      <c r="N2001" s="31"/>
      <c r="O2001" s="31"/>
      <c r="P2001" s="31"/>
      <c r="Q2001" s="28"/>
    </row>
    <row r="2002" spans="5:17" x14ac:dyDescent="0.2">
      <c r="E2002" s="27"/>
      <c r="F2002" s="27"/>
      <c r="G2002" s="27"/>
      <c r="H2002" s="27"/>
      <c r="I2002" s="31"/>
      <c r="J2002" s="31"/>
      <c r="K2002" s="31"/>
      <c r="L2002" s="31"/>
      <c r="M2002" s="31"/>
      <c r="N2002" s="31"/>
      <c r="O2002" s="31"/>
      <c r="P2002" s="31"/>
      <c r="Q2002" s="28"/>
    </row>
    <row r="2003" spans="5:17" x14ac:dyDescent="0.2">
      <c r="E2003" s="27"/>
      <c r="F2003" s="27"/>
      <c r="G2003" s="27"/>
      <c r="H2003" s="27"/>
      <c r="I2003" s="31"/>
      <c r="J2003" s="31"/>
      <c r="K2003" s="31"/>
      <c r="L2003" s="31"/>
      <c r="M2003" s="31"/>
      <c r="N2003" s="31"/>
      <c r="O2003" s="31"/>
      <c r="P2003" s="31"/>
      <c r="Q2003" s="28"/>
    </row>
    <row r="2004" spans="5:17" x14ac:dyDescent="0.2">
      <c r="E2004" s="27"/>
      <c r="F2004" s="27"/>
      <c r="G2004" s="27"/>
      <c r="H2004" s="27"/>
      <c r="I2004" s="31"/>
      <c r="J2004" s="31"/>
      <c r="K2004" s="31"/>
      <c r="L2004" s="31"/>
      <c r="M2004" s="31"/>
      <c r="N2004" s="31"/>
      <c r="O2004" s="31"/>
      <c r="P2004" s="31"/>
      <c r="Q2004" s="28"/>
    </row>
    <row r="2005" spans="5:17" x14ac:dyDescent="0.2">
      <c r="E2005" s="27"/>
      <c r="F2005" s="27"/>
      <c r="G2005" s="27"/>
      <c r="H2005" s="27"/>
      <c r="I2005" s="31"/>
      <c r="J2005" s="31"/>
      <c r="K2005" s="31"/>
      <c r="L2005" s="31"/>
      <c r="M2005" s="31"/>
      <c r="N2005" s="31"/>
      <c r="O2005" s="31"/>
      <c r="P2005" s="31"/>
      <c r="Q2005" s="28"/>
    </row>
    <row r="2006" spans="5:17" x14ac:dyDescent="0.2">
      <c r="E2006" s="27"/>
      <c r="F2006" s="27"/>
      <c r="G2006" s="27"/>
      <c r="H2006" s="27"/>
      <c r="I2006" s="31"/>
      <c r="J2006" s="31"/>
      <c r="K2006" s="31"/>
      <c r="L2006" s="31"/>
      <c r="M2006" s="31"/>
      <c r="N2006" s="31"/>
      <c r="O2006" s="31"/>
      <c r="P2006" s="31"/>
      <c r="Q2006" s="28"/>
    </row>
    <row r="2007" spans="5:17" x14ac:dyDescent="0.2">
      <c r="E2007" s="27"/>
      <c r="F2007" s="27"/>
      <c r="G2007" s="27"/>
      <c r="H2007" s="27"/>
      <c r="I2007" s="31"/>
      <c r="J2007" s="31"/>
      <c r="K2007" s="31"/>
      <c r="L2007" s="31"/>
      <c r="M2007" s="31"/>
      <c r="N2007" s="31"/>
      <c r="O2007" s="31"/>
      <c r="P2007" s="31"/>
      <c r="Q2007" s="28"/>
    </row>
    <row r="2008" spans="5:17" x14ac:dyDescent="0.2">
      <c r="E2008" s="27"/>
      <c r="F2008" s="27"/>
      <c r="G2008" s="27"/>
      <c r="H2008" s="27"/>
      <c r="I2008" s="31"/>
      <c r="J2008" s="31"/>
      <c r="K2008" s="31"/>
      <c r="L2008" s="31"/>
      <c r="M2008" s="31"/>
      <c r="N2008" s="31"/>
      <c r="O2008" s="31"/>
      <c r="P2008" s="31"/>
      <c r="Q2008" s="28"/>
    </row>
    <row r="2009" spans="5:17" x14ac:dyDescent="0.2">
      <c r="E2009" s="27"/>
      <c r="F2009" s="27"/>
      <c r="G2009" s="27"/>
      <c r="H2009" s="27"/>
      <c r="I2009" s="31"/>
      <c r="J2009" s="31"/>
      <c r="K2009" s="31"/>
      <c r="L2009" s="31"/>
      <c r="M2009" s="31"/>
      <c r="N2009" s="31"/>
      <c r="O2009" s="31"/>
      <c r="P2009" s="31"/>
      <c r="Q2009" s="28"/>
    </row>
    <row r="2010" spans="5:17" x14ac:dyDescent="0.2">
      <c r="E2010" s="27"/>
      <c r="F2010" s="27"/>
      <c r="G2010" s="27"/>
      <c r="H2010" s="27"/>
      <c r="I2010" s="31"/>
      <c r="J2010" s="31"/>
      <c r="K2010" s="31"/>
      <c r="L2010" s="31"/>
      <c r="M2010" s="31"/>
      <c r="N2010" s="31"/>
      <c r="O2010" s="31"/>
      <c r="P2010" s="31"/>
      <c r="Q2010" s="28"/>
    </row>
    <row r="2011" spans="5:17" x14ac:dyDescent="0.2">
      <c r="E2011" s="27"/>
      <c r="F2011" s="27"/>
      <c r="G2011" s="27"/>
      <c r="H2011" s="27"/>
      <c r="I2011" s="31"/>
      <c r="J2011" s="31"/>
      <c r="K2011" s="31"/>
      <c r="L2011" s="31"/>
      <c r="M2011" s="31"/>
      <c r="N2011" s="31"/>
      <c r="O2011" s="31"/>
      <c r="P2011" s="31"/>
      <c r="Q2011" s="28"/>
    </row>
    <row r="2012" spans="5:17" x14ac:dyDescent="0.2">
      <c r="E2012" s="27"/>
      <c r="F2012" s="27"/>
      <c r="G2012" s="27"/>
      <c r="H2012" s="27"/>
      <c r="I2012" s="31"/>
      <c r="J2012" s="31"/>
      <c r="K2012" s="31"/>
      <c r="L2012" s="31"/>
      <c r="M2012" s="31"/>
      <c r="N2012" s="31"/>
      <c r="O2012" s="31"/>
      <c r="P2012" s="31"/>
      <c r="Q2012" s="28"/>
    </row>
    <row r="2013" spans="5:17" x14ac:dyDescent="0.2">
      <c r="E2013" s="27"/>
      <c r="F2013" s="27"/>
      <c r="G2013" s="27"/>
      <c r="H2013" s="27"/>
      <c r="I2013" s="31"/>
      <c r="J2013" s="31"/>
      <c r="K2013" s="31"/>
      <c r="L2013" s="31"/>
      <c r="M2013" s="31"/>
      <c r="N2013" s="31"/>
      <c r="O2013" s="31"/>
      <c r="P2013" s="31"/>
      <c r="Q2013" s="28"/>
    </row>
    <row r="2014" spans="5:17" x14ac:dyDescent="0.2">
      <c r="E2014" s="27"/>
      <c r="F2014" s="27"/>
      <c r="G2014" s="27"/>
      <c r="H2014" s="27"/>
      <c r="I2014" s="31"/>
      <c r="J2014" s="31"/>
      <c r="K2014" s="31"/>
      <c r="L2014" s="31"/>
      <c r="M2014" s="31"/>
      <c r="N2014" s="31"/>
      <c r="O2014" s="31"/>
      <c r="P2014" s="31"/>
      <c r="Q2014" s="28"/>
    </row>
    <row r="2015" spans="5:17" x14ac:dyDescent="0.2">
      <c r="E2015" s="27"/>
      <c r="F2015" s="27"/>
      <c r="G2015" s="27"/>
      <c r="H2015" s="27"/>
      <c r="I2015" s="31"/>
      <c r="J2015" s="31"/>
      <c r="K2015" s="31"/>
      <c r="L2015" s="31"/>
      <c r="M2015" s="31"/>
      <c r="N2015" s="31"/>
      <c r="O2015" s="31"/>
      <c r="P2015" s="31"/>
      <c r="Q2015" s="28"/>
    </row>
    <row r="2016" spans="5:17" x14ac:dyDescent="0.2">
      <c r="E2016" s="27"/>
      <c r="F2016" s="27"/>
      <c r="G2016" s="27"/>
      <c r="H2016" s="27"/>
      <c r="I2016" s="31"/>
      <c r="J2016" s="31"/>
      <c r="K2016" s="31"/>
      <c r="L2016" s="31"/>
      <c r="M2016" s="31"/>
      <c r="N2016" s="31"/>
      <c r="O2016" s="31"/>
      <c r="P2016" s="31"/>
      <c r="Q2016" s="28"/>
    </row>
    <row r="2017" spans="5:17" x14ac:dyDescent="0.2">
      <c r="E2017" s="27"/>
      <c r="F2017" s="27"/>
      <c r="G2017" s="27"/>
      <c r="H2017" s="27"/>
      <c r="I2017" s="31"/>
      <c r="J2017" s="31"/>
      <c r="K2017" s="31"/>
      <c r="L2017" s="31"/>
      <c r="M2017" s="31"/>
      <c r="N2017" s="31"/>
      <c r="O2017" s="31"/>
      <c r="P2017" s="31"/>
      <c r="Q2017" s="28"/>
    </row>
    <row r="2018" spans="5:17" x14ac:dyDescent="0.2">
      <c r="E2018" s="27"/>
      <c r="F2018" s="27"/>
      <c r="G2018" s="27"/>
      <c r="H2018" s="27"/>
      <c r="I2018" s="31"/>
      <c r="J2018" s="31"/>
      <c r="K2018" s="31"/>
      <c r="L2018" s="31"/>
      <c r="M2018" s="31"/>
      <c r="N2018" s="31"/>
      <c r="O2018" s="31"/>
      <c r="P2018" s="31"/>
      <c r="Q2018" s="28"/>
    </row>
    <row r="2019" spans="5:17" x14ac:dyDescent="0.2">
      <c r="E2019" s="27"/>
      <c r="F2019" s="27"/>
      <c r="G2019" s="27"/>
      <c r="H2019" s="27"/>
      <c r="I2019" s="31"/>
      <c r="J2019" s="31"/>
      <c r="K2019" s="31"/>
      <c r="L2019" s="31"/>
      <c r="M2019" s="31"/>
      <c r="N2019" s="31"/>
      <c r="O2019" s="31"/>
      <c r="P2019" s="31"/>
      <c r="Q2019" s="28"/>
    </row>
    <row r="2020" spans="5:17" x14ac:dyDescent="0.2">
      <c r="E2020" s="27"/>
      <c r="F2020" s="27"/>
      <c r="G2020" s="27"/>
      <c r="H2020" s="27"/>
      <c r="I2020" s="31"/>
      <c r="J2020" s="31"/>
      <c r="K2020" s="31"/>
      <c r="L2020" s="31"/>
      <c r="M2020" s="31"/>
      <c r="N2020" s="31"/>
      <c r="O2020" s="31"/>
      <c r="P2020" s="31"/>
      <c r="Q2020" s="28"/>
    </row>
    <row r="2021" spans="5:17" x14ac:dyDescent="0.2">
      <c r="E2021" s="27"/>
      <c r="F2021" s="27"/>
      <c r="G2021" s="27"/>
      <c r="H2021" s="27"/>
      <c r="I2021" s="31"/>
      <c r="J2021" s="31"/>
      <c r="K2021" s="31"/>
      <c r="L2021" s="31"/>
      <c r="M2021" s="31"/>
      <c r="N2021" s="31"/>
      <c r="O2021" s="31"/>
      <c r="P2021" s="31"/>
      <c r="Q2021" s="28"/>
    </row>
    <row r="2022" spans="5:17" x14ac:dyDescent="0.2">
      <c r="E2022" s="27"/>
      <c r="F2022" s="27"/>
      <c r="G2022" s="27"/>
      <c r="H2022" s="27"/>
      <c r="I2022" s="31"/>
      <c r="J2022" s="31"/>
      <c r="K2022" s="31"/>
      <c r="L2022" s="31"/>
      <c r="M2022" s="31"/>
      <c r="N2022" s="31"/>
      <c r="O2022" s="31"/>
      <c r="P2022" s="31"/>
      <c r="Q2022" s="28"/>
    </row>
    <row r="2023" spans="5:17" x14ac:dyDescent="0.2">
      <c r="E2023" s="27"/>
      <c r="F2023" s="27"/>
      <c r="G2023" s="27"/>
      <c r="H2023" s="27"/>
      <c r="I2023" s="31"/>
      <c r="J2023" s="31"/>
      <c r="K2023" s="31"/>
      <c r="L2023" s="31"/>
      <c r="M2023" s="31"/>
      <c r="N2023" s="31"/>
      <c r="O2023" s="31"/>
      <c r="P2023" s="31"/>
      <c r="Q2023" s="28"/>
    </row>
    <row r="2024" spans="5:17" x14ac:dyDescent="0.2">
      <c r="E2024" s="27"/>
      <c r="F2024" s="27"/>
      <c r="G2024" s="27"/>
      <c r="H2024" s="27"/>
      <c r="I2024" s="31"/>
      <c r="J2024" s="31"/>
      <c r="K2024" s="31"/>
      <c r="L2024" s="31"/>
      <c r="M2024" s="31"/>
      <c r="N2024" s="31"/>
      <c r="O2024" s="31"/>
      <c r="P2024" s="31"/>
      <c r="Q2024" s="28"/>
    </row>
    <row r="2025" spans="5:17" x14ac:dyDescent="0.2">
      <c r="E2025" s="27"/>
      <c r="F2025" s="27"/>
      <c r="G2025" s="27"/>
      <c r="H2025" s="27"/>
      <c r="I2025" s="31"/>
      <c r="J2025" s="31"/>
      <c r="K2025" s="31"/>
      <c r="L2025" s="31"/>
      <c r="M2025" s="31"/>
      <c r="N2025" s="31"/>
      <c r="O2025" s="31"/>
      <c r="P2025" s="31"/>
      <c r="Q2025" s="28"/>
    </row>
    <row r="2026" spans="5:17" x14ac:dyDescent="0.2">
      <c r="E2026" s="27"/>
      <c r="F2026" s="27"/>
      <c r="G2026" s="27"/>
      <c r="H2026" s="27"/>
      <c r="I2026" s="31"/>
      <c r="J2026" s="31"/>
      <c r="K2026" s="31"/>
      <c r="L2026" s="31"/>
      <c r="M2026" s="31"/>
      <c r="N2026" s="31"/>
      <c r="O2026" s="31"/>
      <c r="P2026" s="31"/>
      <c r="Q2026" s="28"/>
    </row>
    <row r="2027" spans="5:17" x14ac:dyDescent="0.2">
      <c r="E2027" s="27"/>
      <c r="F2027" s="27"/>
      <c r="G2027" s="27"/>
      <c r="H2027" s="27"/>
      <c r="I2027" s="31"/>
      <c r="J2027" s="31"/>
      <c r="K2027" s="31"/>
      <c r="L2027" s="31"/>
      <c r="M2027" s="31"/>
      <c r="N2027" s="31"/>
      <c r="O2027" s="31"/>
      <c r="P2027" s="31"/>
      <c r="Q2027" s="28"/>
    </row>
    <row r="2028" spans="5:17" x14ac:dyDescent="0.2">
      <c r="E2028" s="27"/>
      <c r="F2028" s="27"/>
      <c r="G2028" s="27"/>
      <c r="H2028" s="27"/>
      <c r="I2028" s="31"/>
      <c r="J2028" s="31"/>
      <c r="K2028" s="31"/>
      <c r="L2028" s="31"/>
      <c r="M2028" s="31"/>
      <c r="N2028" s="31"/>
      <c r="O2028" s="31"/>
      <c r="P2028" s="31"/>
      <c r="Q2028" s="28"/>
    </row>
    <row r="2029" spans="5:17" x14ac:dyDescent="0.2">
      <c r="E2029" s="27"/>
      <c r="F2029" s="27"/>
      <c r="G2029" s="27"/>
      <c r="H2029" s="27"/>
      <c r="I2029" s="31"/>
      <c r="J2029" s="31"/>
      <c r="K2029" s="31"/>
      <c r="L2029" s="31"/>
      <c r="M2029" s="31"/>
      <c r="N2029" s="31"/>
      <c r="O2029" s="31"/>
      <c r="P2029" s="31"/>
      <c r="Q2029" s="28"/>
    </row>
    <row r="2030" spans="5:17" x14ac:dyDescent="0.2">
      <c r="E2030" s="27"/>
      <c r="F2030" s="27"/>
      <c r="G2030" s="27"/>
      <c r="H2030" s="27"/>
      <c r="I2030" s="31"/>
      <c r="J2030" s="31"/>
      <c r="K2030" s="31"/>
      <c r="L2030" s="31"/>
      <c r="M2030" s="31"/>
      <c r="N2030" s="31"/>
      <c r="O2030" s="31"/>
      <c r="P2030" s="31"/>
      <c r="Q2030" s="28"/>
    </row>
    <row r="2031" spans="5:17" x14ac:dyDescent="0.2">
      <c r="E2031" s="27"/>
      <c r="F2031" s="27"/>
      <c r="G2031" s="27"/>
      <c r="H2031" s="27"/>
      <c r="I2031" s="31"/>
      <c r="J2031" s="31"/>
      <c r="K2031" s="31"/>
      <c r="L2031" s="31"/>
      <c r="M2031" s="31"/>
      <c r="N2031" s="31"/>
      <c r="O2031" s="31"/>
      <c r="P2031" s="31"/>
      <c r="Q2031" s="28"/>
    </row>
    <row r="2032" spans="5:17" x14ac:dyDescent="0.2">
      <c r="E2032" s="27"/>
      <c r="F2032" s="27"/>
      <c r="G2032" s="27"/>
      <c r="H2032" s="27"/>
      <c r="I2032" s="31"/>
      <c r="J2032" s="31"/>
      <c r="K2032" s="31"/>
      <c r="L2032" s="31"/>
      <c r="M2032" s="31"/>
      <c r="N2032" s="31"/>
      <c r="O2032" s="31"/>
      <c r="P2032" s="31"/>
      <c r="Q2032" s="28"/>
    </row>
    <row r="2033" spans="5:17" x14ac:dyDescent="0.2">
      <c r="E2033" s="27"/>
      <c r="F2033" s="27"/>
      <c r="G2033" s="27"/>
      <c r="H2033" s="27"/>
      <c r="I2033" s="31"/>
      <c r="J2033" s="31"/>
      <c r="K2033" s="31"/>
      <c r="L2033" s="31"/>
      <c r="M2033" s="31"/>
      <c r="N2033" s="31"/>
      <c r="O2033" s="31"/>
      <c r="P2033" s="31"/>
      <c r="Q2033" s="28"/>
    </row>
    <row r="2034" spans="5:17" x14ac:dyDescent="0.2">
      <c r="E2034" s="27"/>
      <c r="F2034" s="27"/>
      <c r="G2034" s="27"/>
      <c r="H2034" s="27"/>
      <c r="I2034" s="31"/>
      <c r="J2034" s="31"/>
      <c r="K2034" s="31"/>
      <c r="L2034" s="31"/>
      <c r="M2034" s="31"/>
      <c r="N2034" s="31"/>
      <c r="O2034" s="31"/>
      <c r="P2034" s="31"/>
      <c r="Q2034" s="28"/>
    </row>
    <row r="2035" spans="5:17" x14ac:dyDescent="0.2">
      <c r="E2035" s="27"/>
      <c r="F2035" s="27"/>
      <c r="G2035" s="27"/>
      <c r="H2035" s="27"/>
      <c r="I2035" s="31"/>
      <c r="J2035" s="31"/>
      <c r="K2035" s="31"/>
      <c r="L2035" s="31"/>
      <c r="M2035" s="31"/>
      <c r="N2035" s="31"/>
      <c r="O2035" s="31"/>
      <c r="P2035" s="31"/>
      <c r="Q2035" s="28"/>
    </row>
    <row r="2036" spans="5:17" x14ac:dyDescent="0.2">
      <c r="E2036" s="27"/>
      <c r="F2036" s="27"/>
      <c r="G2036" s="27"/>
      <c r="H2036" s="27"/>
      <c r="I2036" s="31"/>
      <c r="J2036" s="31"/>
      <c r="K2036" s="31"/>
      <c r="L2036" s="31"/>
      <c r="M2036" s="31"/>
      <c r="N2036" s="31"/>
      <c r="O2036" s="31"/>
      <c r="P2036" s="31"/>
      <c r="Q2036" s="28"/>
    </row>
    <row r="2037" spans="5:17" x14ac:dyDescent="0.2">
      <c r="E2037" s="27"/>
      <c r="F2037" s="27"/>
      <c r="G2037" s="27"/>
      <c r="H2037" s="27"/>
      <c r="I2037" s="31"/>
      <c r="J2037" s="31"/>
      <c r="K2037" s="31"/>
      <c r="L2037" s="31"/>
      <c r="M2037" s="31"/>
      <c r="N2037" s="31"/>
      <c r="O2037" s="31"/>
      <c r="P2037" s="31"/>
      <c r="Q2037" s="28"/>
    </row>
    <row r="2038" spans="5:17" x14ac:dyDescent="0.2">
      <c r="E2038" s="27"/>
      <c r="F2038" s="27"/>
      <c r="G2038" s="27"/>
      <c r="H2038" s="27"/>
      <c r="I2038" s="31"/>
      <c r="J2038" s="31"/>
      <c r="K2038" s="31"/>
      <c r="L2038" s="31"/>
      <c r="M2038" s="31"/>
      <c r="N2038" s="31"/>
      <c r="O2038" s="31"/>
      <c r="P2038" s="31"/>
      <c r="Q2038" s="28"/>
    </row>
    <row r="2039" spans="5:17" x14ac:dyDescent="0.2">
      <c r="E2039" s="27"/>
      <c r="F2039" s="27"/>
      <c r="G2039" s="27"/>
      <c r="H2039" s="27"/>
      <c r="I2039" s="31"/>
      <c r="J2039" s="31"/>
      <c r="K2039" s="31"/>
      <c r="L2039" s="31"/>
      <c r="M2039" s="31"/>
      <c r="N2039" s="31"/>
      <c r="O2039" s="31"/>
      <c r="P2039" s="31"/>
      <c r="Q2039" s="28"/>
    </row>
    <row r="2040" spans="5:17" x14ac:dyDescent="0.2">
      <c r="E2040" s="27"/>
      <c r="F2040" s="27"/>
      <c r="G2040" s="27"/>
      <c r="H2040" s="27"/>
      <c r="I2040" s="31"/>
      <c r="J2040" s="31"/>
      <c r="K2040" s="31"/>
      <c r="L2040" s="31"/>
      <c r="M2040" s="31"/>
      <c r="N2040" s="31"/>
      <c r="O2040" s="31"/>
      <c r="P2040" s="31"/>
      <c r="Q2040" s="28"/>
    </row>
    <row r="2041" spans="5:17" x14ac:dyDescent="0.2">
      <c r="E2041" s="27"/>
      <c r="F2041" s="27"/>
      <c r="G2041" s="27"/>
      <c r="H2041" s="27"/>
      <c r="I2041" s="31"/>
      <c r="J2041" s="31"/>
      <c r="K2041" s="31"/>
      <c r="L2041" s="31"/>
      <c r="M2041" s="31"/>
      <c r="N2041" s="31"/>
      <c r="O2041" s="31"/>
      <c r="P2041" s="31"/>
      <c r="Q2041" s="28"/>
    </row>
    <row r="2042" spans="5:17" x14ac:dyDescent="0.2">
      <c r="E2042" s="27"/>
      <c r="F2042" s="27"/>
      <c r="G2042" s="27"/>
      <c r="H2042" s="27"/>
      <c r="I2042" s="31"/>
      <c r="J2042" s="31"/>
      <c r="K2042" s="31"/>
      <c r="L2042" s="31"/>
      <c r="M2042" s="31"/>
      <c r="N2042" s="31"/>
      <c r="O2042" s="31"/>
      <c r="P2042" s="31"/>
      <c r="Q2042" s="28"/>
    </row>
    <row r="2043" spans="5:17" x14ac:dyDescent="0.2">
      <c r="E2043" s="27"/>
      <c r="F2043" s="27"/>
      <c r="G2043" s="27"/>
      <c r="H2043" s="27"/>
      <c r="I2043" s="31"/>
      <c r="J2043" s="31"/>
      <c r="K2043" s="31"/>
      <c r="L2043" s="31"/>
      <c r="M2043" s="31"/>
      <c r="N2043" s="31"/>
      <c r="O2043" s="31"/>
      <c r="P2043" s="31"/>
      <c r="Q2043" s="28"/>
    </row>
    <row r="2044" spans="5:17" x14ac:dyDescent="0.2">
      <c r="E2044" s="27"/>
      <c r="F2044" s="27"/>
      <c r="G2044" s="27"/>
      <c r="H2044" s="27"/>
      <c r="I2044" s="31"/>
      <c r="J2044" s="31"/>
      <c r="K2044" s="31"/>
      <c r="L2044" s="31"/>
      <c r="M2044" s="31"/>
      <c r="N2044" s="31"/>
      <c r="O2044" s="31"/>
      <c r="P2044" s="31"/>
      <c r="Q2044" s="28"/>
    </row>
    <row r="2045" spans="5:17" x14ac:dyDescent="0.2">
      <c r="E2045" s="27"/>
      <c r="F2045" s="27"/>
      <c r="G2045" s="27"/>
      <c r="H2045" s="27"/>
      <c r="I2045" s="31"/>
      <c r="J2045" s="31"/>
      <c r="K2045" s="31"/>
      <c r="L2045" s="31"/>
      <c r="M2045" s="31"/>
      <c r="N2045" s="31"/>
      <c r="O2045" s="31"/>
      <c r="P2045" s="31"/>
      <c r="Q2045" s="28"/>
    </row>
    <row r="2046" spans="5:17" x14ac:dyDescent="0.2">
      <c r="E2046" s="27"/>
      <c r="F2046" s="27"/>
      <c r="G2046" s="27"/>
      <c r="H2046" s="27"/>
      <c r="I2046" s="31"/>
      <c r="J2046" s="31"/>
      <c r="K2046" s="31"/>
      <c r="L2046" s="31"/>
      <c r="M2046" s="31"/>
      <c r="N2046" s="31"/>
      <c r="O2046" s="31"/>
      <c r="P2046" s="31"/>
      <c r="Q2046" s="28"/>
    </row>
    <row r="2047" spans="5:17" x14ac:dyDescent="0.2">
      <c r="E2047" s="27"/>
      <c r="F2047" s="27"/>
      <c r="G2047" s="27"/>
      <c r="H2047" s="27"/>
      <c r="I2047" s="31"/>
      <c r="J2047" s="31"/>
      <c r="K2047" s="31"/>
      <c r="L2047" s="31"/>
      <c r="M2047" s="31"/>
      <c r="N2047" s="31"/>
      <c r="O2047" s="31"/>
      <c r="P2047" s="31"/>
      <c r="Q2047" s="28"/>
    </row>
    <row r="2048" spans="5:17" x14ac:dyDescent="0.2">
      <c r="E2048" s="27"/>
      <c r="F2048" s="27"/>
      <c r="G2048" s="27"/>
      <c r="H2048" s="27"/>
      <c r="I2048" s="31"/>
      <c r="J2048" s="31"/>
      <c r="K2048" s="31"/>
      <c r="L2048" s="31"/>
      <c r="M2048" s="31"/>
      <c r="N2048" s="31"/>
      <c r="O2048" s="31"/>
      <c r="P2048" s="31"/>
      <c r="Q2048" s="28"/>
    </row>
    <row r="2049" spans="5:17" x14ac:dyDescent="0.2">
      <c r="E2049" s="27"/>
      <c r="F2049" s="27"/>
      <c r="G2049" s="27"/>
      <c r="H2049" s="27"/>
      <c r="I2049" s="31"/>
      <c r="J2049" s="31"/>
      <c r="K2049" s="31"/>
      <c r="L2049" s="31"/>
      <c r="M2049" s="31"/>
      <c r="N2049" s="31"/>
      <c r="O2049" s="31"/>
      <c r="P2049" s="31"/>
      <c r="Q2049" s="28"/>
    </row>
    <row r="2050" spans="5:17" x14ac:dyDescent="0.2">
      <c r="E2050" s="27"/>
      <c r="F2050" s="27"/>
      <c r="G2050" s="27"/>
      <c r="H2050" s="27"/>
      <c r="I2050" s="31"/>
      <c r="J2050" s="31"/>
      <c r="K2050" s="31"/>
      <c r="L2050" s="31"/>
      <c r="M2050" s="31"/>
      <c r="N2050" s="31"/>
      <c r="O2050" s="31"/>
      <c r="P2050" s="31"/>
      <c r="Q2050" s="28"/>
    </row>
    <row r="2051" spans="5:17" x14ac:dyDescent="0.2">
      <c r="E2051" s="27"/>
      <c r="F2051" s="27"/>
      <c r="G2051" s="27"/>
      <c r="H2051" s="27"/>
      <c r="I2051" s="31"/>
      <c r="J2051" s="31"/>
      <c r="K2051" s="31"/>
      <c r="L2051" s="31"/>
      <c r="M2051" s="31"/>
      <c r="N2051" s="31"/>
      <c r="O2051" s="31"/>
      <c r="P2051" s="31"/>
      <c r="Q2051" s="28"/>
    </row>
    <row r="2052" spans="5:17" x14ac:dyDescent="0.2">
      <c r="E2052" s="27"/>
      <c r="F2052" s="27"/>
      <c r="G2052" s="27"/>
      <c r="H2052" s="27"/>
      <c r="I2052" s="31"/>
      <c r="J2052" s="31"/>
      <c r="K2052" s="31"/>
      <c r="L2052" s="31"/>
      <c r="M2052" s="31"/>
      <c r="N2052" s="31"/>
      <c r="O2052" s="31"/>
      <c r="P2052" s="31"/>
      <c r="Q2052" s="28"/>
    </row>
    <row r="2053" spans="5:17" x14ac:dyDescent="0.2">
      <c r="E2053" s="27"/>
      <c r="F2053" s="27"/>
      <c r="G2053" s="27"/>
      <c r="H2053" s="27"/>
      <c r="I2053" s="31"/>
      <c r="J2053" s="31"/>
      <c r="K2053" s="31"/>
      <c r="L2053" s="31"/>
      <c r="M2053" s="31"/>
      <c r="N2053" s="31"/>
      <c r="O2053" s="31"/>
      <c r="P2053" s="31"/>
      <c r="Q2053" s="28"/>
    </row>
    <row r="2054" spans="5:17" x14ac:dyDescent="0.2">
      <c r="E2054" s="27"/>
      <c r="F2054" s="27"/>
      <c r="G2054" s="27"/>
      <c r="H2054" s="27"/>
      <c r="I2054" s="31"/>
      <c r="J2054" s="31"/>
      <c r="K2054" s="31"/>
      <c r="L2054" s="31"/>
      <c r="M2054" s="31"/>
      <c r="N2054" s="31"/>
      <c r="O2054" s="31"/>
      <c r="P2054" s="31"/>
      <c r="Q2054" s="28"/>
    </row>
    <row r="2055" spans="5:17" x14ac:dyDescent="0.2">
      <c r="E2055" s="27"/>
      <c r="F2055" s="27"/>
      <c r="G2055" s="27"/>
      <c r="H2055" s="27"/>
      <c r="I2055" s="31"/>
      <c r="J2055" s="31"/>
      <c r="K2055" s="31"/>
      <c r="L2055" s="31"/>
      <c r="M2055" s="31"/>
      <c r="N2055" s="31"/>
      <c r="O2055" s="31"/>
      <c r="P2055" s="31"/>
      <c r="Q2055" s="28"/>
    </row>
    <row r="2056" spans="5:17" x14ac:dyDescent="0.2">
      <c r="E2056" s="27"/>
      <c r="F2056" s="27"/>
      <c r="G2056" s="27"/>
      <c r="H2056" s="27"/>
      <c r="I2056" s="31"/>
      <c r="J2056" s="31"/>
      <c r="K2056" s="31"/>
      <c r="L2056" s="31"/>
      <c r="M2056" s="31"/>
      <c r="N2056" s="31"/>
      <c r="O2056" s="31"/>
      <c r="P2056" s="31"/>
      <c r="Q2056" s="28"/>
    </row>
    <row r="2057" spans="5:17" x14ac:dyDescent="0.2">
      <c r="E2057" s="27"/>
      <c r="F2057" s="27"/>
      <c r="G2057" s="27"/>
      <c r="H2057" s="27"/>
      <c r="I2057" s="31"/>
      <c r="J2057" s="31"/>
      <c r="K2057" s="31"/>
      <c r="L2057" s="31"/>
      <c r="M2057" s="31"/>
      <c r="N2057" s="31"/>
      <c r="O2057" s="31"/>
      <c r="P2057" s="31"/>
      <c r="Q2057" s="28"/>
    </row>
    <row r="2058" spans="5:17" x14ac:dyDescent="0.2">
      <c r="E2058" s="27"/>
      <c r="F2058" s="27"/>
      <c r="G2058" s="27"/>
      <c r="H2058" s="27"/>
      <c r="I2058" s="31"/>
      <c r="J2058" s="31"/>
      <c r="K2058" s="31"/>
      <c r="L2058" s="31"/>
      <c r="M2058" s="31"/>
      <c r="N2058" s="31"/>
      <c r="O2058" s="31"/>
      <c r="P2058" s="31"/>
      <c r="Q2058" s="28"/>
    </row>
    <row r="2059" spans="5:17" x14ac:dyDescent="0.2">
      <c r="E2059" s="27"/>
      <c r="F2059" s="27"/>
      <c r="G2059" s="27"/>
      <c r="H2059" s="27"/>
      <c r="I2059" s="31"/>
      <c r="J2059" s="31"/>
      <c r="K2059" s="31"/>
      <c r="L2059" s="31"/>
      <c r="M2059" s="31"/>
      <c r="N2059" s="31"/>
      <c r="O2059" s="31"/>
      <c r="P2059" s="31"/>
      <c r="Q2059" s="28"/>
    </row>
    <row r="2060" spans="5:17" x14ac:dyDescent="0.2">
      <c r="E2060" s="27"/>
      <c r="F2060" s="27"/>
      <c r="G2060" s="27"/>
      <c r="H2060" s="27"/>
      <c r="I2060" s="31"/>
      <c r="J2060" s="31"/>
      <c r="K2060" s="31"/>
      <c r="L2060" s="31"/>
      <c r="M2060" s="31"/>
      <c r="N2060" s="31"/>
      <c r="O2060" s="31"/>
      <c r="P2060" s="31"/>
      <c r="Q2060" s="28"/>
    </row>
    <row r="2061" spans="5:17" x14ac:dyDescent="0.2">
      <c r="E2061" s="27"/>
      <c r="F2061" s="27"/>
      <c r="G2061" s="27"/>
      <c r="H2061" s="27"/>
      <c r="I2061" s="31"/>
      <c r="J2061" s="31"/>
      <c r="K2061" s="31"/>
      <c r="L2061" s="31"/>
      <c r="M2061" s="31"/>
      <c r="N2061" s="31"/>
      <c r="O2061" s="31"/>
      <c r="P2061" s="31"/>
      <c r="Q2061" s="28"/>
    </row>
    <row r="2062" spans="5:17" x14ac:dyDescent="0.2">
      <c r="E2062" s="27"/>
      <c r="F2062" s="27"/>
      <c r="G2062" s="27"/>
      <c r="H2062" s="27"/>
      <c r="I2062" s="31"/>
      <c r="J2062" s="31"/>
      <c r="K2062" s="31"/>
      <c r="L2062" s="31"/>
      <c r="M2062" s="31"/>
      <c r="N2062" s="31"/>
      <c r="O2062" s="31"/>
      <c r="P2062" s="31"/>
      <c r="Q2062" s="28"/>
    </row>
    <row r="2063" spans="5:17" x14ac:dyDescent="0.2">
      <c r="E2063" s="27"/>
      <c r="F2063" s="27"/>
      <c r="G2063" s="27"/>
      <c r="H2063" s="27"/>
      <c r="I2063" s="31"/>
      <c r="J2063" s="31"/>
      <c r="K2063" s="31"/>
      <c r="L2063" s="31"/>
      <c r="M2063" s="31"/>
      <c r="N2063" s="31"/>
      <c r="O2063" s="31"/>
      <c r="P2063" s="31"/>
      <c r="Q2063" s="28"/>
    </row>
    <row r="2064" spans="5:17" x14ac:dyDescent="0.2">
      <c r="E2064" s="27"/>
      <c r="F2064" s="27"/>
      <c r="G2064" s="27"/>
      <c r="H2064" s="27"/>
      <c r="I2064" s="31"/>
      <c r="J2064" s="31"/>
      <c r="K2064" s="31"/>
      <c r="L2064" s="31"/>
      <c r="M2064" s="31"/>
      <c r="N2064" s="31"/>
      <c r="O2064" s="31"/>
      <c r="P2064" s="31"/>
      <c r="Q2064" s="28"/>
    </row>
    <row r="2065" spans="5:17" x14ac:dyDescent="0.2">
      <c r="E2065" s="27"/>
      <c r="F2065" s="27"/>
      <c r="G2065" s="27"/>
      <c r="H2065" s="27"/>
      <c r="I2065" s="31"/>
      <c r="J2065" s="31"/>
      <c r="K2065" s="31"/>
      <c r="L2065" s="31"/>
      <c r="M2065" s="31"/>
      <c r="N2065" s="31"/>
      <c r="O2065" s="31"/>
      <c r="P2065" s="31"/>
      <c r="Q2065" s="28"/>
    </row>
    <row r="2066" spans="5:17" x14ac:dyDescent="0.2">
      <c r="E2066" s="27"/>
      <c r="F2066" s="27"/>
      <c r="G2066" s="27"/>
      <c r="H2066" s="27"/>
      <c r="I2066" s="31"/>
      <c r="J2066" s="31"/>
      <c r="K2066" s="31"/>
      <c r="L2066" s="31"/>
      <c r="M2066" s="31"/>
      <c r="N2066" s="31"/>
      <c r="O2066" s="31"/>
      <c r="P2066" s="31"/>
      <c r="Q2066" s="28"/>
    </row>
    <row r="2067" spans="5:17" x14ac:dyDescent="0.2">
      <c r="E2067" s="27"/>
      <c r="F2067" s="27"/>
      <c r="G2067" s="27"/>
      <c r="H2067" s="27"/>
      <c r="I2067" s="31"/>
      <c r="J2067" s="31"/>
      <c r="K2067" s="31"/>
      <c r="L2067" s="31"/>
      <c r="M2067" s="31"/>
      <c r="N2067" s="31"/>
      <c r="O2067" s="31"/>
      <c r="P2067" s="31"/>
      <c r="Q2067" s="28"/>
    </row>
    <row r="2068" spans="5:17" x14ac:dyDescent="0.2">
      <c r="E2068" s="27"/>
      <c r="F2068" s="27"/>
      <c r="G2068" s="27"/>
      <c r="H2068" s="27"/>
      <c r="I2068" s="31"/>
      <c r="J2068" s="31"/>
      <c r="K2068" s="31"/>
      <c r="L2068" s="31"/>
      <c r="M2068" s="31"/>
      <c r="N2068" s="31"/>
      <c r="O2068" s="31"/>
      <c r="P2068" s="31"/>
      <c r="Q2068" s="28"/>
    </row>
    <row r="2069" spans="5:17" x14ac:dyDescent="0.2">
      <c r="E2069" s="27"/>
      <c r="F2069" s="27"/>
      <c r="G2069" s="27"/>
      <c r="H2069" s="27"/>
      <c r="I2069" s="31"/>
      <c r="J2069" s="31"/>
      <c r="K2069" s="31"/>
      <c r="L2069" s="31"/>
      <c r="M2069" s="31"/>
      <c r="N2069" s="31"/>
      <c r="O2069" s="31"/>
      <c r="P2069" s="31"/>
      <c r="Q2069" s="28"/>
    </row>
    <row r="2070" spans="5:17" x14ac:dyDescent="0.2">
      <c r="E2070" s="27"/>
      <c r="F2070" s="27"/>
      <c r="G2070" s="27"/>
      <c r="H2070" s="27"/>
      <c r="I2070" s="31"/>
      <c r="J2070" s="31"/>
      <c r="K2070" s="31"/>
      <c r="L2070" s="31"/>
      <c r="M2070" s="31"/>
      <c r="N2070" s="31"/>
      <c r="O2070" s="31"/>
      <c r="P2070" s="31"/>
      <c r="Q2070" s="28"/>
    </row>
    <row r="2071" spans="5:17" x14ac:dyDescent="0.2">
      <c r="E2071" s="27"/>
      <c r="F2071" s="27"/>
      <c r="G2071" s="27"/>
      <c r="H2071" s="27"/>
      <c r="I2071" s="31"/>
      <c r="J2071" s="31"/>
      <c r="K2071" s="31"/>
      <c r="L2071" s="31"/>
      <c r="M2071" s="31"/>
      <c r="N2071" s="31"/>
      <c r="O2071" s="31"/>
      <c r="P2071" s="31"/>
      <c r="Q2071" s="28"/>
    </row>
    <row r="2072" spans="5:17" x14ac:dyDescent="0.2">
      <c r="E2072" s="27"/>
      <c r="F2072" s="27"/>
      <c r="G2072" s="27"/>
      <c r="H2072" s="27"/>
      <c r="I2072" s="31"/>
      <c r="J2072" s="31"/>
      <c r="K2072" s="31"/>
      <c r="L2072" s="31"/>
      <c r="M2072" s="31"/>
      <c r="N2072" s="31"/>
      <c r="O2072" s="31"/>
      <c r="P2072" s="31"/>
      <c r="Q2072" s="28"/>
    </row>
    <row r="2073" spans="5:17" x14ac:dyDescent="0.2">
      <c r="E2073" s="27"/>
      <c r="F2073" s="27"/>
      <c r="G2073" s="27"/>
      <c r="H2073" s="27"/>
      <c r="I2073" s="31"/>
      <c r="J2073" s="31"/>
      <c r="K2073" s="31"/>
      <c r="L2073" s="31"/>
      <c r="M2073" s="31"/>
      <c r="N2073" s="31"/>
      <c r="O2073" s="31"/>
      <c r="P2073" s="31"/>
      <c r="Q2073" s="28"/>
    </row>
    <row r="2074" spans="5:17" x14ac:dyDescent="0.2">
      <c r="E2074" s="27"/>
      <c r="F2074" s="27"/>
      <c r="G2074" s="27"/>
      <c r="H2074" s="27"/>
      <c r="I2074" s="31"/>
      <c r="J2074" s="31"/>
      <c r="K2074" s="31"/>
      <c r="L2074" s="31"/>
      <c r="M2074" s="31"/>
      <c r="N2074" s="31"/>
      <c r="O2074" s="31"/>
      <c r="P2074" s="31"/>
      <c r="Q2074" s="28"/>
    </row>
    <row r="2075" spans="5:17" x14ac:dyDescent="0.2">
      <c r="E2075" s="27"/>
      <c r="F2075" s="27"/>
      <c r="G2075" s="27"/>
      <c r="H2075" s="27"/>
      <c r="I2075" s="31"/>
      <c r="J2075" s="31"/>
      <c r="K2075" s="31"/>
      <c r="L2075" s="31"/>
      <c r="M2075" s="31"/>
      <c r="N2075" s="31"/>
      <c r="O2075" s="31"/>
      <c r="P2075" s="31"/>
      <c r="Q2075" s="28"/>
    </row>
    <row r="2076" spans="5:17" x14ac:dyDescent="0.2">
      <c r="E2076" s="27"/>
      <c r="F2076" s="27"/>
      <c r="G2076" s="27"/>
      <c r="H2076" s="27"/>
      <c r="I2076" s="31"/>
      <c r="J2076" s="31"/>
      <c r="K2076" s="31"/>
      <c r="L2076" s="31"/>
      <c r="M2076" s="31"/>
      <c r="N2076" s="31"/>
      <c r="O2076" s="31"/>
      <c r="P2076" s="31"/>
      <c r="Q2076" s="28"/>
    </row>
    <row r="2077" spans="5:17" x14ac:dyDescent="0.2">
      <c r="E2077" s="27"/>
      <c r="F2077" s="27"/>
      <c r="G2077" s="27"/>
      <c r="H2077" s="27"/>
      <c r="I2077" s="31"/>
      <c r="J2077" s="31"/>
      <c r="K2077" s="31"/>
      <c r="L2077" s="31"/>
      <c r="M2077" s="31"/>
      <c r="N2077" s="31"/>
      <c r="O2077" s="31"/>
      <c r="P2077" s="31"/>
      <c r="Q2077" s="28"/>
    </row>
    <row r="2078" spans="5:17" x14ac:dyDescent="0.2">
      <c r="E2078" s="27"/>
      <c r="F2078" s="27"/>
      <c r="G2078" s="27"/>
      <c r="H2078" s="27"/>
      <c r="I2078" s="31"/>
      <c r="J2078" s="31"/>
      <c r="K2078" s="31"/>
      <c r="L2078" s="31"/>
      <c r="M2078" s="31"/>
      <c r="N2078" s="31"/>
      <c r="O2078" s="31"/>
      <c r="P2078" s="31"/>
      <c r="Q2078" s="28"/>
    </row>
    <row r="2079" spans="5:17" x14ac:dyDescent="0.2">
      <c r="E2079" s="27"/>
      <c r="F2079" s="27"/>
      <c r="G2079" s="27"/>
      <c r="H2079" s="27"/>
      <c r="I2079" s="31"/>
      <c r="J2079" s="31"/>
      <c r="K2079" s="31"/>
      <c r="L2079" s="31"/>
      <c r="M2079" s="31"/>
      <c r="N2079" s="31"/>
      <c r="O2079" s="31"/>
      <c r="P2079" s="31"/>
      <c r="Q2079" s="28"/>
    </row>
    <row r="2080" spans="5:17" x14ac:dyDescent="0.2">
      <c r="E2080" s="27"/>
      <c r="F2080" s="27"/>
      <c r="G2080" s="27"/>
      <c r="H2080" s="27"/>
      <c r="I2080" s="31"/>
      <c r="J2080" s="31"/>
      <c r="K2080" s="31"/>
      <c r="L2080" s="31"/>
      <c r="M2080" s="31"/>
      <c r="N2080" s="31"/>
      <c r="O2080" s="31"/>
      <c r="P2080" s="31"/>
      <c r="Q2080" s="28"/>
    </row>
    <row r="2081" spans="5:17" x14ac:dyDescent="0.2">
      <c r="E2081" s="27"/>
      <c r="F2081" s="27"/>
      <c r="G2081" s="27"/>
      <c r="H2081" s="27"/>
      <c r="I2081" s="31"/>
      <c r="J2081" s="31"/>
      <c r="K2081" s="31"/>
      <c r="L2081" s="31"/>
      <c r="M2081" s="31"/>
      <c r="N2081" s="31"/>
      <c r="O2081" s="31"/>
      <c r="P2081" s="31"/>
      <c r="Q2081" s="28"/>
    </row>
    <row r="2082" spans="5:17" x14ac:dyDescent="0.2">
      <c r="E2082" s="27"/>
      <c r="F2082" s="27"/>
      <c r="G2082" s="27"/>
      <c r="H2082" s="27"/>
      <c r="I2082" s="31"/>
      <c r="J2082" s="31"/>
      <c r="K2082" s="31"/>
      <c r="L2082" s="31"/>
      <c r="M2082" s="31"/>
      <c r="N2082" s="31"/>
      <c r="O2082" s="31"/>
      <c r="P2082" s="31"/>
      <c r="Q2082" s="28"/>
    </row>
    <row r="2083" spans="5:17" x14ac:dyDescent="0.2">
      <c r="E2083" s="27"/>
      <c r="F2083" s="27"/>
      <c r="G2083" s="27"/>
      <c r="H2083" s="27"/>
      <c r="I2083" s="31"/>
      <c r="J2083" s="31"/>
      <c r="K2083" s="31"/>
      <c r="L2083" s="31"/>
      <c r="M2083" s="31"/>
      <c r="N2083" s="31"/>
      <c r="O2083" s="31"/>
      <c r="P2083" s="31"/>
      <c r="Q2083" s="28"/>
    </row>
    <row r="2084" spans="5:17" x14ac:dyDescent="0.2">
      <c r="E2084" s="27"/>
      <c r="F2084" s="27"/>
      <c r="G2084" s="27"/>
      <c r="H2084" s="27"/>
      <c r="I2084" s="31"/>
      <c r="J2084" s="31"/>
      <c r="K2084" s="31"/>
      <c r="L2084" s="31"/>
      <c r="M2084" s="31"/>
      <c r="N2084" s="31"/>
      <c r="O2084" s="31"/>
      <c r="P2084" s="31"/>
      <c r="Q2084" s="28"/>
    </row>
    <row r="2085" spans="5:17" x14ac:dyDescent="0.2">
      <c r="E2085" s="27"/>
      <c r="F2085" s="27"/>
      <c r="G2085" s="27"/>
      <c r="H2085" s="27"/>
      <c r="I2085" s="31"/>
      <c r="J2085" s="31"/>
      <c r="K2085" s="31"/>
      <c r="L2085" s="31"/>
      <c r="M2085" s="31"/>
      <c r="N2085" s="31"/>
      <c r="O2085" s="31"/>
      <c r="P2085" s="31"/>
      <c r="Q2085" s="28"/>
    </row>
    <row r="2086" spans="5:17" x14ac:dyDescent="0.2">
      <c r="E2086" s="27"/>
      <c r="F2086" s="27"/>
      <c r="G2086" s="27"/>
      <c r="H2086" s="27"/>
      <c r="I2086" s="31"/>
      <c r="J2086" s="31"/>
      <c r="K2086" s="31"/>
      <c r="L2086" s="31"/>
      <c r="M2086" s="31"/>
      <c r="N2086" s="31"/>
      <c r="O2086" s="31"/>
      <c r="P2086" s="31"/>
      <c r="Q2086" s="28"/>
    </row>
    <row r="2087" spans="5:17" x14ac:dyDescent="0.2">
      <c r="E2087" s="27"/>
      <c r="F2087" s="27"/>
      <c r="G2087" s="27"/>
      <c r="H2087" s="27"/>
      <c r="I2087" s="31"/>
      <c r="J2087" s="31"/>
      <c r="K2087" s="31"/>
      <c r="L2087" s="31"/>
      <c r="M2087" s="31"/>
      <c r="N2087" s="31"/>
      <c r="O2087" s="31"/>
      <c r="P2087" s="31"/>
      <c r="Q2087" s="28"/>
    </row>
    <row r="2088" spans="5:17" x14ac:dyDescent="0.2">
      <c r="E2088" s="27"/>
      <c r="F2088" s="27"/>
      <c r="G2088" s="27"/>
      <c r="H2088" s="27"/>
      <c r="I2088" s="31"/>
      <c r="J2088" s="31"/>
      <c r="K2088" s="31"/>
      <c r="L2088" s="31"/>
      <c r="M2088" s="31"/>
      <c r="N2088" s="31"/>
      <c r="O2088" s="31"/>
      <c r="P2088" s="31"/>
      <c r="Q2088" s="28"/>
    </row>
    <row r="2089" spans="5:17" x14ac:dyDescent="0.2">
      <c r="E2089" s="27"/>
      <c r="F2089" s="27"/>
      <c r="G2089" s="27"/>
      <c r="H2089" s="27"/>
      <c r="I2089" s="31"/>
      <c r="J2089" s="31"/>
      <c r="K2089" s="31"/>
      <c r="L2089" s="31"/>
      <c r="M2089" s="31"/>
      <c r="N2089" s="31"/>
      <c r="O2089" s="31"/>
      <c r="P2089" s="31"/>
      <c r="Q2089" s="28"/>
    </row>
    <row r="2090" spans="5:17" x14ac:dyDescent="0.2">
      <c r="E2090" s="27"/>
      <c r="F2090" s="27"/>
      <c r="G2090" s="27"/>
      <c r="H2090" s="27"/>
      <c r="I2090" s="31"/>
      <c r="J2090" s="31"/>
      <c r="K2090" s="31"/>
      <c r="L2090" s="31"/>
      <c r="M2090" s="31"/>
      <c r="N2090" s="31"/>
      <c r="O2090" s="31"/>
      <c r="P2090" s="31"/>
      <c r="Q2090" s="28"/>
    </row>
    <row r="2091" spans="5:17" x14ac:dyDescent="0.2">
      <c r="E2091" s="27"/>
      <c r="F2091" s="27"/>
      <c r="G2091" s="27"/>
      <c r="H2091" s="27"/>
      <c r="I2091" s="31"/>
      <c r="J2091" s="31"/>
      <c r="K2091" s="31"/>
      <c r="L2091" s="31"/>
      <c r="M2091" s="31"/>
      <c r="N2091" s="31"/>
      <c r="O2091" s="31"/>
      <c r="P2091" s="31"/>
      <c r="Q2091" s="28"/>
    </row>
    <row r="2092" spans="5:17" x14ac:dyDescent="0.2">
      <c r="E2092" s="27"/>
      <c r="F2092" s="27"/>
      <c r="G2092" s="27"/>
      <c r="H2092" s="27"/>
      <c r="I2092" s="31"/>
      <c r="J2092" s="31"/>
      <c r="K2092" s="31"/>
      <c r="L2092" s="31"/>
      <c r="M2092" s="31"/>
      <c r="N2092" s="31"/>
      <c r="O2092" s="31"/>
      <c r="P2092" s="31"/>
      <c r="Q2092" s="28"/>
    </row>
    <row r="2093" spans="5:17" x14ac:dyDescent="0.2">
      <c r="E2093" s="27"/>
      <c r="F2093" s="27"/>
      <c r="G2093" s="27"/>
      <c r="H2093" s="27"/>
      <c r="I2093" s="31"/>
      <c r="J2093" s="31"/>
      <c r="K2093" s="31"/>
      <c r="L2093" s="31"/>
      <c r="M2093" s="31"/>
      <c r="N2093" s="31"/>
      <c r="O2093" s="31"/>
      <c r="P2093" s="31"/>
      <c r="Q2093" s="28"/>
    </row>
    <row r="2094" spans="5:17" x14ac:dyDescent="0.2">
      <c r="E2094" s="27"/>
      <c r="F2094" s="27"/>
      <c r="G2094" s="27"/>
      <c r="H2094" s="27"/>
      <c r="I2094" s="31"/>
      <c r="J2094" s="31"/>
      <c r="K2094" s="31"/>
      <c r="L2094" s="31"/>
      <c r="M2094" s="31"/>
      <c r="N2094" s="31"/>
      <c r="O2094" s="31"/>
      <c r="P2094" s="31"/>
      <c r="Q2094" s="28"/>
    </row>
    <row r="2095" spans="5:17" x14ac:dyDescent="0.2">
      <c r="E2095" s="27"/>
      <c r="F2095" s="27"/>
      <c r="G2095" s="27"/>
      <c r="H2095" s="27"/>
      <c r="I2095" s="31"/>
      <c r="J2095" s="31"/>
      <c r="K2095" s="31"/>
      <c r="L2095" s="31"/>
      <c r="M2095" s="31"/>
      <c r="N2095" s="31"/>
      <c r="O2095" s="31"/>
      <c r="P2095" s="31"/>
      <c r="Q2095" s="28"/>
    </row>
    <row r="2096" spans="5:17" x14ac:dyDescent="0.2">
      <c r="E2096" s="27"/>
      <c r="F2096" s="27"/>
      <c r="G2096" s="27"/>
      <c r="H2096" s="27"/>
      <c r="I2096" s="31"/>
      <c r="J2096" s="31"/>
      <c r="K2096" s="31"/>
      <c r="L2096" s="31"/>
      <c r="M2096" s="31"/>
      <c r="N2096" s="31"/>
      <c r="O2096" s="31"/>
      <c r="P2096" s="31"/>
      <c r="Q2096" s="28"/>
    </row>
    <row r="2097" spans="5:17" x14ac:dyDescent="0.2">
      <c r="E2097" s="27"/>
      <c r="F2097" s="27"/>
      <c r="G2097" s="27"/>
      <c r="H2097" s="27"/>
      <c r="I2097" s="31"/>
      <c r="J2097" s="31"/>
      <c r="K2097" s="31"/>
      <c r="L2097" s="31"/>
      <c r="M2097" s="31"/>
      <c r="N2097" s="31"/>
      <c r="O2097" s="31"/>
      <c r="P2097" s="31"/>
      <c r="Q2097" s="28"/>
    </row>
    <row r="2098" spans="5:17" x14ac:dyDescent="0.2">
      <c r="E2098" s="27"/>
      <c r="F2098" s="27"/>
      <c r="G2098" s="27"/>
      <c r="H2098" s="27"/>
      <c r="I2098" s="31"/>
      <c r="J2098" s="31"/>
      <c r="K2098" s="31"/>
      <c r="L2098" s="31"/>
      <c r="M2098" s="31"/>
      <c r="N2098" s="31"/>
      <c r="O2098" s="31"/>
      <c r="P2098" s="31"/>
      <c r="Q2098" s="28"/>
    </row>
    <row r="2099" spans="5:17" x14ac:dyDescent="0.2">
      <c r="E2099" s="27"/>
      <c r="F2099" s="27"/>
      <c r="G2099" s="27"/>
      <c r="H2099" s="27"/>
      <c r="I2099" s="31"/>
      <c r="J2099" s="31"/>
      <c r="K2099" s="31"/>
      <c r="L2099" s="31"/>
      <c r="M2099" s="31"/>
      <c r="N2099" s="31"/>
      <c r="O2099" s="31"/>
      <c r="P2099" s="31"/>
      <c r="Q2099" s="28"/>
    </row>
    <row r="2100" spans="5:17" x14ac:dyDescent="0.2">
      <c r="E2100" s="27"/>
      <c r="F2100" s="27"/>
      <c r="G2100" s="27"/>
      <c r="H2100" s="27"/>
      <c r="I2100" s="31"/>
      <c r="J2100" s="31"/>
      <c r="K2100" s="31"/>
      <c r="L2100" s="31"/>
      <c r="M2100" s="31"/>
      <c r="N2100" s="31"/>
      <c r="O2100" s="31"/>
      <c r="P2100" s="31"/>
      <c r="Q2100" s="28"/>
    </row>
    <row r="2101" spans="5:17" x14ac:dyDescent="0.2">
      <c r="E2101" s="27"/>
      <c r="F2101" s="27"/>
      <c r="G2101" s="27"/>
      <c r="H2101" s="27"/>
      <c r="I2101" s="31"/>
      <c r="J2101" s="31"/>
      <c r="K2101" s="31"/>
      <c r="L2101" s="31"/>
      <c r="M2101" s="31"/>
      <c r="N2101" s="31"/>
      <c r="O2101" s="31"/>
      <c r="P2101" s="31"/>
      <c r="Q2101" s="28"/>
    </row>
    <row r="2102" spans="5:17" x14ac:dyDescent="0.2">
      <c r="E2102" s="27"/>
      <c r="F2102" s="27"/>
      <c r="G2102" s="27"/>
      <c r="H2102" s="27"/>
      <c r="I2102" s="31"/>
      <c r="J2102" s="31"/>
      <c r="K2102" s="31"/>
      <c r="L2102" s="31"/>
      <c r="M2102" s="31"/>
      <c r="N2102" s="31"/>
      <c r="O2102" s="31"/>
      <c r="P2102" s="31"/>
      <c r="Q2102" s="28"/>
    </row>
    <row r="2103" spans="5:17" x14ac:dyDescent="0.2">
      <c r="E2103" s="27"/>
      <c r="F2103" s="27"/>
      <c r="G2103" s="27"/>
      <c r="H2103" s="27"/>
      <c r="I2103" s="31"/>
      <c r="J2103" s="31"/>
      <c r="K2103" s="31"/>
      <c r="L2103" s="31"/>
      <c r="M2103" s="31"/>
      <c r="N2103" s="31"/>
      <c r="O2103" s="31"/>
      <c r="P2103" s="31"/>
      <c r="Q2103" s="28"/>
    </row>
    <row r="2104" spans="5:17" x14ac:dyDescent="0.2">
      <c r="E2104" s="27"/>
      <c r="F2104" s="27"/>
      <c r="G2104" s="27"/>
      <c r="H2104" s="27"/>
      <c r="I2104" s="31"/>
      <c r="J2104" s="31"/>
      <c r="K2104" s="31"/>
      <c r="L2104" s="31"/>
      <c r="M2104" s="31"/>
      <c r="N2104" s="31"/>
      <c r="O2104" s="31"/>
      <c r="P2104" s="31"/>
      <c r="Q2104" s="28"/>
    </row>
    <row r="2105" spans="5:17" x14ac:dyDescent="0.2">
      <c r="E2105" s="27"/>
      <c r="F2105" s="27"/>
      <c r="G2105" s="27"/>
      <c r="H2105" s="27"/>
      <c r="I2105" s="31"/>
      <c r="J2105" s="31"/>
      <c r="K2105" s="31"/>
      <c r="L2105" s="31"/>
      <c r="M2105" s="31"/>
      <c r="N2105" s="31"/>
      <c r="O2105" s="31"/>
      <c r="P2105" s="31"/>
      <c r="Q2105" s="28"/>
    </row>
    <row r="2106" spans="5:17" x14ac:dyDescent="0.2">
      <c r="E2106" s="27"/>
      <c r="F2106" s="27"/>
      <c r="G2106" s="27"/>
      <c r="H2106" s="27"/>
      <c r="I2106" s="31"/>
      <c r="J2106" s="31"/>
      <c r="K2106" s="31"/>
      <c r="L2106" s="31"/>
      <c r="M2106" s="31"/>
      <c r="N2106" s="31"/>
      <c r="O2106" s="31"/>
      <c r="P2106" s="31"/>
      <c r="Q2106" s="28"/>
    </row>
    <row r="2107" spans="5:17" x14ac:dyDescent="0.2">
      <c r="E2107" s="27"/>
      <c r="F2107" s="27"/>
      <c r="G2107" s="27"/>
      <c r="H2107" s="27"/>
      <c r="I2107" s="31"/>
      <c r="J2107" s="31"/>
      <c r="K2107" s="31"/>
      <c r="L2107" s="31"/>
      <c r="M2107" s="31"/>
      <c r="N2107" s="31"/>
      <c r="O2107" s="31"/>
      <c r="P2107" s="31"/>
      <c r="Q2107" s="28"/>
    </row>
    <row r="2108" spans="5:17" x14ac:dyDescent="0.2">
      <c r="E2108" s="27"/>
      <c r="F2108" s="27"/>
      <c r="G2108" s="27"/>
      <c r="H2108" s="27"/>
      <c r="I2108" s="31"/>
      <c r="J2108" s="31"/>
      <c r="K2108" s="31"/>
      <c r="L2108" s="31"/>
      <c r="M2108" s="31"/>
      <c r="N2108" s="31"/>
      <c r="O2108" s="31"/>
      <c r="P2108" s="31"/>
      <c r="Q2108" s="28"/>
    </row>
    <row r="2109" spans="5:17" x14ac:dyDescent="0.2">
      <c r="E2109" s="27"/>
      <c r="F2109" s="27"/>
      <c r="G2109" s="27"/>
      <c r="H2109" s="27"/>
      <c r="I2109" s="31"/>
      <c r="J2109" s="31"/>
      <c r="K2109" s="31"/>
      <c r="L2109" s="31"/>
      <c r="M2109" s="31"/>
      <c r="N2109" s="31"/>
      <c r="O2109" s="31"/>
      <c r="P2109" s="31"/>
      <c r="Q2109" s="28"/>
    </row>
    <row r="2110" spans="5:17" x14ac:dyDescent="0.2">
      <c r="E2110" s="27"/>
      <c r="F2110" s="27"/>
      <c r="G2110" s="27"/>
      <c r="H2110" s="27"/>
      <c r="I2110" s="31"/>
      <c r="J2110" s="31"/>
      <c r="K2110" s="31"/>
      <c r="L2110" s="31"/>
      <c r="M2110" s="31"/>
      <c r="N2110" s="31"/>
      <c r="O2110" s="31"/>
      <c r="P2110" s="31"/>
      <c r="Q2110" s="28"/>
    </row>
    <row r="2111" spans="5:17" x14ac:dyDescent="0.2">
      <c r="E2111" s="27"/>
      <c r="F2111" s="27"/>
      <c r="G2111" s="27"/>
      <c r="H2111" s="27"/>
      <c r="I2111" s="31"/>
      <c r="J2111" s="31"/>
      <c r="K2111" s="31"/>
      <c r="L2111" s="31"/>
      <c r="M2111" s="31"/>
      <c r="N2111" s="31"/>
      <c r="O2111" s="31"/>
      <c r="P2111" s="31"/>
      <c r="Q2111" s="28"/>
    </row>
    <row r="2112" spans="5:17" x14ac:dyDescent="0.2">
      <c r="E2112" s="27"/>
      <c r="F2112" s="27"/>
      <c r="G2112" s="27"/>
      <c r="H2112" s="27"/>
      <c r="I2112" s="31"/>
      <c r="J2112" s="31"/>
      <c r="K2112" s="31"/>
      <c r="L2112" s="31"/>
      <c r="M2112" s="31"/>
      <c r="N2112" s="31"/>
      <c r="O2112" s="31"/>
      <c r="P2112" s="31"/>
      <c r="Q2112" s="28"/>
    </row>
    <row r="2113" spans="5:17" x14ac:dyDescent="0.2">
      <c r="E2113" s="27"/>
      <c r="F2113" s="27"/>
      <c r="G2113" s="27"/>
      <c r="H2113" s="27"/>
      <c r="I2113" s="31"/>
      <c r="J2113" s="31"/>
      <c r="K2113" s="31"/>
      <c r="L2113" s="31"/>
      <c r="M2113" s="31"/>
      <c r="N2113" s="31"/>
      <c r="O2113" s="31"/>
      <c r="P2113" s="31"/>
      <c r="Q2113" s="28"/>
    </row>
    <row r="2114" spans="5:17" x14ac:dyDescent="0.2">
      <c r="E2114" s="27"/>
      <c r="F2114" s="27"/>
      <c r="G2114" s="27"/>
      <c r="H2114" s="27"/>
      <c r="I2114" s="31"/>
      <c r="J2114" s="31"/>
      <c r="K2114" s="31"/>
      <c r="L2114" s="31"/>
      <c r="M2114" s="31"/>
      <c r="N2114" s="31"/>
      <c r="O2114" s="31"/>
      <c r="P2114" s="31"/>
      <c r="Q2114" s="28"/>
    </row>
    <row r="2115" spans="5:17" x14ac:dyDescent="0.2">
      <c r="E2115" s="27"/>
      <c r="F2115" s="27"/>
      <c r="G2115" s="27"/>
      <c r="H2115" s="27"/>
      <c r="I2115" s="31"/>
      <c r="J2115" s="31"/>
      <c r="K2115" s="31"/>
      <c r="L2115" s="31"/>
      <c r="M2115" s="31"/>
      <c r="N2115" s="31"/>
      <c r="O2115" s="31"/>
      <c r="P2115" s="31"/>
      <c r="Q2115" s="28"/>
    </row>
    <row r="2116" spans="5:17" x14ac:dyDescent="0.2">
      <c r="E2116" s="27"/>
      <c r="F2116" s="27"/>
      <c r="G2116" s="27"/>
      <c r="H2116" s="27"/>
      <c r="I2116" s="31"/>
      <c r="J2116" s="31"/>
      <c r="K2116" s="31"/>
      <c r="L2116" s="31"/>
      <c r="M2116" s="31"/>
      <c r="N2116" s="31"/>
      <c r="O2116" s="31"/>
      <c r="P2116" s="31"/>
      <c r="Q2116" s="28"/>
    </row>
    <row r="2117" spans="5:17" x14ac:dyDescent="0.2">
      <c r="E2117" s="27"/>
      <c r="F2117" s="27"/>
      <c r="G2117" s="27"/>
      <c r="H2117" s="27"/>
      <c r="I2117" s="31"/>
      <c r="J2117" s="31"/>
      <c r="K2117" s="31"/>
      <c r="L2117" s="31"/>
      <c r="M2117" s="31"/>
      <c r="N2117" s="31"/>
      <c r="O2117" s="31"/>
      <c r="P2117" s="31"/>
      <c r="Q2117" s="28"/>
    </row>
    <row r="2118" spans="5:17" x14ac:dyDescent="0.2">
      <c r="E2118" s="27"/>
      <c r="F2118" s="27"/>
      <c r="G2118" s="27"/>
      <c r="H2118" s="27"/>
      <c r="I2118" s="31"/>
      <c r="J2118" s="31"/>
      <c r="K2118" s="31"/>
      <c r="L2118" s="31"/>
      <c r="M2118" s="31"/>
      <c r="N2118" s="31"/>
      <c r="O2118" s="31"/>
      <c r="P2118" s="31"/>
      <c r="Q2118" s="28"/>
    </row>
    <row r="2119" spans="5:17" x14ac:dyDescent="0.2">
      <c r="E2119" s="27"/>
      <c r="F2119" s="27"/>
      <c r="G2119" s="27"/>
      <c r="H2119" s="27"/>
      <c r="I2119" s="31"/>
      <c r="J2119" s="31"/>
      <c r="K2119" s="31"/>
      <c r="L2119" s="31"/>
      <c r="M2119" s="31"/>
      <c r="N2119" s="31"/>
      <c r="O2119" s="31"/>
      <c r="P2119" s="31"/>
      <c r="Q2119" s="28"/>
    </row>
    <row r="2120" spans="5:17" x14ac:dyDescent="0.2">
      <c r="E2120" s="27"/>
      <c r="F2120" s="27"/>
      <c r="G2120" s="27"/>
      <c r="H2120" s="27"/>
      <c r="I2120" s="31"/>
      <c r="J2120" s="31"/>
      <c r="K2120" s="31"/>
      <c r="L2120" s="31"/>
      <c r="M2120" s="31"/>
      <c r="N2120" s="31"/>
      <c r="O2120" s="31"/>
      <c r="P2120" s="31"/>
      <c r="Q2120" s="28"/>
    </row>
    <row r="2121" spans="5:17" x14ac:dyDescent="0.2">
      <c r="E2121" s="27"/>
      <c r="F2121" s="27"/>
      <c r="G2121" s="27"/>
      <c r="H2121" s="27"/>
      <c r="I2121" s="31"/>
      <c r="J2121" s="31"/>
      <c r="K2121" s="31"/>
      <c r="L2121" s="31"/>
      <c r="M2121" s="31"/>
      <c r="N2121" s="31"/>
      <c r="O2121" s="31"/>
      <c r="P2121" s="31"/>
      <c r="Q2121" s="28"/>
    </row>
    <row r="2122" spans="5:17" x14ac:dyDescent="0.2">
      <c r="E2122" s="27"/>
      <c r="F2122" s="27"/>
      <c r="G2122" s="27"/>
      <c r="H2122" s="27"/>
      <c r="I2122" s="31"/>
      <c r="J2122" s="31"/>
      <c r="K2122" s="31"/>
      <c r="L2122" s="31"/>
      <c r="M2122" s="31"/>
      <c r="N2122" s="31"/>
      <c r="O2122" s="31"/>
      <c r="P2122" s="31"/>
      <c r="Q2122" s="28"/>
    </row>
    <row r="2123" spans="5:17" x14ac:dyDescent="0.2">
      <c r="E2123" s="27"/>
      <c r="F2123" s="27"/>
      <c r="G2123" s="27"/>
      <c r="H2123" s="27"/>
      <c r="I2123" s="31"/>
      <c r="J2123" s="31"/>
      <c r="K2123" s="31"/>
      <c r="L2123" s="31"/>
      <c r="M2123" s="31"/>
      <c r="N2123" s="31"/>
      <c r="O2123" s="31"/>
      <c r="P2123" s="31"/>
      <c r="Q2123" s="28"/>
    </row>
    <row r="2124" spans="5:17" x14ac:dyDescent="0.2">
      <c r="E2124" s="27"/>
      <c r="F2124" s="27"/>
      <c r="G2124" s="27"/>
      <c r="H2124" s="27"/>
      <c r="I2124" s="31"/>
      <c r="J2124" s="31"/>
      <c r="K2124" s="31"/>
      <c r="L2124" s="31"/>
      <c r="M2124" s="31"/>
      <c r="N2124" s="31"/>
      <c r="O2124" s="31"/>
      <c r="P2124" s="31"/>
      <c r="Q2124" s="28"/>
    </row>
    <row r="2125" spans="5:17" x14ac:dyDescent="0.2">
      <c r="E2125" s="27"/>
      <c r="F2125" s="27"/>
      <c r="G2125" s="27"/>
      <c r="H2125" s="27"/>
      <c r="I2125" s="31"/>
      <c r="J2125" s="31"/>
      <c r="K2125" s="31"/>
      <c r="L2125" s="31"/>
      <c r="M2125" s="31"/>
      <c r="N2125" s="31"/>
      <c r="O2125" s="31"/>
      <c r="P2125" s="31"/>
      <c r="Q2125" s="28"/>
    </row>
    <row r="2126" spans="5:17" x14ac:dyDescent="0.2">
      <c r="E2126" s="27"/>
      <c r="F2126" s="27"/>
      <c r="G2126" s="27"/>
      <c r="H2126" s="27"/>
      <c r="I2126" s="31"/>
      <c r="J2126" s="31"/>
      <c r="K2126" s="31"/>
      <c r="L2126" s="31"/>
      <c r="M2126" s="31"/>
      <c r="N2126" s="31"/>
      <c r="O2126" s="31"/>
      <c r="P2126" s="31"/>
      <c r="Q2126" s="28"/>
    </row>
    <row r="2127" spans="5:17" x14ac:dyDescent="0.2">
      <c r="E2127" s="27"/>
      <c r="F2127" s="27"/>
      <c r="G2127" s="27"/>
      <c r="H2127" s="27"/>
      <c r="I2127" s="31"/>
      <c r="J2127" s="31"/>
      <c r="K2127" s="31"/>
      <c r="L2127" s="31"/>
      <c r="M2127" s="31"/>
      <c r="N2127" s="31"/>
      <c r="O2127" s="31"/>
      <c r="P2127" s="31"/>
      <c r="Q2127" s="28"/>
    </row>
    <row r="2128" spans="5:17" x14ac:dyDescent="0.2">
      <c r="E2128" s="27"/>
      <c r="F2128" s="27"/>
      <c r="G2128" s="27"/>
      <c r="H2128" s="27"/>
      <c r="I2128" s="31"/>
      <c r="J2128" s="31"/>
      <c r="K2128" s="31"/>
      <c r="L2128" s="31"/>
      <c r="M2128" s="31"/>
      <c r="N2128" s="31"/>
      <c r="O2128" s="31"/>
      <c r="P2128" s="31"/>
      <c r="Q2128" s="28"/>
    </row>
    <row r="2129" spans="5:17" x14ac:dyDescent="0.2">
      <c r="E2129" s="27"/>
      <c r="F2129" s="27"/>
      <c r="G2129" s="27"/>
      <c r="H2129" s="27"/>
      <c r="I2129" s="31"/>
      <c r="J2129" s="31"/>
      <c r="K2129" s="31"/>
      <c r="L2129" s="31"/>
      <c r="M2129" s="31"/>
      <c r="N2129" s="31"/>
      <c r="O2129" s="31"/>
      <c r="P2129" s="31"/>
      <c r="Q2129" s="28"/>
    </row>
    <row r="2130" spans="5:17" x14ac:dyDescent="0.2">
      <c r="E2130" s="27"/>
      <c r="F2130" s="27"/>
      <c r="G2130" s="27"/>
      <c r="H2130" s="27"/>
      <c r="I2130" s="31"/>
      <c r="J2130" s="31"/>
      <c r="K2130" s="31"/>
      <c r="L2130" s="31"/>
      <c r="M2130" s="31"/>
      <c r="N2130" s="31"/>
      <c r="O2130" s="31"/>
      <c r="P2130" s="31"/>
      <c r="Q2130" s="28"/>
    </row>
    <row r="2131" spans="5:17" x14ac:dyDescent="0.2">
      <c r="E2131" s="27"/>
      <c r="F2131" s="27"/>
      <c r="G2131" s="27"/>
      <c r="H2131" s="27"/>
      <c r="I2131" s="31"/>
      <c r="J2131" s="31"/>
      <c r="K2131" s="31"/>
      <c r="L2131" s="31"/>
      <c r="M2131" s="31"/>
      <c r="N2131" s="31"/>
      <c r="O2131" s="31"/>
      <c r="P2131" s="31"/>
      <c r="Q2131" s="28"/>
    </row>
    <row r="2132" spans="5:17" x14ac:dyDescent="0.2">
      <c r="E2132" s="27"/>
      <c r="F2132" s="27"/>
      <c r="G2132" s="27"/>
      <c r="H2132" s="27"/>
      <c r="I2132" s="31"/>
      <c r="J2132" s="31"/>
      <c r="K2132" s="31"/>
      <c r="L2132" s="31"/>
      <c r="M2132" s="31"/>
      <c r="N2132" s="31"/>
      <c r="O2132" s="31"/>
      <c r="P2132" s="31"/>
      <c r="Q2132" s="28"/>
    </row>
    <row r="2133" spans="5:17" x14ac:dyDescent="0.2">
      <c r="E2133" s="27"/>
      <c r="F2133" s="27"/>
      <c r="G2133" s="27"/>
      <c r="H2133" s="27"/>
      <c r="I2133" s="31"/>
      <c r="J2133" s="31"/>
      <c r="K2133" s="31"/>
      <c r="L2133" s="31"/>
      <c r="M2133" s="31"/>
      <c r="N2133" s="31"/>
      <c r="O2133" s="31"/>
      <c r="P2133" s="31"/>
      <c r="Q2133" s="28"/>
    </row>
    <row r="2134" spans="5:17" x14ac:dyDescent="0.2">
      <c r="E2134" s="27"/>
      <c r="F2134" s="27"/>
      <c r="G2134" s="27"/>
      <c r="H2134" s="27"/>
      <c r="I2134" s="31"/>
      <c r="J2134" s="31"/>
      <c r="K2134" s="31"/>
      <c r="L2134" s="31"/>
      <c r="M2134" s="31"/>
      <c r="N2134" s="31"/>
      <c r="O2134" s="31"/>
      <c r="P2134" s="31"/>
      <c r="Q2134" s="28"/>
    </row>
    <row r="2135" spans="5:17" x14ac:dyDescent="0.2">
      <c r="E2135" s="27"/>
      <c r="F2135" s="27"/>
      <c r="G2135" s="27"/>
      <c r="H2135" s="27"/>
      <c r="I2135" s="31"/>
      <c r="J2135" s="31"/>
      <c r="K2135" s="31"/>
      <c r="L2135" s="31"/>
      <c r="M2135" s="31"/>
      <c r="N2135" s="31"/>
      <c r="O2135" s="31"/>
      <c r="P2135" s="31"/>
      <c r="Q2135" s="28"/>
    </row>
    <row r="2136" spans="5:17" x14ac:dyDescent="0.2">
      <c r="E2136" s="27"/>
      <c r="F2136" s="27"/>
      <c r="G2136" s="27"/>
      <c r="H2136" s="27"/>
      <c r="I2136" s="31"/>
      <c r="J2136" s="31"/>
      <c r="K2136" s="31"/>
      <c r="L2136" s="31"/>
      <c r="M2136" s="31"/>
      <c r="N2136" s="31"/>
      <c r="O2136" s="31"/>
      <c r="P2136" s="31"/>
      <c r="Q2136" s="28"/>
    </row>
    <row r="2137" spans="5:17" x14ac:dyDescent="0.2">
      <c r="E2137" s="27"/>
      <c r="F2137" s="27"/>
      <c r="G2137" s="27"/>
      <c r="H2137" s="27"/>
      <c r="I2137" s="31"/>
      <c r="J2137" s="31"/>
      <c r="K2137" s="31"/>
      <c r="L2137" s="31"/>
      <c r="M2137" s="31"/>
      <c r="N2137" s="31"/>
      <c r="O2137" s="31"/>
      <c r="P2137" s="31"/>
      <c r="Q2137" s="28"/>
    </row>
    <row r="2138" spans="5:17" x14ac:dyDescent="0.2">
      <c r="E2138" s="27"/>
      <c r="F2138" s="27"/>
      <c r="G2138" s="27"/>
      <c r="H2138" s="27"/>
      <c r="I2138" s="31"/>
      <c r="J2138" s="31"/>
      <c r="K2138" s="31"/>
      <c r="L2138" s="31"/>
      <c r="M2138" s="31"/>
      <c r="N2138" s="31"/>
      <c r="O2138" s="31"/>
      <c r="P2138" s="31"/>
      <c r="Q2138" s="28"/>
    </row>
    <row r="2139" spans="5:17" x14ac:dyDescent="0.2">
      <c r="E2139" s="27"/>
      <c r="F2139" s="27"/>
      <c r="G2139" s="27"/>
      <c r="H2139" s="27"/>
      <c r="I2139" s="31"/>
      <c r="J2139" s="31"/>
      <c r="K2139" s="31"/>
      <c r="L2139" s="31"/>
      <c r="M2139" s="31"/>
      <c r="N2139" s="31"/>
      <c r="O2139" s="31"/>
      <c r="P2139" s="31"/>
      <c r="Q2139" s="28"/>
    </row>
    <row r="2140" spans="5:17" x14ac:dyDescent="0.2">
      <c r="E2140" s="27"/>
      <c r="F2140" s="27"/>
      <c r="G2140" s="27"/>
      <c r="H2140" s="27"/>
      <c r="I2140" s="31"/>
      <c r="J2140" s="31"/>
      <c r="K2140" s="31"/>
      <c r="L2140" s="31"/>
      <c r="M2140" s="31"/>
      <c r="N2140" s="31"/>
      <c r="O2140" s="31"/>
      <c r="P2140" s="31"/>
      <c r="Q2140" s="28"/>
    </row>
    <row r="2141" spans="5:17" x14ac:dyDescent="0.2">
      <c r="E2141" s="27"/>
      <c r="F2141" s="27"/>
      <c r="G2141" s="27"/>
      <c r="H2141" s="27"/>
      <c r="I2141" s="31"/>
      <c r="J2141" s="31"/>
      <c r="K2141" s="31"/>
      <c r="L2141" s="31"/>
      <c r="M2141" s="31"/>
      <c r="N2141" s="31"/>
      <c r="O2141" s="31"/>
      <c r="P2141" s="31"/>
      <c r="Q2141" s="28"/>
    </row>
    <row r="2142" spans="5:17" x14ac:dyDescent="0.2">
      <c r="E2142" s="27"/>
      <c r="F2142" s="27"/>
      <c r="G2142" s="27"/>
      <c r="H2142" s="27"/>
      <c r="I2142" s="31"/>
      <c r="J2142" s="31"/>
      <c r="K2142" s="31"/>
      <c r="L2142" s="31"/>
      <c r="M2142" s="31"/>
      <c r="N2142" s="31"/>
      <c r="O2142" s="31"/>
      <c r="P2142" s="31"/>
      <c r="Q2142" s="28"/>
    </row>
    <row r="2143" spans="5:17" x14ac:dyDescent="0.2">
      <c r="E2143" s="27"/>
      <c r="F2143" s="27"/>
      <c r="G2143" s="27"/>
      <c r="H2143" s="27"/>
      <c r="I2143" s="31"/>
      <c r="J2143" s="31"/>
      <c r="K2143" s="31"/>
      <c r="L2143" s="31"/>
      <c r="M2143" s="31"/>
      <c r="N2143" s="31"/>
      <c r="O2143" s="31"/>
      <c r="P2143" s="31"/>
      <c r="Q2143" s="28"/>
    </row>
    <row r="2144" spans="5:17" x14ac:dyDescent="0.2">
      <c r="E2144" s="27"/>
      <c r="F2144" s="27"/>
      <c r="G2144" s="27"/>
      <c r="H2144" s="27"/>
      <c r="I2144" s="31"/>
      <c r="J2144" s="31"/>
      <c r="K2144" s="31"/>
      <c r="L2144" s="31"/>
      <c r="M2144" s="31"/>
      <c r="N2144" s="31"/>
      <c r="O2144" s="31"/>
      <c r="P2144" s="31"/>
      <c r="Q2144" s="28"/>
    </row>
    <row r="2145" spans="5:17" x14ac:dyDescent="0.2">
      <c r="E2145" s="27"/>
      <c r="F2145" s="27"/>
      <c r="G2145" s="27"/>
      <c r="H2145" s="27"/>
      <c r="I2145" s="31"/>
      <c r="J2145" s="31"/>
      <c r="K2145" s="31"/>
      <c r="L2145" s="31"/>
      <c r="M2145" s="31"/>
      <c r="N2145" s="31"/>
      <c r="O2145" s="31"/>
      <c r="P2145" s="31"/>
      <c r="Q2145" s="28"/>
    </row>
    <row r="2146" spans="5:17" x14ac:dyDescent="0.2">
      <c r="E2146" s="27"/>
      <c r="F2146" s="27"/>
      <c r="G2146" s="27"/>
      <c r="H2146" s="27"/>
      <c r="I2146" s="31"/>
      <c r="J2146" s="31"/>
      <c r="K2146" s="31"/>
      <c r="L2146" s="31"/>
      <c r="M2146" s="31"/>
      <c r="N2146" s="31"/>
      <c r="O2146" s="31"/>
      <c r="P2146" s="31"/>
      <c r="Q2146" s="28"/>
    </row>
    <row r="2147" spans="5:17" x14ac:dyDescent="0.2">
      <c r="E2147" s="27"/>
      <c r="F2147" s="27"/>
      <c r="G2147" s="27"/>
      <c r="H2147" s="27"/>
      <c r="I2147" s="31"/>
      <c r="J2147" s="31"/>
      <c r="K2147" s="31"/>
      <c r="L2147" s="31"/>
      <c r="M2147" s="31"/>
      <c r="N2147" s="31"/>
      <c r="O2147" s="31"/>
      <c r="P2147" s="31"/>
      <c r="Q2147" s="28"/>
    </row>
    <row r="2148" spans="5:17" x14ac:dyDescent="0.2">
      <c r="E2148" s="27"/>
      <c r="F2148" s="27"/>
      <c r="G2148" s="27"/>
      <c r="H2148" s="27"/>
      <c r="I2148" s="31"/>
      <c r="J2148" s="31"/>
      <c r="K2148" s="31"/>
      <c r="L2148" s="31"/>
      <c r="M2148" s="31"/>
      <c r="N2148" s="31"/>
      <c r="O2148" s="31"/>
      <c r="P2148" s="31"/>
      <c r="Q2148" s="28"/>
    </row>
    <row r="2149" spans="5:17" x14ac:dyDescent="0.2">
      <c r="E2149" s="27"/>
      <c r="F2149" s="27"/>
      <c r="G2149" s="27"/>
      <c r="H2149" s="27"/>
      <c r="I2149" s="31"/>
      <c r="J2149" s="31"/>
      <c r="K2149" s="31"/>
      <c r="L2149" s="31"/>
      <c r="M2149" s="31"/>
      <c r="N2149" s="31"/>
      <c r="O2149" s="31"/>
      <c r="P2149" s="31"/>
      <c r="Q2149" s="28"/>
    </row>
    <row r="2150" spans="5:17" x14ac:dyDescent="0.2">
      <c r="E2150" s="27"/>
      <c r="F2150" s="27"/>
      <c r="G2150" s="27"/>
      <c r="H2150" s="27"/>
      <c r="I2150" s="31"/>
      <c r="J2150" s="31"/>
      <c r="K2150" s="31"/>
      <c r="L2150" s="31"/>
      <c r="M2150" s="31"/>
      <c r="N2150" s="31"/>
      <c r="O2150" s="31"/>
      <c r="P2150" s="31"/>
      <c r="Q2150" s="28"/>
    </row>
    <row r="2151" spans="5:17" x14ac:dyDescent="0.2">
      <c r="E2151" s="27"/>
      <c r="F2151" s="27"/>
      <c r="G2151" s="27"/>
      <c r="H2151" s="27"/>
      <c r="I2151" s="31"/>
      <c r="J2151" s="31"/>
      <c r="K2151" s="31"/>
      <c r="L2151" s="31"/>
      <c r="M2151" s="31"/>
      <c r="N2151" s="31"/>
      <c r="O2151" s="31"/>
      <c r="P2151" s="31"/>
      <c r="Q2151" s="28"/>
    </row>
    <row r="2152" spans="5:17" x14ac:dyDescent="0.2">
      <c r="E2152" s="27"/>
      <c r="F2152" s="27"/>
      <c r="G2152" s="27"/>
      <c r="H2152" s="27"/>
      <c r="I2152" s="31"/>
      <c r="J2152" s="31"/>
      <c r="K2152" s="31"/>
      <c r="L2152" s="31"/>
      <c r="M2152" s="31"/>
      <c r="N2152" s="31"/>
      <c r="O2152" s="31"/>
      <c r="P2152" s="31"/>
      <c r="Q2152" s="28"/>
    </row>
    <row r="2153" spans="5:17" x14ac:dyDescent="0.2">
      <c r="E2153" s="27"/>
      <c r="F2153" s="27"/>
      <c r="G2153" s="27"/>
      <c r="H2153" s="27"/>
      <c r="I2153" s="31"/>
      <c r="J2153" s="31"/>
      <c r="K2153" s="31"/>
      <c r="L2153" s="31"/>
      <c r="M2153" s="31"/>
      <c r="N2153" s="31"/>
      <c r="O2153" s="31"/>
      <c r="P2153" s="31"/>
      <c r="Q2153" s="28"/>
    </row>
    <row r="2154" spans="5:17" x14ac:dyDescent="0.2">
      <c r="E2154" s="27"/>
      <c r="F2154" s="27"/>
      <c r="G2154" s="27"/>
      <c r="H2154" s="27"/>
      <c r="I2154" s="31"/>
      <c r="J2154" s="31"/>
      <c r="K2154" s="31"/>
      <c r="L2154" s="31"/>
      <c r="M2154" s="31"/>
      <c r="N2154" s="31"/>
      <c r="O2154" s="31"/>
      <c r="P2154" s="31"/>
      <c r="Q2154" s="28"/>
    </row>
    <row r="2155" spans="5:17" x14ac:dyDescent="0.2">
      <c r="E2155" s="27"/>
      <c r="F2155" s="27"/>
      <c r="G2155" s="27"/>
      <c r="H2155" s="27"/>
      <c r="I2155" s="31"/>
      <c r="J2155" s="31"/>
      <c r="K2155" s="31"/>
      <c r="L2155" s="31"/>
      <c r="M2155" s="31"/>
      <c r="N2155" s="31"/>
      <c r="O2155" s="31"/>
      <c r="P2155" s="31"/>
      <c r="Q2155" s="28"/>
    </row>
    <row r="2156" spans="5:17" x14ac:dyDescent="0.2">
      <c r="E2156" s="27"/>
      <c r="F2156" s="27"/>
      <c r="G2156" s="27"/>
      <c r="H2156" s="27"/>
      <c r="I2156" s="31"/>
      <c r="J2156" s="31"/>
      <c r="K2156" s="31"/>
      <c r="L2156" s="31"/>
      <c r="M2156" s="31"/>
      <c r="N2156" s="31"/>
      <c r="O2156" s="31"/>
      <c r="P2156" s="31"/>
      <c r="Q2156" s="28"/>
    </row>
    <row r="2157" spans="5:17" x14ac:dyDescent="0.2">
      <c r="E2157" s="27"/>
      <c r="F2157" s="27"/>
      <c r="G2157" s="27"/>
      <c r="H2157" s="27"/>
      <c r="I2157" s="31"/>
      <c r="J2157" s="31"/>
      <c r="K2157" s="31"/>
      <c r="L2157" s="31"/>
      <c r="M2157" s="31"/>
      <c r="N2157" s="31"/>
      <c r="O2157" s="31"/>
      <c r="P2157" s="31"/>
      <c r="Q2157" s="28"/>
    </row>
    <row r="2158" spans="5:17" x14ac:dyDescent="0.2">
      <c r="E2158" s="27"/>
      <c r="F2158" s="27"/>
      <c r="G2158" s="27"/>
      <c r="H2158" s="27"/>
      <c r="I2158" s="31"/>
      <c r="J2158" s="31"/>
      <c r="K2158" s="31"/>
      <c r="L2158" s="31"/>
      <c r="M2158" s="31"/>
      <c r="N2158" s="31"/>
      <c r="O2158" s="31"/>
      <c r="P2158" s="31"/>
      <c r="Q2158" s="28"/>
    </row>
    <row r="2159" spans="5:17" x14ac:dyDescent="0.2">
      <c r="E2159" s="27"/>
      <c r="F2159" s="27"/>
      <c r="G2159" s="27"/>
      <c r="H2159" s="27"/>
      <c r="I2159" s="31"/>
      <c r="J2159" s="31"/>
      <c r="K2159" s="31"/>
      <c r="L2159" s="31"/>
      <c r="M2159" s="31"/>
      <c r="N2159" s="31"/>
      <c r="O2159" s="31"/>
      <c r="P2159" s="31"/>
      <c r="Q2159" s="28"/>
    </row>
    <row r="2160" spans="5:17" x14ac:dyDescent="0.2">
      <c r="E2160" s="27"/>
      <c r="F2160" s="27"/>
      <c r="G2160" s="27"/>
      <c r="H2160" s="27"/>
      <c r="I2160" s="31"/>
      <c r="J2160" s="31"/>
      <c r="K2160" s="31"/>
      <c r="L2160" s="31"/>
      <c r="M2160" s="31"/>
      <c r="N2160" s="31"/>
      <c r="O2160" s="31"/>
      <c r="P2160" s="31"/>
      <c r="Q2160" s="28"/>
    </row>
    <row r="2161" spans="5:17" x14ac:dyDescent="0.2">
      <c r="E2161" s="27"/>
      <c r="F2161" s="27"/>
      <c r="G2161" s="27"/>
      <c r="H2161" s="27"/>
      <c r="I2161" s="31"/>
      <c r="J2161" s="31"/>
      <c r="K2161" s="31"/>
      <c r="L2161" s="31"/>
      <c r="M2161" s="31"/>
      <c r="N2161" s="31"/>
      <c r="O2161" s="31"/>
      <c r="P2161" s="31"/>
      <c r="Q2161" s="28"/>
    </row>
    <row r="2162" spans="5:17" x14ac:dyDescent="0.2">
      <c r="E2162" s="27"/>
      <c r="F2162" s="27"/>
      <c r="G2162" s="27"/>
      <c r="H2162" s="27"/>
      <c r="I2162" s="31"/>
      <c r="J2162" s="31"/>
      <c r="K2162" s="31"/>
      <c r="L2162" s="31"/>
      <c r="M2162" s="31"/>
      <c r="N2162" s="31"/>
      <c r="O2162" s="31"/>
      <c r="P2162" s="31"/>
      <c r="Q2162" s="28"/>
    </row>
    <row r="2163" spans="5:17" x14ac:dyDescent="0.2">
      <c r="E2163" s="27"/>
      <c r="F2163" s="27"/>
      <c r="G2163" s="27"/>
      <c r="H2163" s="27"/>
      <c r="I2163" s="31"/>
      <c r="J2163" s="31"/>
      <c r="K2163" s="31"/>
      <c r="L2163" s="31"/>
      <c r="M2163" s="31"/>
      <c r="N2163" s="31"/>
      <c r="O2163" s="31"/>
      <c r="P2163" s="31"/>
      <c r="Q2163" s="28"/>
    </row>
    <row r="2164" spans="5:17" x14ac:dyDescent="0.2">
      <c r="E2164" s="27"/>
      <c r="F2164" s="27"/>
      <c r="G2164" s="27"/>
      <c r="H2164" s="27"/>
      <c r="I2164" s="31"/>
      <c r="J2164" s="31"/>
      <c r="K2164" s="31"/>
      <c r="L2164" s="31"/>
      <c r="M2164" s="31"/>
      <c r="N2164" s="31"/>
      <c r="O2164" s="31"/>
      <c r="P2164" s="31"/>
      <c r="Q2164" s="28"/>
    </row>
    <row r="2165" spans="5:17" x14ac:dyDescent="0.2">
      <c r="E2165" s="27"/>
      <c r="F2165" s="27"/>
      <c r="G2165" s="27"/>
      <c r="H2165" s="27"/>
      <c r="I2165" s="31"/>
      <c r="J2165" s="31"/>
      <c r="K2165" s="31"/>
      <c r="L2165" s="31"/>
      <c r="M2165" s="31"/>
      <c r="N2165" s="31"/>
      <c r="O2165" s="31"/>
      <c r="P2165" s="31"/>
      <c r="Q2165" s="28"/>
    </row>
    <row r="2166" spans="5:17" x14ac:dyDescent="0.2">
      <c r="E2166" s="27"/>
      <c r="F2166" s="27"/>
      <c r="G2166" s="27"/>
      <c r="H2166" s="27"/>
      <c r="I2166" s="31"/>
      <c r="J2166" s="31"/>
      <c r="K2166" s="31"/>
      <c r="L2166" s="31"/>
      <c r="M2166" s="31"/>
      <c r="N2166" s="31"/>
      <c r="O2166" s="31"/>
      <c r="P2166" s="31"/>
      <c r="Q2166" s="28"/>
    </row>
    <row r="2167" spans="5:17" x14ac:dyDescent="0.2">
      <c r="E2167" s="27"/>
      <c r="F2167" s="27"/>
      <c r="G2167" s="27"/>
      <c r="H2167" s="27"/>
      <c r="I2167" s="31"/>
      <c r="J2167" s="31"/>
      <c r="K2167" s="31"/>
      <c r="L2167" s="31"/>
      <c r="M2167" s="31"/>
      <c r="N2167" s="31"/>
      <c r="O2167" s="31"/>
      <c r="P2167" s="31"/>
      <c r="Q2167" s="28"/>
    </row>
    <row r="2168" spans="5:17" x14ac:dyDescent="0.2">
      <c r="E2168" s="27"/>
      <c r="F2168" s="27"/>
      <c r="G2168" s="27"/>
      <c r="H2168" s="27"/>
      <c r="I2168" s="31"/>
      <c r="J2168" s="31"/>
      <c r="K2168" s="31"/>
      <c r="L2168" s="31"/>
      <c r="M2168" s="31"/>
      <c r="N2168" s="31"/>
      <c r="O2168" s="31"/>
      <c r="P2168" s="31"/>
      <c r="Q2168" s="28"/>
    </row>
    <row r="2169" spans="5:17" x14ac:dyDescent="0.2">
      <c r="E2169" s="27"/>
      <c r="F2169" s="27"/>
      <c r="G2169" s="27"/>
      <c r="H2169" s="27"/>
      <c r="I2169" s="31"/>
      <c r="J2169" s="31"/>
      <c r="K2169" s="31"/>
      <c r="L2169" s="31"/>
      <c r="M2169" s="31"/>
      <c r="N2169" s="31"/>
      <c r="O2169" s="31"/>
      <c r="P2169" s="31"/>
      <c r="Q2169" s="28"/>
    </row>
    <row r="2170" spans="5:17" x14ac:dyDescent="0.2">
      <c r="E2170" s="27"/>
      <c r="F2170" s="27"/>
      <c r="G2170" s="27"/>
      <c r="H2170" s="27"/>
      <c r="I2170" s="31"/>
      <c r="J2170" s="31"/>
      <c r="K2170" s="31"/>
      <c r="L2170" s="31"/>
      <c r="M2170" s="31"/>
      <c r="N2170" s="31"/>
      <c r="O2170" s="31"/>
      <c r="P2170" s="31"/>
      <c r="Q2170" s="28"/>
    </row>
    <row r="2171" spans="5:17" x14ac:dyDescent="0.2">
      <c r="E2171" s="27"/>
      <c r="F2171" s="27"/>
      <c r="G2171" s="27"/>
      <c r="H2171" s="27"/>
      <c r="I2171" s="31"/>
      <c r="J2171" s="31"/>
      <c r="K2171" s="31"/>
      <c r="L2171" s="31"/>
      <c r="M2171" s="31"/>
      <c r="N2171" s="31"/>
      <c r="O2171" s="31"/>
      <c r="P2171" s="31"/>
      <c r="Q2171" s="28"/>
    </row>
    <row r="2172" spans="5:17" x14ac:dyDescent="0.2">
      <c r="E2172" s="27"/>
      <c r="F2172" s="27"/>
      <c r="G2172" s="27"/>
      <c r="H2172" s="27"/>
      <c r="I2172" s="31"/>
      <c r="J2172" s="31"/>
      <c r="K2172" s="31"/>
      <c r="L2172" s="31"/>
      <c r="M2172" s="31"/>
      <c r="N2172" s="31"/>
      <c r="O2172" s="31"/>
      <c r="P2172" s="31"/>
      <c r="Q2172" s="28"/>
    </row>
    <row r="2173" spans="5:17" x14ac:dyDescent="0.2">
      <c r="E2173" s="27"/>
      <c r="F2173" s="27"/>
      <c r="G2173" s="27"/>
      <c r="H2173" s="27"/>
      <c r="I2173" s="31"/>
      <c r="J2173" s="31"/>
      <c r="K2173" s="31"/>
      <c r="L2173" s="31"/>
      <c r="M2173" s="31"/>
      <c r="N2173" s="31"/>
      <c r="O2173" s="31"/>
      <c r="P2173" s="31"/>
      <c r="Q2173" s="28"/>
    </row>
    <row r="2174" spans="5:17" x14ac:dyDescent="0.2">
      <c r="E2174" s="27"/>
      <c r="F2174" s="27"/>
      <c r="G2174" s="27"/>
      <c r="H2174" s="27"/>
      <c r="I2174" s="31"/>
      <c r="J2174" s="31"/>
      <c r="K2174" s="31"/>
      <c r="L2174" s="31"/>
      <c r="M2174" s="31"/>
      <c r="N2174" s="31"/>
      <c r="O2174" s="31"/>
      <c r="P2174" s="31"/>
      <c r="Q2174" s="28"/>
    </row>
    <row r="2175" spans="5:17" x14ac:dyDescent="0.2">
      <c r="E2175" s="27"/>
      <c r="F2175" s="27"/>
      <c r="G2175" s="27"/>
      <c r="H2175" s="27"/>
      <c r="I2175" s="31"/>
      <c r="J2175" s="31"/>
      <c r="K2175" s="31"/>
      <c r="L2175" s="31"/>
      <c r="M2175" s="31"/>
      <c r="N2175" s="31"/>
      <c r="O2175" s="31"/>
      <c r="P2175" s="31"/>
      <c r="Q2175" s="28"/>
    </row>
    <row r="2176" spans="5:17" x14ac:dyDescent="0.2">
      <c r="E2176" s="27"/>
      <c r="F2176" s="27"/>
      <c r="G2176" s="27"/>
      <c r="H2176" s="27"/>
      <c r="I2176" s="31"/>
      <c r="J2176" s="31"/>
      <c r="K2176" s="31"/>
      <c r="L2176" s="31"/>
      <c r="M2176" s="31"/>
      <c r="N2176" s="31"/>
      <c r="O2176" s="31"/>
      <c r="P2176" s="31"/>
      <c r="Q2176" s="28"/>
    </row>
    <row r="2177" spans="5:17" x14ac:dyDescent="0.2">
      <c r="E2177" s="27"/>
      <c r="F2177" s="27"/>
      <c r="G2177" s="27"/>
      <c r="H2177" s="27"/>
      <c r="I2177" s="31"/>
      <c r="J2177" s="31"/>
      <c r="K2177" s="31"/>
      <c r="L2177" s="31"/>
      <c r="M2177" s="31"/>
      <c r="N2177" s="31"/>
      <c r="O2177" s="31"/>
      <c r="P2177" s="31"/>
      <c r="Q2177" s="28"/>
    </row>
    <row r="2178" spans="5:17" x14ac:dyDescent="0.2">
      <c r="E2178" s="27"/>
      <c r="F2178" s="27"/>
      <c r="G2178" s="27"/>
      <c r="H2178" s="27"/>
      <c r="I2178" s="31"/>
      <c r="J2178" s="31"/>
      <c r="K2178" s="31"/>
      <c r="L2178" s="31"/>
      <c r="M2178" s="31"/>
      <c r="N2178" s="31"/>
      <c r="O2178" s="31"/>
      <c r="P2178" s="31"/>
      <c r="Q2178" s="28"/>
    </row>
    <row r="2179" spans="5:17" x14ac:dyDescent="0.2">
      <c r="E2179" s="27"/>
      <c r="F2179" s="27"/>
      <c r="G2179" s="27"/>
      <c r="H2179" s="27"/>
      <c r="I2179" s="31"/>
      <c r="J2179" s="31"/>
      <c r="K2179" s="31"/>
      <c r="L2179" s="31"/>
      <c r="M2179" s="31"/>
      <c r="N2179" s="31"/>
      <c r="O2179" s="31"/>
      <c r="P2179" s="31"/>
      <c r="Q2179" s="28"/>
    </row>
    <row r="2180" spans="5:17" x14ac:dyDescent="0.2">
      <c r="E2180" s="27"/>
      <c r="F2180" s="27"/>
      <c r="G2180" s="27"/>
      <c r="H2180" s="27"/>
      <c r="I2180" s="31"/>
      <c r="J2180" s="31"/>
      <c r="K2180" s="31"/>
      <c r="L2180" s="31"/>
      <c r="M2180" s="31"/>
      <c r="N2180" s="31"/>
      <c r="O2180" s="31"/>
      <c r="P2180" s="31"/>
      <c r="Q2180" s="28"/>
    </row>
    <row r="2181" spans="5:17" x14ac:dyDescent="0.2">
      <c r="E2181" s="27"/>
      <c r="F2181" s="27"/>
      <c r="G2181" s="27"/>
      <c r="H2181" s="27"/>
      <c r="I2181" s="31"/>
      <c r="J2181" s="31"/>
      <c r="K2181" s="31"/>
      <c r="L2181" s="31"/>
      <c r="M2181" s="31"/>
      <c r="N2181" s="31"/>
      <c r="O2181" s="31"/>
      <c r="P2181" s="31"/>
      <c r="Q2181" s="28"/>
    </row>
    <row r="2182" spans="5:17" x14ac:dyDescent="0.2">
      <c r="E2182" s="27"/>
      <c r="F2182" s="27"/>
      <c r="G2182" s="27"/>
      <c r="H2182" s="27"/>
      <c r="I2182" s="31"/>
      <c r="J2182" s="31"/>
      <c r="K2182" s="31"/>
      <c r="L2182" s="31"/>
      <c r="M2182" s="31"/>
      <c r="N2182" s="31"/>
      <c r="O2182" s="31"/>
      <c r="P2182" s="31"/>
      <c r="Q2182" s="28"/>
    </row>
    <row r="2183" spans="5:17" x14ac:dyDescent="0.2">
      <c r="E2183" s="27"/>
      <c r="F2183" s="27"/>
      <c r="G2183" s="27"/>
      <c r="H2183" s="27"/>
      <c r="I2183" s="31"/>
      <c r="J2183" s="31"/>
      <c r="K2183" s="31"/>
      <c r="L2183" s="31"/>
      <c r="M2183" s="31"/>
      <c r="N2183" s="31"/>
      <c r="O2183" s="31"/>
      <c r="P2183" s="31"/>
      <c r="Q2183" s="28"/>
    </row>
    <row r="2184" spans="5:17" x14ac:dyDescent="0.2">
      <c r="E2184" s="27"/>
      <c r="F2184" s="27"/>
      <c r="G2184" s="27"/>
      <c r="H2184" s="27"/>
      <c r="I2184" s="31"/>
      <c r="J2184" s="31"/>
      <c r="K2184" s="31"/>
      <c r="L2184" s="31"/>
      <c r="M2184" s="31"/>
      <c r="N2184" s="31"/>
      <c r="O2184" s="31"/>
      <c r="P2184" s="31"/>
      <c r="Q2184" s="28"/>
    </row>
    <row r="2185" spans="5:17" x14ac:dyDescent="0.2">
      <c r="E2185" s="27"/>
      <c r="F2185" s="27"/>
      <c r="G2185" s="27"/>
      <c r="H2185" s="27"/>
      <c r="I2185" s="31"/>
      <c r="J2185" s="31"/>
      <c r="K2185" s="31"/>
      <c r="L2185" s="31"/>
      <c r="M2185" s="31"/>
      <c r="N2185" s="31"/>
      <c r="O2185" s="31"/>
      <c r="P2185" s="31"/>
      <c r="Q2185" s="28"/>
    </row>
    <row r="2186" spans="5:17" x14ac:dyDescent="0.2">
      <c r="E2186" s="27"/>
      <c r="F2186" s="27"/>
      <c r="G2186" s="27"/>
      <c r="H2186" s="27"/>
      <c r="I2186" s="31"/>
      <c r="J2186" s="31"/>
      <c r="K2186" s="31"/>
      <c r="L2186" s="31"/>
      <c r="M2186" s="31"/>
      <c r="N2186" s="31"/>
      <c r="O2186" s="31"/>
      <c r="P2186" s="31"/>
      <c r="Q2186" s="28"/>
    </row>
    <row r="2187" spans="5:17" x14ac:dyDescent="0.2">
      <c r="E2187" s="27"/>
      <c r="F2187" s="27"/>
      <c r="G2187" s="27"/>
      <c r="H2187" s="27"/>
      <c r="I2187" s="31"/>
      <c r="J2187" s="31"/>
      <c r="K2187" s="31"/>
      <c r="L2187" s="31"/>
      <c r="M2187" s="31"/>
      <c r="N2187" s="31"/>
      <c r="O2187" s="31"/>
      <c r="P2187" s="31"/>
      <c r="Q2187" s="28"/>
    </row>
    <row r="2188" spans="5:17" x14ac:dyDescent="0.2">
      <c r="E2188" s="27"/>
      <c r="F2188" s="27"/>
      <c r="G2188" s="27"/>
      <c r="H2188" s="27"/>
      <c r="I2188" s="31"/>
      <c r="J2188" s="31"/>
      <c r="K2188" s="31"/>
      <c r="L2188" s="31"/>
      <c r="M2188" s="31"/>
      <c r="N2188" s="31"/>
      <c r="O2188" s="31"/>
      <c r="P2188" s="31"/>
      <c r="Q2188" s="28"/>
    </row>
    <row r="2189" spans="5:17" x14ac:dyDescent="0.2">
      <c r="E2189" s="27"/>
      <c r="F2189" s="27"/>
      <c r="G2189" s="27"/>
      <c r="H2189" s="27"/>
      <c r="I2189" s="31"/>
      <c r="J2189" s="31"/>
      <c r="K2189" s="31"/>
      <c r="L2189" s="31"/>
      <c r="M2189" s="31"/>
      <c r="N2189" s="31"/>
      <c r="O2189" s="31"/>
      <c r="P2189" s="31"/>
      <c r="Q2189" s="28"/>
    </row>
    <row r="2190" spans="5:17" x14ac:dyDescent="0.2">
      <c r="E2190" s="27"/>
      <c r="F2190" s="27"/>
      <c r="G2190" s="27"/>
      <c r="H2190" s="27"/>
      <c r="I2190" s="31"/>
      <c r="J2190" s="31"/>
      <c r="K2190" s="31"/>
      <c r="L2190" s="31"/>
      <c r="M2190" s="31"/>
      <c r="N2190" s="31"/>
      <c r="O2190" s="31"/>
      <c r="P2190" s="31"/>
      <c r="Q2190" s="28"/>
    </row>
    <row r="2191" spans="5:17" x14ac:dyDescent="0.2">
      <c r="E2191" s="27"/>
      <c r="F2191" s="27"/>
      <c r="G2191" s="27"/>
      <c r="H2191" s="27"/>
      <c r="I2191" s="31"/>
      <c r="J2191" s="31"/>
      <c r="K2191" s="31"/>
      <c r="L2191" s="31"/>
      <c r="M2191" s="31"/>
      <c r="N2191" s="31"/>
      <c r="O2191" s="31"/>
      <c r="P2191" s="31"/>
      <c r="Q2191" s="28"/>
    </row>
    <row r="2192" spans="5:17" x14ac:dyDescent="0.2">
      <c r="E2192" s="27"/>
      <c r="F2192" s="27"/>
      <c r="G2192" s="27"/>
      <c r="H2192" s="27"/>
      <c r="I2192" s="31"/>
      <c r="J2192" s="31"/>
      <c r="K2192" s="31"/>
      <c r="L2192" s="31"/>
      <c r="M2192" s="31"/>
      <c r="N2192" s="31"/>
      <c r="O2192" s="31"/>
      <c r="P2192" s="31"/>
      <c r="Q2192" s="28"/>
    </row>
    <row r="2193" spans="5:17" x14ac:dyDescent="0.2">
      <c r="E2193" s="27"/>
      <c r="F2193" s="27"/>
      <c r="G2193" s="27"/>
      <c r="H2193" s="27"/>
      <c r="I2193" s="31"/>
      <c r="J2193" s="31"/>
      <c r="K2193" s="31"/>
      <c r="L2193" s="31"/>
      <c r="M2193" s="31"/>
      <c r="N2193" s="31"/>
      <c r="O2193" s="31"/>
      <c r="P2193" s="31"/>
      <c r="Q2193" s="28"/>
    </row>
    <row r="2194" spans="5:17" x14ac:dyDescent="0.2">
      <c r="E2194" s="27"/>
      <c r="F2194" s="27"/>
      <c r="G2194" s="27"/>
      <c r="H2194" s="27"/>
      <c r="I2194" s="31"/>
      <c r="J2194" s="31"/>
      <c r="K2194" s="31"/>
      <c r="L2194" s="31"/>
      <c r="M2194" s="31"/>
      <c r="N2194" s="31"/>
      <c r="O2194" s="31"/>
      <c r="P2194" s="31"/>
      <c r="Q2194" s="28"/>
    </row>
    <row r="2195" spans="5:17" x14ac:dyDescent="0.2">
      <c r="E2195" s="27"/>
      <c r="F2195" s="27"/>
      <c r="G2195" s="27"/>
      <c r="H2195" s="27"/>
      <c r="I2195" s="31"/>
      <c r="J2195" s="31"/>
      <c r="K2195" s="31"/>
      <c r="L2195" s="31"/>
      <c r="M2195" s="31"/>
      <c r="N2195" s="31"/>
      <c r="O2195" s="31"/>
      <c r="P2195" s="31"/>
      <c r="Q2195" s="28"/>
    </row>
    <row r="2196" spans="5:17" x14ac:dyDescent="0.2">
      <c r="E2196" s="27"/>
      <c r="F2196" s="27"/>
      <c r="G2196" s="27"/>
      <c r="H2196" s="27"/>
      <c r="I2196" s="31"/>
      <c r="J2196" s="31"/>
      <c r="K2196" s="31"/>
      <c r="L2196" s="31"/>
      <c r="M2196" s="31"/>
      <c r="N2196" s="31"/>
      <c r="O2196" s="31"/>
      <c r="P2196" s="31"/>
      <c r="Q2196" s="28"/>
    </row>
    <row r="2197" spans="5:17" x14ac:dyDescent="0.2">
      <c r="E2197" s="27"/>
      <c r="F2197" s="27"/>
      <c r="G2197" s="27"/>
      <c r="H2197" s="27"/>
      <c r="I2197" s="31"/>
      <c r="J2197" s="31"/>
      <c r="K2197" s="31"/>
      <c r="L2197" s="31"/>
      <c r="M2197" s="31"/>
      <c r="N2197" s="31"/>
      <c r="O2197" s="31"/>
      <c r="P2197" s="31"/>
      <c r="Q2197" s="28"/>
    </row>
    <row r="2198" spans="5:17" x14ac:dyDescent="0.2">
      <c r="E2198" s="27"/>
      <c r="F2198" s="27"/>
      <c r="G2198" s="27"/>
      <c r="H2198" s="27"/>
      <c r="I2198" s="31"/>
      <c r="J2198" s="31"/>
      <c r="K2198" s="31"/>
      <c r="L2198" s="31"/>
      <c r="M2198" s="31"/>
      <c r="N2198" s="31"/>
      <c r="O2198" s="31"/>
      <c r="P2198" s="31"/>
      <c r="Q2198" s="28"/>
    </row>
    <row r="2199" spans="5:17" x14ac:dyDescent="0.2">
      <c r="E2199" s="27"/>
      <c r="F2199" s="27"/>
      <c r="G2199" s="27"/>
      <c r="H2199" s="27"/>
      <c r="I2199" s="31"/>
      <c r="J2199" s="31"/>
      <c r="K2199" s="31"/>
      <c r="L2199" s="31"/>
      <c r="M2199" s="31"/>
      <c r="N2199" s="31"/>
      <c r="O2199" s="31"/>
      <c r="P2199" s="31"/>
      <c r="Q2199" s="28"/>
    </row>
    <row r="2200" spans="5:17" x14ac:dyDescent="0.2">
      <c r="E2200" s="27"/>
      <c r="F2200" s="27"/>
      <c r="G2200" s="27"/>
      <c r="H2200" s="27"/>
      <c r="I2200" s="31"/>
      <c r="J2200" s="31"/>
      <c r="K2200" s="31"/>
      <c r="L2200" s="31"/>
      <c r="M2200" s="31"/>
      <c r="N2200" s="31"/>
      <c r="O2200" s="31"/>
      <c r="P2200" s="31"/>
      <c r="Q2200" s="28"/>
    </row>
    <row r="2201" spans="5:17" x14ac:dyDescent="0.2">
      <c r="E2201" s="27"/>
      <c r="F2201" s="27"/>
      <c r="G2201" s="27"/>
      <c r="H2201" s="27"/>
      <c r="I2201" s="31"/>
      <c r="J2201" s="31"/>
      <c r="K2201" s="31"/>
      <c r="L2201" s="31"/>
      <c r="M2201" s="31"/>
      <c r="N2201" s="31"/>
      <c r="O2201" s="31"/>
      <c r="P2201" s="31"/>
      <c r="Q2201" s="28"/>
    </row>
    <row r="2202" spans="5:17" x14ac:dyDescent="0.2">
      <c r="E2202" s="27"/>
      <c r="F2202" s="27"/>
      <c r="G2202" s="27"/>
      <c r="H2202" s="27"/>
      <c r="I2202" s="31"/>
      <c r="J2202" s="31"/>
      <c r="K2202" s="31"/>
      <c r="L2202" s="31"/>
      <c r="M2202" s="31"/>
      <c r="N2202" s="31"/>
      <c r="O2202" s="31"/>
      <c r="P2202" s="31"/>
      <c r="Q2202" s="28"/>
    </row>
    <row r="2203" spans="5:17" x14ac:dyDescent="0.2">
      <c r="E2203" s="27"/>
      <c r="F2203" s="27"/>
      <c r="G2203" s="27"/>
      <c r="H2203" s="27"/>
      <c r="I2203" s="31"/>
      <c r="J2203" s="31"/>
      <c r="K2203" s="31"/>
      <c r="L2203" s="31"/>
      <c r="M2203" s="31"/>
      <c r="N2203" s="31"/>
      <c r="O2203" s="31"/>
      <c r="P2203" s="31"/>
      <c r="Q2203" s="28"/>
    </row>
    <row r="2204" spans="5:17" x14ac:dyDescent="0.2">
      <c r="E2204" s="27"/>
      <c r="F2204" s="27"/>
      <c r="G2204" s="27"/>
      <c r="H2204" s="27"/>
      <c r="I2204" s="31"/>
      <c r="J2204" s="31"/>
      <c r="K2204" s="31"/>
      <c r="L2204" s="31"/>
      <c r="M2204" s="31"/>
      <c r="N2204" s="31"/>
      <c r="O2204" s="31"/>
      <c r="P2204" s="31"/>
      <c r="Q2204" s="28"/>
    </row>
    <row r="2205" spans="5:17" x14ac:dyDescent="0.2">
      <c r="E2205" s="27"/>
      <c r="F2205" s="27"/>
      <c r="G2205" s="27"/>
      <c r="H2205" s="27"/>
      <c r="I2205" s="31"/>
      <c r="J2205" s="31"/>
      <c r="K2205" s="31"/>
      <c r="L2205" s="31"/>
      <c r="M2205" s="31"/>
      <c r="N2205" s="31"/>
      <c r="O2205" s="31"/>
      <c r="P2205" s="31"/>
      <c r="Q2205" s="28"/>
    </row>
    <row r="2206" spans="5:17" x14ac:dyDescent="0.2">
      <c r="E2206" s="27"/>
      <c r="F2206" s="27"/>
      <c r="G2206" s="27"/>
      <c r="H2206" s="27"/>
      <c r="I2206" s="31"/>
      <c r="J2206" s="31"/>
      <c r="K2206" s="31"/>
      <c r="L2206" s="31"/>
      <c r="M2206" s="31"/>
      <c r="N2206" s="31"/>
      <c r="O2206" s="31"/>
      <c r="P2206" s="31"/>
      <c r="Q2206" s="28"/>
    </row>
    <row r="2207" spans="5:17" x14ac:dyDescent="0.2">
      <c r="E2207" s="27"/>
      <c r="F2207" s="27"/>
      <c r="G2207" s="27"/>
      <c r="H2207" s="27"/>
      <c r="I2207" s="31"/>
      <c r="J2207" s="31"/>
      <c r="K2207" s="31"/>
      <c r="L2207" s="31"/>
      <c r="M2207" s="31"/>
      <c r="N2207" s="31"/>
      <c r="O2207" s="31"/>
      <c r="P2207" s="31"/>
      <c r="Q2207" s="28"/>
    </row>
    <row r="2208" spans="5:17" x14ac:dyDescent="0.2">
      <c r="E2208" s="27"/>
      <c r="F2208" s="27"/>
      <c r="G2208" s="27"/>
      <c r="H2208" s="27"/>
      <c r="I2208" s="31"/>
      <c r="J2208" s="31"/>
      <c r="K2208" s="31"/>
      <c r="L2208" s="31"/>
      <c r="M2208" s="31"/>
      <c r="N2208" s="31"/>
      <c r="O2208" s="31"/>
      <c r="P2208" s="31"/>
      <c r="Q2208" s="28"/>
    </row>
    <row r="2209" spans="5:17" x14ac:dyDescent="0.2">
      <c r="E2209" s="27"/>
      <c r="F2209" s="27"/>
      <c r="G2209" s="27"/>
      <c r="H2209" s="27"/>
      <c r="I2209" s="31"/>
      <c r="J2209" s="31"/>
      <c r="K2209" s="31"/>
      <c r="L2209" s="31"/>
      <c r="M2209" s="31"/>
      <c r="N2209" s="31"/>
      <c r="O2209" s="31"/>
      <c r="P2209" s="31"/>
      <c r="Q2209" s="28"/>
    </row>
    <row r="2210" spans="5:17" x14ac:dyDescent="0.2">
      <c r="E2210" s="27"/>
      <c r="F2210" s="27"/>
      <c r="G2210" s="27"/>
      <c r="H2210" s="27"/>
      <c r="I2210" s="31"/>
      <c r="J2210" s="31"/>
      <c r="K2210" s="31"/>
      <c r="L2210" s="31"/>
      <c r="M2210" s="31"/>
      <c r="N2210" s="31"/>
      <c r="O2210" s="31"/>
      <c r="P2210" s="31"/>
      <c r="Q2210" s="28"/>
    </row>
    <row r="2211" spans="5:17" x14ac:dyDescent="0.2">
      <c r="E2211" s="27"/>
      <c r="F2211" s="27"/>
      <c r="G2211" s="27"/>
      <c r="H2211" s="27"/>
      <c r="I2211" s="31"/>
      <c r="J2211" s="31"/>
      <c r="K2211" s="31"/>
      <c r="L2211" s="31"/>
      <c r="M2211" s="31"/>
      <c r="N2211" s="31"/>
      <c r="O2211" s="31"/>
      <c r="P2211" s="31"/>
      <c r="Q2211" s="28"/>
    </row>
    <row r="2212" spans="5:17" x14ac:dyDescent="0.2">
      <c r="E2212" s="27"/>
      <c r="F2212" s="27"/>
      <c r="G2212" s="27"/>
      <c r="H2212" s="27"/>
      <c r="I2212" s="31"/>
      <c r="J2212" s="31"/>
      <c r="K2212" s="31"/>
      <c r="L2212" s="31"/>
      <c r="M2212" s="31"/>
      <c r="N2212" s="31"/>
      <c r="O2212" s="31"/>
      <c r="P2212" s="31"/>
      <c r="Q2212" s="28"/>
    </row>
    <row r="2213" spans="5:17" x14ac:dyDescent="0.2">
      <c r="E2213" s="27"/>
      <c r="F2213" s="27"/>
      <c r="G2213" s="27"/>
      <c r="H2213" s="27"/>
      <c r="I2213" s="31"/>
      <c r="J2213" s="31"/>
      <c r="K2213" s="31"/>
      <c r="L2213" s="31"/>
      <c r="M2213" s="31"/>
      <c r="N2213" s="31"/>
      <c r="O2213" s="31"/>
      <c r="P2213" s="31"/>
      <c r="Q2213" s="28"/>
    </row>
    <row r="2214" spans="5:17" x14ac:dyDescent="0.2">
      <c r="E2214" s="27"/>
      <c r="F2214" s="27"/>
      <c r="G2214" s="27"/>
      <c r="H2214" s="27"/>
      <c r="I2214" s="31"/>
      <c r="J2214" s="31"/>
      <c r="K2214" s="31"/>
      <c r="L2214" s="31"/>
      <c r="M2214" s="31"/>
      <c r="N2214" s="31"/>
      <c r="O2214" s="31"/>
      <c r="P2214" s="31"/>
      <c r="Q2214" s="28"/>
    </row>
    <row r="2215" spans="5:17" x14ac:dyDescent="0.2">
      <c r="E2215" s="27"/>
      <c r="F2215" s="27"/>
      <c r="G2215" s="27"/>
      <c r="H2215" s="27"/>
      <c r="I2215" s="31"/>
      <c r="J2215" s="31"/>
      <c r="K2215" s="31"/>
      <c r="L2215" s="31"/>
      <c r="M2215" s="31"/>
      <c r="N2215" s="31"/>
      <c r="O2215" s="31"/>
      <c r="P2215" s="31"/>
      <c r="Q2215" s="28"/>
    </row>
    <row r="2216" spans="5:17" x14ac:dyDescent="0.2">
      <c r="E2216" s="27"/>
      <c r="F2216" s="27"/>
      <c r="G2216" s="27"/>
      <c r="H2216" s="27"/>
      <c r="I2216" s="31"/>
      <c r="J2216" s="31"/>
      <c r="K2216" s="31"/>
      <c r="L2216" s="31"/>
      <c r="M2216" s="31"/>
      <c r="N2216" s="31"/>
      <c r="O2216" s="31"/>
      <c r="P2216" s="31"/>
      <c r="Q2216" s="28"/>
    </row>
    <row r="2217" spans="5:17" x14ac:dyDescent="0.2">
      <c r="E2217" s="27"/>
      <c r="F2217" s="27"/>
      <c r="G2217" s="27"/>
      <c r="H2217" s="27"/>
      <c r="I2217" s="31"/>
      <c r="J2217" s="31"/>
      <c r="K2217" s="31"/>
      <c r="L2217" s="31"/>
      <c r="M2217" s="31"/>
      <c r="N2217" s="31"/>
      <c r="O2217" s="31"/>
      <c r="P2217" s="31"/>
      <c r="Q2217" s="28"/>
    </row>
    <row r="2218" spans="5:17" x14ac:dyDescent="0.2">
      <c r="E2218" s="27"/>
      <c r="F2218" s="27"/>
      <c r="G2218" s="27"/>
      <c r="H2218" s="27"/>
      <c r="I2218" s="31"/>
      <c r="J2218" s="31"/>
      <c r="K2218" s="31"/>
      <c r="L2218" s="31"/>
      <c r="M2218" s="31"/>
      <c r="N2218" s="31"/>
      <c r="O2218" s="31"/>
      <c r="P2218" s="31"/>
      <c r="Q2218" s="28"/>
    </row>
    <row r="2219" spans="5:17" x14ac:dyDescent="0.2">
      <c r="E2219" s="27"/>
      <c r="F2219" s="27"/>
      <c r="G2219" s="27"/>
      <c r="H2219" s="27"/>
      <c r="I2219" s="31"/>
      <c r="J2219" s="31"/>
      <c r="K2219" s="31"/>
      <c r="L2219" s="31"/>
      <c r="M2219" s="31"/>
      <c r="N2219" s="31"/>
      <c r="O2219" s="31"/>
      <c r="P2219" s="31"/>
      <c r="Q2219" s="28"/>
    </row>
    <row r="2220" spans="5:17" x14ac:dyDescent="0.2">
      <c r="E2220" s="27"/>
      <c r="F2220" s="27"/>
      <c r="G2220" s="27"/>
      <c r="H2220" s="27"/>
      <c r="I2220" s="31"/>
      <c r="J2220" s="31"/>
      <c r="K2220" s="31"/>
      <c r="L2220" s="31"/>
      <c r="M2220" s="31"/>
      <c r="N2220" s="31"/>
      <c r="O2220" s="31"/>
      <c r="P2220" s="31"/>
      <c r="Q2220" s="28"/>
    </row>
    <row r="2221" spans="5:17" x14ac:dyDescent="0.2">
      <c r="E2221" s="27"/>
      <c r="F2221" s="27"/>
      <c r="G2221" s="27"/>
      <c r="H2221" s="27"/>
      <c r="I2221" s="31"/>
      <c r="J2221" s="31"/>
      <c r="K2221" s="31"/>
      <c r="L2221" s="31"/>
      <c r="M2221" s="31"/>
      <c r="N2221" s="31"/>
      <c r="O2221" s="31"/>
      <c r="P2221" s="31"/>
      <c r="Q2221" s="28"/>
    </row>
    <row r="2222" spans="5:17" x14ac:dyDescent="0.2">
      <c r="E2222" s="27"/>
      <c r="F2222" s="27"/>
      <c r="G2222" s="27"/>
      <c r="H2222" s="27"/>
      <c r="I2222" s="31"/>
      <c r="J2222" s="31"/>
      <c r="K2222" s="31"/>
      <c r="L2222" s="31"/>
      <c r="M2222" s="31"/>
      <c r="N2222" s="31"/>
      <c r="O2222" s="31"/>
      <c r="P2222" s="31"/>
      <c r="Q2222" s="28"/>
    </row>
    <row r="2223" spans="5:17" x14ac:dyDescent="0.2">
      <c r="E2223" s="27"/>
      <c r="F2223" s="27"/>
      <c r="G2223" s="27"/>
      <c r="H2223" s="27"/>
      <c r="I2223" s="31"/>
      <c r="J2223" s="31"/>
      <c r="K2223" s="31"/>
      <c r="L2223" s="31"/>
      <c r="M2223" s="31"/>
      <c r="N2223" s="31"/>
      <c r="O2223" s="31"/>
      <c r="P2223" s="31"/>
      <c r="Q2223" s="28"/>
    </row>
    <row r="2224" spans="5:17" x14ac:dyDescent="0.2">
      <c r="E2224" s="27"/>
      <c r="F2224" s="27"/>
      <c r="G2224" s="27"/>
      <c r="H2224" s="27"/>
      <c r="I2224" s="31"/>
      <c r="J2224" s="31"/>
      <c r="K2224" s="31"/>
      <c r="L2224" s="31"/>
      <c r="M2224" s="31"/>
      <c r="N2224" s="31"/>
      <c r="O2224" s="31"/>
      <c r="P2224" s="31"/>
      <c r="Q2224" s="28"/>
    </row>
    <row r="2225" spans="5:17" x14ac:dyDescent="0.2">
      <c r="E2225" s="27"/>
      <c r="F2225" s="27"/>
      <c r="G2225" s="27"/>
      <c r="H2225" s="27"/>
      <c r="I2225" s="31"/>
      <c r="J2225" s="31"/>
      <c r="K2225" s="31"/>
      <c r="L2225" s="31"/>
      <c r="M2225" s="31"/>
      <c r="N2225" s="31"/>
      <c r="O2225" s="31"/>
      <c r="P2225" s="31"/>
      <c r="Q2225" s="28"/>
    </row>
    <row r="2226" spans="5:17" x14ac:dyDescent="0.2">
      <c r="E2226" s="27"/>
      <c r="F2226" s="27"/>
      <c r="G2226" s="27"/>
      <c r="H2226" s="27"/>
      <c r="I2226" s="31"/>
      <c r="J2226" s="31"/>
      <c r="K2226" s="31"/>
      <c r="L2226" s="31"/>
      <c r="M2226" s="31"/>
      <c r="N2226" s="31"/>
      <c r="O2226" s="31"/>
      <c r="P2226" s="31"/>
      <c r="Q2226" s="28"/>
    </row>
    <row r="2227" spans="5:17" x14ac:dyDescent="0.2">
      <c r="E2227" s="27"/>
      <c r="F2227" s="27"/>
      <c r="G2227" s="27"/>
      <c r="H2227" s="27"/>
      <c r="I2227" s="31"/>
      <c r="J2227" s="31"/>
      <c r="K2227" s="31"/>
      <c r="L2227" s="31"/>
      <c r="M2227" s="31"/>
      <c r="N2227" s="31"/>
      <c r="O2227" s="31"/>
      <c r="P2227" s="31"/>
      <c r="Q2227" s="28"/>
    </row>
    <row r="2228" spans="5:17" x14ac:dyDescent="0.2">
      <c r="E2228" s="27"/>
      <c r="F2228" s="27"/>
      <c r="G2228" s="27"/>
      <c r="H2228" s="27"/>
      <c r="I2228" s="31"/>
      <c r="J2228" s="31"/>
      <c r="K2228" s="31"/>
      <c r="L2228" s="31"/>
      <c r="M2228" s="31"/>
      <c r="N2228" s="31"/>
      <c r="O2228" s="31"/>
      <c r="P2228" s="31"/>
      <c r="Q2228" s="28"/>
    </row>
    <row r="2229" spans="5:17" x14ac:dyDescent="0.2">
      <c r="E2229" s="27"/>
      <c r="F2229" s="27"/>
      <c r="G2229" s="27"/>
      <c r="H2229" s="27"/>
      <c r="I2229" s="31"/>
      <c r="J2229" s="31"/>
      <c r="K2229" s="31"/>
      <c r="L2229" s="31"/>
      <c r="M2229" s="31"/>
      <c r="N2229" s="31"/>
      <c r="O2229" s="31"/>
      <c r="P2229" s="31"/>
      <c r="Q2229" s="28"/>
    </row>
    <row r="2230" spans="5:17" x14ac:dyDescent="0.2">
      <c r="E2230" s="27"/>
      <c r="F2230" s="27"/>
      <c r="G2230" s="27"/>
      <c r="H2230" s="27"/>
      <c r="I2230" s="31"/>
      <c r="J2230" s="31"/>
      <c r="K2230" s="31"/>
      <c r="L2230" s="31"/>
      <c r="M2230" s="31"/>
      <c r="N2230" s="31"/>
      <c r="O2230" s="31"/>
      <c r="P2230" s="31"/>
      <c r="Q2230" s="28"/>
    </row>
    <row r="2231" spans="5:17" x14ac:dyDescent="0.2">
      <c r="E2231" s="27"/>
      <c r="F2231" s="27"/>
      <c r="G2231" s="27"/>
      <c r="H2231" s="27"/>
      <c r="I2231" s="31"/>
      <c r="J2231" s="31"/>
      <c r="K2231" s="31"/>
      <c r="L2231" s="31"/>
      <c r="M2231" s="31"/>
      <c r="N2231" s="31"/>
      <c r="O2231" s="31"/>
      <c r="P2231" s="31"/>
      <c r="Q2231" s="28"/>
    </row>
    <row r="2232" spans="5:17" x14ac:dyDescent="0.2">
      <c r="E2232" s="27"/>
      <c r="F2232" s="27"/>
      <c r="G2232" s="27"/>
      <c r="H2232" s="27"/>
      <c r="I2232" s="31"/>
      <c r="J2232" s="31"/>
      <c r="K2232" s="31"/>
      <c r="L2232" s="31"/>
      <c r="M2232" s="31"/>
      <c r="N2232" s="31"/>
      <c r="O2232" s="31"/>
      <c r="P2232" s="31"/>
      <c r="Q2232" s="28"/>
    </row>
    <row r="2233" spans="5:17" x14ac:dyDescent="0.2">
      <c r="E2233" s="27"/>
      <c r="F2233" s="27"/>
      <c r="G2233" s="27"/>
      <c r="H2233" s="27"/>
      <c r="I2233" s="31"/>
      <c r="J2233" s="31"/>
      <c r="K2233" s="31"/>
      <c r="L2233" s="31"/>
      <c r="M2233" s="31"/>
      <c r="N2233" s="31"/>
      <c r="O2233" s="31"/>
      <c r="P2233" s="31"/>
      <c r="Q2233" s="28"/>
    </row>
    <row r="2234" spans="5:17" x14ac:dyDescent="0.2">
      <c r="E2234" s="27"/>
      <c r="F2234" s="27"/>
      <c r="G2234" s="27"/>
      <c r="H2234" s="27"/>
      <c r="I2234" s="31"/>
      <c r="J2234" s="31"/>
      <c r="K2234" s="31"/>
      <c r="L2234" s="31"/>
      <c r="M2234" s="31"/>
      <c r="N2234" s="31"/>
      <c r="O2234" s="31"/>
      <c r="P2234" s="31"/>
      <c r="Q2234" s="28"/>
    </row>
    <row r="2235" spans="5:17" x14ac:dyDescent="0.2">
      <c r="E2235" s="27"/>
      <c r="F2235" s="27"/>
      <c r="G2235" s="27"/>
      <c r="H2235" s="27"/>
      <c r="I2235" s="31"/>
      <c r="J2235" s="31"/>
      <c r="K2235" s="31"/>
      <c r="L2235" s="31"/>
      <c r="M2235" s="31"/>
      <c r="N2235" s="31"/>
      <c r="O2235" s="31"/>
      <c r="P2235" s="31"/>
      <c r="Q2235" s="28"/>
    </row>
    <row r="2236" spans="5:17" x14ac:dyDescent="0.2">
      <c r="E2236" s="27"/>
      <c r="F2236" s="27"/>
      <c r="G2236" s="27"/>
      <c r="H2236" s="27"/>
      <c r="I2236" s="31"/>
      <c r="J2236" s="31"/>
      <c r="K2236" s="31"/>
      <c r="L2236" s="31"/>
      <c r="M2236" s="31"/>
      <c r="N2236" s="31"/>
      <c r="O2236" s="31"/>
      <c r="P2236" s="31"/>
      <c r="Q2236" s="28"/>
    </row>
    <row r="2237" spans="5:17" x14ac:dyDescent="0.2">
      <c r="E2237" s="27"/>
      <c r="F2237" s="27"/>
      <c r="G2237" s="27"/>
      <c r="H2237" s="27"/>
      <c r="I2237" s="31"/>
      <c r="J2237" s="31"/>
      <c r="K2237" s="31"/>
      <c r="L2237" s="31"/>
      <c r="M2237" s="31"/>
      <c r="N2237" s="31"/>
      <c r="O2237" s="31"/>
      <c r="P2237" s="31"/>
      <c r="Q2237" s="28"/>
    </row>
    <row r="2238" spans="5:17" x14ac:dyDescent="0.2">
      <c r="E2238" s="27"/>
      <c r="F2238" s="27"/>
      <c r="G2238" s="27"/>
      <c r="H2238" s="27"/>
      <c r="I2238" s="31"/>
      <c r="J2238" s="31"/>
      <c r="K2238" s="31"/>
      <c r="L2238" s="31"/>
      <c r="M2238" s="31"/>
      <c r="N2238" s="31"/>
      <c r="O2238" s="31"/>
      <c r="P2238" s="31"/>
      <c r="Q2238" s="28"/>
    </row>
    <row r="2239" spans="5:17" x14ac:dyDescent="0.2">
      <c r="E2239" s="27"/>
      <c r="F2239" s="27"/>
      <c r="G2239" s="27"/>
      <c r="H2239" s="27"/>
      <c r="I2239" s="31"/>
      <c r="J2239" s="31"/>
      <c r="K2239" s="31"/>
      <c r="L2239" s="31"/>
      <c r="M2239" s="31"/>
      <c r="N2239" s="31"/>
      <c r="O2239" s="31"/>
      <c r="P2239" s="31"/>
      <c r="Q2239" s="28"/>
    </row>
    <row r="2240" spans="5:17" x14ac:dyDescent="0.2">
      <c r="E2240" s="27"/>
      <c r="F2240" s="27"/>
      <c r="G2240" s="27"/>
      <c r="H2240" s="27"/>
      <c r="I2240" s="31"/>
      <c r="J2240" s="31"/>
      <c r="K2240" s="31"/>
      <c r="L2240" s="31"/>
      <c r="M2240" s="31"/>
      <c r="N2240" s="31"/>
      <c r="O2240" s="31"/>
      <c r="P2240" s="31"/>
      <c r="Q2240" s="28"/>
    </row>
    <row r="2241" spans="5:17" x14ac:dyDescent="0.2">
      <c r="E2241" s="27"/>
      <c r="F2241" s="27"/>
      <c r="G2241" s="27"/>
      <c r="H2241" s="27"/>
      <c r="I2241" s="31"/>
      <c r="J2241" s="31"/>
      <c r="K2241" s="31"/>
      <c r="L2241" s="31"/>
      <c r="M2241" s="31"/>
      <c r="N2241" s="31"/>
      <c r="O2241" s="31"/>
      <c r="P2241" s="31"/>
      <c r="Q2241" s="28"/>
    </row>
    <row r="2242" spans="5:17" x14ac:dyDescent="0.2">
      <c r="E2242" s="27"/>
      <c r="F2242" s="27"/>
      <c r="G2242" s="27"/>
      <c r="H2242" s="27"/>
      <c r="I2242" s="31"/>
      <c r="J2242" s="31"/>
      <c r="K2242" s="31"/>
      <c r="L2242" s="31"/>
      <c r="M2242" s="31"/>
      <c r="N2242" s="31"/>
      <c r="O2242" s="31"/>
      <c r="P2242" s="31"/>
      <c r="Q2242" s="28"/>
    </row>
    <row r="2243" spans="5:17" x14ac:dyDescent="0.2">
      <c r="E2243" s="27"/>
      <c r="F2243" s="27"/>
      <c r="G2243" s="27"/>
      <c r="H2243" s="27"/>
      <c r="I2243" s="31"/>
      <c r="J2243" s="31"/>
      <c r="K2243" s="31"/>
      <c r="L2243" s="31"/>
      <c r="M2243" s="31"/>
      <c r="N2243" s="31"/>
      <c r="O2243" s="31"/>
      <c r="P2243" s="31"/>
      <c r="Q2243" s="28"/>
    </row>
    <row r="2244" spans="5:17" x14ac:dyDescent="0.2">
      <c r="E2244" s="27"/>
      <c r="F2244" s="27"/>
      <c r="G2244" s="27"/>
      <c r="H2244" s="27"/>
      <c r="I2244" s="31"/>
      <c r="J2244" s="31"/>
      <c r="K2244" s="31"/>
      <c r="L2244" s="31"/>
      <c r="M2244" s="31"/>
      <c r="N2244" s="31"/>
      <c r="O2244" s="31"/>
      <c r="P2244" s="31"/>
      <c r="Q2244" s="28"/>
    </row>
    <row r="2245" spans="5:17" x14ac:dyDescent="0.2">
      <c r="E2245" s="27"/>
      <c r="F2245" s="27"/>
      <c r="G2245" s="27"/>
      <c r="H2245" s="27"/>
      <c r="I2245" s="31"/>
      <c r="J2245" s="31"/>
      <c r="K2245" s="31"/>
      <c r="L2245" s="31"/>
      <c r="M2245" s="31"/>
      <c r="N2245" s="31"/>
      <c r="O2245" s="31"/>
      <c r="P2245" s="31"/>
      <c r="Q2245" s="28"/>
    </row>
    <row r="2246" spans="5:17" x14ac:dyDescent="0.2">
      <c r="E2246" s="27"/>
      <c r="F2246" s="27"/>
      <c r="G2246" s="27"/>
      <c r="H2246" s="27"/>
      <c r="I2246" s="31"/>
      <c r="J2246" s="31"/>
      <c r="K2246" s="31"/>
      <c r="L2246" s="31"/>
      <c r="M2246" s="31"/>
      <c r="N2246" s="31"/>
      <c r="O2246" s="31"/>
      <c r="P2246" s="31"/>
      <c r="Q2246" s="28"/>
    </row>
    <row r="2247" spans="5:17" x14ac:dyDescent="0.2">
      <c r="E2247" s="27"/>
      <c r="F2247" s="27"/>
      <c r="G2247" s="27"/>
      <c r="H2247" s="27"/>
      <c r="I2247" s="31"/>
      <c r="J2247" s="31"/>
      <c r="K2247" s="31"/>
      <c r="L2247" s="31"/>
      <c r="M2247" s="31"/>
      <c r="N2247" s="31"/>
      <c r="O2247" s="31"/>
      <c r="P2247" s="31"/>
      <c r="Q2247" s="28"/>
    </row>
    <row r="2248" spans="5:17" x14ac:dyDescent="0.2">
      <c r="E2248" s="27"/>
      <c r="F2248" s="27"/>
      <c r="G2248" s="27"/>
      <c r="H2248" s="27"/>
      <c r="I2248" s="31"/>
      <c r="J2248" s="31"/>
      <c r="K2248" s="31"/>
      <c r="L2248" s="31"/>
      <c r="M2248" s="31"/>
      <c r="N2248" s="31"/>
      <c r="O2248" s="31"/>
      <c r="P2248" s="31"/>
      <c r="Q2248" s="28"/>
    </row>
    <row r="2249" spans="5:17" x14ac:dyDescent="0.2">
      <c r="E2249" s="27"/>
      <c r="F2249" s="27"/>
      <c r="G2249" s="27"/>
      <c r="H2249" s="27"/>
      <c r="I2249" s="31"/>
      <c r="J2249" s="31"/>
      <c r="K2249" s="31"/>
      <c r="L2249" s="31"/>
      <c r="M2249" s="31"/>
      <c r="N2249" s="31"/>
      <c r="O2249" s="31"/>
      <c r="P2249" s="31"/>
      <c r="Q2249" s="28"/>
    </row>
    <row r="2250" spans="5:17" x14ac:dyDescent="0.2">
      <c r="E2250" s="27"/>
      <c r="F2250" s="27"/>
      <c r="G2250" s="27"/>
      <c r="H2250" s="27"/>
      <c r="I2250" s="31"/>
      <c r="J2250" s="31"/>
      <c r="K2250" s="31"/>
      <c r="L2250" s="31"/>
      <c r="M2250" s="31"/>
      <c r="N2250" s="31"/>
      <c r="O2250" s="31"/>
      <c r="P2250" s="31"/>
      <c r="Q2250" s="28"/>
    </row>
    <row r="2251" spans="5:17" x14ac:dyDescent="0.2">
      <c r="E2251" s="27"/>
      <c r="F2251" s="27"/>
      <c r="G2251" s="27"/>
      <c r="H2251" s="27"/>
      <c r="I2251" s="31"/>
      <c r="J2251" s="31"/>
      <c r="K2251" s="31"/>
      <c r="L2251" s="31"/>
      <c r="M2251" s="31"/>
      <c r="N2251" s="31"/>
      <c r="O2251" s="31"/>
      <c r="P2251" s="31"/>
      <c r="Q2251" s="28"/>
    </row>
    <row r="2252" spans="5:17" x14ac:dyDescent="0.2">
      <c r="E2252" s="27"/>
      <c r="F2252" s="27"/>
      <c r="G2252" s="27"/>
      <c r="H2252" s="27"/>
      <c r="I2252" s="31"/>
      <c r="J2252" s="31"/>
      <c r="K2252" s="31"/>
      <c r="L2252" s="31"/>
      <c r="M2252" s="31"/>
      <c r="N2252" s="31"/>
      <c r="O2252" s="31"/>
      <c r="P2252" s="31"/>
      <c r="Q2252" s="28"/>
    </row>
    <row r="2253" spans="5:17" x14ac:dyDescent="0.2">
      <c r="E2253" s="27"/>
      <c r="F2253" s="27"/>
      <c r="G2253" s="27"/>
      <c r="H2253" s="27"/>
      <c r="I2253" s="31"/>
      <c r="J2253" s="31"/>
      <c r="K2253" s="31"/>
      <c r="L2253" s="31"/>
      <c r="M2253" s="31"/>
      <c r="N2253" s="31"/>
      <c r="O2253" s="31"/>
      <c r="P2253" s="31"/>
      <c r="Q2253" s="28"/>
    </row>
    <row r="2254" spans="5:17" x14ac:dyDescent="0.2">
      <c r="E2254" s="27"/>
      <c r="F2254" s="27"/>
      <c r="G2254" s="27"/>
      <c r="H2254" s="27"/>
      <c r="I2254" s="31"/>
      <c r="J2254" s="31"/>
      <c r="K2254" s="31"/>
      <c r="L2254" s="31"/>
      <c r="M2254" s="31"/>
      <c r="N2254" s="31"/>
      <c r="O2254" s="31"/>
      <c r="P2254" s="31"/>
      <c r="Q2254" s="28"/>
    </row>
    <row r="2255" spans="5:17" x14ac:dyDescent="0.2">
      <c r="E2255" s="27"/>
      <c r="F2255" s="27"/>
      <c r="G2255" s="27"/>
      <c r="H2255" s="27"/>
      <c r="I2255" s="31"/>
      <c r="J2255" s="31"/>
      <c r="K2255" s="31"/>
      <c r="L2255" s="31"/>
      <c r="M2255" s="31"/>
      <c r="N2255" s="31"/>
      <c r="O2255" s="31"/>
      <c r="P2255" s="31"/>
      <c r="Q2255" s="28"/>
    </row>
    <row r="2256" spans="5:17" x14ac:dyDescent="0.2">
      <c r="E2256" s="27"/>
      <c r="F2256" s="27"/>
      <c r="G2256" s="27"/>
      <c r="H2256" s="27"/>
      <c r="I2256" s="31"/>
      <c r="J2256" s="31"/>
      <c r="K2256" s="31"/>
      <c r="L2256" s="31"/>
      <c r="M2256" s="31"/>
      <c r="N2256" s="31"/>
      <c r="O2256" s="31"/>
      <c r="P2256" s="31"/>
      <c r="Q2256" s="28"/>
    </row>
    <row r="2257" spans="5:17" x14ac:dyDescent="0.2">
      <c r="E2257" s="27"/>
      <c r="F2257" s="27"/>
      <c r="G2257" s="27"/>
      <c r="H2257" s="27"/>
      <c r="I2257" s="31"/>
      <c r="J2257" s="31"/>
      <c r="K2257" s="31"/>
      <c r="L2257" s="31"/>
      <c r="M2257" s="31"/>
      <c r="N2257" s="31"/>
      <c r="O2257" s="31"/>
      <c r="P2257" s="31"/>
      <c r="Q2257" s="28"/>
    </row>
    <row r="2258" spans="5:17" x14ac:dyDescent="0.2">
      <c r="E2258" s="27"/>
      <c r="F2258" s="27"/>
      <c r="G2258" s="27"/>
      <c r="H2258" s="27"/>
      <c r="I2258" s="31"/>
      <c r="J2258" s="31"/>
      <c r="K2258" s="31"/>
      <c r="L2258" s="31"/>
      <c r="M2258" s="31"/>
      <c r="N2258" s="31"/>
      <c r="O2258" s="31"/>
      <c r="P2258" s="31"/>
      <c r="Q2258" s="28"/>
    </row>
    <row r="2259" spans="5:17" x14ac:dyDescent="0.2">
      <c r="E2259" s="27"/>
      <c r="F2259" s="27"/>
      <c r="G2259" s="27"/>
      <c r="H2259" s="27"/>
      <c r="I2259" s="31"/>
      <c r="J2259" s="31"/>
      <c r="K2259" s="31"/>
      <c r="L2259" s="31"/>
      <c r="M2259" s="31"/>
      <c r="N2259" s="31"/>
      <c r="O2259" s="31"/>
      <c r="P2259" s="31"/>
      <c r="Q2259" s="28"/>
    </row>
    <row r="2260" spans="5:17" x14ac:dyDescent="0.2">
      <c r="E2260" s="27"/>
      <c r="F2260" s="27"/>
      <c r="G2260" s="27"/>
      <c r="H2260" s="27"/>
      <c r="I2260" s="31"/>
      <c r="J2260" s="31"/>
      <c r="K2260" s="31"/>
      <c r="L2260" s="31"/>
      <c r="M2260" s="31"/>
      <c r="N2260" s="31"/>
      <c r="O2260" s="31"/>
      <c r="P2260" s="31"/>
      <c r="Q2260" s="28"/>
    </row>
    <row r="2261" spans="5:17" x14ac:dyDescent="0.2">
      <c r="E2261" s="27"/>
      <c r="F2261" s="27"/>
      <c r="G2261" s="27"/>
      <c r="H2261" s="27"/>
      <c r="I2261" s="31"/>
      <c r="J2261" s="31"/>
      <c r="K2261" s="31"/>
      <c r="L2261" s="31"/>
      <c r="M2261" s="31"/>
      <c r="N2261" s="31"/>
      <c r="O2261" s="31"/>
      <c r="P2261" s="31"/>
      <c r="Q2261" s="28"/>
    </row>
    <row r="2262" spans="5:17" x14ac:dyDescent="0.2">
      <c r="E2262" s="27"/>
      <c r="F2262" s="27"/>
      <c r="G2262" s="27"/>
      <c r="H2262" s="27"/>
      <c r="I2262" s="31"/>
      <c r="J2262" s="31"/>
      <c r="K2262" s="31"/>
      <c r="L2262" s="31"/>
      <c r="M2262" s="31"/>
      <c r="N2262" s="31"/>
      <c r="O2262" s="31"/>
      <c r="P2262" s="31"/>
      <c r="Q2262" s="28"/>
    </row>
    <row r="2263" spans="5:17" x14ac:dyDescent="0.2">
      <c r="E2263" s="27"/>
      <c r="F2263" s="27"/>
      <c r="G2263" s="27"/>
      <c r="H2263" s="27"/>
      <c r="I2263" s="31"/>
      <c r="J2263" s="31"/>
      <c r="K2263" s="31"/>
      <c r="L2263" s="31"/>
      <c r="M2263" s="31"/>
      <c r="N2263" s="31"/>
      <c r="O2263" s="31"/>
      <c r="P2263" s="31"/>
      <c r="Q2263" s="28"/>
    </row>
    <row r="2264" spans="5:17" x14ac:dyDescent="0.2">
      <c r="E2264" s="27"/>
      <c r="F2264" s="27"/>
      <c r="G2264" s="27"/>
      <c r="H2264" s="27"/>
      <c r="I2264" s="31"/>
      <c r="J2264" s="31"/>
      <c r="K2264" s="31"/>
      <c r="L2264" s="31"/>
      <c r="M2264" s="31"/>
      <c r="N2264" s="31"/>
      <c r="O2264" s="31"/>
      <c r="P2264" s="31"/>
      <c r="Q2264" s="28"/>
    </row>
    <row r="2265" spans="5:17" x14ac:dyDescent="0.2">
      <c r="E2265" s="27"/>
      <c r="F2265" s="27"/>
      <c r="G2265" s="27"/>
      <c r="H2265" s="27"/>
      <c r="I2265" s="31"/>
      <c r="J2265" s="31"/>
      <c r="K2265" s="31"/>
      <c r="L2265" s="31"/>
      <c r="M2265" s="31"/>
      <c r="N2265" s="31"/>
      <c r="O2265" s="31"/>
      <c r="P2265" s="31"/>
      <c r="Q2265" s="28"/>
    </row>
    <row r="2266" spans="5:17" x14ac:dyDescent="0.2">
      <c r="E2266" s="27"/>
      <c r="F2266" s="27"/>
      <c r="G2266" s="27"/>
      <c r="H2266" s="27"/>
      <c r="I2266" s="31"/>
      <c r="J2266" s="31"/>
      <c r="K2266" s="31"/>
      <c r="L2266" s="31"/>
      <c r="M2266" s="31"/>
      <c r="N2266" s="31"/>
      <c r="O2266" s="31"/>
      <c r="P2266" s="31"/>
      <c r="Q2266" s="28"/>
    </row>
    <row r="2267" spans="5:17" x14ac:dyDescent="0.2">
      <c r="E2267" s="27"/>
      <c r="F2267" s="27"/>
      <c r="G2267" s="27"/>
      <c r="H2267" s="27"/>
      <c r="I2267" s="31"/>
      <c r="J2267" s="31"/>
      <c r="K2267" s="31"/>
      <c r="L2267" s="31"/>
      <c r="M2267" s="31"/>
      <c r="N2267" s="31"/>
      <c r="O2267" s="31"/>
      <c r="P2267" s="31"/>
      <c r="Q2267" s="28"/>
    </row>
    <row r="2268" spans="5:17" x14ac:dyDescent="0.2">
      <c r="E2268" s="27"/>
      <c r="F2268" s="27"/>
      <c r="G2268" s="27"/>
      <c r="H2268" s="27"/>
      <c r="I2268" s="31"/>
      <c r="J2268" s="31"/>
      <c r="K2268" s="31"/>
      <c r="L2268" s="31"/>
      <c r="M2268" s="31"/>
      <c r="N2268" s="31"/>
      <c r="O2268" s="31"/>
      <c r="P2268" s="31"/>
      <c r="Q2268" s="28"/>
    </row>
    <row r="2269" spans="5:17" x14ac:dyDescent="0.2">
      <c r="E2269" s="27"/>
      <c r="F2269" s="27"/>
      <c r="G2269" s="27"/>
      <c r="H2269" s="27"/>
      <c r="I2269" s="31"/>
      <c r="J2269" s="31"/>
      <c r="K2269" s="31"/>
      <c r="L2269" s="31"/>
      <c r="M2269" s="31"/>
      <c r="N2269" s="31"/>
      <c r="O2269" s="31"/>
      <c r="P2269" s="31"/>
      <c r="Q2269" s="28"/>
    </row>
    <row r="2270" spans="5:17" x14ac:dyDescent="0.2">
      <c r="E2270" s="27"/>
      <c r="F2270" s="27"/>
      <c r="G2270" s="27"/>
      <c r="H2270" s="27"/>
      <c r="I2270" s="31"/>
      <c r="J2270" s="31"/>
      <c r="K2270" s="31"/>
      <c r="L2270" s="31"/>
      <c r="M2270" s="31"/>
      <c r="N2270" s="31"/>
      <c r="O2270" s="31"/>
      <c r="P2270" s="31"/>
      <c r="Q2270" s="28"/>
    </row>
    <row r="2271" spans="5:17" x14ac:dyDescent="0.2">
      <c r="E2271" s="27"/>
      <c r="F2271" s="27"/>
      <c r="G2271" s="27"/>
      <c r="H2271" s="27"/>
      <c r="I2271" s="31"/>
      <c r="J2271" s="31"/>
      <c r="K2271" s="31"/>
      <c r="L2271" s="31"/>
      <c r="M2271" s="31"/>
      <c r="N2271" s="31"/>
      <c r="O2271" s="31"/>
      <c r="P2271" s="31"/>
      <c r="Q2271" s="28"/>
    </row>
    <row r="2272" spans="5:17" x14ac:dyDescent="0.2">
      <c r="E2272" s="27"/>
      <c r="F2272" s="27"/>
      <c r="G2272" s="27"/>
      <c r="H2272" s="27"/>
      <c r="I2272" s="31"/>
      <c r="J2272" s="31"/>
      <c r="K2272" s="31"/>
      <c r="L2272" s="31"/>
      <c r="M2272" s="31"/>
      <c r="N2272" s="31"/>
      <c r="O2272" s="31"/>
      <c r="P2272" s="31"/>
      <c r="Q2272" s="28"/>
    </row>
    <row r="2273" spans="5:17" x14ac:dyDescent="0.2">
      <c r="E2273" s="27"/>
      <c r="F2273" s="27"/>
      <c r="G2273" s="27"/>
      <c r="H2273" s="27"/>
      <c r="I2273" s="31"/>
      <c r="J2273" s="31"/>
      <c r="K2273" s="31"/>
      <c r="L2273" s="31"/>
      <c r="M2273" s="31"/>
      <c r="N2273" s="31"/>
      <c r="O2273" s="31"/>
      <c r="P2273" s="31"/>
      <c r="Q2273" s="28"/>
    </row>
    <row r="2274" spans="5:17" x14ac:dyDescent="0.2">
      <c r="E2274" s="27"/>
      <c r="F2274" s="27"/>
      <c r="G2274" s="27"/>
      <c r="H2274" s="27"/>
      <c r="I2274" s="31"/>
      <c r="J2274" s="31"/>
      <c r="K2274" s="31"/>
      <c r="L2274" s="31"/>
      <c r="M2274" s="31"/>
      <c r="N2274" s="31"/>
      <c r="O2274" s="31"/>
      <c r="P2274" s="31"/>
      <c r="Q2274" s="28"/>
    </row>
    <row r="2275" spans="5:17" x14ac:dyDescent="0.2">
      <c r="E2275" s="27"/>
      <c r="F2275" s="27"/>
      <c r="G2275" s="27"/>
      <c r="H2275" s="27"/>
      <c r="I2275" s="31"/>
      <c r="J2275" s="31"/>
      <c r="K2275" s="31"/>
      <c r="L2275" s="31"/>
      <c r="M2275" s="31"/>
      <c r="N2275" s="31"/>
      <c r="O2275" s="31"/>
      <c r="P2275" s="31"/>
      <c r="Q2275" s="28"/>
    </row>
    <row r="2276" spans="5:17" x14ac:dyDescent="0.2">
      <c r="E2276" s="27"/>
      <c r="F2276" s="27"/>
      <c r="G2276" s="27"/>
      <c r="H2276" s="27"/>
      <c r="I2276" s="31"/>
      <c r="J2276" s="31"/>
      <c r="K2276" s="31"/>
      <c r="L2276" s="31"/>
      <c r="M2276" s="31"/>
      <c r="N2276" s="31"/>
      <c r="O2276" s="31"/>
      <c r="P2276" s="31"/>
      <c r="Q2276" s="28"/>
    </row>
    <row r="2277" spans="5:17" x14ac:dyDescent="0.2">
      <c r="E2277" s="27"/>
      <c r="F2277" s="27"/>
      <c r="G2277" s="27"/>
      <c r="H2277" s="27"/>
      <c r="I2277" s="31"/>
      <c r="J2277" s="31"/>
      <c r="K2277" s="31"/>
      <c r="L2277" s="31"/>
      <c r="M2277" s="31"/>
      <c r="N2277" s="31"/>
      <c r="O2277" s="31"/>
      <c r="P2277" s="31"/>
      <c r="Q2277" s="28"/>
    </row>
    <row r="2278" spans="5:17" x14ac:dyDescent="0.2">
      <c r="E2278" s="27"/>
      <c r="F2278" s="27"/>
      <c r="G2278" s="27"/>
      <c r="H2278" s="27"/>
      <c r="I2278" s="31"/>
      <c r="J2278" s="31"/>
      <c r="K2278" s="31"/>
      <c r="L2278" s="31"/>
      <c r="M2278" s="31"/>
      <c r="N2278" s="31"/>
      <c r="O2278" s="31"/>
      <c r="P2278" s="31"/>
      <c r="Q2278" s="28"/>
    </row>
    <row r="2279" spans="5:17" x14ac:dyDescent="0.2">
      <c r="E2279" s="27"/>
      <c r="F2279" s="27"/>
      <c r="G2279" s="27"/>
      <c r="H2279" s="27"/>
      <c r="I2279" s="31"/>
      <c r="J2279" s="31"/>
      <c r="K2279" s="31"/>
      <c r="L2279" s="31"/>
      <c r="M2279" s="31"/>
      <c r="N2279" s="31"/>
      <c r="O2279" s="31"/>
      <c r="P2279" s="31"/>
      <c r="Q2279" s="28"/>
    </row>
    <row r="2280" spans="5:17" x14ac:dyDescent="0.2">
      <c r="E2280" s="27"/>
      <c r="F2280" s="27"/>
      <c r="G2280" s="27"/>
      <c r="H2280" s="27"/>
      <c r="I2280" s="31"/>
      <c r="J2280" s="31"/>
      <c r="K2280" s="31"/>
      <c r="L2280" s="31"/>
      <c r="M2280" s="31"/>
      <c r="N2280" s="31"/>
      <c r="O2280" s="31"/>
      <c r="P2280" s="31"/>
      <c r="Q2280" s="28"/>
    </row>
    <row r="2281" spans="5:17" x14ac:dyDescent="0.2">
      <c r="E2281" s="27"/>
      <c r="F2281" s="27"/>
      <c r="G2281" s="27"/>
      <c r="H2281" s="27"/>
      <c r="I2281" s="31"/>
      <c r="J2281" s="31"/>
      <c r="K2281" s="31"/>
      <c r="L2281" s="31"/>
      <c r="M2281" s="31"/>
      <c r="N2281" s="31"/>
      <c r="O2281" s="31"/>
      <c r="P2281" s="31"/>
      <c r="Q2281" s="28"/>
    </row>
    <row r="2282" spans="5:17" x14ac:dyDescent="0.2">
      <c r="E2282" s="27"/>
      <c r="F2282" s="27"/>
      <c r="G2282" s="27"/>
      <c r="H2282" s="27"/>
      <c r="I2282" s="31"/>
      <c r="J2282" s="31"/>
      <c r="K2282" s="31"/>
      <c r="L2282" s="31"/>
      <c r="M2282" s="31"/>
      <c r="N2282" s="31"/>
      <c r="O2282" s="31"/>
      <c r="P2282" s="31"/>
      <c r="Q2282" s="28"/>
    </row>
    <row r="2283" spans="5:17" x14ac:dyDescent="0.2">
      <c r="E2283" s="27"/>
      <c r="F2283" s="27"/>
      <c r="G2283" s="27"/>
      <c r="H2283" s="27"/>
      <c r="I2283" s="31"/>
      <c r="J2283" s="31"/>
      <c r="K2283" s="31"/>
      <c r="L2283" s="31"/>
      <c r="M2283" s="31"/>
      <c r="N2283" s="31"/>
      <c r="O2283" s="31"/>
      <c r="P2283" s="31"/>
      <c r="Q2283" s="28"/>
    </row>
    <row r="2284" spans="5:17" x14ac:dyDescent="0.2">
      <c r="E2284" s="27"/>
      <c r="F2284" s="27"/>
      <c r="G2284" s="27"/>
      <c r="H2284" s="27"/>
      <c r="I2284" s="31"/>
      <c r="J2284" s="31"/>
      <c r="K2284" s="31"/>
      <c r="L2284" s="31"/>
      <c r="M2284" s="31"/>
      <c r="N2284" s="31"/>
      <c r="O2284" s="31"/>
      <c r="P2284" s="31"/>
      <c r="Q2284" s="28"/>
    </row>
    <row r="2285" spans="5:17" x14ac:dyDescent="0.2">
      <c r="E2285" s="27"/>
      <c r="F2285" s="27"/>
      <c r="G2285" s="27"/>
      <c r="H2285" s="27"/>
      <c r="I2285" s="31"/>
      <c r="J2285" s="31"/>
      <c r="K2285" s="31"/>
      <c r="L2285" s="31"/>
      <c r="M2285" s="31"/>
      <c r="N2285" s="31"/>
      <c r="O2285" s="31"/>
      <c r="P2285" s="31"/>
      <c r="Q2285" s="28"/>
    </row>
  </sheetData>
  <autoFilter ref="A13:R1384" xr:uid="{00000000-0009-0000-0000-00000D000000}"/>
  <conditionalFormatting sqref="E1384:H1384">
    <cfRule type="expression" dxfId="4" priority="4">
      <formula>INT($E1384)&lt;&gt;INT($K1384)</formula>
    </cfRule>
  </conditionalFormatting>
  <conditionalFormatting sqref="L1384">
    <cfRule type="expression" dxfId="3" priority="3">
      <formula>$L1384&lt;&gt;INT($K1384)</formula>
    </cfRule>
  </conditionalFormatting>
  <conditionalFormatting sqref="F14:H1383">
    <cfRule type="expression" dxfId="2" priority="11">
      <formula>INT($F14)&lt;&gt;INT($H14)</formula>
    </cfRule>
  </conditionalFormatting>
  <conditionalFormatting sqref="B14:E1383">
    <cfRule type="expression" dxfId="1" priority="12">
      <formula>INT($B14)&lt;&gt;INT($H14)</formula>
    </cfRule>
  </conditionalFormatting>
  <conditionalFormatting sqref="I14:I1383">
    <cfRule type="expression" dxfId="0" priority="14">
      <formula>$I14&lt;&gt;INT($H14)</formula>
    </cfRule>
  </conditionalFormatting>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9"/>
  <dimension ref="A1:Z15"/>
  <sheetViews>
    <sheetView zoomScale="130" zoomScaleNormal="130" workbookViewId="0">
      <selection activeCell="A2" sqref="A2:XFD2"/>
    </sheetView>
  </sheetViews>
  <sheetFormatPr defaultColWidth="9.140625" defaultRowHeight="12.75" x14ac:dyDescent="0.2"/>
  <cols>
    <col min="1" max="1" width="12" style="4" customWidth="1"/>
    <col min="2" max="2" width="11.85546875" style="4" customWidth="1"/>
    <col min="3" max="3" width="13.5703125" style="4" customWidth="1"/>
    <col min="4" max="4" width="8.85546875" style="4" customWidth="1"/>
    <col min="5" max="5" width="13.5703125" style="4" customWidth="1"/>
    <col min="6" max="6" width="13.5703125" style="6" customWidth="1"/>
    <col min="7" max="8" width="13.85546875" style="4" customWidth="1"/>
    <col min="9" max="25" width="9.140625" style="4"/>
    <col min="26" max="26" width="9.140625" style="4" customWidth="1"/>
    <col min="27" max="16384" width="9.140625" style="4"/>
  </cols>
  <sheetData>
    <row r="1" spans="1:26" s="162" customFormat="1" ht="18" x14ac:dyDescent="0.25">
      <c r="A1" s="99" t="s">
        <v>287</v>
      </c>
      <c r="F1" s="163"/>
    </row>
    <row r="2" spans="1:26" s="94" customFormat="1" hidden="1" x14ac:dyDescent="0.2">
      <c r="A2" s="191"/>
      <c r="B2" s="183"/>
      <c r="C2" s="183"/>
      <c r="D2" s="183"/>
      <c r="E2" s="183"/>
      <c r="F2" s="184"/>
      <c r="G2" s="183"/>
    </row>
    <row r="3" spans="1:26" s="273" customFormat="1" collapsed="1" x14ac:dyDescent="0.2">
      <c r="A3" s="269" t="str">
        <f>IF(A2="","",IF(Disable_Video_Hyperlinks,A2,HYPERLINK(Video_website&amp;A2,A2)))</f>
        <v/>
      </c>
      <c r="F3" s="274"/>
    </row>
    <row r="4" spans="1:26" s="94" customFormat="1" x14ac:dyDescent="0.2">
      <c r="A4" s="271" t="str">
        <f>IF(B2="","",B2)</f>
        <v/>
      </c>
      <c r="B4" s="183"/>
      <c r="C4" s="183"/>
      <c r="D4" s="183"/>
      <c r="E4" s="183"/>
      <c r="F4" s="184"/>
      <c r="G4" s="183"/>
    </row>
    <row r="5" spans="1:26" x14ac:dyDescent="0.2">
      <c r="A5" s="12"/>
      <c r="B5" s="8"/>
      <c r="C5" s="8"/>
      <c r="D5" s="8"/>
      <c r="E5" s="8"/>
      <c r="F5" s="9"/>
      <c r="G5" s="8"/>
    </row>
    <row r="6" spans="1:26" ht="26.25" thickBot="1" x14ac:dyDescent="0.25">
      <c r="A6" s="1" t="s">
        <v>39</v>
      </c>
      <c r="E6" s="6"/>
      <c r="F6" s="76" t="s">
        <v>245</v>
      </c>
      <c r="G6" s="76" t="s">
        <v>246</v>
      </c>
    </row>
    <row r="7" spans="1:26" x14ac:dyDescent="0.2">
      <c r="A7" s="4" t="s">
        <v>260</v>
      </c>
      <c r="C7" s="126">
        <v>44256</v>
      </c>
      <c r="E7" s="38" t="s">
        <v>83</v>
      </c>
      <c r="F7" s="40">
        <f>($C$7-$C$8)/$C$9</f>
        <v>20.996577686516083</v>
      </c>
      <c r="G7" s="40">
        <f>YEARFRAC($C$8,$C$7)</f>
        <v>20.997222222222224</v>
      </c>
    </row>
    <row r="8" spans="1:26" x14ac:dyDescent="0.2">
      <c r="A8" s="4" t="s">
        <v>82</v>
      </c>
      <c r="C8" s="126">
        <v>36587</v>
      </c>
      <c r="E8" s="38" t="s">
        <v>85</v>
      </c>
      <c r="F8" s="41">
        <f>($C$7-$C$8)/$C$9</f>
        <v>20.996577686516083</v>
      </c>
      <c r="G8" s="41">
        <f t="shared" ref="G8:G10" si="0">YEARFRAC($C$8,$C$7)</f>
        <v>20.997222222222224</v>
      </c>
    </row>
    <row r="9" spans="1:26" x14ac:dyDescent="0.2">
      <c r="A9" s="4" t="s">
        <v>40</v>
      </c>
      <c r="C9" s="124">
        <v>365.25</v>
      </c>
      <c r="E9" s="38" t="s">
        <v>84</v>
      </c>
      <c r="F9" s="32">
        <f>($C$7-$C$8)/$C$9</f>
        <v>20.996577686516083</v>
      </c>
      <c r="G9" s="32">
        <f t="shared" si="0"/>
        <v>20.997222222222224</v>
      </c>
    </row>
    <row r="10" spans="1:26" x14ac:dyDescent="0.2">
      <c r="C10" s="26"/>
      <c r="E10" s="98" t="s">
        <v>290</v>
      </c>
      <c r="F10" s="97">
        <f>($C$7-$C$8)/$C$9</f>
        <v>20.996577686516083</v>
      </c>
      <c r="G10" s="97">
        <f t="shared" si="0"/>
        <v>20.997222222222224</v>
      </c>
    </row>
    <row r="11" spans="1:26" x14ac:dyDescent="0.2">
      <c r="C11" s="26"/>
      <c r="E11" s="38" t="s">
        <v>86</v>
      </c>
      <c r="F11" s="32">
        <f>INT(($C$7-$C$8)/$C$9)</f>
        <v>20</v>
      </c>
      <c r="G11" s="32">
        <f>INT(YEARFRAC($C$8,$C$7))</f>
        <v>20</v>
      </c>
    </row>
    <row r="12" spans="1:26" x14ac:dyDescent="0.2">
      <c r="E12" s="39" t="s">
        <v>87</v>
      </c>
      <c r="F12" s="32">
        <f>ROUNDDOWN(($C$7-$C$8)/$C$9,0)</f>
        <v>20</v>
      </c>
      <c r="G12" s="32">
        <f>ROUNDDOWN(YEARFRAC($C$8,$C$7),0)</f>
        <v>20</v>
      </c>
    </row>
    <row r="15" spans="1:26" ht="51" customHeight="1" x14ac:dyDescent="0.2">
      <c r="A15" s="295" t="s">
        <v>728</v>
      </c>
      <c r="B15" s="296"/>
      <c r="C15" s="296"/>
      <c r="D15" s="296"/>
      <c r="E15" s="296"/>
      <c r="F15" s="296"/>
      <c r="G15" s="296"/>
      <c r="H15" s="296"/>
      <c r="Z15" s="164"/>
    </row>
  </sheetData>
  <mergeCells count="1">
    <mergeCell ref="A15:H15"/>
  </mergeCells>
  <phoneticPr fontId="0" type="noConversion"/>
  <pageMargins left="0.75" right="0.75" top="1" bottom="1" header="0.5" footer="0.5"/>
  <pageSetup orientation="portrait" horizontalDpi="300" verticalDpi="300" r:id="rId1"/>
  <headerFooter alignWithMargins="0">
    <oddHeader>&amp;A</oddHeader>
    <oddFooter>Page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492B9-CD15-480C-AB2C-814900B9A798}">
  <sheetPr codeName="Sheet47"/>
  <dimension ref="A1:G76"/>
  <sheetViews>
    <sheetView zoomScale="130" zoomScaleNormal="130" workbookViewId="0">
      <pane ySplit="9" topLeftCell="A10" activePane="bottomLeft" state="frozen"/>
      <selection activeCell="A2" sqref="A2:XFD2"/>
      <selection pane="bottomLeft" activeCell="A2" sqref="A2:XFD2"/>
    </sheetView>
  </sheetViews>
  <sheetFormatPr defaultColWidth="9.140625" defaultRowHeight="12.75" x14ac:dyDescent="0.2"/>
  <cols>
    <col min="1" max="1" width="12" style="4" customWidth="1"/>
    <col min="2" max="2" width="11.85546875" style="4" customWidth="1"/>
    <col min="3" max="3" width="13.5703125" style="4" customWidth="1"/>
    <col min="4" max="4" width="8.85546875" style="4" customWidth="1"/>
    <col min="5" max="5" width="13.5703125" style="4" customWidth="1"/>
    <col min="6" max="6" width="10.42578125" style="6" customWidth="1"/>
    <col min="7" max="7" width="13.85546875" style="4" bestFit="1" customWidth="1"/>
    <col min="8" max="16384" width="9.140625" style="4"/>
  </cols>
  <sheetData>
    <row r="1" spans="1:7" s="162" customFormat="1" ht="18" x14ac:dyDescent="0.25">
      <c r="A1" s="99" t="s">
        <v>730</v>
      </c>
      <c r="F1" s="163"/>
    </row>
    <row r="2" spans="1:7" s="94" customFormat="1" hidden="1" x14ac:dyDescent="0.2">
      <c r="B2" s="183"/>
      <c r="C2" s="183"/>
      <c r="D2" s="183"/>
      <c r="E2" s="183"/>
      <c r="F2" s="184"/>
      <c r="G2" s="183"/>
    </row>
    <row r="3" spans="1:7" s="273" customFormat="1" collapsed="1" x14ac:dyDescent="0.2">
      <c r="A3" s="269" t="str">
        <f>IF(A2="","",IF(Disable_Video_Hyperlinks,A2,HYPERLINK(Video_website&amp;A2,A2)))</f>
        <v/>
      </c>
      <c r="F3" s="274"/>
    </row>
    <row r="4" spans="1:7" s="94" customFormat="1" x14ac:dyDescent="0.2">
      <c r="A4" s="271" t="str">
        <f>IF(B2="","",B2)</f>
        <v/>
      </c>
      <c r="B4" s="183"/>
      <c r="C4" s="183"/>
      <c r="D4" s="183"/>
      <c r="E4" s="183"/>
      <c r="F4" s="184"/>
      <c r="G4" s="183"/>
    </row>
    <row r="5" spans="1:7" x14ac:dyDescent="0.2">
      <c r="A5" s="216"/>
      <c r="B5" s="216"/>
      <c r="C5" s="216"/>
      <c r="D5" s="216"/>
      <c r="E5" s="216"/>
      <c r="F5" s="217"/>
      <c r="G5" s="216"/>
    </row>
    <row r="6" spans="1:7" x14ac:dyDescent="0.2">
      <c r="A6"/>
      <c r="B6"/>
      <c r="C6"/>
      <c r="D6"/>
      <c r="E6"/>
    </row>
    <row r="7" spans="1:7" x14ac:dyDescent="0.2">
      <c r="A7"/>
      <c r="B7"/>
      <c r="C7"/>
      <c r="D7"/>
      <c r="E7"/>
      <c r="F7"/>
      <c r="G7"/>
    </row>
    <row r="9" spans="1:7" s="13" customFormat="1" ht="27" customHeight="1" x14ac:dyDescent="0.2"/>
    <row r="11" spans="1:7" x14ac:dyDescent="0.2">
      <c r="A11" s="20" t="s">
        <v>81</v>
      </c>
      <c r="B11" s="20" t="s">
        <v>77</v>
      </c>
      <c r="C11" s="20" t="s">
        <v>78</v>
      </c>
      <c r="D11" s="20" t="s">
        <v>43</v>
      </c>
      <c r="E11" s="20" t="s">
        <v>80</v>
      </c>
      <c r="G11" s="20" t="s">
        <v>80</v>
      </c>
    </row>
    <row r="12" spans="1:7" x14ac:dyDescent="0.2">
      <c r="A12" s="35">
        <f ca="1">TODAY()</f>
        <v>44601</v>
      </c>
      <c r="B12" s="20">
        <f ca="1">YEAR(A12)</f>
        <v>2022</v>
      </c>
      <c r="C12" s="20">
        <f ca="1">MONTH(A12)</f>
        <v>2</v>
      </c>
      <c r="D12" s="20">
        <f ca="1">DAY(A12)</f>
        <v>9</v>
      </c>
      <c r="E12" s="35">
        <f ca="1">DATE(B12,C12,D12)</f>
        <v>44601</v>
      </c>
      <c r="G12" s="35">
        <f ca="1">DATE(YEAR(A12),MONTH(A12),DAY(A12))</f>
        <v>44601</v>
      </c>
    </row>
    <row r="13" spans="1:7" x14ac:dyDescent="0.2">
      <c r="E13" s="20"/>
      <c r="G13" s="20"/>
    </row>
    <row r="14" spans="1:7" x14ac:dyDescent="0.2">
      <c r="A14" s="36" t="s">
        <v>79</v>
      </c>
      <c r="B14" s="121">
        <v>100</v>
      </c>
      <c r="C14" s="121">
        <v>0</v>
      </c>
      <c r="D14" s="121">
        <v>0</v>
      </c>
      <c r="E14" s="20"/>
      <c r="G14" s="20"/>
    </row>
    <row r="15" spans="1:7" x14ac:dyDescent="0.2">
      <c r="A15" s="35"/>
      <c r="B15" s="20">
        <f ca="1">YEAR(A12)+B14</f>
        <v>2122</v>
      </c>
      <c r="C15" s="20">
        <f ca="1">MONTH(A12)+C14</f>
        <v>2</v>
      </c>
      <c r="D15" s="20">
        <f ca="1">DAY(A12)+D14</f>
        <v>9</v>
      </c>
      <c r="E15" s="35">
        <f ca="1">DATE(B15,C15,D15)</f>
        <v>81125</v>
      </c>
      <c r="G15" s="35">
        <f ca="1">DATE(YEAR(A12)+B14,MONTH(A12)+C14,DAY(A12)+D14)</f>
        <v>81125</v>
      </c>
    </row>
    <row r="16" spans="1:7" x14ac:dyDescent="0.2">
      <c r="A16"/>
      <c r="B16"/>
      <c r="C16"/>
      <c r="D16"/>
      <c r="E16"/>
      <c r="F16"/>
      <c r="G16"/>
    </row>
    <row r="17" spans="1:7" x14ac:dyDescent="0.2">
      <c r="A17"/>
      <c r="B17"/>
      <c r="C17"/>
      <c r="D17"/>
      <c r="E17"/>
      <c r="F17"/>
      <c r="G17"/>
    </row>
    <row r="18" spans="1:7" x14ac:dyDescent="0.2">
      <c r="A18"/>
      <c r="B18"/>
      <c r="C18"/>
      <c r="D18"/>
      <c r="E18"/>
      <c r="F18"/>
      <c r="G18"/>
    </row>
    <row r="26" spans="1:7" s="13" customFormat="1" x14ac:dyDescent="0.2">
      <c r="A26" s="78">
        <f ca="1">TODAY()</f>
        <v>44601</v>
      </c>
      <c r="B26" s="4"/>
      <c r="C26" s="93">
        <f ca="1">EDATE($A$26,18)</f>
        <v>45147</v>
      </c>
      <c r="D26" s="4"/>
      <c r="E26" s="4"/>
      <c r="F26" s="6"/>
      <c r="G26" s="4"/>
    </row>
    <row r="27" spans="1:7" x14ac:dyDescent="0.2">
      <c r="A27" s="6"/>
      <c r="C27" s="77">
        <f ca="1">EDATE($A$26,-18)</f>
        <v>44052</v>
      </c>
    </row>
    <row r="28" spans="1:7" x14ac:dyDescent="0.2">
      <c r="A28" s="6"/>
      <c r="C28" s="77">
        <f ca="1">EDATE($A$26,10*12)</f>
        <v>48253</v>
      </c>
    </row>
    <row r="29" spans="1:7" x14ac:dyDescent="0.2">
      <c r="A29" s="6"/>
      <c r="C29" s="77">
        <f ca="1">EDATE($A$26,10*12+8)+15</f>
        <v>48511</v>
      </c>
    </row>
    <row r="41" spans="2:7" x14ac:dyDescent="0.2">
      <c r="B41"/>
      <c r="C41"/>
      <c r="D41"/>
      <c r="E41"/>
      <c r="F41"/>
      <c r="G41"/>
    </row>
    <row r="42" spans="2:7" x14ac:dyDescent="0.2">
      <c r="B42"/>
      <c r="C42"/>
      <c r="D42"/>
      <c r="E42"/>
      <c r="F42"/>
      <c r="G42"/>
    </row>
    <row r="43" spans="2:7" x14ac:dyDescent="0.2">
      <c r="B43"/>
      <c r="C43"/>
      <c r="D43"/>
      <c r="E43"/>
      <c r="F43"/>
      <c r="G43"/>
    </row>
    <row r="44" spans="2:7" x14ac:dyDescent="0.2">
      <c r="B44"/>
      <c r="C44"/>
      <c r="D44"/>
      <c r="E44"/>
      <c r="F44"/>
      <c r="G44"/>
    </row>
    <row r="45" spans="2:7" x14ac:dyDescent="0.2">
      <c r="B45"/>
      <c r="C45"/>
      <c r="D45"/>
      <c r="E45"/>
      <c r="F45"/>
      <c r="G45"/>
    </row>
    <row r="46" spans="2:7" x14ac:dyDescent="0.2">
      <c r="B46"/>
      <c r="C46"/>
      <c r="D46"/>
      <c r="E46"/>
      <c r="F46"/>
      <c r="G46"/>
    </row>
    <row r="62" spans="2:7" x14ac:dyDescent="0.2">
      <c r="B62"/>
      <c r="C62"/>
      <c r="D62"/>
      <c r="E62"/>
      <c r="F62"/>
      <c r="G62"/>
    </row>
    <row r="63" spans="2:7" x14ac:dyDescent="0.2">
      <c r="B63"/>
      <c r="C63"/>
      <c r="D63"/>
      <c r="E63"/>
      <c r="F63"/>
      <c r="G63"/>
    </row>
    <row r="64" spans="2:7" x14ac:dyDescent="0.2">
      <c r="B64"/>
      <c r="C64"/>
      <c r="D64"/>
      <c r="E64"/>
      <c r="F64"/>
      <c r="G64"/>
    </row>
    <row r="65" spans="2:7" x14ac:dyDescent="0.2">
      <c r="B65"/>
      <c r="C65"/>
      <c r="D65"/>
      <c r="E65"/>
      <c r="F65"/>
      <c r="G65"/>
    </row>
    <row r="66" spans="2:7" x14ac:dyDescent="0.2">
      <c r="B66"/>
      <c r="C66"/>
      <c r="D66"/>
      <c r="E66"/>
      <c r="F66"/>
      <c r="G66"/>
    </row>
    <row r="67" spans="2:7" x14ac:dyDescent="0.2">
      <c r="B67"/>
      <c r="C67"/>
      <c r="D67"/>
      <c r="E67"/>
      <c r="F67"/>
      <c r="G67"/>
    </row>
    <row r="68" spans="2:7" x14ac:dyDescent="0.2">
      <c r="B68"/>
      <c r="C68"/>
      <c r="D68"/>
      <c r="E68"/>
      <c r="F68"/>
      <c r="G68"/>
    </row>
    <row r="69" spans="2:7" x14ac:dyDescent="0.2">
      <c r="B69"/>
      <c r="C69"/>
      <c r="D69"/>
      <c r="E69"/>
      <c r="F69"/>
      <c r="G69"/>
    </row>
    <row r="70" spans="2:7" x14ac:dyDescent="0.2">
      <c r="B70"/>
      <c r="C70"/>
      <c r="D70"/>
      <c r="E70"/>
      <c r="F70"/>
      <c r="G70"/>
    </row>
    <row r="71" spans="2:7" x14ac:dyDescent="0.2">
      <c r="B71"/>
      <c r="C71"/>
      <c r="D71"/>
      <c r="E71"/>
      <c r="F71"/>
      <c r="G71"/>
    </row>
    <row r="72" spans="2:7" x14ac:dyDescent="0.2">
      <c r="B72"/>
      <c r="C72"/>
      <c r="D72"/>
      <c r="E72"/>
      <c r="F72"/>
      <c r="G72"/>
    </row>
    <row r="73" spans="2:7" x14ac:dyDescent="0.2">
      <c r="B73"/>
      <c r="C73"/>
      <c r="D73"/>
      <c r="E73"/>
      <c r="F73"/>
      <c r="G73"/>
    </row>
    <row r="74" spans="2:7" x14ac:dyDescent="0.2">
      <c r="B74"/>
      <c r="C74"/>
      <c r="D74"/>
      <c r="E74"/>
      <c r="F74"/>
      <c r="G74"/>
    </row>
    <row r="75" spans="2:7" x14ac:dyDescent="0.2">
      <c r="B75"/>
      <c r="C75"/>
      <c r="D75"/>
      <c r="E75"/>
      <c r="F75"/>
      <c r="G75"/>
    </row>
    <row r="76" spans="2:7" x14ac:dyDescent="0.2">
      <c r="B76"/>
      <c r="C76"/>
      <c r="D76"/>
      <c r="E76"/>
      <c r="F76"/>
      <c r="G76"/>
    </row>
  </sheetData>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0"/>
  <dimension ref="A1:R268"/>
  <sheetViews>
    <sheetView zoomScale="115" zoomScaleNormal="115" workbookViewId="0">
      <pane xSplit="2" ySplit="15" topLeftCell="C16"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2.75" x14ac:dyDescent="0.2"/>
  <cols>
    <col min="1" max="1" width="12" style="4" customWidth="1"/>
    <col min="2" max="2" width="11.5703125" style="31" customWidth="1"/>
    <col min="3" max="3" width="12.7109375" style="31" customWidth="1"/>
    <col min="4" max="4" width="12" style="31" customWidth="1"/>
    <col min="5" max="5" width="12.140625" style="31" customWidth="1"/>
    <col min="6" max="6" width="13.140625" style="200" customWidth="1"/>
    <col min="7" max="7" width="11.28515625" style="31" customWidth="1"/>
    <col min="8" max="8" width="28.42578125" style="31" bestFit="1" customWidth="1"/>
    <col min="9" max="10" width="12.42578125" style="31" bestFit="1" customWidth="1"/>
    <col min="11" max="11" width="8.140625" style="31" customWidth="1"/>
    <col min="12" max="13" width="13.28515625" style="4" customWidth="1"/>
    <col min="14" max="15" width="10.7109375" style="4" bestFit="1" customWidth="1"/>
    <col min="16" max="16" width="30.28515625" style="4" bestFit="1" customWidth="1"/>
    <col min="17" max="17" width="11.42578125" style="31" bestFit="1" customWidth="1"/>
    <col min="18" max="18" width="9.5703125" style="31" bestFit="1" customWidth="1"/>
    <col min="19" max="16384" width="9.140625" style="4"/>
  </cols>
  <sheetData>
    <row r="1" spans="1:18" s="162" customFormat="1" ht="18" x14ac:dyDescent="0.25">
      <c r="A1" s="99" t="s">
        <v>730</v>
      </c>
      <c r="F1" s="163"/>
    </row>
    <row r="2" spans="1:18" s="94" customFormat="1" hidden="1" x14ac:dyDescent="0.2">
      <c r="B2" s="106"/>
      <c r="C2" s="106"/>
      <c r="D2" s="106"/>
      <c r="E2" s="106"/>
      <c r="F2" s="231"/>
      <c r="G2" s="106"/>
      <c r="H2" s="106"/>
      <c r="I2" s="106"/>
      <c r="J2" s="106"/>
      <c r="K2" s="106"/>
    </row>
    <row r="3" spans="1:18" s="273" customFormat="1" collapsed="1" x14ac:dyDescent="0.2">
      <c r="A3" s="269" t="str">
        <f>IF(A2="","",IF(Disable_Video_Hyperlinks,A2,HYPERLINK(Video_website&amp;A2,A2)))</f>
        <v/>
      </c>
      <c r="F3" s="274"/>
    </row>
    <row r="4" spans="1:18" s="94" customFormat="1" x14ac:dyDescent="0.2">
      <c r="A4" s="271" t="str">
        <f>IF(B2="","",B2)</f>
        <v/>
      </c>
      <c r="B4" s="106"/>
      <c r="C4" s="106"/>
      <c r="D4" s="106"/>
      <c r="E4" s="106"/>
      <c r="F4" s="231"/>
      <c r="G4" s="106"/>
      <c r="H4" s="106"/>
      <c r="I4" s="106"/>
      <c r="J4" s="106"/>
      <c r="K4" s="106"/>
    </row>
    <row r="5" spans="1:18" s="94" customFormat="1" x14ac:dyDescent="0.2">
      <c r="A5" s="196"/>
      <c r="B5" s="106"/>
      <c r="C5" s="106"/>
      <c r="D5" s="106"/>
      <c r="E5" s="106"/>
      <c r="F5" s="231"/>
      <c r="G5" s="106"/>
      <c r="H5" s="106"/>
      <c r="I5" s="106"/>
      <c r="J5" s="106"/>
      <c r="K5" s="106"/>
    </row>
    <row r="6" spans="1:18" x14ac:dyDescent="0.2">
      <c r="A6" s="31" t="s">
        <v>72</v>
      </c>
      <c r="B6" s="106"/>
      <c r="D6" s="106"/>
      <c r="F6" s="106" t="s">
        <v>733</v>
      </c>
      <c r="G6" s="106" t="s">
        <v>734</v>
      </c>
      <c r="J6" s="106"/>
    </row>
    <row r="7" spans="1:18" x14ac:dyDescent="0.2">
      <c r="A7" s="234">
        <v>40128</v>
      </c>
      <c r="B7" s="191" t="s">
        <v>285</v>
      </c>
      <c r="D7" s="158"/>
      <c r="F7" s="121">
        <v>100</v>
      </c>
      <c r="G7" s="200">
        <f>EDATE($A$7,F7*12)</f>
        <v>76652</v>
      </c>
      <c r="H7" s="233">
        <f>$G$7</f>
        <v>76652</v>
      </c>
      <c r="I7" s="43">
        <f t="shared" ref="I7:J7" si="0">$G$7</f>
        <v>76652</v>
      </c>
      <c r="J7" s="42">
        <f t="shared" si="0"/>
        <v>76652</v>
      </c>
    </row>
    <row r="8" spans="1:18" x14ac:dyDescent="0.2">
      <c r="A8" s="31"/>
      <c r="F8" s="31"/>
      <c r="H8" s="232"/>
    </row>
    <row r="9" spans="1:18" x14ac:dyDescent="0.2">
      <c r="A9" s="31"/>
      <c r="F9" s="31"/>
    </row>
    <row r="10" spans="1:18" x14ac:dyDescent="0.2">
      <c r="A10" s="31"/>
      <c r="F10" s="31"/>
    </row>
    <row r="11" spans="1:18" x14ac:dyDescent="0.2">
      <c r="A11" s="31"/>
      <c r="F11" s="31"/>
    </row>
    <row r="12" spans="1:18" x14ac:dyDescent="0.2">
      <c r="A12" s="23" t="s">
        <v>731</v>
      </c>
      <c r="B12" s="121">
        <v>365</v>
      </c>
      <c r="C12" s="121">
        <v>365.25</v>
      </c>
      <c r="D12" s="121">
        <v>365.24250000000001</v>
      </c>
      <c r="E12" s="121">
        <v>365.24218999999999</v>
      </c>
      <c r="F12" s="31"/>
    </row>
    <row r="13" spans="1:18" x14ac:dyDescent="0.2">
      <c r="A13" s="23" t="s">
        <v>732</v>
      </c>
      <c r="B13" s="121" t="s">
        <v>152</v>
      </c>
      <c r="C13" s="121" t="s">
        <v>152</v>
      </c>
      <c r="D13" s="121" t="s">
        <v>152</v>
      </c>
      <c r="E13" s="121" t="s">
        <v>152</v>
      </c>
      <c r="F13" s="121" t="s">
        <v>152</v>
      </c>
      <c r="G13" s="121" t="s">
        <v>152</v>
      </c>
      <c r="H13" s="121" t="s">
        <v>153</v>
      </c>
      <c r="I13" s="121" t="s">
        <v>76</v>
      </c>
      <c r="J13" s="121" t="s">
        <v>75</v>
      </c>
    </row>
    <row r="14" spans="1:18" x14ac:dyDescent="0.2">
      <c r="A14" s="158"/>
      <c r="F14" s="31"/>
    </row>
    <row r="15" spans="1:18" s="1" customFormat="1" ht="38.25" x14ac:dyDescent="0.2">
      <c r="A15" s="29" t="s">
        <v>48</v>
      </c>
      <c r="B15" s="29" t="str">
        <f>"Multiplying by "&amp;B12</f>
        <v>Multiplying by 365</v>
      </c>
      <c r="C15" s="29" t="str">
        <f t="shared" ref="C15:E15" si="1">"Multiplying by "&amp;C12</f>
        <v>Multiplying by 365.25</v>
      </c>
      <c r="D15" s="29" t="str">
        <f t="shared" si="1"/>
        <v>Multiplying by 365.2425</v>
      </c>
      <c r="E15" s="29" t="str">
        <f t="shared" si="1"/>
        <v>Multiplying by 365.24219</v>
      </c>
      <c r="F15" s="29" t="s">
        <v>248</v>
      </c>
      <c r="G15" s="29" t="s">
        <v>247</v>
      </c>
      <c r="H15" s="29" t="s">
        <v>74</v>
      </c>
      <c r="I15" s="29" t="s">
        <v>73</v>
      </c>
      <c r="J15" s="29" t="s">
        <v>73</v>
      </c>
      <c r="Q15" s="158"/>
      <c r="R15" s="158"/>
    </row>
    <row r="16" spans="1:18" s="13" customFormat="1" x14ac:dyDescent="0.2">
      <c r="A16" s="121">
        <v>0.5</v>
      </c>
      <c r="B16" s="200">
        <f t="shared" ref="B16:E35" si="2">$A$7+B$12*$A16</f>
        <v>40310.5</v>
      </c>
      <c r="C16" s="200">
        <f t="shared" si="2"/>
        <v>40310.625</v>
      </c>
      <c r="D16" s="200">
        <f t="shared" si="2"/>
        <v>40310.621249999997</v>
      </c>
      <c r="E16" s="200">
        <f t="shared" si="2"/>
        <v>40310.621095000002</v>
      </c>
      <c r="F16" s="200">
        <f t="shared" ref="F16:F79" si="3">DATE(YEAR($A$7),MONTH($A$7)+$A16*12,DAY($A$7))</f>
        <v>40309</v>
      </c>
      <c r="G16" s="200">
        <f t="shared" ref="G16:G79" si="4">EDATE($A$7,$A16*12)</f>
        <v>40309</v>
      </c>
      <c r="H16" s="233">
        <f t="shared" ref="H16:J35" si="5">$G16</f>
        <v>40309</v>
      </c>
      <c r="I16" s="43">
        <f t="shared" si="5"/>
        <v>40309</v>
      </c>
      <c r="J16" s="42">
        <f t="shared" si="5"/>
        <v>40309</v>
      </c>
    </row>
    <row r="17" spans="1:10" x14ac:dyDescent="0.2">
      <c r="A17" s="31">
        <f>A16+0.5</f>
        <v>1</v>
      </c>
      <c r="B17" s="200">
        <f t="shared" si="2"/>
        <v>40493</v>
      </c>
      <c r="C17" s="200">
        <f t="shared" si="2"/>
        <v>40493.25</v>
      </c>
      <c r="D17" s="200">
        <f t="shared" si="2"/>
        <v>40493.2425</v>
      </c>
      <c r="E17" s="200">
        <f t="shared" si="2"/>
        <v>40493.242189999997</v>
      </c>
      <c r="F17" s="200">
        <f t="shared" si="3"/>
        <v>40493</v>
      </c>
      <c r="G17" s="200">
        <f t="shared" si="4"/>
        <v>40493</v>
      </c>
      <c r="H17" s="233">
        <f t="shared" si="5"/>
        <v>40493</v>
      </c>
      <c r="I17" s="43">
        <f t="shared" si="5"/>
        <v>40493</v>
      </c>
      <c r="J17" s="42">
        <f t="shared" si="5"/>
        <v>40493</v>
      </c>
    </row>
    <row r="18" spans="1:10" x14ac:dyDescent="0.2">
      <c r="A18" s="31">
        <f t="shared" ref="A18:A21" si="6">A17+0.5</f>
        <v>1.5</v>
      </c>
      <c r="B18" s="200">
        <f t="shared" si="2"/>
        <v>40675.5</v>
      </c>
      <c r="C18" s="200">
        <f t="shared" si="2"/>
        <v>40675.875</v>
      </c>
      <c r="D18" s="200">
        <f t="shared" si="2"/>
        <v>40675.863749999997</v>
      </c>
      <c r="E18" s="200">
        <f t="shared" si="2"/>
        <v>40675.863284999999</v>
      </c>
      <c r="F18" s="200">
        <f t="shared" si="3"/>
        <v>40674</v>
      </c>
      <c r="G18" s="200">
        <f t="shared" si="4"/>
        <v>40674</v>
      </c>
      <c r="H18" s="233">
        <f t="shared" si="5"/>
        <v>40674</v>
      </c>
      <c r="I18" s="43">
        <f t="shared" si="5"/>
        <v>40674</v>
      </c>
      <c r="J18" s="42">
        <f t="shared" si="5"/>
        <v>40674</v>
      </c>
    </row>
    <row r="19" spans="1:10" x14ac:dyDescent="0.2">
      <c r="A19" s="31">
        <f t="shared" si="6"/>
        <v>2</v>
      </c>
      <c r="B19" s="200">
        <f t="shared" si="2"/>
        <v>40858</v>
      </c>
      <c r="C19" s="200">
        <f t="shared" si="2"/>
        <v>40858.5</v>
      </c>
      <c r="D19" s="200">
        <f t="shared" si="2"/>
        <v>40858.485000000001</v>
      </c>
      <c r="E19" s="200">
        <f t="shared" si="2"/>
        <v>40858.484380000002</v>
      </c>
      <c r="F19" s="200">
        <f t="shared" si="3"/>
        <v>40858</v>
      </c>
      <c r="G19" s="200">
        <f t="shared" si="4"/>
        <v>40858</v>
      </c>
      <c r="H19" s="233">
        <f t="shared" si="5"/>
        <v>40858</v>
      </c>
      <c r="I19" s="43">
        <f t="shared" si="5"/>
        <v>40858</v>
      </c>
      <c r="J19" s="42">
        <f t="shared" si="5"/>
        <v>40858</v>
      </c>
    </row>
    <row r="20" spans="1:10" x14ac:dyDescent="0.2">
      <c r="A20" s="31">
        <f t="shared" si="6"/>
        <v>2.5</v>
      </c>
      <c r="B20" s="200">
        <f t="shared" si="2"/>
        <v>41040.5</v>
      </c>
      <c r="C20" s="200">
        <f t="shared" si="2"/>
        <v>41041.125</v>
      </c>
      <c r="D20" s="200">
        <f t="shared" si="2"/>
        <v>41041.106249999997</v>
      </c>
      <c r="E20" s="200">
        <f t="shared" si="2"/>
        <v>41041.105474999997</v>
      </c>
      <c r="F20" s="200">
        <f t="shared" si="3"/>
        <v>41040</v>
      </c>
      <c r="G20" s="200">
        <f t="shared" si="4"/>
        <v>41040</v>
      </c>
      <c r="H20" s="233">
        <f t="shared" si="5"/>
        <v>41040</v>
      </c>
      <c r="I20" s="43">
        <f t="shared" si="5"/>
        <v>41040</v>
      </c>
      <c r="J20" s="42">
        <f t="shared" si="5"/>
        <v>41040</v>
      </c>
    </row>
    <row r="21" spans="1:10" x14ac:dyDescent="0.2">
      <c r="A21" s="31">
        <f t="shared" si="6"/>
        <v>3</v>
      </c>
      <c r="B21" s="200">
        <f t="shared" si="2"/>
        <v>41223</v>
      </c>
      <c r="C21" s="200">
        <f t="shared" si="2"/>
        <v>41223.75</v>
      </c>
      <c r="D21" s="200">
        <f t="shared" si="2"/>
        <v>41223.727500000001</v>
      </c>
      <c r="E21" s="200">
        <f t="shared" si="2"/>
        <v>41223.726569999999</v>
      </c>
      <c r="F21" s="200">
        <f t="shared" si="3"/>
        <v>41224</v>
      </c>
      <c r="G21" s="200">
        <f t="shared" si="4"/>
        <v>41224</v>
      </c>
      <c r="H21" s="233">
        <f t="shared" si="5"/>
        <v>41224</v>
      </c>
      <c r="I21" s="43">
        <f t="shared" si="5"/>
        <v>41224</v>
      </c>
      <c r="J21" s="42">
        <f t="shared" si="5"/>
        <v>41224</v>
      </c>
    </row>
    <row r="22" spans="1:10" x14ac:dyDescent="0.2">
      <c r="A22" s="31">
        <f>A21+1</f>
        <v>4</v>
      </c>
      <c r="B22" s="200">
        <f t="shared" si="2"/>
        <v>41588</v>
      </c>
      <c r="C22" s="200">
        <f t="shared" si="2"/>
        <v>41589</v>
      </c>
      <c r="D22" s="200">
        <f t="shared" si="2"/>
        <v>41588.97</v>
      </c>
      <c r="E22" s="200">
        <f t="shared" si="2"/>
        <v>41588.968760000003</v>
      </c>
      <c r="F22" s="200">
        <f t="shared" si="3"/>
        <v>41589</v>
      </c>
      <c r="G22" s="200">
        <f t="shared" si="4"/>
        <v>41589</v>
      </c>
      <c r="H22" s="233">
        <f t="shared" si="5"/>
        <v>41589</v>
      </c>
      <c r="I22" s="43">
        <f t="shared" si="5"/>
        <v>41589</v>
      </c>
      <c r="J22" s="42">
        <f t="shared" si="5"/>
        <v>41589</v>
      </c>
    </row>
    <row r="23" spans="1:10" x14ac:dyDescent="0.2">
      <c r="A23" s="31">
        <f t="shared" ref="A23:A86" si="7">A22+1</f>
        <v>5</v>
      </c>
      <c r="B23" s="200">
        <f t="shared" si="2"/>
        <v>41953</v>
      </c>
      <c r="C23" s="200">
        <f t="shared" si="2"/>
        <v>41954.25</v>
      </c>
      <c r="D23" s="200">
        <f t="shared" si="2"/>
        <v>41954.212500000001</v>
      </c>
      <c r="E23" s="200">
        <f t="shared" si="2"/>
        <v>41954.210950000001</v>
      </c>
      <c r="F23" s="200">
        <f t="shared" si="3"/>
        <v>41954</v>
      </c>
      <c r="G23" s="200">
        <f t="shared" si="4"/>
        <v>41954</v>
      </c>
      <c r="H23" s="233">
        <f t="shared" si="5"/>
        <v>41954</v>
      </c>
      <c r="I23" s="43">
        <f t="shared" si="5"/>
        <v>41954</v>
      </c>
      <c r="J23" s="42">
        <f t="shared" si="5"/>
        <v>41954</v>
      </c>
    </row>
    <row r="24" spans="1:10" x14ac:dyDescent="0.2">
      <c r="A24" s="31">
        <f t="shared" si="7"/>
        <v>6</v>
      </c>
      <c r="B24" s="200">
        <f t="shared" si="2"/>
        <v>42318</v>
      </c>
      <c r="C24" s="200">
        <f t="shared" si="2"/>
        <v>42319.5</v>
      </c>
      <c r="D24" s="200">
        <f t="shared" si="2"/>
        <v>42319.455000000002</v>
      </c>
      <c r="E24" s="200">
        <f t="shared" si="2"/>
        <v>42319.453139999998</v>
      </c>
      <c r="F24" s="200">
        <f t="shared" si="3"/>
        <v>42319</v>
      </c>
      <c r="G24" s="200">
        <f t="shared" si="4"/>
        <v>42319</v>
      </c>
      <c r="H24" s="233">
        <f t="shared" si="5"/>
        <v>42319</v>
      </c>
      <c r="I24" s="43">
        <f t="shared" si="5"/>
        <v>42319</v>
      </c>
      <c r="J24" s="42">
        <f t="shared" si="5"/>
        <v>42319</v>
      </c>
    </row>
    <row r="25" spans="1:10" x14ac:dyDescent="0.2">
      <c r="A25" s="31">
        <f t="shared" si="7"/>
        <v>7</v>
      </c>
      <c r="B25" s="200">
        <f t="shared" si="2"/>
        <v>42683</v>
      </c>
      <c r="C25" s="200">
        <f t="shared" si="2"/>
        <v>42684.75</v>
      </c>
      <c r="D25" s="200">
        <f t="shared" si="2"/>
        <v>42684.697500000002</v>
      </c>
      <c r="E25" s="200">
        <f t="shared" si="2"/>
        <v>42684.695330000002</v>
      </c>
      <c r="F25" s="200">
        <f t="shared" si="3"/>
        <v>42685</v>
      </c>
      <c r="G25" s="200">
        <f t="shared" si="4"/>
        <v>42685</v>
      </c>
      <c r="H25" s="233">
        <f t="shared" si="5"/>
        <v>42685</v>
      </c>
      <c r="I25" s="43">
        <f t="shared" si="5"/>
        <v>42685</v>
      </c>
      <c r="J25" s="42">
        <f t="shared" si="5"/>
        <v>42685</v>
      </c>
    </row>
    <row r="26" spans="1:10" x14ac:dyDescent="0.2">
      <c r="A26" s="31">
        <f t="shared" si="7"/>
        <v>8</v>
      </c>
      <c r="B26" s="200">
        <f t="shared" si="2"/>
        <v>43048</v>
      </c>
      <c r="C26" s="200">
        <f t="shared" si="2"/>
        <v>43050</v>
      </c>
      <c r="D26" s="200">
        <f t="shared" si="2"/>
        <v>43049.94</v>
      </c>
      <c r="E26" s="200">
        <f t="shared" si="2"/>
        <v>43049.937519999999</v>
      </c>
      <c r="F26" s="200">
        <f t="shared" si="3"/>
        <v>43050</v>
      </c>
      <c r="G26" s="200">
        <f t="shared" si="4"/>
        <v>43050</v>
      </c>
      <c r="H26" s="233">
        <f t="shared" si="5"/>
        <v>43050</v>
      </c>
      <c r="I26" s="43">
        <f t="shared" si="5"/>
        <v>43050</v>
      </c>
      <c r="J26" s="42">
        <f t="shared" si="5"/>
        <v>43050</v>
      </c>
    </row>
    <row r="27" spans="1:10" x14ac:dyDescent="0.2">
      <c r="A27" s="31">
        <f t="shared" si="7"/>
        <v>9</v>
      </c>
      <c r="B27" s="200">
        <f t="shared" si="2"/>
        <v>43413</v>
      </c>
      <c r="C27" s="200">
        <f t="shared" si="2"/>
        <v>43415.25</v>
      </c>
      <c r="D27" s="200">
        <f t="shared" si="2"/>
        <v>43415.182500000003</v>
      </c>
      <c r="E27" s="200">
        <f t="shared" si="2"/>
        <v>43415.179709999997</v>
      </c>
      <c r="F27" s="200">
        <f t="shared" si="3"/>
        <v>43415</v>
      </c>
      <c r="G27" s="200">
        <f t="shared" si="4"/>
        <v>43415</v>
      </c>
      <c r="H27" s="233">
        <f t="shared" si="5"/>
        <v>43415</v>
      </c>
      <c r="I27" s="43">
        <f t="shared" si="5"/>
        <v>43415</v>
      </c>
      <c r="J27" s="42">
        <f t="shared" si="5"/>
        <v>43415</v>
      </c>
    </row>
    <row r="28" spans="1:10" x14ac:dyDescent="0.2">
      <c r="A28" s="31">
        <f t="shared" si="7"/>
        <v>10</v>
      </c>
      <c r="B28" s="200">
        <f t="shared" si="2"/>
        <v>43778</v>
      </c>
      <c r="C28" s="200">
        <f t="shared" si="2"/>
        <v>43780.5</v>
      </c>
      <c r="D28" s="200">
        <f t="shared" si="2"/>
        <v>43780.425000000003</v>
      </c>
      <c r="E28" s="200">
        <f t="shared" si="2"/>
        <v>43780.421900000001</v>
      </c>
      <c r="F28" s="200">
        <f t="shared" si="3"/>
        <v>43780</v>
      </c>
      <c r="G28" s="200">
        <f t="shared" si="4"/>
        <v>43780</v>
      </c>
      <c r="H28" s="233">
        <f t="shared" si="5"/>
        <v>43780</v>
      </c>
      <c r="I28" s="43">
        <f t="shared" si="5"/>
        <v>43780</v>
      </c>
      <c r="J28" s="42">
        <f t="shared" si="5"/>
        <v>43780</v>
      </c>
    </row>
    <row r="29" spans="1:10" x14ac:dyDescent="0.2">
      <c r="A29" s="31">
        <f t="shared" si="7"/>
        <v>11</v>
      </c>
      <c r="B29" s="200">
        <f t="shared" si="2"/>
        <v>44143</v>
      </c>
      <c r="C29" s="200">
        <f t="shared" si="2"/>
        <v>44145.75</v>
      </c>
      <c r="D29" s="200">
        <f t="shared" si="2"/>
        <v>44145.667500000003</v>
      </c>
      <c r="E29" s="200">
        <f t="shared" si="2"/>
        <v>44145.664089999998</v>
      </c>
      <c r="F29" s="200">
        <f t="shared" si="3"/>
        <v>44146</v>
      </c>
      <c r="G29" s="200">
        <f t="shared" si="4"/>
        <v>44146</v>
      </c>
      <c r="H29" s="233">
        <f t="shared" si="5"/>
        <v>44146</v>
      </c>
      <c r="I29" s="43">
        <f t="shared" si="5"/>
        <v>44146</v>
      </c>
      <c r="J29" s="42">
        <f t="shared" si="5"/>
        <v>44146</v>
      </c>
    </row>
    <row r="30" spans="1:10" x14ac:dyDescent="0.2">
      <c r="A30" s="31">
        <f t="shared" si="7"/>
        <v>12</v>
      </c>
      <c r="B30" s="200">
        <f t="shared" si="2"/>
        <v>44508</v>
      </c>
      <c r="C30" s="200">
        <f t="shared" si="2"/>
        <v>44511</v>
      </c>
      <c r="D30" s="200">
        <f t="shared" si="2"/>
        <v>44510.91</v>
      </c>
      <c r="E30" s="200">
        <f t="shared" si="2"/>
        <v>44510.906280000003</v>
      </c>
      <c r="F30" s="200">
        <f t="shared" si="3"/>
        <v>44511</v>
      </c>
      <c r="G30" s="200">
        <f t="shared" si="4"/>
        <v>44511</v>
      </c>
      <c r="H30" s="233">
        <f t="shared" si="5"/>
        <v>44511</v>
      </c>
      <c r="I30" s="43">
        <f t="shared" si="5"/>
        <v>44511</v>
      </c>
      <c r="J30" s="42">
        <f t="shared" si="5"/>
        <v>44511</v>
      </c>
    </row>
    <row r="31" spans="1:10" x14ac:dyDescent="0.2">
      <c r="A31" s="31">
        <f t="shared" si="7"/>
        <v>13</v>
      </c>
      <c r="B31" s="200">
        <f t="shared" si="2"/>
        <v>44873</v>
      </c>
      <c r="C31" s="200">
        <f t="shared" si="2"/>
        <v>44876.25</v>
      </c>
      <c r="D31" s="200">
        <f t="shared" si="2"/>
        <v>44876.152499999997</v>
      </c>
      <c r="E31" s="200">
        <f t="shared" si="2"/>
        <v>44876.14847</v>
      </c>
      <c r="F31" s="200">
        <f t="shared" si="3"/>
        <v>44876</v>
      </c>
      <c r="G31" s="200">
        <f t="shared" si="4"/>
        <v>44876</v>
      </c>
      <c r="H31" s="233">
        <f t="shared" si="5"/>
        <v>44876</v>
      </c>
      <c r="I31" s="43">
        <f t="shared" si="5"/>
        <v>44876</v>
      </c>
      <c r="J31" s="42">
        <f t="shared" si="5"/>
        <v>44876</v>
      </c>
    </row>
    <row r="32" spans="1:10" x14ac:dyDescent="0.2">
      <c r="A32" s="31">
        <f t="shared" si="7"/>
        <v>14</v>
      </c>
      <c r="B32" s="200">
        <f t="shared" si="2"/>
        <v>45238</v>
      </c>
      <c r="C32" s="200">
        <f t="shared" si="2"/>
        <v>45241.5</v>
      </c>
      <c r="D32" s="200">
        <f t="shared" si="2"/>
        <v>45241.395000000004</v>
      </c>
      <c r="E32" s="200">
        <f t="shared" si="2"/>
        <v>45241.390659999997</v>
      </c>
      <c r="F32" s="200">
        <f t="shared" si="3"/>
        <v>45241</v>
      </c>
      <c r="G32" s="200">
        <f t="shared" si="4"/>
        <v>45241</v>
      </c>
      <c r="H32" s="233">
        <f t="shared" si="5"/>
        <v>45241</v>
      </c>
      <c r="I32" s="43">
        <f t="shared" si="5"/>
        <v>45241</v>
      </c>
      <c r="J32" s="42">
        <f t="shared" si="5"/>
        <v>45241</v>
      </c>
    </row>
    <row r="33" spans="1:10" x14ac:dyDescent="0.2">
      <c r="A33" s="31">
        <f t="shared" si="7"/>
        <v>15</v>
      </c>
      <c r="B33" s="200">
        <f t="shared" si="2"/>
        <v>45603</v>
      </c>
      <c r="C33" s="200">
        <f t="shared" si="2"/>
        <v>45606.75</v>
      </c>
      <c r="D33" s="200">
        <f t="shared" si="2"/>
        <v>45606.637499999997</v>
      </c>
      <c r="E33" s="200">
        <f t="shared" si="2"/>
        <v>45606.632850000002</v>
      </c>
      <c r="F33" s="200">
        <f t="shared" si="3"/>
        <v>45607</v>
      </c>
      <c r="G33" s="200">
        <f t="shared" si="4"/>
        <v>45607</v>
      </c>
      <c r="H33" s="233">
        <f t="shared" si="5"/>
        <v>45607</v>
      </c>
      <c r="I33" s="43">
        <f t="shared" si="5"/>
        <v>45607</v>
      </c>
      <c r="J33" s="42">
        <f t="shared" si="5"/>
        <v>45607</v>
      </c>
    </row>
    <row r="34" spans="1:10" x14ac:dyDescent="0.2">
      <c r="A34" s="31">
        <f t="shared" si="7"/>
        <v>16</v>
      </c>
      <c r="B34" s="200">
        <f t="shared" si="2"/>
        <v>45968</v>
      </c>
      <c r="C34" s="200">
        <f t="shared" si="2"/>
        <v>45972</v>
      </c>
      <c r="D34" s="200">
        <f t="shared" si="2"/>
        <v>45971.88</v>
      </c>
      <c r="E34" s="200">
        <f t="shared" si="2"/>
        <v>45971.875039999999</v>
      </c>
      <c r="F34" s="200">
        <f t="shared" si="3"/>
        <v>45972</v>
      </c>
      <c r="G34" s="200">
        <f t="shared" si="4"/>
        <v>45972</v>
      </c>
      <c r="H34" s="233">
        <f t="shared" si="5"/>
        <v>45972</v>
      </c>
      <c r="I34" s="43">
        <f t="shared" si="5"/>
        <v>45972</v>
      </c>
      <c r="J34" s="42">
        <f t="shared" si="5"/>
        <v>45972</v>
      </c>
    </row>
    <row r="35" spans="1:10" x14ac:dyDescent="0.2">
      <c r="A35" s="31">
        <f t="shared" si="7"/>
        <v>17</v>
      </c>
      <c r="B35" s="200">
        <f t="shared" si="2"/>
        <v>46333</v>
      </c>
      <c r="C35" s="200">
        <f t="shared" si="2"/>
        <v>46337.25</v>
      </c>
      <c r="D35" s="200">
        <f t="shared" si="2"/>
        <v>46337.122499999998</v>
      </c>
      <c r="E35" s="200">
        <f t="shared" si="2"/>
        <v>46337.117230000003</v>
      </c>
      <c r="F35" s="200">
        <f t="shared" si="3"/>
        <v>46337</v>
      </c>
      <c r="G35" s="200">
        <f t="shared" si="4"/>
        <v>46337</v>
      </c>
      <c r="H35" s="233">
        <f t="shared" si="5"/>
        <v>46337</v>
      </c>
      <c r="I35" s="43">
        <f t="shared" si="5"/>
        <v>46337</v>
      </c>
      <c r="J35" s="42">
        <f t="shared" si="5"/>
        <v>46337</v>
      </c>
    </row>
    <row r="36" spans="1:10" x14ac:dyDescent="0.2">
      <c r="A36" s="31">
        <f t="shared" si="7"/>
        <v>18</v>
      </c>
      <c r="B36" s="200">
        <f t="shared" ref="B36:E55" si="8">$A$7+B$12*$A36</f>
        <v>46698</v>
      </c>
      <c r="C36" s="200">
        <f t="shared" si="8"/>
        <v>46702.5</v>
      </c>
      <c r="D36" s="200">
        <f t="shared" si="8"/>
        <v>46702.364999999998</v>
      </c>
      <c r="E36" s="200">
        <f t="shared" si="8"/>
        <v>46702.359420000001</v>
      </c>
      <c r="F36" s="200">
        <f t="shared" si="3"/>
        <v>46702</v>
      </c>
      <c r="G36" s="200">
        <f t="shared" si="4"/>
        <v>46702</v>
      </c>
      <c r="H36" s="233">
        <f t="shared" ref="H36:J55" si="9">$G36</f>
        <v>46702</v>
      </c>
      <c r="I36" s="43">
        <f t="shared" si="9"/>
        <v>46702</v>
      </c>
      <c r="J36" s="42">
        <f t="shared" si="9"/>
        <v>46702</v>
      </c>
    </row>
    <row r="37" spans="1:10" x14ac:dyDescent="0.2">
      <c r="A37" s="31">
        <f t="shared" si="7"/>
        <v>19</v>
      </c>
      <c r="B37" s="200">
        <f t="shared" si="8"/>
        <v>47063</v>
      </c>
      <c r="C37" s="200">
        <f t="shared" si="8"/>
        <v>47067.75</v>
      </c>
      <c r="D37" s="200">
        <f t="shared" si="8"/>
        <v>47067.607499999998</v>
      </c>
      <c r="E37" s="200">
        <f t="shared" si="8"/>
        <v>47067.601609999998</v>
      </c>
      <c r="F37" s="200">
        <f t="shared" si="3"/>
        <v>47068</v>
      </c>
      <c r="G37" s="200">
        <f t="shared" si="4"/>
        <v>47068</v>
      </c>
      <c r="H37" s="233">
        <f t="shared" si="9"/>
        <v>47068</v>
      </c>
      <c r="I37" s="43">
        <f t="shared" si="9"/>
        <v>47068</v>
      </c>
      <c r="J37" s="42">
        <f t="shared" si="9"/>
        <v>47068</v>
      </c>
    </row>
    <row r="38" spans="1:10" x14ac:dyDescent="0.2">
      <c r="A38" s="31">
        <f t="shared" si="7"/>
        <v>20</v>
      </c>
      <c r="B38" s="200">
        <f t="shared" si="8"/>
        <v>47428</v>
      </c>
      <c r="C38" s="200">
        <f t="shared" si="8"/>
        <v>47433</v>
      </c>
      <c r="D38" s="200">
        <f t="shared" si="8"/>
        <v>47432.85</v>
      </c>
      <c r="E38" s="200">
        <f t="shared" si="8"/>
        <v>47432.843800000002</v>
      </c>
      <c r="F38" s="200">
        <f t="shared" si="3"/>
        <v>47433</v>
      </c>
      <c r="G38" s="200">
        <f t="shared" si="4"/>
        <v>47433</v>
      </c>
      <c r="H38" s="233">
        <f t="shared" si="9"/>
        <v>47433</v>
      </c>
      <c r="I38" s="43">
        <f t="shared" si="9"/>
        <v>47433</v>
      </c>
      <c r="J38" s="42">
        <f t="shared" si="9"/>
        <v>47433</v>
      </c>
    </row>
    <row r="39" spans="1:10" x14ac:dyDescent="0.2">
      <c r="A39" s="31">
        <f t="shared" si="7"/>
        <v>21</v>
      </c>
      <c r="B39" s="200">
        <f t="shared" si="8"/>
        <v>47793</v>
      </c>
      <c r="C39" s="200">
        <f t="shared" si="8"/>
        <v>47798.25</v>
      </c>
      <c r="D39" s="200">
        <f t="shared" si="8"/>
        <v>47798.092499999999</v>
      </c>
      <c r="E39" s="200">
        <f t="shared" si="8"/>
        <v>47798.08599</v>
      </c>
      <c r="F39" s="200">
        <f t="shared" si="3"/>
        <v>47798</v>
      </c>
      <c r="G39" s="200">
        <f t="shared" si="4"/>
        <v>47798</v>
      </c>
      <c r="H39" s="233">
        <f t="shared" si="9"/>
        <v>47798</v>
      </c>
      <c r="I39" s="43">
        <f t="shared" si="9"/>
        <v>47798</v>
      </c>
      <c r="J39" s="42">
        <f t="shared" si="9"/>
        <v>47798</v>
      </c>
    </row>
    <row r="40" spans="1:10" x14ac:dyDescent="0.2">
      <c r="A40" s="31">
        <f t="shared" si="7"/>
        <v>22</v>
      </c>
      <c r="B40" s="200">
        <f t="shared" si="8"/>
        <v>48158</v>
      </c>
      <c r="C40" s="200">
        <f t="shared" si="8"/>
        <v>48163.5</v>
      </c>
      <c r="D40" s="200">
        <f t="shared" si="8"/>
        <v>48163.334999999999</v>
      </c>
      <c r="E40" s="200">
        <f t="shared" si="8"/>
        <v>48163.328179999997</v>
      </c>
      <c r="F40" s="200">
        <f t="shared" si="3"/>
        <v>48163</v>
      </c>
      <c r="G40" s="200">
        <f t="shared" si="4"/>
        <v>48163</v>
      </c>
      <c r="H40" s="233">
        <f t="shared" si="9"/>
        <v>48163</v>
      </c>
      <c r="I40" s="43">
        <f t="shared" si="9"/>
        <v>48163</v>
      </c>
      <c r="J40" s="42">
        <f t="shared" si="9"/>
        <v>48163</v>
      </c>
    </row>
    <row r="41" spans="1:10" x14ac:dyDescent="0.2">
      <c r="A41" s="31">
        <f t="shared" si="7"/>
        <v>23</v>
      </c>
      <c r="B41" s="200">
        <f t="shared" si="8"/>
        <v>48523</v>
      </c>
      <c r="C41" s="200">
        <f t="shared" si="8"/>
        <v>48528.75</v>
      </c>
      <c r="D41" s="200">
        <f t="shared" si="8"/>
        <v>48528.577499999999</v>
      </c>
      <c r="E41" s="200">
        <f t="shared" si="8"/>
        <v>48528.570370000001</v>
      </c>
      <c r="F41" s="200">
        <f t="shared" si="3"/>
        <v>48529</v>
      </c>
      <c r="G41" s="200">
        <f t="shared" si="4"/>
        <v>48529</v>
      </c>
      <c r="H41" s="233">
        <f t="shared" si="9"/>
        <v>48529</v>
      </c>
      <c r="I41" s="43">
        <f t="shared" si="9"/>
        <v>48529</v>
      </c>
      <c r="J41" s="42">
        <f t="shared" si="9"/>
        <v>48529</v>
      </c>
    </row>
    <row r="42" spans="1:10" x14ac:dyDescent="0.2">
      <c r="A42" s="31">
        <f t="shared" si="7"/>
        <v>24</v>
      </c>
      <c r="B42" s="200">
        <f t="shared" si="8"/>
        <v>48888</v>
      </c>
      <c r="C42" s="200">
        <f t="shared" si="8"/>
        <v>48894</v>
      </c>
      <c r="D42" s="200">
        <f t="shared" si="8"/>
        <v>48893.82</v>
      </c>
      <c r="E42" s="200">
        <f t="shared" si="8"/>
        <v>48893.812559999998</v>
      </c>
      <c r="F42" s="200">
        <f t="shared" si="3"/>
        <v>48894</v>
      </c>
      <c r="G42" s="200">
        <f t="shared" si="4"/>
        <v>48894</v>
      </c>
      <c r="H42" s="233">
        <f t="shared" si="9"/>
        <v>48894</v>
      </c>
      <c r="I42" s="43">
        <f t="shared" si="9"/>
        <v>48894</v>
      </c>
      <c r="J42" s="42">
        <f t="shared" si="9"/>
        <v>48894</v>
      </c>
    </row>
    <row r="43" spans="1:10" x14ac:dyDescent="0.2">
      <c r="A43" s="31">
        <f t="shared" si="7"/>
        <v>25</v>
      </c>
      <c r="B43" s="200">
        <f t="shared" si="8"/>
        <v>49253</v>
      </c>
      <c r="C43" s="200">
        <f t="shared" si="8"/>
        <v>49259.25</v>
      </c>
      <c r="D43" s="200">
        <f t="shared" si="8"/>
        <v>49259.0625</v>
      </c>
      <c r="E43" s="200">
        <f t="shared" si="8"/>
        <v>49259.054749999996</v>
      </c>
      <c r="F43" s="200">
        <f t="shared" si="3"/>
        <v>49259</v>
      </c>
      <c r="G43" s="200">
        <f t="shared" si="4"/>
        <v>49259</v>
      </c>
      <c r="H43" s="233">
        <f t="shared" si="9"/>
        <v>49259</v>
      </c>
      <c r="I43" s="43">
        <f t="shared" si="9"/>
        <v>49259</v>
      </c>
      <c r="J43" s="42">
        <f t="shared" si="9"/>
        <v>49259</v>
      </c>
    </row>
    <row r="44" spans="1:10" x14ac:dyDescent="0.2">
      <c r="A44" s="31">
        <f t="shared" si="7"/>
        <v>26</v>
      </c>
      <c r="B44" s="200">
        <f t="shared" si="8"/>
        <v>49618</v>
      </c>
      <c r="C44" s="200">
        <f t="shared" si="8"/>
        <v>49624.5</v>
      </c>
      <c r="D44" s="200">
        <f t="shared" si="8"/>
        <v>49624.305</v>
      </c>
      <c r="E44" s="200">
        <f t="shared" si="8"/>
        <v>49624.29694</v>
      </c>
      <c r="F44" s="200">
        <f t="shared" si="3"/>
        <v>49624</v>
      </c>
      <c r="G44" s="200">
        <f t="shared" si="4"/>
        <v>49624</v>
      </c>
      <c r="H44" s="233">
        <f t="shared" si="9"/>
        <v>49624</v>
      </c>
      <c r="I44" s="43">
        <f t="shared" si="9"/>
        <v>49624</v>
      </c>
      <c r="J44" s="42">
        <f t="shared" si="9"/>
        <v>49624</v>
      </c>
    </row>
    <row r="45" spans="1:10" x14ac:dyDescent="0.2">
      <c r="A45" s="31">
        <f t="shared" si="7"/>
        <v>27</v>
      </c>
      <c r="B45" s="200">
        <f t="shared" si="8"/>
        <v>49983</v>
      </c>
      <c r="C45" s="200">
        <f t="shared" si="8"/>
        <v>49989.75</v>
      </c>
      <c r="D45" s="200">
        <f t="shared" si="8"/>
        <v>49989.547500000001</v>
      </c>
      <c r="E45" s="200">
        <f t="shared" si="8"/>
        <v>49989.539129999997</v>
      </c>
      <c r="F45" s="200">
        <f t="shared" si="3"/>
        <v>49990</v>
      </c>
      <c r="G45" s="200">
        <f t="shared" si="4"/>
        <v>49990</v>
      </c>
      <c r="H45" s="233">
        <f t="shared" si="9"/>
        <v>49990</v>
      </c>
      <c r="I45" s="43">
        <f t="shared" si="9"/>
        <v>49990</v>
      </c>
      <c r="J45" s="42">
        <f t="shared" si="9"/>
        <v>49990</v>
      </c>
    </row>
    <row r="46" spans="1:10" x14ac:dyDescent="0.2">
      <c r="A46" s="31">
        <f t="shared" si="7"/>
        <v>28</v>
      </c>
      <c r="B46" s="200">
        <f t="shared" si="8"/>
        <v>50348</v>
      </c>
      <c r="C46" s="200">
        <f t="shared" si="8"/>
        <v>50355</v>
      </c>
      <c r="D46" s="200">
        <f t="shared" si="8"/>
        <v>50354.79</v>
      </c>
      <c r="E46" s="200">
        <f t="shared" si="8"/>
        <v>50354.781320000002</v>
      </c>
      <c r="F46" s="200">
        <f t="shared" si="3"/>
        <v>50355</v>
      </c>
      <c r="G46" s="200">
        <f t="shared" si="4"/>
        <v>50355</v>
      </c>
      <c r="H46" s="233">
        <f t="shared" si="9"/>
        <v>50355</v>
      </c>
      <c r="I46" s="43">
        <f t="shared" si="9"/>
        <v>50355</v>
      </c>
      <c r="J46" s="42">
        <f t="shared" si="9"/>
        <v>50355</v>
      </c>
    </row>
    <row r="47" spans="1:10" x14ac:dyDescent="0.2">
      <c r="A47" s="31">
        <f t="shared" si="7"/>
        <v>29</v>
      </c>
      <c r="B47" s="200">
        <f t="shared" si="8"/>
        <v>50713</v>
      </c>
      <c r="C47" s="200">
        <f t="shared" si="8"/>
        <v>50720.25</v>
      </c>
      <c r="D47" s="200">
        <f t="shared" si="8"/>
        <v>50720.032500000001</v>
      </c>
      <c r="E47" s="200">
        <f t="shared" si="8"/>
        <v>50720.023509999999</v>
      </c>
      <c r="F47" s="200">
        <f t="shared" si="3"/>
        <v>50720</v>
      </c>
      <c r="G47" s="200">
        <f t="shared" si="4"/>
        <v>50720</v>
      </c>
      <c r="H47" s="233">
        <f t="shared" si="9"/>
        <v>50720</v>
      </c>
      <c r="I47" s="43">
        <f t="shared" si="9"/>
        <v>50720</v>
      </c>
      <c r="J47" s="42">
        <f t="shared" si="9"/>
        <v>50720</v>
      </c>
    </row>
    <row r="48" spans="1:10" x14ac:dyDescent="0.2">
      <c r="A48" s="31">
        <f t="shared" si="7"/>
        <v>30</v>
      </c>
      <c r="B48" s="200">
        <f t="shared" si="8"/>
        <v>51078</v>
      </c>
      <c r="C48" s="200">
        <f t="shared" si="8"/>
        <v>51085.5</v>
      </c>
      <c r="D48" s="200">
        <f t="shared" si="8"/>
        <v>51085.275000000001</v>
      </c>
      <c r="E48" s="200">
        <f t="shared" si="8"/>
        <v>51085.265700000004</v>
      </c>
      <c r="F48" s="200">
        <f t="shared" si="3"/>
        <v>51085</v>
      </c>
      <c r="G48" s="200">
        <f t="shared" si="4"/>
        <v>51085</v>
      </c>
      <c r="H48" s="233">
        <f t="shared" si="9"/>
        <v>51085</v>
      </c>
      <c r="I48" s="43">
        <f t="shared" si="9"/>
        <v>51085</v>
      </c>
      <c r="J48" s="42">
        <f t="shared" si="9"/>
        <v>51085</v>
      </c>
    </row>
    <row r="49" spans="1:10" x14ac:dyDescent="0.2">
      <c r="A49" s="31">
        <f t="shared" si="7"/>
        <v>31</v>
      </c>
      <c r="B49" s="200">
        <f t="shared" si="8"/>
        <v>51443</v>
      </c>
      <c r="C49" s="200">
        <f t="shared" si="8"/>
        <v>51450.75</v>
      </c>
      <c r="D49" s="200">
        <f t="shared" si="8"/>
        <v>51450.517500000002</v>
      </c>
      <c r="E49" s="200">
        <f t="shared" si="8"/>
        <v>51450.507890000001</v>
      </c>
      <c r="F49" s="200">
        <f t="shared" si="3"/>
        <v>51451</v>
      </c>
      <c r="G49" s="200">
        <f t="shared" si="4"/>
        <v>51451</v>
      </c>
      <c r="H49" s="233">
        <f t="shared" si="9"/>
        <v>51451</v>
      </c>
      <c r="I49" s="43">
        <f t="shared" si="9"/>
        <v>51451</v>
      </c>
      <c r="J49" s="42">
        <f t="shared" si="9"/>
        <v>51451</v>
      </c>
    </row>
    <row r="50" spans="1:10" x14ac:dyDescent="0.2">
      <c r="A50" s="31">
        <f t="shared" si="7"/>
        <v>32</v>
      </c>
      <c r="B50" s="200">
        <f t="shared" si="8"/>
        <v>51808</v>
      </c>
      <c r="C50" s="200">
        <f t="shared" si="8"/>
        <v>51816</v>
      </c>
      <c r="D50" s="200">
        <f t="shared" si="8"/>
        <v>51815.76</v>
      </c>
      <c r="E50" s="200">
        <f t="shared" si="8"/>
        <v>51815.750079999998</v>
      </c>
      <c r="F50" s="200">
        <f t="shared" si="3"/>
        <v>51816</v>
      </c>
      <c r="G50" s="200">
        <f t="shared" si="4"/>
        <v>51816</v>
      </c>
      <c r="H50" s="233">
        <f t="shared" si="9"/>
        <v>51816</v>
      </c>
      <c r="I50" s="43">
        <f t="shared" si="9"/>
        <v>51816</v>
      </c>
      <c r="J50" s="42">
        <f t="shared" si="9"/>
        <v>51816</v>
      </c>
    </row>
    <row r="51" spans="1:10" x14ac:dyDescent="0.2">
      <c r="A51" s="31">
        <f t="shared" si="7"/>
        <v>33</v>
      </c>
      <c r="B51" s="200">
        <f t="shared" si="8"/>
        <v>52173</v>
      </c>
      <c r="C51" s="200">
        <f t="shared" si="8"/>
        <v>52181.25</v>
      </c>
      <c r="D51" s="200">
        <f t="shared" si="8"/>
        <v>52181.002500000002</v>
      </c>
      <c r="E51" s="200">
        <f t="shared" si="8"/>
        <v>52180.992270000002</v>
      </c>
      <c r="F51" s="200">
        <f t="shared" si="3"/>
        <v>52181</v>
      </c>
      <c r="G51" s="200">
        <f t="shared" si="4"/>
        <v>52181</v>
      </c>
      <c r="H51" s="233">
        <f t="shared" si="9"/>
        <v>52181</v>
      </c>
      <c r="I51" s="43">
        <f t="shared" si="9"/>
        <v>52181</v>
      </c>
      <c r="J51" s="42">
        <f t="shared" si="9"/>
        <v>52181</v>
      </c>
    </row>
    <row r="52" spans="1:10" x14ac:dyDescent="0.2">
      <c r="A52" s="31">
        <f t="shared" si="7"/>
        <v>34</v>
      </c>
      <c r="B52" s="200">
        <f t="shared" si="8"/>
        <v>52538</v>
      </c>
      <c r="C52" s="200">
        <f t="shared" si="8"/>
        <v>52546.5</v>
      </c>
      <c r="D52" s="200">
        <f t="shared" si="8"/>
        <v>52546.245000000003</v>
      </c>
      <c r="E52" s="200">
        <f t="shared" si="8"/>
        <v>52546.23446</v>
      </c>
      <c r="F52" s="200">
        <f t="shared" si="3"/>
        <v>52546</v>
      </c>
      <c r="G52" s="200">
        <f t="shared" si="4"/>
        <v>52546</v>
      </c>
      <c r="H52" s="233">
        <f t="shared" si="9"/>
        <v>52546</v>
      </c>
      <c r="I52" s="43">
        <f t="shared" si="9"/>
        <v>52546</v>
      </c>
      <c r="J52" s="42">
        <f t="shared" si="9"/>
        <v>52546</v>
      </c>
    </row>
    <row r="53" spans="1:10" x14ac:dyDescent="0.2">
      <c r="A53" s="31">
        <f t="shared" si="7"/>
        <v>35</v>
      </c>
      <c r="B53" s="200">
        <f t="shared" si="8"/>
        <v>52903</v>
      </c>
      <c r="C53" s="200">
        <f t="shared" si="8"/>
        <v>52911.75</v>
      </c>
      <c r="D53" s="200">
        <f t="shared" si="8"/>
        <v>52911.487500000003</v>
      </c>
      <c r="E53" s="200">
        <f t="shared" si="8"/>
        <v>52911.476649999997</v>
      </c>
      <c r="F53" s="200">
        <f t="shared" si="3"/>
        <v>52912</v>
      </c>
      <c r="G53" s="200">
        <f t="shared" si="4"/>
        <v>52912</v>
      </c>
      <c r="H53" s="233">
        <f t="shared" si="9"/>
        <v>52912</v>
      </c>
      <c r="I53" s="43">
        <f t="shared" si="9"/>
        <v>52912</v>
      </c>
      <c r="J53" s="42">
        <f t="shared" si="9"/>
        <v>52912</v>
      </c>
    </row>
    <row r="54" spans="1:10" x14ac:dyDescent="0.2">
      <c r="A54" s="31">
        <f t="shared" si="7"/>
        <v>36</v>
      </c>
      <c r="B54" s="200">
        <f t="shared" si="8"/>
        <v>53268</v>
      </c>
      <c r="C54" s="200">
        <f t="shared" si="8"/>
        <v>53277</v>
      </c>
      <c r="D54" s="200">
        <f t="shared" si="8"/>
        <v>53276.729999999996</v>
      </c>
      <c r="E54" s="200">
        <f t="shared" si="8"/>
        <v>53276.718840000001</v>
      </c>
      <c r="F54" s="200">
        <f t="shared" si="3"/>
        <v>53277</v>
      </c>
      <c r="G54" s="200">
        <f t="shared" si="4"/>
        <v>53277</v>
      </c>
      <c r="H54" s="233">
        <f t="shared" si="9"/>
        <v>53277</v>
      </c>
      <c r="I54" s="43">
        <f t="shared" si="9"/>
        <v>53277</v>
      </c>
      <c r="J54" s="42">
        <f t="shared" si="9"/>
        <v>53277</v>
      </c>
    </row>
    <row r="55" spans="1:10" x14ac:dyDescent="0.2">
      <c r="A55" s="31">
        <f t="shared" si="7"/>
        <v>37</v>
      </c>
      <c r="B55" s="200">
        <f t="shared" si="8"/>
        <v>53633</v>
      </c>
      <c r="C55" s="200">
        <f t="shared" si="8"/>
        <v>53642.25</v>
      </c>
      <c r="D55" s="200">
        <f t="shared" si="8"/>
        <v>53641.972500000003</v>
      </c>
      <c r="E55" s="200">
        <f t="shared" si="8"/>
        <v>53641.961029999999</v>
      </c>
      <c r="F55" s="200">
        <f t="shared" si="3"/>
        <v>53642</v>
      </c>
      <c r="G55" s="200">
        <f t="shared" si="4"/>
        <v>53642</v>
      </c>
      <c r="H55" s="233">
        <f t="shared" si="9"/>
        <v>53642</v>
      </c>
      <c r="I55" s="43">
        <f t="shared" si="9"/>
        <v>53642</v>
      </c>
      <c r="J55" s="42">
        <f t="shared" si="9"/>
        <v>53642</v>
      </c>
    </row>
    <row r="56" spans="1:10" x14ac:dyDescent="0.2">
      <c r="A56" s="31">
        <f t="shared" si="7"/>
        <v>38</v>
      </c>
      <c r="B56" s="200">
        <f t="shared" ref="B56:E75" si="10">$A$7+B$12*$A56</f>
        <v>53998</v>
      </c>
      <c r="C56" s="200">
        <f t="shared" si="10"/>
        <v>54007.5</v>
      </c>
      <c r="D56" s="200">
        <f t="shared" si="10"/>
        <v>54007.214999999997</v>
      </c>
      <c r="E56" s="200">
        <f t="shared" si="10"/>
        <v>54007.203219999996</v>
      </c>
      <c r="F56" s="200">
        <f t="shared" si="3"/>
        <v>54007</v>
      </c>
      <c r="G56" s="200">
        <f t="shared" si="4"/>
        <v>54007</v>
      </c>
      <c r="H56" s="233">
        <f t="shared" ref="H56:J75" si="11">$G56</f>
        <v>54007</v>
      </c>
      <c r="I56" s="43">
        <f t="shared" si="11"/>
        <v>54007</v>
      </c>
      <c r="J56" s="42">
        <f t="shared" si="11"/>
        <v>54007</v>
      </c>
    </row>
    <row r="57" spans="1:10" x14ac:dyDescent="0.2">
      <c r="A57" s="31">
        <f t="shared" si="7"/>
        <v>39</v>
      </c>
      <c r="B57" s="200">
        <f t="shared" si="10"/>
        <v>54363</v>
      </c>
      <c r="C57" s="200">
        <f t="shared" si="10"/>
        <v>54372.75</v>
      </c>
      <c r="D57" s="200">
        <f t="shared" si="10"/>
        <v>54372.457500000004</v>
      </c>
      <c r="E57" s="200">
        <f t="shared" si="10"/>
        <v>54372.44541</v>
      </c>
      <c r="F57" s="200">
        <f t="shared" si="3"/>
        <v>54373</v>
      </c>
      <c r="G57" s="200">
        <f t="shared" si="4"/>
        <v>54373</v>
      </c>
      <c r="H57" s="233">
        <f t="shared" si="11"/>
        <v>54373</v>
      </c>
      <c r="I57" s="43">
        <f t="shared" si="11"/>
        <v>54373</v>
      </c>
      <c r="J57" s="42">
        <f t="shared" si="11"/>
        <v>54373</v>
      </c>
    </row>
    <row r="58" spans="1:10" x14ac:dyDescent="0.2">
      <c r="A58" s="31">
        <f t="shared" si="7"/>
        <v>40</v>
      </c>
      <c r="B58" s="200">
        <f t="shared" si="10"/>
        <v>54728</v>
      </c>
      <c r="C58" s="200">
        <f t="shared" si="10"/>
        <v>54738</v>
      </c>
      <c r="D58" s="200">
        <f t="shared" si="10"/>
        <v>54737.7</v>
      </c>
      <c r="E58" s="200">
        <f t="shared" si="10"/>
        <v>54737.687599999997</v>
      </c>
      <c r="F58" s="200">
        <f t="shared" si="3"/>
        <v>54738</v>
      </c>
      <c r="G58" s="200">
        <f t="shared" si="4"/>
        <v>54738</v>
      </c>
      <c r="H58" s="233">
        <f t="shared" si="11"/>
        <v>54738</v>
      </c>
      <c r="I58" s="43">
        <f t="shared" si="11"/>
        <v>54738</v>
      </c>
      <c r="J58" s="42">
        <f t="shared" si="11"/>
        <v>54738</v>
      </c>
    </row>
    <row r="59" spans="1:10" x14ac:dyDescent="0.2">
      <c r="A59" s="31">
        <f t="shared" si="7"/>
        <v>41</v>
      </c>
      <c r="B59" s="200">
        <f t="shared" si="10"/>
        <v>55093</v>
      </c>
      <c r="C59" s="200">
        <f t="shared" si="10"/>
        <v>55103.25</v>
      </c>
      <c r="D59" s="200">
        <f t="shared" si="10"/>
        <v>55102.942500000005</v>
      </c>
      <c r="E59" s="200">
        <f t="shared" si="10"/>
        <v>55102.929790000002</v>
      </c>
      <c r="F59" s="200">
        <f t="shared" si="3"/>
        <v>55103</v>
      </c>
      <c r="G59" s="200">
        <f t="shared" si="4"/>
        <v>55103</v>
      </c>
      <c r="H59" s="233">
        <f t="shared" si="11"/>
        <v>55103</v>
      </c>
      <c r="I59" s="43">
        <f t="shared" si="11"/>
        <v>55103</v>
      </c>
      <c r="J59" s="42">
        <f t="shared" si="11"/>
        <v>55103</v>
      </c>
    </row>
    <row r="60" spans="1:10" x14ac:dyDescent="0.2">
      <c r="A60" s="31">
        <f t="shared" si="7"/>
        <v>42</v>
      </c>
      <c r="B60" s="200">
        <f t="shared" si="10"/>
        <v>55458</v>
      </c>
      <c r="C60" s="200">
        <f t="shared" si="10"/>
        <v>55468.5</v>
      </c>
      <c r="D60" s="200">
        <f t="shared" si="10"/>
        <v>55468.184999999998</v>
      </c>
      <c r="E60" s="200">
        <f t="shared" si="10"/>
        <v>55468.171979999999</v>
      </c>
      <c r="F60" s="200">
        <f t="shared" si="3"/>
        <v>55468</v>
      </c>
      <c r="G60" s="200">
        <f t="shared" si="4"/>
        <v>55468</v>
      </c>
      <c r="H60" s="233">
        <f t="shared" si="11"/>
        <v>55468</v>
      </c>
      <c r="I60" s="43">
        <f t="shared" si="11"/>
        <v>55468</v>
      </c>
      <c r="J60" s="42">
        <f t="shared" si="11"/>
        <v>55468</v>
      </c>
    </row>
    <row r="61" spans="1:10" x14ac:dyDescent="0.2">
      <c r="A61" s="31">
        <f t="shared" si="7"/>
        <v>43</v>
      </c>
      <c r="B61" s="200">
        <f t="shared" si="10"/>
        <v>55823</v>
      </c>
      <c r="C61" s="200">
        <f t="shared" si="10"/>
        <v>55833.75</v>
      </c>
      <c r="D61" s="200">
        <f t="shared" si="10"/>
        <v>55833.427499999998</v>
      </c>
      <c r="E61" s="200">
        <f t="shared" si="10"/>
        <v>55833.414170000004</v>
      </c>
      <c r="F61" s="200">
        <f t="shared" si="3"/>
        <v>55834</v>
      </c>
      <c r="G61" s="200">
        <f t="shared" si="4"/>
        <v>55834</v>
      </c>
      <c r="H61" s="233">
        <f t="shared" si="11"/>
        <v>55834</v>
      </c>
      <c r="I61" s="43">
        <f t="shared" si="11"/>
        <v>55834</v>
      </c>
      <c r="J61" s="42">
        <f t="shared" si="11"/>
        <v>55834</v>
      </c>
    </row>
    <row r="62" spans="1:10" x14ac:dyDescent="0.2">
      <c r="A62" s="31">
        <f t="shared" si="7"/>
        <v>44</v>
      </c>
      <c r="B62" s="200">
        <f t="shared" si="10"/>
        <v>56188</v>
      </c>
      <c r="C62" s="200">
        <f t="shared" si="10"/>
        <v>56199</v>
      </c>
      <c r="D62" s="200">
        <f t="shared" si="10"/>
        <v>56198.67</v>
      </c>
      <c r="E62" s="200">
        <f t="shared" si="10"/>
        <v>56198.656360000001</v>
      </c>
      <c r="F62" s="200">
        <f t="shared" si="3"/>
        <v>56199</v>
      </c>
      <c r="G62" s="200">
        <f t="shared" si="4"/>
        <v>56199</v>
      </c>
      <c r="H62" s="233">
        <f t="shared" si="11"/>
        <v>56199</v>
      </c>
      <c r="I62" s="43">
        <f t="shared" si="11"/>
        <v>56199</v>
      </c>
      <c r="J62" s="42">
        <f t="shared" si="11"/>
        <v>56199</v>
      </c>
    </row>
    <row r="63" spans="1:10" x14ac:dyDescent="0.2">
      <c r="A63" s="31">
        <f t="shared" si="7"/>
        <v>45</v>
      </c>
      <c r="B63" s="200">
        <f t="shared" si="10"/>
        <v>56553</v>
      </c>
      <c r="C63" s="200">
        <f t="shared" si="10"/>
        <v>56564.25</v>
      </c>
      <c r="D63" s="200">
        <f t="shared" si="10"/>
        <v>56563.912499999999</v>
      </c>
      <c r="E63" s="200">
        <f t="shared" si="10"/>
        <v>56563.898549999998</v>
      </c>
      <c r="F63" s="200">
        <f t="shared" si="3"/>
        <v>56564</v>
      </c>
      <c r="G63" s="200">
        <f t="shared" si="4"/>
        <v>56564</v>
      </c>
      <c r="H63" s="233">
        <f t="shared" si="11"/>
        <v>56564</v>
      </c>
      <c r="I63" s="43">
        <f t="shared" si="11"/>
        <v>56564</v>
      </c>
      <c r="J63" s="42">
        <f t="shared" si="11"/>
        <v>56564</v>
      </c>
    </row>
    <row r="64" spans="1:10" x14ac:dyDescent="0.2">
      <c r="A64" s="31">
        <f t="shared" si="7"/>
        <v>46</v>
      </c>
      <c r="B64" s="200">
        <f t="shared" si="10"/>
        <v>56918</v>
      </c>
      <c r="C64" s="200">
        <f t="shared" si="10"/>
        <v>56929.5</v>
      </c>
      <c r="D64" s="200">
        <f t="shared" si="10"/>
        <v>56929.154999999999</v>
      </c>
      <c r="E64" s="200">
        <f t="shared" si="10"/>
        <v>56929.140740000003</v>
      </c>
      <c r="F64" s="200">
        <f t="shared" si="3"/>
        <v>56929</v>
      </c>
      <c r="G64" s="200">
        <f t="shared" si="4"/>
        <v>56929</v>
      </c>
      <c r="H64" s="233">
        <f t="shared" si="11"/>
        <v>56929</v>
      </c>
      <c r="I64" s="43">
        <f t="shared" si="11"/>
        <v>56929</v>
      </c>
      <c r="J64" s="42">
        <f t="shared" si="11"/>
        <v>56929</v>
      </c>
    </row>
    <row r="65" spans="1:10" x14ac:dyDescent="0.2">
      <c r="A65" s="31">
        <f t="shared" si="7"/>
        <v>47</v>
      </c>
      <c r="B65" s="200">
        <f t="shared" si="10"/>
        <v>57283</v>
      </c>
      <c r="C65" s="200">
        <f t="shared" si="10"/>
        <v>57294.75</v>
      </c>
      <c r="D65" s="200">
        <f t="shared" si="10"/>
        <v>57294.397499999999</v>
      </c>
      <c r="E65" s="200">
        <f t="shared" si="10"/>
        <v>57294.38293</v>
      </c>
      <c r="F65" s="200">
        <f t="shared" si="3"/>
        <v>57295</v>
      </c>
      <c r="G65" s="200">
        <f t="shared" si="4"/>
        <v>57295</v>
      </c>
      <c r="H65" s="233">
        <f t="shared" si="11"/>
        <v>57295</v>
      </c>
      <c r="I65" s="43">
        <f t="shared" si="11"/>
        <v>57295</v>
      </c>
      <c r="J65" s="42">
        <f t="shared" si="11"/>
        <v>57295</v>
      </c>
    </row>
    <row r="66" spans="1:10" x14ac:dyDescent="0.2">
      <c r="A66" s="31">
        <f t="shared" si="7"/>
        <v>48</v>
      </c>
      <c r="B66" s="200">
        <f t="shared" si="10"/>
        <v>57648</v>
      </c>
      <c r="C66" s="200">
        <f t="shared" si="10"/>
        <v>57660</v>
      </c>
      <c r="D66" s="200">
        <f t="shared" si="10"/>
        <v>57659.64</v>
      </c>
      <c r="E66" s="200">
        <f t="shared" si="10"/>
        <v>57659.625119999997</v>
      </c>
      <c r="F66" s="200">
        <f t="shared" si="3"/>
        <v>57660</v>
      </c>
      <c r="G66" s="200">
        <f t="shared" si="4"/>
        <v>57660</v>
      </c>
      <c r="H66" s="233">
        <f t="shared" si="11"/>
        <v>57660</v>
      </c>
      <c r="I66" s="43">
        <f t="shared" si="11"/>
        <v>57660</v>
      </c>
      <c r="J66" s="42">
        <f t="shared" si="11"/>
        <v>57660</v>
      </c>
    </row>
    <row r="67" spans="1:10" x14ac:dyDescent="0.2">
      <c r="A67" s="31">
        <f t="shared" si="7"/>
        <v>49</v>
      </c>
      <c r="B67" s="200">
        <f t="shared" si="10"/>
        <v>58013</v>
      </c>
      <c r="C67" s="200">
        <f t="shared" si="10"/>
        <v>58025.25</v>
      </c>
      <c r="D67" s="200">
        <f t="shared" si="10"/>
        <v>58024.8825</v>
      </c>
      <c r="E67" s="200">
        <f t="shared" si="10"/>
        <v>58024.867310000001</v>
      </c>
      <c r="F67" s="200">
        <f t="shared" si="3"/>
        <v>58025</v>
      </c>
      <c r="G67" s="200">
        <f t="shared" si="4"/>
        <v>58025</v>
      </c>
      <c r="H67" s="233">
        <f t="shared" si="11"/>
        <v>58025</v>
      </c>
      <c r="I67" s="43">
        <f t="shared" si="11"/>
        <v>58025</v>
      </c>
      <c r="J67" s="42">
        <f t="shared" si="11"/>
        <v>58025</v>
      </c>
    </row>
    <row r="68" spans="1:10" x14ac:dyDescent="0.2">
      <c r="A68" s="31">
        <f t="shared" si="7"/>
        <v>50</v>
      </c>
      <c r="B68" s="200">
        <f t="shared" si="10"/>
        <v>58378</v>
      </c>
      <c r="C68" s="200">
        <f t="shared" si="10"/>
        <v>58390.5</v>
      </c>
      <c r="D68" s="200">
        <f t="shared" si="10"/>
        <v>58390.125</v>
      </c>
      <c r="E68" s="200">
        <f t="shared" si="10"/>
        <v>58390.109499999999</v>
      </c>
      <c r="F68" s="200">
        <f t="shared" si="3"/>
        <v>58390</v>
      </c>
      <c r="G68" s="200">
        <f t="shared" si="4"/>
        <v>58390</v>
      </c>
      <c r="H68" s="233">
        <f t="shared" si="11"/>
        <v>58390</v>
      </c>
      <c r="I68" s="43">
        <f t="shared" si="11"/>
        <v>58390</v>
      </c>
      <c r="J68" s="42">
        <f t="shared" si="11"/>
        <v>58390</v>
      </c>
    </row>
    <row r="69" spans="1:10" x14ac:dyDescent="0.2">
      <c r="A69" s="31">
        <f t="shared" si="7"/>
        <v>51</v>
      </c>
      <c r="B69" s="200">
        <f t="shared" si="10"/>
        <v>58743</v>
      </c>
      <c r="C69" s="200">
        <f t="shared" si="10"/>
        <v>58755.75</v>
      </c>
      <c r="D69" s="200">
        <f t="shared" si="10"/>
        <v>58755.3675</v>
      </c>
      <c r="E69" s="200">
        <f t="shared" si="10"/>
        <v>58755.351689999996</v>
      </c>
      <c r="F69" s="200">
        <f t="shared" si="3"/>
        <v>58756</v>
      </c>
      <c r="G69" s="200">
        <f t="shared" si="4"/>
        <v>58756</v>
      </c>
      <c r="H69" s="233">
        <f t="shared" si="11"/>
        <v>58756</v>
      </c>
      <c r="I69" s="43">
        <f t="shared" si="11"/>
        <v>58756</v>
      </c>
      <c r="J69" s="42">
        <f t="shared" si="11"/>
        <v>58756</v>
      </c>
    </row>
    <row r="70" spans="1:10" x14ac:dyDescent="0.2">
      <c r="A70" s="31">
        <f t="shared" si="7"/>
        <v>52</v>
      </c>
      <c r="B70" s="200">
        <f t="shared" si="10"/>
        <v>59108</v>
      </c>
      <c r="C70" s="200">
        <f t="shared" si="10"/>
        <v>59121</v>
      </c>
      <c r="D70" s="200">
        <f t="shared" si="10"/>
        <v>59120.61</v>
      </c>
      <c r="E70" s="200">
        <f t="shared" si="10"/>
        <v>59120.59388</v>
      </c>
      <c r="F70" s="200">
        <f t="shared" si="3"/>
        <v>59121</v>
      </c>
      <c r="G70" s="200">
        <f t="shared" si="4"/>
        <v>59121</v>
      </c>
      <c r="H70" s="233">
        <f t="shared" si="11"/>
        <v>59121</v>
      </c>
      <c r="I70" s="43">
        <f t="shared" si="11"/>
        <v>59121</v>
      </c>
      <c r="J70" s="42">
        <f t="shared" si="11"/>
        <v>59121</v>
      </c>
    </row>
    <row r="71" spans="1:10" x14ac:dyDescent="0.2">
      <c r="A71" s="31">
        <f t="shared" si="7"/>
        <v>53</v>
      </c>
      <c r="B71" s="200">
        <f t="shared" si="10"/>
        <v>59473</v>
      </c>
      <c r="C71" s="200">
        <f t="shared" si="10"/>
        <v>59486.25</v>
      </c>
      <c r="D71" s="200">
        <f t="shared" si="10"/>
        <v>59485.852500000001</v>
      </c>
      <c r="E71" s="200">
        <f t="shared" si="10"/>
        <v>59485.836070000005</v>
      </c>
      <c r="F71" s="200">
        <f t="shared" si="3"/>
        <v>59486</v>
      </c>
      <c r="G71" s="200">
        <f t="shared" si="4"/>
        <v>59486</v>
      </c>
      <c r="H71" s="233">
        <f t="shared" si="11"/>
        <v>59486</v>
      </c>
      <c r="I71" s="43">
        <f t="shared" si="11"/>
        <v>59486</v>
      </c>
      <c r="J71" s="42">
        <f t="shared" si="11"/>
        <v>59486</v>
      </c>
    </row>
    <row r="72" spans="1:10" x14ac:dyDescent="0.2">
      <c r="A72" s="31">
        <f t="shared" si="7"/>
        <v>54</v>
      </c>
      <c r="B72" s="200">
        <f t="shared" si="10"/>
        <v>59838</v>
      </c>
      <c r="C72" s="200">
        <f t="shared" si="10"/>
        <v>59851.5</v>
      </c>
      <c r="D72" s="200">
        <f t="shared" si="10"/>
        <v>59851.095000000001</v>
      </c>
      <c r="E72" s="200">
        <f t="shared" si="10"/>
        <v>59851.078259999995</v>
      </c>
      <c r="F72" s="200">
        <f t="shared" si="3"/>
        <v>59851</v>
      </c>
      <c r="G72" s="200">
        <f t="shared" si="4"/>
        <v>59851</v>
      </c>
      <c r="H72" s="233">
        <f t="shared" si="11"/>
        <v>59851</v>
      </c>
      <c r="I72" s="43">
        <f t="shared" si="11"/>
        <v>59851</v>
      </c>
      <c r="J72" s="42">
        <f t="shared" si="11"/>
        <v>59851</v>
      </c>
    </row>
    <row r="73" spans="1:10" x14ac:dyDescent="0.2">
      <c r="A73" s="31">
        <f t="shared" si="7"/>
        <v>55</v>
      </c>
      <c r="B73" s="200">
        <f t="shared" si="10"/>
        <v>60203</v>
      </c>
      <c r="C73" s="200">
        <f t="shared" si="10"/>
        <v>60216.75</v>
      </c>
      <c r="D73" s="200">
        <f t="shared" si="10"/>
        <v>60216.337500000001</v>
      </c>
      <c r="E73" s="200">
        <f t="shared" si="10"/>
        <v>60216.320449999999</v>
      </c>
      <c r="F73" s="200">
        <f t="shared" si="3"/>
        <v>60217</v>
      </c>
      <c r="G73" s="200">
        <f t="shared" si="4"/>
        <v>60217</v>
      </c>
      <c r="H73" s="233">
        <f t="shared" si="11"/>
        <v>60217</v>
      </c>
      <c r="I73" s="43">
        <f t="shared" si="11"/>
        <v>60217</v>
      </c>
      <c r="J73" s="42">
        <f t="shared" si="11"/>
        <v>60217</v>
      </c>
    </row>
    <row r="74" spans="1:10" x14ac:dyDescent="0.2">
      <c r="A74" s="31">
        <f t="shared" si="7"/>
        <v>56</v>
      </c>
      <c r="B74" s="200">
        <f t="shared" si="10"/>
        <v>60568</v>
      </c>
      <c r="C74" s="200">
        <f t="shared" si="10"/>
        <v>60582</v>
      </c>
      <c r="D74" s="200">
        <f t="shared" si="10"/>
        <v>60581.58</v>
      </c>
      <c r="E74" s="200">
        <f t="shared" si="10"/>
        <v>60581.562640000004</v>
      </c>
      <c r="F74" s="200">
        <f t="shared" si="3"/>
        <v>60582</v>
      </c>
      <c r="G74" s="200">
        <f t="shared" si="4"/>
        <v>60582</v>
      </c>
      <c r="H74" s="233">
        <f t="shared" si="11"/>
        <v>60582</v>
      </c>
      <c r="I74" s="43">
        <f t="shared" si="11"/>
        <v>60582</v>
      </c>
      <c r="J74" s="42">
        <f t="shared" si="11"/>
        <v>60582</v>
      </c>
    </row>
    <row r="75" spans="1:10" x14ac:dyDescent="0.2">
      <c r="A75" s="31">
        <f t="shared" si="7"/>
        <v>57</v>
      </c>
      <c r="B75" s="200">
        <f t="shared" si="10"/>
        <v>60933</v>
      </c>
      <c r="C75" s="200">
        <f t="shared" si="10"/>
        <v>60947.25</v>
      </c>
      <c r="D75" s="200">
        <f t="shared" si="10"/>
        <v>60946.822500000002</v>
      </c>
      <c r="E75" s="200">
        <f t="shared" si="10"/>
        <v>60946.804830000001</v>
      </c>
      <c r="F75" s="200">
        <f t="shared" si="3"/>
        <v>60947</v>
      </c>
      <c r="G75" s="200">
        <f t="shared" si="4"/>
        <v>60947</v>
      </c>
      <c r="H75" s="233">
        <f t="shared" si="11"/>
        <v>60947</v>
      </c>
      <c r="I75" s="43">
        <f t="shared" si="11"/>
        <v>60947</v>
      </c>
      <c r="J75" s="42">
        <f t="shared" si="11"/>
        <v>60947</v>
      </c>
    </row>
    <row r="76" spans="1:10" x14ac:dyDescent="0.2">
      <c r="A76" s="31">
        <f t="shared" si="7"/>
        <v>58</v>
      </c>
      <c r="B76" s="200">
        <f t="shared" ref="B76:E95" si="12">$A$7+B$12*$A76</f>
        <v>61298</v>
      </c>
      <c r="C76" s="200">
        <f t="shared" si="12"/>
        <v>61312.5</v>
      </c>
      <c r="D76" s="200">
        <f t="shared" si="12"/>
        <v>61312.065000000002</v>
      </c>
      <c r="E76" s="200">
        <f t="shared" si="12"/>
        <v>61312.047019999998</v>
      </c>
      <c r="F76" s="200">
        <f t="shared" si="3"/>
        <v>61312</v>
      </c>
      <c r="G76" s="200">
        <f t="shared" si="4"/>
        <v>61312</v>
      </c>
      <c r="H76" s="233">
        <f t="shared" ref="H76:J95" si="13">$G76</f>
        <v>61312</v>
      </c>
      <c r="I76" s="43">
        <f t="shared" si="13"/>
        <v>61312</v>
      </c>
      <c r="J76" s="42">
        <f t="shared" si="13"/>
        <v>61312</v>
      </c>
    </row>
    <row r="77" spans="1:10" x14ac:dyDescent="0.2">
      <c r="A77" s="31">
        <f t="shared" si="7"/>
        <v>59</v>
      </c>
      <c r="B77" s="200">
        <f t="shared" si="12"/>
        <v>61663</v>
      </c>
      <c r="C77" s="200">
        <f t="shared" si="12"/>
        <v>61677.75</v>
      </c>
      <c r="D77" s="200">
        <f t="shared" si="12"/>
        <v>61677.307499999995</v>
      </c>
      <c r="E77" s="200">
        <f t="shared" si="12"/>
        <v>61677.289210000003</v>
      </c>
      <c r="F77" s="200">
        <f t="shared" si="3"/>
        <v>61678</v>
      </c>
      <c r="G77" s="200">
        <f t="shared" si="4"/>
        <v>61678</v>
      </c>
      <c r="H77" s="233">
        <f t="shared" si="13"/>
        <v>61678</v>
      </c>
      <c r="I77" s="43">
        <f t="shared" si="13"/>
        <v>61678</v>
      </c>
      <c r="J77" s="42">
        <f t="shared" si="13"/>
        <v>61678</v>
      </c>
    </row>
    <row r="78" spans="1:10" x14ac:dyDescent="0.2">
      <c r="A78" s="31">
        <f t="shared" si="7"/>
        <v>60</v>
      </c>
      <c r="B78" s="200">
        <f t="shared" si="12"/>
        <v>62028</v>
      </c>
      <c r="C78" s="200">
        <f t="shared" si="12"/>
        <v>62043</v>
      </c>
      <c r="D78" s="200">
        <f t="shared" si="12"/>
        <v>62042.55</v>
      </c>
      <c r="E78" s="200">
        <f t="shared" si="12"/>
        <v>62042.5314</v>
      </c>
      <c r="F78" s="200">
        <f t="shared" si="3"/>
        <v>62043</v>
      </c>
      <c r="G78" s="200">
        <f t="shared" si="4"/>
        <v>62043</v>
      </c>
      <c r="H78" s="233">
        <f t="shared" si="13"/>
        <v>62043</v>
      </c>
      <c r="I78" s="43">
        <f t="shared" si="13"/>
        <v>62043</v>
      </c>
      <c r="J78" s="42">
        <f t="shared" si="13"/>
        <v>62043</v>
      </c>
    </row>
    <row r="79" spans="1:10" x14ac:dyDescent="0.2">
      <c r="A79" s="31">
        <f t="shared" si="7"/>
        <v>61</v>
      </c>
      <c r="B79" s="200">
        <f t="shared" si="12"/>
        <v>62393</v>
      </c>
      <c r="C79" s="200">
        <f t="shared" si="12"/>
        <v>62408.25</v>
      </c>
      <c r="D79" s="200">
        <f t="shared" si="12"/>
        <v>62407.792499999996</v>
      </c>
      <c r="E79" s="200">
        <f t="shared" si="12"/>
        <v>62407.773589999997</v>
      </c>
      <c r="F79" s="200">
        <f t="shared" si="3"/>
        <v>62408</v>
      </c>
      <c r="G79" s="200">
        <f t="shared" si="4"/>
        <v>62408</v>
      </c>
      <c r="H79" s="233">
        <f t="shared" si="13"/>
        <v>62408</v>
      </c>
      <c r="I79" s="43">
        <f t="shared" si="13"/>
        <v>62408</v>
      </c>
      <c r="J79" s="42">
        <f t="shared" si="13"/>
        <v>62408</v>
      </c>
    </row>
    <row r="80" spans="1:10" x14ac:dyDescent="0.2">
      <c r="A80" s="31">
        <f t="shared" si="7"/>
        <v>62</v>
      </c>
      <c r="B80" s="200">
        <f t="shared" si="12"/>
        <v>62758</v>
      </c>
      <c r="C80" s="200">
        <f t="shared" si="12"/>
        <v>62773.5</v>
      </c>
      <c r="D80" s="200">
        <f t="shared" si="12"/>
        <v>62773.035000000003</v>
      </c>
      <c r="E80" s="200">
        <f t="shared" si="12"/>
        <v>62773.015780000002</v>
      </c>
      <c r="F80" s="200">
        <f t="shared" ref="F80:F143" si="14">DATE(YEAR($A$7),MONTH($A$7)+$A80*12,DAY($A$7))</f>
        <v>62773</v>
      </c>
      <c r="G80" s="200">
        <f t="shared" ref="G80:G143" si="15">EDATE($A$7,$A80*12)</f>
        <v>62773</v>
      </c>
      <c r="H80" s="233">
        <f t="shared" si="13"/>
        <v>62773</v>
      </c>
      <c r="I80" s="43">
        <f t="shared" si="13"/>
        <v>62773</v>
      </c>
      <c r="J80" s="42">
        <f t="shared" si="13"/>
        <v>62773</v>
      </c>
    </row>
    <row r="81" spans="1:10" x14ac:dyDescent="0.2">
      <c r="A81" s="31">
        <f t="shared" si="7"/>
        <v>63</v>
      </c>
      <c r="B81" s="200">
        <f t="shared" si="12"/>
        <v>63123</v>
      </c>
      <c r="C81" s="200">
        <f t="shared" si="12"/>
        <v>63138.75</v>
      </c>
      <c r="D81" s="200">
        <f t="shared" si="12"/>
        <v>63138.277499999997</v>
      </c>
      <c r="E81" s="200">
        <f t="shared" si="12"/>
        <v>63138.257969999999</v>
      </c>
      <c r="F81" s="200">
        <f t="shared" si="14"/>
        <v>63139</v>
      </c>
      <c r="G81" s="200">
        <f t="shared" si="15"/>
        <v>63139</v>
      </c>
      <c r="H81" s="233">
        <f t="shared" si="13"/>
        <v>63139</v>
      </c>
      <c r="I81" s="43">
        <f t="shared" si="13"/>
        <v>63139</v>
      </c>
      <c r="J81" s="42">
        <f t="shared" si="13"/>
        <v>63139</v>
      </c>
    </row>
    <row r="82" spans="1:10" x14ac:dyDescent="0.2">
      <c r="A82" s="31">
        <f t="shared" si="7"/>
        <v>64</v>
      </c>
      <c r="B82" s="200">
        <f t="shared" si="12"/>
        <v>63488</v>
      </c>
      <c r="C82" s="200">
        <f t="shared" si="12"/>
        <v>63504</v>
      </c>
      <c r="D82" s="200">
        <f t="shared" si="12"/>
        <v>63503.520000000004</v>
      </c>
      <c r="E82" s="200">
        <f t="shared" si="12"/>
        <v>63503.500159999996</v>
      </c>
      <c r="F82" s="200">
        <f t="shared" si="14"/>
        <v>63504</v>
      </c>
      <c r="G82" s="200">
        <f t="shared" si="15"/>
        <v>63504</v>
      </c>
      <c r="H82" s="233">
        <f t="shared" si="13"/>
        <v>63504</v>
      </c>
      <c r="I82" s="43">
        <f t="shared" si="13"/>
        <v>63504</v>
      </c>
      <c r="J82" s="42">
        <f t="shared" si="13"/>
        <v>63504</v>
      </c>
    </row>
    <row r="83" spans="1:10" x14ac:dyDescent="0.2">
      <c r="A83" s="31">
        <f t="shared" si="7"/>
        <v>65</v>
      </c>
      <c r="B83" s="200">
        <f t="shared" si="12"/>
        <v>63853</v>
      </c>
      <c r="C83" s="200">
        <f t="shared" si="12"/>
        <v>63869.25</v>
      </c>
      <c r="D83" s="200">
        <f t="shared" si="12"/>
        <v>63868.762499999997</v>
      </c>
      <c r="E83" s="200">
        <f t="shared" si="12"/>
        <v>63868.74235</v>
      </c>
      <c r="F83" s="200">
        <f t="shared" si="14"/>
        <v>63869</v>
      </c>
      <c r="G83" s="200">
        <f t="shared" si="15"/>
        <v>63869</v>
      </c>
      <c r="H83" s="233">
        <f t="shared" si="13"/>
        <v>63869</v>
      </c>
      <c r="I83" s="43">
        <f t="shared" si="13"/>
        <v>63869</v>
      </c>
      <c r="J83" s="42">
        <f t="shared" si="13"/>
        <v>63869</v>
      </c>
    </row>
    <row r="84" spans="1:10" x14ac:dyDescent="0.2">
      <c r="A84" s="31">
        <f t="shared" si="7"/>
        <v>66</v>
      </c>
      <c r="B84" s="200">
        <f t="shared" si="12"/>
        <v>64218</v>
      </c>
      <c r="C84" s="200">
        <f t="shared" si="12"/>
        <v>64234.5</v>
      </c>
      <c r="D84" s="200">
        <f t="shared" si="12"/>
        <v>64234.005000000005</v>
      </c>
      <c r="E84" s="200">
        <f t="shared" si="12"/>
        <v>64233.984540000005</v>
      </c>
      <c r="F84" s="200">
        <f t="shared" si="14"/>
        <v>64234</v>
      </c>
      <c r="G84" s="200">
        <f t="shared" si="15"/>
        <v>64234</v>
      </c>
      <c r="H84" s="233">
        <f t="shared" si="13"/>
        <v>64234</v>
      </c>
      <c r="I84" s="43">
        <f t="shared" si="13"/>
        <v>64234</v>
      </c>
      <c r="J84" s="42">
        <f t="shared" si="13"/>
        <v>64234</v>
      </c>
    </row>
    <row r="85" spans="1:10" x14ac:dyDescent="0.2">
      <c r="A85" s="31">
        <f t="shared" si="7"/>
        <v>67</v>
      </c>
      <c r="B85" s="200">
        <f t="shared" si="12"/>
        <v>64583</v>
      </c>
      <c r="C85" s="200">
        <f t="shared" si="12"/>
        <v>64599.75</v>
      </c>
      <c r="D85" s="200">
        <f t="shared" si="12"/>
        <v>64599.247499999998</v>
      </c>
      <c r="E85" s="200">
        <f t="shared" si="12"/>
        <v>64599.226729999995</v>
      </c>
      <c r="F85" s="200">
        <f t="shared" si="14"/>
        <v>64600</v>
      </c>
      <c r="G85" s="200">
        <f t="shared" si="15"/>
        <v>64600</v>
      </c>
      <c r="H85" s="233">
        <f t="shared" si="13"/>
        <v>64600</v>
      </c>
      <c r="I85" s="43">
        <f t="shared" si="13"/>
        <v>64600</v>
      </c>
      <c r="J85" s="42">
        <f t="shared" si="13"/>
        <v>64600</v>
      </c>
    </row>
    <row r="86" spans="1:10" x14ac:dyDescent="0.2">
      <c r="A86" s="31">
        <f t="shared" si="7"/>
        <v>68</v>
      </c>
      <c r="B86" s="200">
        <f t="shared" si="12"/>
        <v>64948</v>
      </c>
      <c r="C86" s="200">
        <f t="shared" si="12"/>
        <v>64965</v>
      </c>
      <c r="D86" s="200">
        <f t="shared" si="12"/>
        <v>64964.490000000005</v>
      </c>
      <c r="E86" s="200">
        <f t="shared" si="12"/>
        <v>64964.468919999999</v>
      </c>
      <c r="F86" s="200">
        <f t="shared" si="14"/>
        <v>64965</v>
      </c>
      <c r="G86" s="200">
        <f t="shared" si="15"/>
        <v>64965</v>
      </c>
      <c r="H86" s="233">
        <f t="shared" si="13"/>
        <v>64965</v>
      </c>
      <c r="I86" s="43">
        <f t="shared" si="13"/>
        <v>64965</v>
      </c>
      <c r="J86" s="42">
        <f t="shared" si="13"/>
        <v>64965</v>
      </c>
    </row>
    <row r="87" spans="1:10" x14ac:dyDescent="0.2">
      <c r="A87" s="31">
        <f t="shared" ref="A87:A150" si="16">A86+1</f>
        <v>69</v>
      </c>
      <c r="B87" s="200">
        <f t="shared" si="12"/>
        <v>65313</v>
      </c>
      <c r="C87" s="200">
        <f t="shared" si="12"/>
        <v>65330.25</v>
      </c>
      <c r="D87" s="200">
        <f t="shared" si="12"/>
        <v>65329.732499999998</v>
      </c>
      <c r="E87" s="200">
        <f t="shared" si="12"/>
        <v>65329.711110000004</v>
      </c>
      <c r="F87" s="200">
        <f t="shared" si="14"/>
        <v>65330</v>
      </c>
      <c r="G87" s="200">
        <f t="shared" si="15"/>
        <v>65330</v>
      </c>
      <c r="H87" s="233">
        <f t="shared" si="13"/>
        <v>65330</v>
      </c>
      <c r="I87" s="43">
        <f t="shared" si="13"/>
        <v>65330</v>
      </c>
      <c r="J87" s="42">
        <f t="shared" si="13"/>
        <v>65330</v>
      </c>
    </row>
    <row r="88" spans="1:10" x14ac:dyDescent="0.2">
      <c r="A88" s="31">
        <f t="shared" si="16"/>
        <v>70</v>
      </c>
      <c r="B88" s="200">
        <f t="shared" si="12"/>
        <v>65678</v>
      </c>
      <c r="C88" s="200">
        <f t="shared" si="12"/>
        <v>65695.5</v>
      </c>
      <c r="D88" s="200">
        <f t="shared" si="12"/>
        <v>65694.975000000006</v>
      </c>
      <c r="E88" s="200">
        <f t="shared" si="12"/>
        <v>65694.953299999994</v>
      </c>
      <c r="F88" s="200">
        <f t="shared" si="14"/>
        <v>65695</v>
      </c>
      <c r="G88" s="200">
        <f t="shared" si="15"/>
        <v>65695</v>
      </c>
      <c r="H88" s="233">
        <f t="shared" si="13"/>
        <v>65695</v>
      </c>
      <c r="I88" s="43">
        <f t="shared" si="13"/>
        <v>65695</v>
      </c>
      <c r="J88" s="42">
        <f t="shared" si="13"/>
        <v>65695</v>
      </c>
    </row>
    <row r="89" spans="1:10" x14ac:dyDescent="0.2">
      <c r="A89" s="31">
        <f t="shared" si="16"/>
        <v>71</v>
      </c>
      <c r="B89" s="200">
        <f t="shared" si="12"/>
        <v>66043</v>
      </c>
      <c r="C89" s="200">
        <f t="shared" si="12"/>
        <v>66060.75</v>
      </c>
      <c r="D89" s="200">
        <f t="shared" si="12"/>
        <v>66060.217499999999</v>
      </c>
      <c r="E89" s="200">
        <f t="shared" si="12"/>
        <v>66060.195489999998</v>
      </c>
      <c r="F89" s="200">
        <f t="shared" si="14"/>
        <v>66061</v>
      </c>
      <c r="G89" s="200">
        <f t="shared" si="15"/>
        <v>66061</v>
      </c>
      <c r="H89" s="233">
        <f t="shared" si="13"/>
        <v>66061</v>
      </c>
      <c r="I89" s="43">
        <f t="shared" si="13"/>
        <v>66061</v>
      </c>
      <c r="J89" s="42">
        <f t="shared" si="13"/>
        <v>66061</v>
      </c>
    </row>
    <row r="90" spans="1:10" x14ac:dyDescent="0.2">
      <c r="A90" s="31">
        <f t="shared" si="16"/>
        <v>72</v>
      </c>
      <c r="B90" s="200">
        <f t="shared" si="12"/>
        <v>66408</v>
      </c>
      <c r="C90" s="200">
        <f t="shared" si="12"/>
        <v>66426</v>
      </c>
      <c r="D90" s="200">
        <f t="shared" si="12"/>
        <v>66425.459999999992</v>
      </c>
      <c r="E90" s="200">
        <f t="shared" si="12"/>
        <v>66425.437680000003</v>
      </c>
      <c r="F90" s="200">
        <f t="shared" si="14"/>
        <v>66426</v>
      </c>
      <c r="G90" s="200">
        <f t="shared" si="15"/>
        <v>66426</v>
      </c>
      <c r="H90" s="233">
        <f t="shared" si="13"/>
        <v>66426</v>
      </c>
      <c r="I90" s="43">
        <f t="shared" si="13"/>
        <v>66426</v>
      </c>
      <c r="J90" s="42">
        <f t="shared" si="13"/>
        <v>66426</v>
      </c>
    </row>
    <row r="91" spans="1:10" x14ac:dyDescent="0.2">
      <c r="A91" s="31">
        <f t="shared" si="16"/>
        <v>73</v>
      </c>
      <c r="B91" s="200">
        <f t="shared" si="12"/>
        <v>66773</v>
      </c>
      <c r="C91" s="200">
        <f t="shared" si="12"/>
        <v>66791.25</v>
      </c>
      <c r="D91" s="200">
        <f t="shared" si="12"/>
        <v>66790.702499999999</v>
      </c>
      <c r="E91" s="200">
        <f t="shared" si="12"/>
        <v>66790.679869999993</v>
      </c>
      <c r="F91" s="200">
        <f t="shared" si="14"/>
        <v>66791</v>
      </c>
      <c r="G91" s="200">
        <f t="shared" si="15"/>
        <v>66791</v>
      </c>
      <c r="H91" s="233">
        <f t="shared" si="13"/>
        <v>66791</v>
      </c>
      <c r="I91" s="43">
        <f t="shared" si="13"/>
        <v>66791</v>
      </c>
      <c r="J91" s="42">
        <f t="shared" si="13"/>
        <v>66791</v>
      </c>
    </row>
    <row r="92" spans="1:10" x14ac:dyDescent="0.2">
      <c r="A92" s="31">
        <f t="shared" si="16"/>
        <v>74</v>
      </c>
      <c r="B92" s="200">
        <f t="shared" si="12"/>
        <v>67138</v>
      </c>
      <c r="C92" s="200">
        <f t="shared" si="12"/>
        <v>67156.5</v>
      </c>
      <c r="D92" s="200">
        <f t="shared" si="12"/>
        <v>67155.945000000007</v>
      </c>
      <c r="E92" s="200">
        <f t="shared" si="12"/>
        <v>67155.922059999997</v>
      </c>
      <c r="F92" s="200">
        <f t="shared" si="14"/>
        <v>67156</v>
      </c>
      <c r="G92" s="200">
        <f t="shared" si="15"/>
        <v>67156</v>
      </c>
      <c r="H92" s="233">
        <f t="shared" si="13"/>
        <v>67156</v>
      </c>
      <c r="I92" s="43">
        <f t="shared" si="13"/>
        <v>67156</v>
      </c>
      <c r="J92" s="42">
        <f t="shared" si="13"/>
        <v>67156</v>
      </c>
    </row>
    <row r="93" spans="1:10" x14ac:dyDescent="0.2">
      <c r="A93" s="31">
        <f t="shared" si="16"/>
        <v>75</v>
      </c>
      <c r="B93" s="200">
        <f t="shared" si="12"/>
        <v>67503</v>
      </c>
      <c r="C93" s="200">
        <f t="shared" si="12"/>
        <v>67521.75</v>
      </c>
      <c r="D93" s="200">
        <f t="shared" si="12"/>
        <v>67521.1875</v>
      </c>
      <c r="E93" s="200">
        <f t="shared" si="12"/>
        <v>67521.164250000002</v>
      </c>
      <c r="F93" s="200">
        <f t="shared" si="14"/>
        <v>67522</v>
      </c>
      <c r="G93" s="200">
        <f t="shared" si="15"/>
        <v>67522</v>
      </c>
      <c r="H93" s="233">
        <f t="shared" si="13"/>
        <v>67522</v>
      </c>
      <c r="I93" s="43">
        <f t="shared" si="13"/>
        <v>67522</v>
      </c>
      <c r="J93" s="42">
        <f t="shared" si="13"/>
        <v>67522</v>
      </c>
    </row>
    <row r="94" spans="1:10" x14ac:dyDescent="0.2">
      <c r="A94" s="31">
        <f t="shared" si="16"/>
        <v>76</v>
      </c>
      <c r="B94" s="200">
        <f t="shared" si="12"/>
        <v>67868</v>
      </c>
      <c r="C94" s="200">
        <f t="shared" si="12"/>
        <v>67887</v>
      </c>
      <c r="D94" s="200">
        <f t="shared" si="12"/>
        <v>67886.429999999993</v>
      </c>
      <c r="E94" s="200">
        <f t="shared" si="12"/>
        <v>67886.406439999992</v>
      </c>
      <c r="F94" s="200">
        <f t="shared" si="14"/>
        <v>67887</v>
      </c>
      <c r="G94" s="200">
        <f t="shared" si="15"/>
        <v>67887</v>
      </c>
      <c r="H94" s="233">
        <f t="shared" si="13"/>
        <v>67887</v>
      </c>
      <c r="I94" s="43">
        <f t="shared" si="13"/>
        <v>67887</v>
      </c>
      <c r="J94" s="42">
        <f t="shared" si="13"/>
        <v>67887</v>
      </c>
    </row>
    <row r="95" spans="1:10" x14ac:dyDescent="0.2">
      <c r="A95" s="31">
        <f t="shared" si="16"/>
        <v>77</v>
      </c>
      <c r="B95" s="200">
        <f t="shared" si="12"/>
        <v>68233</v>
      </c>
      <c r="C95" s="200">
        <f t="shared" si="12"/>
        <v>68252.25</v>
      </c>
      <c r="D95" s="200">
        <f t="shared" si="12"/>
        <v>68251.672500000001</v>
      </c>
      <c r="E95" s="200">
        <f t="shared" si="12"/>
        <v>68251.648629999996</v>
      </c>
      <c r="F95" s="200">
        <f t="shared" si="14"/>
        <v>68252</v>
      </c>
      <c r="G95" s="200">
        <f t="shared" si="15"/>
        <v>68252</v>
      </c>
      <c r="H95" s="233">
        <f t="shared" si="13"/>
        <v>68252</v>
      </c>
      <c r="I95" s="43">
        <f t="shared" si="13"/>
        <v>68252</v>
      </c>
      <c r="J95" s="42">
        <f t="shared" si="13"/>
        <v>68252</v>
      </c>
    </row>
    <row r="96" spans="1:10" x14ac:dyDescent="0.2">
      <c r="A96" s="31">
        <f t="shared" si="16"/>
        <v>78</v>
      </c>
      <c r="B96" s="200">
        <f t="shared" ref="B96:E115" si="17">$A$7+B$12*$A96</f>
        <v>68598</v>
      </c>
      <c r="C96" s="200">
        <f t="shared" si="17"/>
        <v>68617.5</v>
      </c>
      <c r="D96" s="200">
        <f t="shared" si="17"/>
        <v>68616.915000000008</v>
      </c>
      <c r="E96" s="200">
        <f t="shared" si="17"/>
        <v>68616.890820000001</v>
      </c>
      <c r="F96" s="200">
        <f t="shared" si="14"/>
        <v>68617</v>
      </c>
      <c r="G96" s="200">
        <f t="shared" si="15"/>
        <v>68617</v>
      </c>
      <c r="H96" s="233">
        <f t="shared" ref="H96:J115" si="18">$G96</f>
        <v>68617</v>
      </c>
      <c r="I96" s="43">
        <f t="shared" si="18"/>
        <v>68617</v>
      </c>
      <c r="J96" s="42">
        <f t="shared" si="18"/>
        <v>68617</v>
      </c>
    </row>
    <row r="97" spans="1:10" x14ac:dyDescent="0.2">
      <c r="A97" s="31">
        <f t="shared" si="16"/>
        <v>79</v>
      </c>
      <c r="B97" s="200">
        <f t="shared" si="17"/>
        <v>68963</v>
      </c>
      <c r="C97" s="200">
        <f t="shared" si="17"/>
        <v>68982.75</v>
      </c>
      <c r="D97" s="200">
        <f t="shared" si="17"/>
        <v>68982.157500000001</v>
      </c>
      <c r="E97" s="200">
        <f t="shared" si="17"/>
        <v>68982.13300999999</v>
      </c>
      <c r="F97" s="200">
        <f t="shared" si="14"/>
        <v>68983</v>
      </c>
      <c r="G97" s="200">
        <f t="shared" si="15"/>
        <v>68983</v>
      </c>
      <c r="H97" s="233">
        <f t="shared" si="18"/>
        <v>68983</v>
      </c>
      <c r="I97" s="43">
        <f t="shared" si="18"/>
        <v>68983</v>
      </c>
      <c r="J97" s="42">
        <f t="shared" si="18"/>
        <v>68983</v>
      </c>
    </row>
    <row r="98" spans="1:10" x14ac:dyDescent="0.2">
      <c r="A98" s="31">
        <f t="shared" si="16"/>
        <v>80</v>
      </c>
      <c r="B98" s="200">
        <f t="shared" si="17"/>
        <v>69328</v>
      </c>
      <c r="C98" s="200">
        <f t="shared" si="17"/>
        <v>69348</v>
      </c>
      <c r="D98" s="200">
        <f t="shared" si="17"/>
        <v>69347.399999999994</v>
      </c>
      <c r="E98" s="200">
        <f t="shared" si="17"/>
        <v>69347.375199999995</v>
      </c>
      <c r="F98" s="200">
        <f t="shared" si="14"/>
        <v>69348</v>
      </c>
      <c r="G98" s="200">
        <f t="shared" si="15"/>
        <v>69348</v>
      </c>
      <c r="H98" s="233">
        <f t="shared" si="18"/>
        <v>69348</v>
      </c>
      <c r="I98" s="43">
        <f t="shared" si="18"/>
        <v>69348</v>
      </c>
      <c r="J98" s="42">
        <f t="shared" si="18"/>
        <v>69348</v>
      </c>
    </row>
    <row r="99" spans="1:10" x14ac:dyDescent="0.2">
      <c r="A99" s="31">
        <f t="shared" si="16"/>
        <v>81</v>
      </c>
      <c r="B99" s="200">
        <f t="shared" si="17"/>
        <v>69693</v>
      </c>
      <c r="C99" s="200">
        <f t="shared" si="17"/>
        <v>69713.25</v>
      </c>
      <c r="D99" s="200">
        <f t="shared" si="17"/>
        <v>69712.642500000002</v>
      </c>
      <c r="E99" s="200">
        <f t="shared" si="17"/>
        <v>69712.617389999999</v>
      </c>
      <c r="F99" s="200">
        <f t="shared" si="14"/>
        <v>69713</v>
      </c>
      <c r="G99" s="200">
        <f t="shared" si="15"/>
        <v>69713</v>
      </c>
      <c r="H99" s="233">
        <f t="shared" si="18"/>
        <v>69713</v>
      </c>
      <c r="I99" s="43">
        <f t="shared" si="18"/>
        <v>69713</v>
      </c>
      <c r="J99" s="42">
        <f t="shared" si="18"/>
        <v>69713</v>
      </c>
    </row>
    <row r="100" spans="1:10" x14ac:dyDescent="0.2">
      <c r="A100" s="31">
        <f t="shared" si="16"/>
        <v>82</v>
      </c>
      <c r="B100" s="200">
        <f t="shared" si="17"/>
        <v>70058</v>
      </c>
      <c r="C100" s="200">
        <f t="shared" si="17"/>
        <v>70078.5</v>
      </c>
      <c r="D100" s="200">
        <f t="shared" si="17"/>
        <v>70077.885000000009</v>
      </c>
      <c r="E100" s="200">
        <f t="shared" si="17"/>
        <v>70077.859580000004</v>
      </c>
      <c r="F100" s="200">
        <f t="shared" si="14"/>
        <v>70078</v>
      </c>
      <c r="G100" s="200">
        <f t="shared" si="15"/>
        <v>70078</v>
      </c>
      <c r="H100" s="233">
        <f t="shared" si="18"/>
        <v>70078</v>
      </c>
      <c r="I100" s="43">
        <f t="shared" si="18"/>
        <v>70078</v>
      </c>
      <c r="J100" s="42">
        <f t="shared" si="18"/>
        <v>70078</v>
      </c>
    </row>
    <row r="101" spans="1:10" x14ac:dyDescent="0.2">
      <c r="A101" s="31">
        <f t="shared" si="16"/>
        <v>83</v>
      </c>
      <c r="B101" s="200">
        <f t="shared" si="17"/>
        <v>70423</v>
      </c>
      <c r="C101" s="200">
        <f t="shared" si="17"/>
        <v>70443.75</v>
      </c>
      <c r="D101" s="200">
        <f t="shared" si="17"/>
        <v>70443.127500000002</v>
      </c>
      <c r="E101" s="200">
        <f t="shared" si="17"/>
        <v>70443.101770000008</v>
      </c>
      <c r="F101" s="200">
        <f t="shared" si="14"/>
        <v>70444</v>
      </c>
      <c r="G101" s="200">
        <f t="shared" si="15"/>
        <v>70444</v>
      </c>
      <c r="H101" s="233">
        <f t="shared" si="18"/>
        <v>70444</v>
      </c>
      <c r="I101" s="43">
        <f t="shared" si="18"/>
        <v>70444</v>
      </c>
      <c r="J101" s="42">
        <f t="shared" si="18"/>
        <v>70444</v>
      </c>
    </row>
    <row r="102" spans="1:10" x14ac:dyDescent="0.2">
      <c r="A102" s="31">
        <f t="shared" si="16"/>
        <v>84</v>
      </c>
      <c r="B102" s="200">
        <f t="shared" si="17"/>
        <v>70788</v>
      </c>
      <c r="C102" s="200">
        <f t="shared" si="17"/>
        <v>70809</v>
      </c>
      <c r="D102" s="200">
        <f t="shared" si="17"/>
        <v>70808.37</v>
      </c>
      <c r="E102" s="200">
        <f t="shared" si="17"/>
        <v>70808.343959999998</v>
      </c>
      <c r="F102" s="200">
        <f t="shared" si="14"/>
        <v>70809</v>
      </c>
      <c r="G102" s="200">
        <f t="shared" si="15"/>
        <v>70809</v>
      </c>
      <c r="H102" s="233">
        <f t="shared" si="18"/>
        <v>70809</v>
      </c>
      <c r="I102" s="43">
        <f t="shared" si="18"/>
        <v>70809</v>
      </c>
      <c r="J102" s="42">
        <f t="shared" si="18"/>
        <v>70809</v>
      </c>
    </row>
    <row r="103" spans="1:10" x14ac:dyDescent="0.2">
      <c r="A103" s="31">
        <f t="shared" si="16"/>
        <v>85</v>
      </c>
      <c r="B103" s="200">
        <f t="shared" si="17"/>
        <v>71153</v>
      </c>
      <c r="C103" s="200">
        <f t="shared" si="17"/>
        <v>71174.25</v>
      </c>
      <c r="D103" s="200">
        <f t="shared" si="17"/>
        <v>71173.612500000003</v>
      </c>
      <c r="E103" s="200">
        <f t="shared" si="17"/>
        <v>71173.586150000003</v>
      </c>
      <c r="F103" s="200">
        <f t="shared" si="14"/>
        <v>71174</v>
      </c>
      <c r="G103" s="200">
        <f t="shared" si="15"/>
        <v>71174</v>
      </c>
      <c r="H103" s="233">
        <f t="shared" si="18"/>
        <v>71174</v>
      </c>
      <c r="I103" s="43">
        <f t="shared" si="18"/>
        <v>71174</v>
      </c>
      <c r="J103" s="42">
        <f t="shared" si="18"/>
        <v>71174</v>
      </c>
    </row>
    <row r="104" spans="1:10" x14ac:dyDescent="0.2">
      <c r="A104" s="31">
        <f t="shared" si="16"/>
        <v>86</v>
      </c>
      <c r="B104" s="200">
        <f t="shared" si="17"/>
        <v>71518</v>
      </c>
      <c r="C104" s="200">
        <f t="shared" si="17"/>
        <v>71539.5</v>
      </c>
      <c r="D104" s="200">
        <f t="shared" si="17"/>
        <v>71538.854999999996</v>
      </c>
      <c r="E104" s="200">
        <f t="shared" si="17"/>
        <v>71538.828340000007</v>
      </c>
      <c r="F104" s="200">
        <f t="shared" si="14"/>
        <v>71539</v>
      </c>
      <c r="G104" s="200">
        <f t="shared" si="15"/>
        <v>71539</v>
      </c>
      <c r="H104" s="233">
        <f t="shared" si="18"/>
        <v>71539</v>
      </c>
      <c r="I104" s="43">
        <f t="shared" si="18"/>
        <v>71539</v>
      </c>
      <c r="J104" s="42">
        <f t="shared" si="18"/>
        <v>71539</v>
      </c>
    </row>
    <row r="105" spans="1:10" x14ac:dyDescent="0.2">
      <c r="A105" s="31">
        <f t="shared" si="16"/>
        <v>87</v>
      </c>
      <c r="B105" s="200">
        <f t="shared" si="17"/>
        <v>71883</v>
      </c>
      <c r="C105" s="200">
        <f t="shared" si="17"/>
        <v>71904.75</v>
      </c>
      <c r="D105" s="200">
        <f t="shared" si="17"/>
        <v>71904.097500000003</v>
      </c>
      <c r="E105" s="200">
        <f t="shared" si="17"/>
        <v>71904.070529999997</v>
      </c>
      <c r="F105" s="200">
        <f t="shared" si="14"/>
        <v>71905</v>
      </c>
      <c r="G105" s="200">
        <f t="shared" si="15"/>
        <v>71905</v>
      </c>
      <c r="H105" s="233">
        <f t="shared" si="18"/>
        <v>71905</v>
      </c>
      <c r="I105" s="43">
        <f t="shared" si="18"/>
        <v>71905</v>
      </c>
      <c r="J105" s="42">
        <f t="shared" si="18"/>
        <v>71905</v>
      </c>
    </row>
    <row r="106" spans="1:10" x14ac:dyDescent="0.2">
      <c r="A106" s="31">
        <f t="shared" si="16"/>
        <v>88</v>
      </c>
      <c r="B106" s="200">
        <f t="shared" si="17"/>
        <v>72248</v>
      </c>
      <c r="C106" s="200">
        <f t="shared" si="17"/>
        <v>72270</v>
      </c>
      <c r="D106" s="200">
        <f t="shared" si="17"/>
        <v>72269.34</v>
      </c>
      <c r="E106" s="200">
        <f t="shared" si="17"/>
        <v>72269.312720000002</v>
      </c>
      <c r="F106" s="200">
        <f t="shared" si="14"/>
        <v>72270</v>
      </c>
      <c r="G106" s="200">
        <f t="shared" si="15"/>
        <v>72270</v>
      </c>
      <c r="H106" s="233">
        <f t="shared" si="18"/>
        <v>72270</v>
      </c>
      <c r="I106" s="43">
        <f t="shared" si="18"/>
        <v>72270</v>
      </c>
      <c r="J106" s="42">
        <f t="shared" si="18"/>
        <v>72270</v>
      </c>
    </row>
    <row r="107" spans="1:10" x14ac:dyDescent="0.2">
      <c r="A107" s="31">
        <f t="shared" si="16"/>
        <v>89</v>
      </c>
      <c r="B107" s="200">
        <f t="shared" si="17"/>
        <v>72613</v>
      </c>
      <c r="C107" s="200">
        <f t="shared" si="17"/>
        <v>72635.25</v>
      </c>
      <c r="D107" s="200">
        <f t="shared" si="17"/>
        <v>72634.582500000004</v>
      </c>
      <c r="E107" s="200">
        <f t="shared" si="17"/>
        <v>72634.554910000006</v>
      </c>
      <c r="F107" s="200">
        <f t="shared" si="14"/>
        <v>72635</v>
      </c>
      <c r="G107" s="200">
        <f t="shared" si="15"/>
        <v>72635</v>
      </c>
      <c r="H107" s="233">
        <f t="shared" si="18"/>
        <v>72635</v>
      </c>
      <c r="I107" s="43">
        <f t="shared" si="18"/>
        <v>72635</v>
      </c>
      <c r="J107" s="42">
        <f t="shared" si="18"/>
        <v>72635</v>
      </c>
    </row>
    <row r="108" spans="1:10" x14ac:dyDescent="0.2">
      <c r="A108" s="31">
        <f t="shared" si="16"/>
        <v>90</v>
      </c>
      <c r="B108" s="200">
        <f t="shared" si="17"/>
        <v>72978</v>
      </c>
      <c r="C108" s="200">
        <f t="shared" si="17"/>
        <v>73000.5</v>
      </c>
      <c r="D108" s="200">
        <f t="shared" si="17"/>
        <v>72999.824999999997</v>
      </c>
      <c r="E108" s="200">
        <f t="shared" si="17"/>
        <v>72999.797099999996</v>
      </c>
      <c r="F108" s="200">
        <f t="shared" si="14"/>
        <v>73000</v>
      </c>
      <c r="G108" s="200">
        <f t="shared" si="15"/>
        <v>73000</v>
      </c>
      <c r="H108" s="233">
        <f t="shared" si="18"/>
        <v>73000</v>
      </c>
      <c r="I108" s="43">
        <f t="shared" si="18"/>
        <v>73000</v>
      </c>
      <c r="J108" s="42">
        <f t="shared" si="18"/>
        <v>73000</v>
      </c>
    </row>
    <row r="109" spans="1:10" x14ac:dyDescent="0.2">
      <c r="A109" s="31">
        <f t="shared" si="16"/>
        <v>91</v>
      </c>
      <c r="B109" s="200">
        <f t="shared" si="17"/>
        <v>73343</v>
      </c>
      <c r="C109" s="200">
        <f t="shared" si="17"/>
        <v>73365.75</v>
      </c>
      <c r="D109" s="200">
        <f t="shared" si="17"/>
        <v>73365.067500000005</v>
      </c>
      <c r="E109" s="200">
        <f t="shared" si="17"/>
        <v>73365.039290000001</v>
      </c>
      <c r="F109" s="200">
        <f t="shared" si="14"/>
        <v>73365</v>
      </c>
      <c r="G109" s="200">
        <f t="shared" si="15"/>
        <v>73365</v>
      </c>
      <c r="H109" s="233">
        <f t="shared" si="18"/>
        <v>73365</v>
      </c>
      <c r="I109" s="43">
        <f t="shared" si="18"/>
        <v>73365</v>
      </c>
      <c r="J109" s="42">
        <f t="shared" si="18"/>
        <v>73365</v>
      </c>
    </row>
    <row r="110" spans="1:10" x14ac:dyDescent="0.2">
      <c r="A110" s="31">
        <f t="shared" si="16"/>
        <v>92</v>
      </c>
      <c r="B110" s="200">
        <f t="shared" si="17"/>
        <v>73708</v>
      </c>
      <c r="C110" s="200">
        <f t="shared" si="17"/>
        <v>73731</v>
      </c>
      <c r="D110" s="200">
        <f t="shared" si="17"/>
        <v>73730.31</v>
      </c>
      <c r="E110" s="200">
        <f t="shared" si="17"/>
        <v>73730.281480000005</v>
      </c>
      <c r="F110" s="200">
        <f t="shared" si="14"/>
        <v>73730</v>
      </c>
      <c r="G110" s="200">
        <f t="shared" si="15"/>
        <v>73730</v>
      </c>
      <c r="H110" s="233">
        <f t="shared" si="18"/>
        <v>73730</v>
      </c>
      <c r="I110" s="43">
        <f t="shared" si="18"/>
        <v>73730</v>
      </c>
      <c r="J110" s="42">
        <f t="shared" si="18"/>
        <v>73730</v>
      </c>
    </row>
    <row r="111" spans="1:10" x14ac:dyDescent="0.2">
      <c r="A111" s="31">
        <f t="shared" si="16"/>
        <v>93</v>
      </c>
      <c r="B111" s="200">
        <f t="shared" si="17"/>
        <v>74073</v>
      </c>
      <c r="C111" s="200">
        <f t="shared" si="17"/>
        <v>74096.25</v>
      </c>
      <c r="D111" s="200">
        <f t="shared" si="17"/>
        <v>74095.552499999991</v>
      </c>
      <c r="E111" s="200">
        <f t="shared" si="17"/>
        <v>74095.523669999995</v>
      </c>
      <c r="F111" s="200">
        <f t="shared" si="14"/>
        <v>74095</v>
      </c>
      <c r="G111" s="200">
        <f t="shared" si="15"/>
        <v>74095</v>
      </c>
      <c r="H111" s="233">
        <f t="shared" si="18"/>
        <v>74095</v>
      </c>
      <c r="I111" s="43">
        <f t="shared" si="18"/>
        <v>74095</v>
      </c>
      <c r="J111" s="42">
        <f t="shared" si="18"/>
        <v>74095</v>
      </c>
    </row>
    <row r="112" spans="1:10" x14ac:dyDescent="0.2">
      <c r="A112" s="31">
        <f t="shared" si="16"/>
        <v>94</v>
      </c>
      <c r="B112" s="200">
        <f t="shared" si="17"/>
        <v>74438</v>
      </c>
      <c r="C112" s="200">
        <f t="shared" si="17"/>
        <v>74461.5</v>
      </c>
      <c r="D112" s="200">
        <f t="shared" si="17"/>
        <v>74460.794999999998</v>
      </c>
      <c r="E112" s="200">
        <f t="shared" si="17"/>
        <v>74460.76586</v>
      </c>
      <c r="F112" s="200">
        <f t="shared" si="14"/>
        <v>74460</v>
      </c>
      <c r="G112" s="200">
        <f t="shared" si="15"/>
        <v>74460</v>
      </c>
      <c r="H112" s="233">
        <f t="shared" si="18"/>
        <v>74460</v>
      </c>
      <c r="I112" s="43">
        <f t="shared" si="18"/>
        <v>74460</v>
      </c>
      <c r="J112" s="42">
        <f t="shared" si="18"/>
        <v>74460</v>
      </c>
    </row>
    <row r="113" spans="1:10" x14ac:dyDescent="0.2">
      <c r="A113" s="31">
        <f t="shared" si="16"/>
        <v>95</v>
      </c>
      <c r="B113" s="200">
        <f t="shared" si="17"/>
        <v>74803</v>
      </c>
      <c r="C113" s="200">
        <f t="shared" si="17"/>
        <v>74826.75</v>
      </c>
      <c r="D113" s="200">
        <f t="shared" si="17"/>
        <v>74826.037500000006</v>
      </c>
      <c r="E113" s="200">
        <f t="shared" si="17"/>
        <v>74826.008050000004</v>
      </c>
      <c r="F113" s="200">
        <f t="shared" si="14"/>
        <v>74826</v>
      </c>
      <c r="G113" s="200">
        <f t="shared" si="15"/>
        <v>74826</v>
      </c>
      <c r="H113" s="233">
        <f t="shared" si="18"/>
        <v>74826</v>
      </c>
      <c r="I113" s="43">
        <f t="shared" si="18"/>
        <v>74826</v>
      </c>
      <c r="J113" s="42">
        <f t="shared" si="18"/>
        <v>74826</v>
      </c>
    </row>
    <row r="114" spans="1:10" x14ac:dyDescent="0.2">
      <c r="A114" s="31">
        <f t="shared" si="16"/>
        <v>96</v>
      </c>
      <c r="B114" s="200">
        <f t="shared" si="17"/>
        <v>75168</v>
      </c>
      <c r="C114" s="200">
        <f t="shared" si="17"/>
        <v>75192</v>
      </c>
      <c r="D114" s="200">
        <f t="shared" si="17"/>
        <v>75191.28</v>
      </c>
      <c r="E114" s="200">
        <f t="shared" si="17"/>
        <v>75191.250239999994</v>
      </c>
      <c r="F114" s="200">
        <f t="shared" si="14"/>
        <v>75191</v>
      </c>
      <c r="G114" s="200">
        <f t="shared" si="15"/>
        <v>75191</v>
      </c>
      <c r="H114" s="233">
        <f t="shared" si="18"/>
        <v>75191</v>
      </c>
      <c r="I114" s="43">
        <f t="shared" si="18"/>
        <v>75191</v>
      </c>
      <c r="J114" s="42">
        <f t="shared" si="18"/>
        <v>75191</v>
      </c>
    </row>
    <row r="115" spans="1:10" x14ac:dyDescent="0.2">
      <c r="A115" s="31">
        <f t="shared" si="16"/>
        <v>97</v>
      </c>
      <c r="B115" s="200">
        <f t="shared" si="17"/>
        <v>75533</v>
      </c>
      <c r="C115" s="200">
        <f t="shared" si="17"/>
        <v>75557.25</v>
      </c>
      <c r="D115" s="200">
        <f t="shared" si="17"/>
        <v>75556.522499999992</v>
      </c>
      <c r="E115" s="200">
        <f t="shared" si="17"/>
        <v>75556.492429999998</v>
      </c>
      <c r="F115" s="200">
        <f t="shared" si="14"/>
        <v>75556</v>
      </c>
      <c r="G115" s="200">
        <f t="shared" si="15"/>
        <v>75556</v>
      </c>
      <c r="H115" s="233">
        <f t="shared" si="18"/>
        <v>75556</v>
      </c>
      <c r="I115" s="43">
        <f t="shared" si="18"/>
        <v>75556</v>
      </c>
      <c r="J115" s="42">
        <f t="shared" si="18"/>
        <v>75556</v>
      </c>
    </row>
    <row r="116" spans="1:10" x14ac:dyDescent="0.2">
      <c r="A116" s="31">
        <f t="shared" si="16"/>
        <v>98</v>
      </c>
      <c r="B116" s="200">
        <f t="shared" ref="B116:E135" si="19">$A$7+B$12*$A116</f>
        <v>75898</v>
      </c>
      <c r="C116" s="200">
        <f t="shared" si="19"/>
        <v>75922.5</v>
      </c>
      <c r="D116" s="200">
        <f t="shared" si="19"/>
        <v>75921.764999999999</v>
      </c>
      <c r="E116" s="200">
        <f t="shared" si="19"/>
        <v>75921.734620000003</v>
      </c>
      <c r="F116" s="200">
        <f t="shared" si="14"/>
        <v>75921</v>
      </c>
      <c r="G116" s="200">
        <f t="shared" si="15"/>
        <v>75921</v>
      </c>
      <c r="H116" s="233">
        <f t="shared" ref="H116:J135" si="20">$G116</f>
        <v>75921</v>
      </c>
      <c r="I116" s="43">
        <f t="shared" si="20"/>
        <v>75921</v>
      </c>
      <c r="J116" s="42">
        <f t="shared" si="20"/>
        <v>75921</v>
      </c>
    </row>
    <row r="117" spans="1:10" x14ac:dyDescent="0.2">
      <c r="A117" s="31">
        <f t="shared" si="16"/>
        <v>99</v>
      </c>
      <c r="B117" s="200">
        <f t="shared" si="19"/>
        <v>76263</v>
      </c>
      <c r="C117" s="200">
        <f t="shared" si="19"/>
        <v>76287.75</v>
      </c>
      <c r="D117" s="200">
        <f t="shared" si="19"/>
        <v>76287.007500000007</v>
      </c>
      <c r="E117" s="200">
        <f t="shared" si="19"/>
        <v>76286.976809999993</v>
      </c>
      <c r="F117" s="200">
        <f t="shared" si="14"/>
        <v>76287</v>
      </c>
      <c r="G117" s="200">
        <f t="shared" si="15"/>
        <v>76287</v>
      </c>
      <c r="H117" s="233">
        <f t="shared" si="20"/>
        <v>76287</v>
      </c>
      <c r="I117" s="43">
        <f t="shared" si="20"/>
        <v>76287</v>
      </c>
      <c r="J117" s="42">
        <f t="shared" si="20"/>
        <v>76287</v>
      </c>
    </row>
    <row r="118" spans="1:10" x14ac:dyDescent="0.2">
      <c r="A118" s="31">
        <f t="shared" si="16"/>
        <v>100</v>
      </c>
      <c r="B118" s="200">
        <f t="shared" si="19"/>
        <v>76628</v>
      </c>
      <c r="C118" s="200">
        <f t="shared" si="19"/>
        <v>76653</v>
      </c>
      <c r="D118" s="200">
        <f t="shared" si="19"/>
        <v>76652.25</v>
      </c>
      <c r="E118" s="200">
        <f t="shared" si="19"/>
        <v>76652.218999999997</v>
      </c>
      <c r="F118" s="200">
        <f t="shared" si="14"/>
        <v>76652</v>
      </c>
      <c r="G118" s="200">
        <f t="shared" si="15"/>
        <v>76652</v>
      </c>
      <c r="H118" s="233">
        <f t="shared" si="20"/>
        <v>76652</v>
      </c>
      <c r="I118" s="43">
        <f t="shared" si="20"/>
        <v>76652</v>
      </c>
      <c r="J118" s="42">
        <f t="shared" si="20"/>
        <v>76652</v>
      </c>
    </row>
    <row r="119" spans="1:10" x14ac:dyDescent="0.2">
      <c r="A119" s="31">
        <f t="shared" si="16"/>
        <v>101</v>
      </c>
      <c r="B119" s="200">
        <f t="shared" si="19"/>
        <v>76993</v>
      </c>
      <c r="C119" s="200">
        <f t="shared" si="19"/>
        <v>77018.25</v>
      </c>
      <c r="D119" s="200">
        <f t="shared" si="19"/>
        <v>77017.492499999993</v>
      </c>
      <c r="E119" s="200">
        <f t="shared" si="19"/>
        <v>77017.461190000002</v>
      </c>
      <c r="F119" s="200">
        <f t="shared" si="14"/>
        <v>77017</v>
      </c>
      <c r="G119" s="200">
        <f t="shared" si="15"/>
        <v>77017</v>
      </c>
      <c r="H119" s="233">
        <f t="shared" si="20"/>
        <v>77017</v>
      </c>
      <c r="I119" s="43">
        <f t="shared" si="20"/>
        <v>77017</v>
      </c>
      <c r="J119" s="42">
        <f t="shared" si="20"/>
        <v>77017</v>
      </c>
    </row>
    <row r="120" spans="1:10" x14ac:dyDescent="0.2">
      <c r="A120" s="31">
        <f t="shared" si="16"/>
        <v>102</v>
      </c>
      <c r="B120" s="200">
        <f t="shared" si="19"/>
        <v>77358</v>
      </c>
      <c r="C120" s="200">
        <f t="shared" si="19"/>
        <v>77383.5</v>
      </c>
      <c r="D120" s="200">
        <f t="shared" si="19"/>
        <v>77382.735000000001</v>
      </c>
      <c r="E120" s="200">
        <f t="shared" si="19"/>
        <v>77382.703379999992</v>
      </c>
      <c r="F120" s="200">
        <f t="shared" si="14"/>
        <v>77382</v>
      </c>
      <c r="G120" s="200">
        <f t="shared" si="15"/>
        <v>77382</v>
      </c>
      <c r="H120" s="233">
        <f t="shared" si="20"/>
        <v>77382</v>
      </c>
      <c r="I120" s="43">
        <f t="shared" si="20"/>
        <v>77382</v>
      </c>
      <c r="J120" s="42">
        <f t="shared" si="20"/>
        <v>77382</v>
      </c>
    </row>
    <row r="121" spans="1:10" x14ac:dyDescent="0.2">
      <c r="A121" s="31">
        <f t="shared" si="16"/>
        <v>103</v>
      </c>
      <c r="B121" s="200">
        <f t="shared" si="19"/>
        <v>77723</v>
      </c>
      <c r="C121" s="200">
        <f t="shared" si="19"/>
        <v>77748.75</v>
      </c>
      <c r="D121" s="200">
        <f t="shared" si="19"/>
        <v>77747.977500000008</v>
      </c>
      <c r="E121" s="200">
        <f t="shared" si="19"/>
        <v>77747.945569999996</v>
      </c>
      <c r="F121" s="200">
        <f t="shared" si="14"/>
        <v>77748</v>
      </c>
      <c r="G121" s="200">
        <f t="shared" si="15"/>
        <v>77748</v>
      </c>
      <c r="H121" s="233">
        <f t="shared" si="20"/>
        <v>77748</v>
      </c>
      <c r="I121" s="43">
        <f t="shared" si="20"/>
        <v>77748</v>
      </c>
      <c r="J121" s="42">
        <f t="shared" si="20"/>
        <v>77748</v>
      </c>
    </row>
    <row r="122" spans="1:10" x14ac:dyDescent="0.2">
      <c r="A122" s="31">
        <f t="shared" si="16"/>
        <v>104</v>
      </c>
      <c r="B122" s="200">
        <f t="shared" si="19"/>
        <v>78088</v>
      </c>
      <c r="C122" s="200">
        <f t="shared" si="19"/>
        <v>78114</v>
      </c>
      <c r="D122" s="200">
        <f t="shared" si="19"/>
        <v>78113.22</v>
      </c>
      <c r="E122" s="200">
        <f t="shared" si="19"/>
        <v>78113.187760000001</v>
      </c>
      <c r="F122" s="200">
        <f t="shared" si="14"/>
        <v>78113</v>
      </c>
      <c r="G122" s="200">
        <f t="shared" si="15"/>
        <v>78113</v>
      </c>
      <c r="H122" s="233">
        <f t="shared" si="20"/>
        <v>78113</v>
      </c>
      <c r="I122" s="43">
        <f t="shared" si="20"/>
        <v>78113</v>
      </c>
      <c r="J122" s="42">
        <f t="shared" si="20"/>
        <v>78113</v>
      </c>
    </row>
    <row r="123" spans="1:10" x14ac:dyDescent="0.2">
      <c r="A123" s="31">
        <f t="shared" si="16"/>
        <v>105</v>
      </c>
      <c r="B123" s="200">
        <f t="shared" si="19"/>
        <v>78453</v>
      </c>
      <c r="C123" s="200">
        <f t="shared" si="19"/>
        <v>78479.25</v>
      </c>
      <c r="D123" s="200">
        <f t="shared" si="19"/>
        <v>78478.462499999994</v>
      </c>
      <c r="E123" s="200">
        <f t="shared" si="19"/>
        <v>78478.429949999991</v>
      </c>
      <c r="F123" s="200">
        <f t="shared" si="14"/>
        <v>78478</v>
      </c>
      <c r="G123" s="200">
        <f t="shared" si="15"/>
        <v>78478</v>
      </c>
      <c r="H123" s="233">
        <f t="shared" si="20"/>
        <v>78478</v>
      </c>
      <c r="I123" s="43">
        <f t="shared" si="20"/>
        <v>78478</v>
      </c>
      <c r="J123" s="42">
        <f t="shared" si="20"/>
        <v>78478</v>
      </c>
    </row>
    <row r="124" spans="1:10" x14ac:dyDescent="0.2">
      <c r="A124" s="31">
        <f t="shared" si="16"/>
        <v>106</v>
      </c>
      <c r="B124" s="200">
        <f t="shared" si="19"/>
        <v>78818</v>
      </c>
      <c r="C124" s="200">
        <f t="shared" si="19"/>
        <v>78844.5</v>
      </c>
      <c r="D124" s="200">
        <f t="shared" si="19"/>
        <v>78843.705000000002</v>
      </c>
      <c r="E124" s="200">
        <f t="shared" si="19"/>
        <v>78843.67214000001</v>
      </c>
      <c r="F124" s="200">
        <f t="shared" si="14"/>
        <v>78843</v>
      </c>
      <c r="G124" s="200">
        <f t="shared" si="15"/>
        <v>78843</v>
      </c>
      <c r="H124" s="233">
        <f t="shared" si="20"/>
        <v>78843</v>
      </c>
      <c r="I124" s="43">
        <f t="shared" si="20"/>
        <v>78843</v>
      </c>
      <c r="J124" s="42">
        <f t="shared" si="20"/>
        <v>78843</v>
      </c>
    </row>
    <row r="125" spans="1:10" x14ac:dyDescent="0.2">
      <c r="A125" s="31">
        <f t="shared" si="16"/>
        <v>107</v>
      </c>
      <c r="B125" s="200">
        <f t="shared" si="19"/>
        <v>79183</v>
      </c>
      <c r="C125" s="200">
        <f t="shared" si="19"/>
        <v>79209.75</v>
      </c>
      <c r="D125" s="200">
        <f t="shared" si="19"/>
        <v>79208.947500000009</v>
      </c>
      <c r="E125" s="200">
        <f t="shared" si="19"/>
        <v>79208.91433</v>
      </c>
      <c r="F125" s="200">
        <f t="shared" si="14"/>
        <v>79209</v>
      </c>
      <c r="G125" s="200">
        <f t="shared" si="15"/>
        <v>79209</v>
      </c>
      <c r="H125" s="233">
        <f t="shared" si="20"/>
        <v>79209</v>
      </c>
      <c r="I125" s="43">
        <f t="shared" si="20"/>
        <v>79209</v>
      </c>
      <c r="J125" s="42">
        <f t="shared" si="20"/>
        <v>79209</v>
      </c>
    </row>
    <row r="126" spans="1:10" x14ac:dyDescent="0.2">
      <c r="A126" s="31">
        <f t="shared" si="16"/>
        <v>108</v>
      </c>
      <c r="B126" s="200">
        <f t="shared" si="19"/>
        <v>79548</v>
      </c>
      <c r="C126" s="200">
        <f t="shared" si="19"/>
        <v>79575</v>
      </c>
      <c r="D126" s="200">
        <f t="shared" si="19"/>
        <v>79574.19</v>
      </c>
      <c r="E126" s="200">
        <f t="shared" si="19"/>
        <v>79574.15651999999</v>
      </c>
      <c r="F126" s="200">
        <f t="shared" si="14"/>
        <v>79574</v>
      </c>
      <c r="G126" s="200">
        <f t="shared" si="15"/>
        <v>79574</v>
      </c>
      <c r="H126" s="233">
        <f t="shared" si="20"/>
        <v>79574</v>
      </c>
      <c r="I126" s="43">
        <f t="shared" si="20"/>
        <v>79574</v>
      </c>
      <c r="J126" s="42">
        <f t="shared" si="20"/>
        <v>79574</v>
      </c>
    </row>
    <row r="127" spans="1:10" x14ac:dyDescent="0.2">
      <c r="A127" s="31">
        <f t="shared" si="16"/>
        <v>109</v>
      </c>
      <c r="B127" s="200">
        <f t="shared" si="19"/>
        <v>79913</v>
      </c>
      <c r="C127" s="200">
        <f t="shared" si="19"/>
        <v>79940.25</v>
      </c>
      <c r="D127" s="200">
        <f t="shared" si="19"/>
        <v>79939.432499999995</v>
      </c>
      <c r="E127" s="200">
        <f t="shared" si="19"/>
        <v>79939.398710000009</v>
      </c>
      <c r="F127" s="200">
        <f t="shared" si="14"/>
        <v>79939</v>
      </c>
      <c r="G127" s="200">
        <f t="shared" si="15"/>
        <v>79939</v>
      </c>
      <c r="H127" s="233">
        <f t="shared" si="20"/>
        <v>79939</v>
      </c>
      <c r="I127" s="43">
        <f t="shared" si="20"/>
        <v>79939</v>
      </c>
      <c r="J127" s="42">
        <f t="shared" si="20"/>
        <v>79939</v>
      </c>
    </row>
    <row r="128" spans="1:10" x14ac:dyDescent="0.2">
      <c r="A128" s="31">
        <f t="shared" si="16"/>
        <v>110</v>
      </c>
      <c r="B128" s="200">
        <f t="shared" si="19"/>
        <v>80278</v>
      </c>
      <c r="C128" s="200">
        <f t="shared" si="19"/>
        <v>80305.5</v>
      </c>
      <c r="D128" s="200">
        <f t="shared" si="19"/>
        <v>80304.675000000003</v>
      </c>
      <c r="E128" s="200">
        <f t="shared" si="19"/>
        <v>80304.640899999999</v>
      </c>
      <c r="F128" s="200">
        <f t="shared" si="14"/>
        <v>80304</v>
      </c>
      <c r="G128" s="200">
        <f t="shared" si="15"/>
        <v>80304</v>
      </c>
      <c r="H128" s="233">
        <f t="shared" si="20"/>
        <v>80304</v>
      </c>
      <c r="I128" s="43">
        <f t="shared" si="20"/>
        <v>80304</v>
      </c>
      <c r="J128" s="42">
        <f t="shared" si="20"/>
        <v>80304</v>
      </c>
    </row>
    <row r="129" spans="1:10" x14ac:dyDescent="0.2">
      <c r="A129" s="31">
        <f t="shared" si="16"/>
        <v>111</v>
      </c>
      <c r="B129" s="200">
        <f t="shared" si="19"/>
        <v>80643</v>
      </c>
      <c r="C129" s="200">
        <f t="shared" si="19"/>
        <v>80670.75</v>
      </c>
      <c r="D129" s="200">
        <f t="shared" si="19"/>
        <v>80669.91750000001</v>
      </c>
      <c r="E129" s="200">
        <f t="shared" si="19"/>
        <v>80669.883089999988</v>
      </c>
      <c r="F129" s="200">
        <f t="shared" si="14"/>
        <v>80670</v>
      </c>
      <c r="G129" s="200">
        <f t="shared" si="15"/>
        <v>80670</v>
      </c>
      <c r="H129" s="233">
        <f t="shared" si="20"/>
        <v>80670</v>
      </c>
      <c r="I129" s="43">
        <f t="shared" si="20"/>
        <v>80670</v>
      </c>
      <c r="J129" s="42">
        <f t="shared" si="20"/>
        <v>80670</v>
      </c>
    </row>
    <row r="130" spans="1:10" x14ac:dyDescent="0.2">
      <c r="A130" s="31">
        <f t="shared" si="16"/>
        <v>112</v>
      </c>
      <c r="B130" s="200">
        <f t="shared" si="19"/>
        <v>81008</v>
      </c>
      <c r="C130" s="200">
        <f t="shared" si="19"/>
        <v>81036</v>
      </c>
      <c r="D130" s="200">
        <f t="shared" si="19"/>
        <v>81035.16</v>
      </c>
      <c r="E130" s="200">
        <f t="shared" si="19"/>
        <v>81035.125280000007</v>
      </c>
      <c r="F130" s="200">
        <f t="shared" si="14"/>
        <v>81035</v>
      </c>
      <c r="G130" s="200">
        <f t="shared" si="15"/>
        <v>81035</v>
      </c>
      <c r="H130" s="233">
        <f t="shared" si="20"/>
        <v>81035</v>
      </c>
      <c r="I130" s="43">
        <f t="shared" si="20"/>
        <v>81035</v>
      </c>
      <c r="J130" s="42">
        <f t="shared" si="20"/>
        <v>81035</v>
      </c>
    </row>
    <row r="131" spans="1:10" x14ac:dyDescent="0.2">
      <c r="A131" s="31">
        <f t="shared" si="16"/>
        <v>113</v>
      </c>
      <c r="B131" s="200">
        <f t="shared" si="19"/>
        <v>81373</v>
      </c>
      <c r="C131" s="200">
        <f t="shared" si="19"/>
        <v>81401.25</v>
      </c>
      <c r="D131" s="200">
        <f t="shared" si="19"/>
        <v>81400.402499999997</v>
      </c>
      <c r="E131" s="200">
        <f t="shared" si="19"/>
        <v>81400.367469999997</v>
      </c>
      <c r="F131" s="200">
        <f t="shared" si="14"/>
        <v>81400</v>
      </c>
      <c r="G131" s="200">
        <f t="shared" si="15"/>
        <v>81400</v>
      </c>
      <c r="H131" s="233">
        <f t="shared" si="20"/>
        <v>81400</v>
      </c>
      <c r="I131" s="43">
        <f t="shared" si="20"/>
        <v>81400</v>
      </c>
      <c r="J131" s="42">
        <f t="shared" si="20"/>
        <v>81400</v>
      </c>
    </row>
    <row r="132" spans="1:10" x14ac:dyDescent="0.2">
      <c r="A132" s="31">
        <f t="shared" si="16"/>
        <v>114</v>
      </c>
      <c r="B132" s="200">
        <f t="shared" si="19"/>
        <v>81738</v>
      </c>
      <c r="C132" s="200">
        <f t="shared" si="19"/>
        <v>81766.5</v>
      </c>
      <c r="D132" s="200">
        <f t="shared" si="19"/>
        <v>81765.645000000004</v>
      </c>
      <c r="E132" s="200">
        <f t="shared" si="19"/>
        <v>81765.609660000002</v>
      </c>
      <c r="F132" s="200">
        <f t="shared" si="14"/>
        <v>81765</v>
      </c>
      <c r="G132" s="200">
        <f t="shared" si="15"/>
        <v>81765</v>
      </c>
      <c r="H132" s="233">
        <f t="shared" si="20"/>
        <v>81765</v>
      </c>
      <c r="I132" s="43">
        <f t="shared" si="20"/>
        <v>81765</v>
      </c>
      <c r="J132" s="42">
        <f t="shared" si="20"/>
        <v>81765</v>
      </c>
    </row>
    <row r="133" spans="1:10" x14ac:dyDescent="0.2">
      <c r="A133" s="31">
        <f t="shared" si="16"/>
        <v>115</v>
      </c>
      <c r="B133" s="200">
        <f t="shared" si="19"/>
        <v>82103</v>
      </c>
      <c r="C133" s="200">
        <f t="shared" si="19"/>
        <v>82131.75</v>
      </c>
      <c r="D133" s="200">
        <f t="shared" si="19"/>
        <v>82130.887500000012</v>
      </c>
      <c r="E133" s="200">
        <f t="shared" si="19"/>
        <v>82130.851850000006</v>
      </c>
      <c r="F133" s="200">
        <f t="shared" si="14"/>
        <v>82131</v>
      </c>
      <c r="G133" s="200">
        <f t="shared" si="15"/>
        <v>82131</v>
      </c>
      <c r="H133" s="233">
        <f t="shared" si="20"/>
        <v>82131</v>
      </c>
      <c r="I133" s="43">
        <f t="shared" si="20"/>
        <v>82131</v>
      </c>
      <c r="J133" s="42">
        <f t="shared" si="20"/>
        <v>82131</v>
      </c>
    </row>
    <row r="134" spans="1:10" x14ac:dyDescent="0.2">
      <c r="A134" s="31">
        <f t="shared" si="16"/>
        <v>116</v>
      </c>
      <c r="B134" s="200">
        <f t="shared" si="19"/>
        <v>82468</v>
      </c>
      <c r="C134" s="200">
        <f t="shared" si="19"/>
        <v>82497</v>
      </c>
      <c r="D134" s="200">
        <f t="shared" si="19"/>
        <v>82496.13</v>
      </c>
      <c r="E134" s="200">
        <f t="shared" si="19"/>
        <v>82496.094039999996</v>
      </c>
      <c r="F134" s="200">
        <f t="shared" si="14"/>
        <v>82496</v>
      </c>
      <c r="G134" s="200">
        <f t="shared" si="15"/>
        <v>82496</v>
      </c>
      <c r="H134" s="233">
        <f t="shared" si="20"/>
        <v>82496</v>
      </c>
      <c r="I134" s="43">
        <f t="shared" si="20"/>
        <v>82496</v>
      </c>
      <c r="J134" s="42">
        <f t="shared" si="20"/>
        <v>82496</v>
      </c>
    </row>
    <row r="135" spans="1:10" x14ac:dyDescent="0.2">
      <c r="A135" s="31">
        <f t="shared" si="16"/>
        <v>117</v>
      </c>
      <c r="B135" s="200">
        <f t="shared" si="19"/>
        <v>82833</v>
      </c>
      <c r="C135" s="200">
        <f t="shared" si="19"/>
        <v>82862.25</v>
      </c>
      <c r="D135" s="200">
        <f t="shared" si="19"/>
        <v>82861.372499999998</v>
      </c>
      <c r="E135" s="200">
        <f t="shared" si="19"/>
        <v>82861.336230000001</v>
      </c>
      <c r="F135" s="200">
        <f t="shared" si="14"/>
        <v>82861</v>
      </c>
      <c r="G135" s="200">
        <f t="shared" si="15"/>
        <v>82861</v>
      </c>
      <c r="H135" s="233">
        <f t="shared" si="20"/>
        <v>82861</v>
      </c>
      <c r="I135" s="43">
        <f t="shared" si="20"/>
        <v>82861</v>
      </c>
      <c r="J135" s="42">
        <f t="shared" si="20"/>
        <v>82861</v>
      </c>
    </row>
    <row r="136" spans="1:10" x14ac:dyDescent="0.2">
      <c r="A136" s="31">
        <f t="shared" si="16"/>
        <v>118</v>
      </c>
      <c r="B136" s="200">
        <f t="shared" ref="B136:E155" si="21">$A$7+B$12*$A136</f>
        <v>83198</v>
      </c>
      <c r="C136" s="200">
        <f t="shared" si="21"/>
        <v>83227.5</v>
      </c>
      <c r="D136" s="200">
        <f t="shared" si="21"/>
        <v>83226.614999999991</v>
      </c>
      <c r="E136" s="200">
        <f t="shared" si="21"/>
        <v>83226.578420000005</v>
      </c>
      <c r="F136" s="200">
        <f t="shared" si="14"/>
        <v>83226</v>
      </c>
      <c r="G136" s="200">
        <f t="shared" si="15"/>
        <v>83226</v>
      </c>
      <c r="H136" s="233">
        <f t="shared" ref="H136:J155" si="22">$G136</f>
        <v>83226</v>
      </c>
      <c r="I136" s="43">
        <f t="shared" si="22"/>
        <v>83226</v>
      </c>
      <c r="J136" s="42">
        <f t="shared" si="22"/>
        <v>83226</v>
      </c>
    </row>
    <row r="137" spans="1:10" x14ac:dyDescent="0.2">
      <c r="A137" s="31">
        <f t="shared" si="16"/>
        <v>119</v>
      </c>
      <c r="B137" s="200">
        <f t="shared" si="21"/>
        <v>83563</v>
      </c>
      <c r="C137" s="200">
        <f t="shared" si="21"/>
        <v>83592.75</v>
      </c>
      <c r="D137" s="200">
        <f t="shared" si="21"/>
        <v>83591.857499999998</v>
      </c>
      <c r="E137" s="200">
        <f t="shared" si="21"/>
        <v>83591.820609999995</v>
      </c>
      <c r="F137" s="200">
        <f t="shared" si="14"/>
        <v>83592</v>
      </c>
      <c r="G137" s="200">
        <f t="shared" si="15"/>
        <v>83592</v>
      </c>
      <c r="H137" s="233">
        <f t="shared" si="22"/>
        <v>83592</v>
      </c>
      <c r="I137" s="43">
        <f t="shared" si="22"/>
        <v>83592</v>
      </c>
      <c r="J137" s="42">
        <f t="shared" si="22"/>
        <v>83592</v>
      </c>
    </row>
    <row r="138" spans="1:10" x14ac:dyDescent="0.2">
      <c r="A138" s="31">
        <f t="shared" si="16"/>
        <v>120</v>
      </c>
      <c r="B138" s="200">
        <f t="shared" si="21"/>
        <v>83928</v>
      </c>
      <c r="C138" s="200">
        <f t="shared" si="21"/>
        <v>83958</v>
      </c>
      <c r="D138" s="200">
        <f t="shared" si="21"/>
        <v>83957.1</v>
      </c>
      <c r="E138" s="200">
        <f t="shared" si="21"/>
        <v>83957.0628</v>
      </c>
      <c r="F138" s="200">
        <f t="shared" si="14"/>
        <v>83957</v>
      </c>
      <c r="G138" s="200">
        <f t="shared" si="15"/>
        <v>83957</v>
      </c>
      <c r="H138" s="233">
        <f t="shared" si="22"/>
        <v>83957</v>
      </c>
      <c r="I138" s="43">
        <f t="shared" si="22"/>
        <v>83957</v>
      </c>
      <c r="J138" s="42">
        <f t="shared" si="22"/>
        <v>83957</v>
      </c>
    </row>
    <row r="139" spans="1:10" x14ac:dyDescent="0.2">
      <c r="A139" s="31">
        <f t="shared" si="16"/>
        <v>121</v>
      </c>
      <c r="B139" s="200">
        <f t="shared" si="21"/>
        <v>84293</v>
      </c>
      <c r="C139" s="200">
        <f t="shared" si="21"/>
        <v>84323.25</v>
      </c>
      <c r="D139" s="200">
        <f t="shared" si="21"/>
        <v>84322.342499999999</v>
      </c>
      <c r="E139" s="200">
        <f t="shared" si="21"/>
        <v>84322.304990000004</v>
      </c>
      <c r="F139" s="200">
        <f t="shared" si="14"/>
        <v>84322</v>
      </c>
      <c r="G139" s="200">
        <f t="shared" si="15"/>
        <v>84322</v>
      </c>
      <c r="H139" s="233">
        <f t="shared" si="22"/>
        <v>84322</v>
      </c>
      <c r="I139" s="43">
        <f t="shared" si="22"/>
        <v>84322</v>
      </c>
      <c r="J139" s="42">
        <f t="shared" si="22"/>
        <v>84322</v>
      </c>
    </row>
    <row r="140" spans="1:10" x14ac:dyDescent="0.2">
      <c r="A140" s="31">
        <f t="shared" si="16"/>
        <v>122</v>
      </c>
      <c r="B140" s="200">
        <f t="shared" si="21"/>
        <v>84658</v>
      </c>
      <c r="C140" s="200">
        <f t="shared" si="21"/>
        <v>84688.5</v>
      </c>
      <c r="D140" s="200">
        <f t="shared" si="21"/>
        <v>84687.584999999992</v>
      </c>
      <c r="E140" s="200">
        <f t="shared" si="21"/>
        <v>84687.547179999994</v>
      </c>
      <c r="F140" s="200">
        <f t="shared" si="14"/>
        <v>84687</v>
      </c>
      <c r="G140" s="200">
        <f t="shared" si="15"/>
        <v>84687</v>
      </c>
      <c r="H140" s="233">
        <f t="shared" si="22"/>
        <v>84687</v>
      </c>
      <c r="I140" s="43">
        <f t="shared" si="22"/>
        <v>84687</v>
      </c>
      <c r="J140" s="42">
        <f t="shared" si="22"/>
        <v>84687</v>
      </c>
    </row>
    <row r="141" spans="1:10" x14ac:dyDescent="0.2">
      <c r="A141" s="31">
        <f t="shared" si="16"/>
        <v>123</v>
      </c>
      <c r="B141" s="200">
        <f t="shared" si="21"/>
        <v>85023</v>
      </c>
      <c r="C141" s="200">
        <f t="shared" si="21"/>
        <v>85053.75</v>
      </c>
      <c r="D141" s="200">
        <f t="shared" si="21"/>
        <v>85052.827499999999</v>
      </c>
      <c r="E141" s="200">
        <f t="shared" si="21"/>
        <v>85052.789369999999</v>
      </c>
      <c r="F141" s="200">
        <f t="shared" si="14"/>
        <v>85053</v>
      </c>
      <c r="G141" s="200">
        <f t="shared" si="15"/>
        <v>85053</v>
      </c>
      <c r="H141" s="233">
        <f t="shared" si="22"/>
        <v>85053</v>
      </c>
      <c r="I141" s="43">
        <f t="shared" si="22"/>
        <v>85053</v>
      </c>
      <c r="J141" s="42">
        <f t="shared" si="22"/>
        <v>85053</v>
      </c>
    </row>
    <row r="142" spans="1:10" x14ac:dyDescent="0.2">
      <c r="A142" s="31">
        <f t="shared" si="16"/>
        <v>124</v>
      </c>
      <c r="B142" s="200">
        <f t="shared" si="21"/>
        <v>85388</v>
      </c>
      <c r="C142" s="200">
        <f t="shared" si="21"/>
        <v>85419</v>
      </c>
      <c r="D142" s="200">
        <f t="shared" si="21"/>
        <v>85418.07</v>
      </c>
      <c r="E142" s="200">
        <f t="shared" si="21"/>
        <v>85418.031560000003</v>
      </c>
      <c r="F142" s="200">
        <f t="shared" si="14"/>
        <v>85418</v>
      </c>
      <c r="G142" s="200">
        <f t="shared" si="15"/>
        <v>85418</v>
      </c>
      <c r="H142" s="233">
        <f t="shared" si="22"/>
        <v>85418</v>
      </c>
      <c r="I142" s="43">
        <f t="shared" si="22"/>
        <v>85418</v>
      </c>
      <c r="J142" s="42">
        <f t="shared" si="22"/>
        <v>85418</v>
      </c>
    </row>
    <row r="143" spans="1:10" x14ac:dyDescent="0.2">
      <c r="A143" s="31">
        <f t="shared" si="16"/>
        <v>125</v>
      </c>
      <c r="B143" s="200">
        <f t="shared" si="21"/>
        <v>85753</v>
      </c>
      <c r="C143" s="200">
        <f t="shared" si="21"/>
        <v>85784.25</v>
      </c>
      <c r="D143" s="200">
        <f t="shared" si="21"/>
        <v>85783.3125</v>
      </c>
      <c r="E143" s="200">
        <f t="shared" si="21"/>
        <v>85783.273749999993</v>
      </c>
      <c r="F143" s="200">
        <f t="shared" si="14"/>
        <v>85783</v>
      </c>
      <c r="G143" s="200">
        <f t="shared" si="15"/>
        <v>85783</v>
      </c>
      <c r="H143" s="233">
        <f t="shared" si="22"/>
        <v>85783</v>
      </c>
      <c r="I143" s="43">
        <f t="shared" si="22"/>
        <v>85783</v>
      </c>
      <c r="J143" s="42">
        <f t="shared" si="22"/>
        <v>85783</v>
      </c>
    </row>
    <row r="144" spans="1:10" x14ac:dyDescent="0.2">
      <c r="A144" s="31">
        <f t="shared" si="16"/>
        <v>126</v>
      </c>
      <c r="B144" s="200">
        <f t="shared" si="21"/>
        <v>86118</v>
      </c>
      <c r="C144" s="200">
        <f t="shared" si="21"/>
        <v>86149.5</v>
      </c>
      <c r="D144" s="200">
        <f t="shared" si="21"/>
        <v>86148.554999999993</v>
      </c>
      <c r="E144" s="200">
        <f t="shared" si="21"/>
        <v>86148.515939999997</v>
      </c>
      <c r="F144" s="200">
        <f t="shared" ref="F144:F207" si="23">DATE(YEAR($A$7),MONTH($A$7)+$A144*12,DAY($A$7))</f>
        <v>86148</v>
      </c>
      <c r="G144" s="200">
        <f t="shared" ref="G144:G207" si="24">EDATE($A$7,$A144*12)</f>
        <v>86148</v>
      </c>
      <c r="H144" s="233">
        <f t="shared" si="22"/>
        <v>86148</v>
      </c>
      <c r="I144" s="43">
        <f t="shared" si="22"/>
        <v>86148</v>
      </c>
      <c r="J144" s="42">
        <f t="shared" si="22"/>
        <v>86148</v>
      </c>
    </row>
    <row r="145" spans="1:10" x14ac:dyDescent="0.2">
      <c r="A145" s="31">
        <f t="shared" si="16"/>
        <v>127</v>
      </c>
      <c r="B145" s="200">
        <f t="shared" si="21"/>
        <v>86483</v>
      </c>
      <c r="C145" s="200">
        <f t="shared" si="21"/>
        <v>86514.75</v>
      </c>
      <c r="D145" s="200">
        <f t="shared" si="21"/>
        <v>86513.797500000001</v>
      </c>
      <c r="E145" s="200">
        <f t="shared" si="21"/>
        <v>86513.758130000002</v>
      </c>
      <c r="F145" s="200">
        <f t="shared" si="23"/>
        <v>86514</v>
      </c>
      <c r="G145" s="200">
        <f t="shared" si="24"/>
        <v>86514</v>
      </c>
      <c r="H145" s="233">
        <f t="shared" si="22"/>
        <v>86514</v>
      </c>
      <c r="I145" s="43">
        <f t="shared" si="22"/>
        <v>86514</v>
      </c>
      <c r="J145" s="42">
        <f t="shared" si="22"/>
        <v>86514</v>
      </c>
    </row>
    <row r="146" spans="1:10" x14ac:dyDescent="0.2">
      <c r="A146" s="31">
        <f t="shared" si="16"/>
        <v>128</v>
      </c>
      <c r="B146" s="200">
        <f t="shared" si="21"/>
        <v>86848</v>
      </c>
      <c r="C146" s="200">
        <f t="shared" si="21"/>
        <v>86880</v>
      </c>
      <c r="D146" s="200">
        <f t="shared" si="21"/>
        <v>86879.040000000008</v>
      </c>
      <c r="E146" s="200">
        <f t="shared" si="21"/>
        <v>86879.000319999992</v>
      </c>
      <c r="F146" s="200">
        <f t="shared" si="23"/>
        <v>86879</v>
      </c>
      <c r="G146" s="200">
        <f t="shared" si="24"/>
        <v>86879</v>
      </c>
      <c r="H146" s="233">
        <f t="shared" si="22"/>
        <v>86879</v>
      </c>
      <c r="I146" s="43">
        <f t="shared" si="22"/>
        <v>86879</v>
      </c>
      <c r="J146" s="42">
        <f t="shared" si="22"/>
        <v>86879</v>
      </c>
    </row>
    <row r="147" spans="1:10" x14ac:dyDescent="0.2">
      <c r="A147" s="31">
        <f t="shared" si="16"/>
        <v>129</v>
      </c>
      <c r="B147" s="200">
        <f t="shared" si="21"/>
        <v>87213</v>
      </c>
      <c r="C147" s="200">
        <f t="shared" si="21"/>
        <v>87245.25</v>
      </c>
      <c r="D147" s="200">
        <f t="shared" si="21"/>
        <v>87244.282500000001</v>
      </c>
      <c r="E147" s="200">
        <f t="shared" si="21"/>
        <v>87244.242509999996</v>
      </c>
      <c r="F147" s="200">
        <f t="shared" si="23"/>
        <v>87244</v>
      </c>
      <c r="G147" s="200">
        <f t="shared" si="24"/>
        <v>87244</v>
      </c>
      <c r="H147" s="233">
        <f t="shared" si="22"/>
        <v>87244</v>
      </c>
      <c r="I147" s="43">
        <f t="shared" si="22"/>
        <v>87244</v>
      </c>
      <c r="J147" s="42">
        <f t="shared" si="22"/>
        <v>87244</v>
      </c>
    </row>
    <row r="148" spans="1:10" x14ac:dyDescent="0.2">
      <c r="A148" s="31">
        <f t="shared" si="16"/>
        <v>130</v>
      </c>
      <c r="B148" s="200">
        <f t="shared" si="21"/>
        <v>87578</v>
      </c>
      <c r="C148" s="200">
        <f t="shared" si="21"/>
        <v>87610.5</v>
      </c>
      <c r="D148" s="200">
        <f t="shared" si="21"/>
        <v>87609.524999999994</v>
      </c>
      <c r="E148" s="200">
        <f t="shared" si="21"/>
        <v>87609.484700000001</v>
      </c>
      <c r="F148" s="200">
        <f t="shared" si="23"/>
        <v>87609</v>
      </c>
      <c r="G148" s="200">
        <f t="shared" si="24"/>
        <v>87609</v>
      </c>
      <c r="H148" s="233">
        <f t="shared" si="22"/>
        <v>87609</v>
      </c>
      <c r="I148" s="43">
        <f t="shared" si="22"/>
        <v>87609</v>
      </c>
      <c r="J148" s="42">
        <f t="shared" si="22"/>
        <v>87609</v>
      </c>
    </row>
    <row r="149" spans="1:10" x14ac:dyDescent="0.2">
      <c r="A149" s="31">
        <f t="shared" si="16"/>
        <v>131</v>
      </c>
      <c r="B149" s="200">
        <f t="shared" si="21"/>
        <v>87943</v>
      </c>
      <c r="C149" s="200">
        <f t="shared" si="21"/>
        <v>87975.75</v>
      </c>
      <c r="D149" s="200">
        <f t="shared" si="21"/>
        <v>87974.767500000002</v>
      </c>
      <c r="E149" s="200">
        <f t="shared" si="21"/>
        <v>87974.726889999991</v>
      </c>
      <c r="F149" s="200">
        <f t="shared" si="23"/>
        <v>87975</v>
      </c>
      <c r="G149" s="200">
        <f t="shared" si="24"/>
        <v>87975</v>
      </c>
      <c r="H149" s="233">
        <f t="shared" si="22"/>
        <v>87975</v>
      </c>
      <c r="I149" s="43">
        <f t="shared" si="22"/>
        <v>87975</v>
      </c>
      <c r="J149" s="42">
        <f t="shared" si="22"/>
        <v>87975</v>
      </c>
    </row>
    <row r="150" spans="1:10" x14ac:dyDescent="0.2">
      <c r="A150" s="31">
        <f t="shared" si="16"/>
        <v>132</v>
      </c>
      <c r="B150" s="200">
        <f t="shared" si="21"/>
        <v>88308</v>
      </c>
      <c r="C150" s="200">
        <f t="shared" si="21"/>
        <v>88341</v>
      </c>
      <c r="D150" s="200">
        <f t="shared" si="21"/>
        <v>88340.010000000009</v>
      </c>
      <c r="E150" s="200">
        <f t="shared" si="21"/>
        <v>88339.96908000001</v>
      </c>
      <c r="F150" s="200">
        <f t="shared" si="23"/>
        <v>88340</v>
      </c>
      <c r="G150" s="200">
        <f t="shared" si="24"/>
        <v>88340</v>
      </c>
      <c r="H150" s="233">
        <f t="shared" si="22"/>
        <v>88340</v>
      </c>
      <c r="I150" s="43">
        <f t="shared" si="22"/>
        <v>88340</v>
      </c>
      <c r="J150" s="42">
        <f t="shared" si="22"/>
        <v>88340</v>
      </c>
    </row>
    <row r="151" spans="1:10" x14ac:dyDescent="0.2">
      <c r="A151" s="31">
        <f t="shared" ref="A151:A214" si="25">A150+1</f>
        <v>133</v>
      </c>
      <c r="B151" s="200">
        <f t="shared" si="21"/>
        <v>88673</v>
      </c>
      <c r="C151" s="200">
        <f t="shared" si="21"/>
        <v>88706.25</v>
      </c>
      <c r="D151" s="200">
        <f t="shared" si="21"/>
        <v>88705.252500000002</v>
      </c>
      <c r="E151" s="200">
        <f t="shared" si="21"/>
        <v>88705.21127</v>
      </c>
      <c r="F151" s="200">
        <f t="shared" si="23"/>
        <v>88705</v>
      </c>
      <c r="G151" s="200">
        <f t="shared" si="24"/>
        <v>88705</v>
      </c>
      <c r="H151" s="233">
        <f t="shared" si="22"/>
        <v>88705</v>
      </c>
      <c r="I151" s="43">
        <f t="shared" si="22"/>
        <v>88705</v>
      </c>
      <c r="J151" s="42">
        <f t="shared" si="22"/>
        <v>88705</v>
      </c>
    </row>
    <row r="152" spans="1:10" x14ac:dyDescent="0.2">
      <c r="A152" s="31">
        <f t="shared" si="25"/>
        <v>134</v>
      </c>
      <c r="B152" s="200">
        <f t="shared" si="21"/>
        <v>89038</v>
      </c>
      <c r="C152" s="200">
        <f t="shared" si="21"/>
        <v>89071.5</v>
      </c>
      <c r="D152" s="200">
        <f t="shared" si="21"/>
        <v>89070.494999999995</v>
      </c>
      <c r="E152" s="200">
        <f t="shared" si="21"/>
        <v>89070.45345999999</v>
      </c>
      <c r="F152" s="200">
        <f t="shared" si="23"/>
        <v>89070</v>
      </c>
      <c r="G152" s="200">
        <f t="shared" si="24"/>
        <v>89070</v>
      </c>
      <c r="H152" s="233">
        <f t="shared" si="22"/>
        <v>89070</v>
      </c>
      <c r="I152" s="43">
        <f t="shared" si="22"/>
        <v>89070</v>
      </c>
      <c r="J152" s="42">
        <f t="shared" si="22"/>
        <v>89070</v>
      </c>
    </row>
    <row r="153" spans="1:10" x14ac:dyDescent="0.2">
      <c r="A153" s="31">
        <f t="shared" si="25"/>
        <v>135</v>
      </c>
      <c r="B153" s="200">
        <f t="shared" si="21"/>
        <v>89403</v>
      </c>
      <c r="C153" s="200">
        <f t="shared" si="21"/>
        <v>89436.75</v>
      </c>
      <c r="D153" s="200">
        <f t="shared" si="21"/>
        <v>89435.737500000003</v>
      </c>
      <c r="E153" s="200">
        <f t="shared" si="21"/>
        <v>89435.695650000009</v>
      </c>
      <c r="F153" s="200">
        <f t="shared" si="23"/>
        <v>89436</v>
      </c>
      <c r="G153" s="200">
        <f t="shared" si="24"/>
        <v>89436</v>
      </c>
      <c r="H153" s="233">
        <f t="shared" si="22"/>
        <v>89436</v>
      </c>
      <c r="I153" s="43">
        <f t="shared" si="22"/>
        <v>89436</v>
      </c>
      <c r="J153" s="42">
        <f t="shared" si="22"/>
        <v>89436</v>
      </c>
    </row>
    <row r="154" spans="1:10" x14ac:dyDescent="0.2">
      <c r="A154" s="31">
        <f t="shared" si="25"/>
        <v>136</v>
      </c>
      <c r="B154" s="200">
        <f t="shared" si="21"/>
        <v>89768</v>
      </c>
      <c r="C154" s="200">
        <f t="shared" si="21"/>
        <v>89802</v>
      </c>
      <c r="D154" s="200">
        <f t="shared" si="21"/>
        <v>89800.98000000001</v>
      </c>
      <c r="E154" s="200">
        <f t="shared" si="21"/>
        <v>89800.937839999999</v>
      </c>
      <c r="F154" s="200">
        <f t="shared" si="23"/>
        <v>89801</v>
      </c>
      <c r="G154" s="200">
        <f t="shared" si="24"/>
        <v>89801</v>
      </c>
      <c r="H154" s="233">
        <f t="shared" si="22"/>
        <v>89801</v>
      </c>
      <c r="I154" s="43">
        <f t="shared" si="22"/>
        <v>89801</v>
      </c>
      <c r="J154" s="42">
        <f t="shared" si="22"/>
        <v>89801</v>
      </c>
    </row>
    <row r="155" spans="1:10" x14ac:dyDescent="0.2">
      <c r="A155" s="31">
        <f t="shared" si="25"/>
        <v>137</v>
      </c>
      <c r="B155" s="200">
        <f t="shared" si="21"/>
        <v>90133</v>
      </c>
      <c r="C155" s="200">
        <f t="shared" si="21"/>
        <v>90167.25</v>
      </c>
      <c r="D155" s="200">
        <f t="shared" si="21"/>
        <v>90166.222500000003</v>
      </c>
      <c r="E155" s="200">
        <f t="shared" si="21"/>
        <v>90166.180029999989</v>
      </c>
      <c r="F155" s="200">
        <f t="shared" si="23"/>
        <v>90166</v>
      </c>
      <c r="G155" s="200">
        <f t="shared" si="24"/>
        <v>90166</v>
      </c>
      <c r="H155" s="233">
        <f t="shared" si="22"/>
        <v>90166</v>
      </c>
      <c r="I155" s="43">
        <f t="shared" si="22"/>
        <v>90166</v>
      </c>
      <c r="J155" s="42">
        <f t="shared" si="22"/>
        <v>90166</v>
      </c>
    </row>
    <row r="156" spans="1:10" x14ac:dyDescent="0.2">
      <c r="A156" s="31">
        <f t="shared" si="25"/>
        <v>138</v>
      </c>
      <c r="B156" s="200">
        <f t="shared" ref="B156:E175" si="26">$A$7+B$12*$A156</f>
        <v>90498</v>
      </c>
      <c r="C156" s="200">
        <f t="shared" si="26"/>
        <v>90532.5</v>
      </c>
      <c r="D156" s="200">
        <f t="shared" si="26"/>
        <v>90531.464999999997</v>
      </c>
      <c r="E156" s="200">
        <f t="shared" si="26"/>
        <v>90531.422220000008</v>
      </c>
      <c r="F156" s="200">
        <f t="shared" si="23"/>
        <v>90531</v>
      </c>
      <c r="G156" s="200">
        <f t="shared" si="24"/>
        <v>90531</v>
      </c>
      <c r="H156" s="233">
        <f t="shared" ref="H156:J175" si="27">$G156</f>
        <v>90531</v>
      </c>
      <c r="I156" s="43">
        <f t="shared" si="27"/>
        <v>90531</v>
      </c>
      <c r="J156" s="42">
        <f t="shared" si="27"/>
        <v>90531</v>
      </c>
    </row>
    <row r="157" spans="1:10" x14ac:dyDescent="0.2">
      <c r="A157" s="31">
        <f t="shared" si="25"/>
        <v>139</v>
      </c>
      <c r="B157" s="200">
        <f t="shared" si="26"/>
        <v>90863</v>
      </c>
      <c r="C157" s="200">
        <f t="shared" si="26"/>
        <v>90897.75</v>
      </c>
      <c r="D157" s="200">
        <f t="shared" si="26"/>
        <v>90896.707500000004</v>
      </c>
      <c r="E157" s="200">
        <f t="shared" si="26"/>
        <v>90896.664409999998</v>
      </c>
      <c r="F157" s="200">
        <f t="shared" si="23"/>
        <v>90897</v>
      </c>
      <c r="G157" s="200">
        <f t="shared" si="24"/>
        <v>90897</v>
      </c>
      <c r="H157" s="233">
        <f t="shared" si="27"/>
        <v>90897</v>
      </c>
      <c r="I157" s="43">
        <f t="shared" si="27"/>
        <v>90897</v>
      </c>
      <c r="J157" s="42">
        <f t="shared" si="27"/>
        <v>90897</v>
      </c>
    </row>
    <row r="158" spans="1:10" x14ac:dyDescent="0.2">
      <c r="A158" s="31">
        <f t="shared" si="25"/>
        <v>140</v>
      </c>
      <c r="B158" s="200">
        <f t="shared" si="26"/>
        <v>91228</v>
      </c>
      <c r="C158" s="200">
        <f t="shared" si="26"/>
        <v>91263</v>
      </c>
      <c r="D158" s="200">
        <f t="shared" si="26"/>
        <v>91261.950000000012</v>
      </c>
      <c r="E158" s="200">
        <f t="shared" si="26"/>
        <v>91261.906600000002</v>
      </c>
      <c r="F158" s="200">
        <f t="shared" si="23"/>
        <v>91262</v>
      </c>
      <c r="G158" s="200">
        <f t="shared" si="24"/>
        <v>91262</v>
      </c>
      <c r="H158" s="233">
        <f t="shared" si="27"/>
        <v>91262</v>
      </c>
      <c r="I158" s="43">
        <f t="shared" si="27"/>
        <v>91262</v>
      </c>
      <c r="J158" s="42">
        <f t="shared" si="27"/>
        <v>91262</v>
      </c>
    </row>
    <row r="159" spans="1:10" x14ac:dyDescent="0.2">
      <c r="A159" s="31">
        <f t="shared" si="25"/>
        <v>141</v>
      </c>
      <c r="B159" s="200">
        <f t="shared" si="26"/>
        <v>91593</v>
      </c>
      <c r="C159" s="200">
        <f t="shared" si="26"/>
        <v>91628.25</v>
      </c>
      <c r="D159" s="200">
        <f t="shared" si="26"/>
        <v>91627.192500000005</v>
      </c>
      <c r="E159" s="200">
        <f t="shared" si="26"/>
        <v>91627.148790000007</v>
      </c>
      <c r="F159" s="200">
        <f t="shared" si="23"/>
        <v>91627</v>
      </c>
      <c r="G159" s="200">
        <f t="shared" si="24"/>
        <v>91627</v>
      </c>
      <c r="H159" s="233">
        <f t="shared" si="27"/>
        <v>91627</v>
      </c>
      <c r="I159" s="43">
        <f t="shared" si="27"/>
        <v>91627</v>
      </c>
      <c r="J159" s="42">
        <f t="shared" si="27"/>
        <v>91627</v>
      </c>
    </row>
    <row r="160" spans="1:10" x14ac:dyDescent="0.2">
      <c r="A160" s="31">
        <f t="shared" si="25"/>
        <v>142</v>
      </c>
      <c r="B160" s="200">
        <f t="shared" si="26"/>
        <v>91958</v>
      </c>
      <c r="C160" s="200">
        <f t="shared" si="26"/>
        <v>91993.5</v>
      </c>
      <c r="D160" s="200">
        <f t="shared" si="26"/>
        <v>91992.434999999998</v>
      </c>
      <c r="E160" s="200">
        <f t="shared" si="26"/>
        <v>91992.390979999996</v>
      </c>
      <c r="F160" s="200">
        <f t="shared" si="23"/>
        <v>91992</v>
      </c>
      <c r="G160" s="200">
        <f t="shared" si="24"/>
        <v>91992</v>
      </c>
      <c r="H160" s="233">
        <f t="shared" si="27"/>
        <v>91992</v>
      </c>
      <c r="I160" s="43">
        <f t="shared" si="27"/>
        <v>91992</v>
      </c>
      <c r="J160" s="42">
        <f t="shared" si="27"/>
        <v>91992</v>
      </c>
    </row>
    <row r="161" spans="1:10" x14ac:dyDescent="0.2">
      <c r="A161" s="31">
        <f t="shared" si="25"/>
        <v>143</v>
      </c>
      <c r="B161" s="200">
        <f t="shared" si="26"/>
        <v>92323</v>
      </c>
      <c r="C161" s="200">
        <f t="shared" si="26"/>
        <v>92358.75</v>
      </c>
      <c r="D161" s="200">
        <f t="shared" si="26"/>
        <v>92357.677499999991</v>
      </c>
      <c r="E161" s="200">
        <f t="shared" si="26"/>
        <v>92357.633170000001</v>
      </c>
      <c r="F161" s="200">
        <f t="shared" si="23"/>
        <v>92358</v>
      </c>
      <c r="G161" s="200">
        <f t="shared" si="24"/>
        <v>92358</v>
      </c>
      <c r="H161" s="233">
        <f t="shared" si="27"/>
        <v>92358</v>
      </c>
      <c r="I161" s="43">
        <f t="shared" si="27"/>
        <v>92358</v>
      </c>
      <c r="J161" s="42">
        <f t="shared" si="27"/>
        <v>92358</v>
      </c>
    </row>
    <row r="162" spans="1:10" x14ac:dyDescent="0.2">
      <c r="A162" s="31">
        <f t="shared" si="25"/>
        <v>144</v>
      </c>
      <c r="B162" s="200">
        <f t="shared" si="26"/>
        <v>92688</v>
      </c>
      <c r="C162" s="200">
        <f t="shared" si="26"/>
        <v>92724</v>
      </c>
      <c r="D162" s="200">
        <f t="shared" si="26"/>
        <v>92722.92</v>
      </c>
      <c r="E162" s="200">
        <f t="shared" si="26"/>
        <v>92722.875360000005</v>
      </c>
      <c r="F162" s="200">
        <f t="shared" si="23"/>
        <v>92723</v>
      </c>
      <c r="G162" s="200">
        <f t="shared" si="24"/>
        <v>92723</v>
      </c>
      <c r="H162" s="233">
        <f t="shared" si="27"/>
        <v>92723</v>
      </c>
      <c r="I162" s="43">
        <f t="shared" si="27"/>
        <v>92723</v>
      </c>
      <c r="J162" s="42">
        <f t="shared" si="27"/>
        <v>92723</v>
      </c>
    </row>
    <row r="163" spans="1:10" x14ac:dyDescent="0.2">
      <c r="A163" s="31">
        <f t="shared" si="25"/>
        <v>145</v>
      </c>
      <c r="B163" s="200">
        <f t="shared" si="26"/>
        <v>93053</v>
      </c>
      <c r="C163" s="200">
        <f t="shared" si="26"/>
        <v>93089.25</v>
      </c>
      <c r="D163" s="200">
        <f t="shared" si="26"/>
        <v>93088.162500000006</v>
      </c>
      <c r="E163" s="200">
        <f t="shared" si="26"/>
        <v>93088.117549999995</v>
      </c>
      <c r="F163" s="200">
        <f t="shared" si="23"/>
        <v>93088</v>
      </c>
      <c r="G163" s="200">
        <f t="shared" si="24"/>
        <v>93088</v>
      </c>
      <c r="H163" s="233">
        <f t="shared" si="27"/>
        <v>93088</v>
      </c>
      <c r="I163" s="43">
        <f t="shared" si="27"/>
        <v>93088</v>
      </c>
      <c r="J163" s="42">
        <f t="shared" si="27"/>
        <v>93088</v>
      </c>
    </row>
    <row r="164" spans="1:10" x14ac:dyDescent="0.2">
      <c r="A164" s="31">
        <f t="shared" si="25"/>
        <v>146</v>
      </c>
      <c r="B164" s="200">
        <f t="shared" si="26"/>
        <v>93418</v>
      </c>
      <c r="C164" s="200">
        <f t="shared" si="26"/>
        <v>93454.5</v>
      </c>
      <c r="D164" s="200">
        <f t="shared" si="26"/>
        <v>93453.404999999999</v>
      </c>
      <c r="E164" s="200">
        <f t="shared" si="26"/>
        <v>93453.35974</v>
      </c>
      <c r="F164" s="200">
        <f t="shared" si="23"/>
        <v>93453</v>
      </c>
      <c r="G164" s="200">
        <f t="shared" si="24"/>
        <v>93453</v>
      </c>
      <c r="H164" s="233">
        <f t="shared" si="27"/>
        <v>93453</v>
      </c>
      <c r="I164" s="43">
        <f t="shared" si="27"/>
        <v>93453</v>
      </c>
      <c r="J164" s="42">
        <f t="shared" si="27"/>
        <v>93453</v>
      </c>
    </row>
    <row r="165" spans="1:10" x14ac:dyDescent="0.2">
      <c r="A165" s="31">
        <f t="shared" si="25"/>
        <v>147</v>
      </c>
      <c r="B165" s="200">
        <f t="shared" si="26"/>
        <v>93783</v>
      </c>
      <c r="C165" s="200">
        <f t="shared" si="26"/>
        <v>93819.75</v>
      </c>
      <c r="D165" s="200">
        <f t="shared" si="26"/>
        <v>93818.647499999992</v>
      </c>
      <c r="E165" s="200">
        <f t="shared" si="26"/>
        <v>93818.601930000004</v>
      </c>
      <c r="F165" s="200">
        <f t="shared" si="23"/>
        <v>93819</v>
      </c>
      <c r="G165" s="200">
        <f t="shared" si="24"/>
        <v>93819</v>
      </c>
      <c r="H165" s="233">
        <f t="shared" si="27"/>
        <v>93819</v>
      </c>
      <c r="I165" s="43">
        <f t="shared" si="27"/>
        <v>93819</v>
      </c>
      <c r="J165" s="42">
        <f t="shared" si="27"/>
        <v>93819</v>
      </c>
    </row>
    <row r="166" spans="1:10" x14ac:dyDescent="0.2">
      <c r="A166" s="31">
        <f t="shared" si="25"/>
        <v>148</v>
      </c>
      <c r="B166" s="200">
        <f t="shared" si="26"/>
        <v>94148</v>
      </c>
      <c r="C166" s="200">
        <f t="shared" si="26"/>
        <v>94185</v>
      </c>
      <c r="D166" s="200">
        <f t="shared" si="26"/>
        <v>94183.89</v>
      </c>
      <c r="E166" s="200">
        <f t="shared" si="26"/>
        <v>94183.844119999994</v>
      </c>
      <c r="F166" s="200">
        <f t="shared" si="23"/>
        <v>94184</v>
      </c>
      <c r="G166" s="200">
        <f t="shared" si="24"/>
        <v>94184</v>
      </c>
      <c r="H166" s="233">
        <f t="shared" si="27"/>
        <v>94184</v>
      </c>
      <c r="I166" s="43">
        <f t="shared" si="27"/>
        <v>94184</v>
      </c>
      <c r="J166" s="42">
        <f t="shared" si="27"/>
        <v>94184</v>
      </c>
    </row>
    <row r="167" spans="1:10" x14ac:dyDescent="0.2">
      <c r="A167" s="31">
        <f t="shared" si="25"/>
        <v>149</v>
      </c>
      <c r="B167" s="200">
        <f t="shared" si="26"/>
        <v>94513</v>
      </c>
      <c r="C167" s="200">
        <f t="shared" si="26"/>
        <v>94550.25</v>
      </c>
      <c r="D167" s="200">
        <f t="shared" si="26"/>
        <v>94549.132500000007</v>
      </c>
      <c r="E167" s="200">
        <f t="shared" si="26"/>
        <v>94549.086309999999</v>
      </c>
      <c r="F167" s="200">
        <f t="shared" si="23"/>
        <v>94549</v>
      </c>
      <c r="G167" s="200">
        <f t="shared" si="24"/>
        <v>94549</v>
      </c>
      <c r="H167" s="233">
        <f t="shared" si="27"/>
        <v>94549</v>
      </c>
      <c r="I167" s="43">
        <f t="shared" si="27"/>
        <v>94549</v>
      </c>
      <c r="J167" s="42">
        <f t="shared" si="27"/>
        <v>94549</v>
      </c>
    </row>
    <row r="168" spans="1:10" x14ac:dyDescent="0.2">
      <c r="A168" s="31">
        <f t="shared" si="25"/>
        <v>150</v>
      </c>
      <c r="B168" s="200">
        <f t="shared" si="26"/>
        <v>94878</v>
      </c>
      <c r="C168" s="200">
        <f t="shared" si="26"/>
        <v>94915.5</v>
      </c>
      <c r="D168" s="200">
        <f t="shared" si="26"/>
        <v>94914.375</v>
      </c>
      <c r="E168" s="200">
        <f t="shared" si="26"/>
        <v>94914.328500000003</v>
      </c>
      <c r="F168" s="200">
        <f t="shared" si="23"/>
        <v>94914</v>
      </c>
      <c r="G168" s="200">
        <f t="shared" si="24"/>
        <v>94914</v>
      </c>
      <c r="H168" s="233">
        <f t="shared" si="27"/>
        <v>94914</v>
      </c>
      <c r="I168" s="43">
        <f t="shared" si="27"/>
        <v>94914</v>
      </c>
      <c r="J168" s="42">
        <f t="shared" si="27"/>
        <v>94914</v>
      </c>
    </row>
    <row r="169" spans="1:10" x14ac:dyDescent="0.2">
      <c r="A169" s="31">
        <f t="shared" si="25"/>
        <v>151</v>
      </c>
      <c r="B169" s="200">
        <f t="shared" si="26"/>
        <v>95243</v>
      </c>
      <c r="C169" s="200">
        <f t="shared" si="26"/>
        <v>95280.75</v>
      </c>
      <c r="D169" s="200">
        <f t="shared" si="26"/>
        <v>95279.617499999993</v>
      </c>
      <c r="E169" s="200">
        <f t="shared" si="26"/>
        <v>95279.570689999993</v>
      </c>
      <c r="F169" s="200">
        <f t="shared" si="23"/>
        <v>95280</v>
      </c>
      <c r="G169" s="200">
        <f t="shared" si="24"/>
        <v>95280</v>
      </c>
      <c r="H169" s="233">
        <f t="shared" si="27"/>
        <v>95280</v>
      </c>
      <c r="I169" s="43">
        <f t="shared" si="27"/>
        <v>95280</v>
      </c>
      <c r="J169" s="42">
        <f t="shared" si="27"/>
        <v>95280</v>
      </c>
    </row>
    <row r="170" spans="1:10" x14ac:dyDescent="0.2">
      <c r="A170" s="31">
        <f t="shared" si="25"/>
        <v>152</v>
      </c>
      <c r="B170" s="200">
        <f t="shared" si="26"/>
        <v>95608</v>
      </c>
      <c r="C170" s="200">
        <f t="shared" si="26"/>
        <v>95646</v>
      </c>
      <c r="D170" s="200">
        <f t="shared" si="26"/>
        <v>95644.86</v>
      </c>
      <c r="E170" s="200">
        <f t="shared" si="26"/>
        <v>95644.812879999998</v>
      </c>
      <c r="F170" s="200">
        <f t="shared" si="23"/>
        <v>95645</v>
      </c>
      <c r="G170" s="200">
        <f t="shared" si="24"/>
        <v>95645</v>
      </c>
      <c r="H170" s="233">
        <f t="shared" si="27"/>
        <v>95645</v>
      </c>
      <c r="I170" s="43">
        <f t="shared" si="27"/>
        <v>95645</v>
      </c>
      <c r="J170" s="42">
        <f t="shared" si="27"/>
        <v>95645</v>
      </c>
    </row>
    <row r="171" spans="1:10" x14ac:dyDescent="0.2">
      <c r="A171" s="31">
        <f t="shared" si="25"/>
        <v>153</v>
      </c>
      <c r="B171" s="200">
        <f t="shared" si="26"/>
        <v>95973</v>
      </c>
      <c r="C171" s="200">
        <f t="shared" si="26"/>
        <v>96011.25</v>
      </c>
      <c r="D171" s="200">
        <f t="shared" si="26"/>
        <v>96010.102500000008</v>
      </c>
      <c r="E171" s="200">
        <f t="shared" si="26"/>
        <v>96010.055070000002</v>
      </c>
      <c r="F171" s="200">
        <f t="shared" si="23"/>
        <v>96010</v>
      </c>
      <c r="G171" s="200">
        <f t="shared" si="24"/>
        <v>96010</v>
      </c>
      <c r="H171" s="233">
        <f t="shared" si="27"/>
        <v>96010</v>
      </c>
      <c r="I171" s="43">
        <f t="shared" si="27"/>
        <v>96010</v>
      </c>
      <c r="J171" s="42">
        <f t="shared" si="27"/>
        <v>96010</v>
      </c>
    </row>
    <row r="172" spans="1:10" x14ac:dyDescent="0.2">
      <c r="A172" s="31">
        <f t="shared" si="25"/>
        <v>154</v>
      </c>
      <c r="B172" s="200">
        <f t="shared" si="26"/>
        <v>96338</v>
      </c>
      <c r="C172" s="200">
        <f t="shared" si="26"/>
        <v>96376.5</v>
      </c>
      <c r="D172" s="200">
        <f t="shared" si="26"/>
        <v>96375.345000000001</v>
      </c>
      <c r="E172" s="200">
        <f t="shared" si="26"/>
        <v>96375.297259999992</v>
      </c>
      <c r="F172" s="200">
        <f t="shared" si="23"/>
        <v>96375</v>
      </c>
      <c r="G172" s="200">
        <f t="shared" si="24"/>
        <v>96375</v>
      </c>
      <c r="H172" s="233">
        <f t="shared" si="27"/>
        <v>96375</v>
      </c>
      <c r="I172" s="43">
        <f t="shared" si="27"/>
        <v>96375</v>
      </c>
      <c r="J172" s="42">
        <f t="shared" si="27"/>
        <v>96375</v>
      </c>
    </row>
    <row r="173" spans="1:10" x14ac:dyDescent="0.2">
      <c r="A173" s="31">
        <f t="shared" si="25"/>
        <v>155</v>
      </c>
      <c r="B173" s="200">
        <f t="shared" si="26"/>
        <v>96703</v>
      </c>
      <c r="C173" s="200">
        <f t="shared" si="26"/>
        <v>96741.75</v>
      </c>
      <c r="D173" s="200">
        <f t="shared" si="26"/>
        <v>96740.587499999994</v>
      </c>
      <c r="E173" s="200">
        <f t="shared" si="26"/>
        <v>96740.539449999997</v>
      </c>
      <c r="F173" s="200">
        <f t="shared" si="23"/>
        <v>96741</v>
      </c>
      <c r="G173" s="200">
        <f t="shared" si="24"/>
        <v>96741</v>
      </c>
      <c r="H173" s="233">
        <f t="shared" si="27"/>
        <v>96741</v>
      </c>
      <c r="I173" s="43">
        <f t="shared" si="27"/>
        <v>96741</v>
      </c>
      <c r="J173" s="42">
        <f t="shared" si="27"/>
        <v>96741</v>
      </c>
    </row>
    <row r="174" spans="1:10" x14ac:dyDescent="0.2">
      <c r="A174" s="31">
        <f t="shared" si="25"/>
        <v>156</v>
      </c>
      <c r="B174" s="200">
        <f t="shared" si="26"/>
        <v>97068</v>
      </c>
      <c r="C174" s="200">
        <f t="shared" si="26"/>
        <v>97107</v>
      </c>
      <c r="D174" s="200">
        <f t="shared" si="26"/>
        <v>97105.83</v>
      </c>
      <c r="E174" s="200">
        <f t="shared" si="26"/>
        <v>97105.781640000001</v>
      </c>
      <c r="F174" s="200">
        <f t="shared" si="23"/>
        <v>97106</v>
      </c>
      <c r="G174" s="200">
        <f t="shared" si="24"/>
        <v>97106</v>
      </c>
      <c r="H174" s="233">
        <f t="shared" si="27"/>
        <v>97106</v>
      </c>
      <c r="I174" s="43">
        <f t="shared" si="27"/>
        <v>97106</v>
      </c>
      <c r="J174" s="42">
        <f t="shared" si="27"/>
        <v>97106</v>
      </c>
    </row>
    <row r="175" spans="1:10" x14ac:dyDescent="0.2">
      <c r="A175" s="31">
        <f t="shared" si="25"/>
        <v>157</v>
      </c>
      <c r="B175" s="200">
        <f t="shared" si="26"/>
        <v>97433</v>
      </c>
      <c r="C175" s="200">
        <f t="shared" si="26"/>
        <v>97472.25</v>
      </c>
      <c r="D175" s="200">
        <f t="shared" si="26"/>
        <v>97471.072500000009</v>
      </c>
      <c r="E175" s="200">
        <f t="shared" si="26"/>
        <v>97471.023829999991</v>
      </c>
      <c r="F175" s="200">
        <f t="shared" si="23"/>
        <v>97471</v>
      </c>
      <c r="G175" s="200">
        <f t="shared" si="24"/>
        <v>97471</v>
      </c>
      <c r="H175" s="233">
        <f t="shared" si="27"/>
        <v>97471</v>
      </c>
      <c r="I175" s="43">
        <f t="shared" si="27"/>
        <v>97471</v>
      </c>
      <c r="J175" s="42">
        <f t="shared" si="27"/>
        <v>97471</v>
      </c>
    </row>
    <row r="176" spans="1:10" x14ac:dyDescent="0.2">
      <c r="A176" s="31">
        <f t="shared" si="25"/>
        <v>158</v>
      </c>
      <c r="B176" s="200">
        <f t="shared" ref="B176:E195" si="28">$A$7+B$12*$A176</f>
        <v>97798</v>
      </c>
      <c r="C176" s="200">
        <f t="shared" si="28"/>
        <v>97837.5</v>
      </c>
      <c r="D176" s="200">
        <f t="shared" si="28"/>
        <v>97836.315000000002</v>
      </c>
      <c r="E176" s="200">
        <f t="shared" si="28"/>
        <v>97836.266019999995</v>
      </c>
      <c r="F176" s="200">
        <f t="shared" si="23"/>
        <v>97836</v>
      </c>
      <c r="G176" s="200">
        <f t="shared" si="24"/>
        <v>97836</v>
      </c>
      <c r="H176" s="233">
        <f t="shared" ref="H176:J195" si="29">$G176</f>
        <v>97836</v>
      </c>
      <c r="I176" s="43">
        <f t="shared" si="29"/>
        <v>97836</v>
      </c>
      <c r="J176" s="42">
        <f t="shared" si="29"/>
        <v>97836</v>
      </c>
    </row>
    <row r="177" spans="1:10" x14ac:dyDescent="0.2">
      <c r="A177" s="31">
        <f t="shared" si="25"/>
        <v>159</v>
      </c>
      <c r="B177" s="200">
        <f t="shared" si="28"/>
        <v>98163</v>
      </c>
      <c r="C177" s="200">
        <f t="shared" si="28"/>
        <v>98202.75</v>
      </c>
      <c r="D177" s="200">
        <f t="shared" si="28"/>
        <v>98201.557499999995</v>
      </c>
      <c r="E177" s="200">
        <f t="shared" si="28"/>
        <v>98201.50821</v>
      </c>
      <c r="F177" s="200">
        <f t="shared" si="23"/>
        <v>98202</v>
      </c>
      <c r="G177" s="200">
        <f t="shared" si="24"/>
        <v>98202</v>
      </c>
      <c r="H177" s="233">
        <f t="shared" si="29"/>
        <v>98202</v>
      </c>
      <c r="I177" s="43">
        <f t="shared" si="29"/>
        <v>98202</v>
      </c>
      <c r="J177" s="42">
        <f t="shared" si="29"/>
        <v>98202</v>
      </c>
    </row>
    <row r="178" spans="1:10" x14ac:dyDescent="0.2">
      <c r="A178" s="31">
        <f t="shared" si="25"/>
        <v>160</v>
      </c>
      <c r="B178" s="200">
        <f t="shared" si="28"/>
        <v>98528</v>
      </c>
      <c r="C178" s="200">
        <f t="shared" si="28"/>
        <v>98568</v>
      </c>
      <c r="D178" s="200">
        <f t="shared" si="28"/>
        <v>98566.8</v>
      </c>
      <c r="E178" s="200">
        <f t="shared" si="28"/>
        <v>98566.75039999999</v>
      </c>
      <c r="F178" s="200">
        <f t="shared" si="23"/>
        <v>98567</v>
      </c>
      <c r="G178" s="200">
        <f t="shared" si="24"/>
        <v>98567</v>
      </c>
      <c r="H178" s="233">
        <f t="shared" si="29"/>
        <v>98567</v>
      </c>
      <c r="I178" s="43">
        <f t="shared" si="29"/>
        <v>98567</v>
      </c>
      <c r="J178" s="42">
        <f t="shared" si="29"/>
        <v>98567</v>
      </c>
    </row>
    <row r="179" spans="1:10" x14ac:dyDescent="0.2">
      <c r="A179" s="31">
        <f t="shared" si="25"/>
        <v>161</v>
      </c>
      <c r="B179" s="200">
        <f t="shared" si="28"/>
        <v>98893</v>
      </c>
      <c r="C179" s="200">
        <f t="shared" si="28"/>
        <v>98933.25</v>
      </c>
      <c r="D179" s="200">
        <f t="shared" si="28"/>
        <v>98932.04250000001</v>
      </c>
      <c r="E179" s="200">
        <f t="shared" si="28"/>
        <v>98931.992590000009</v>
      </c>
      <c r="F179" s="200">
        <f t="shared" si="23"/>
        <v>98932</v>
      </c>
      <c r="G179" s="200">
        <f t="shared" si="24"/>
        <v>98932</v>
      </c>
      <c r="H179" s="233">
        <f t="shared" si="29"/>
        <v>98932</v>
      </c>
      <c r="I179" s="43">
        <f t="shared" si="29"/>
        <v>98932</v>
      </c>
      <c r="J179" s="42">
        <f t="shared" si="29"/>
        <v>98932</v>
      </c>
    </row>
    <row r="180" spans="1:10" x14ac:dyDescent="0.2">
      <c r="A180" s="31">
        <f t="shared" si="25"/>
        <v>162</v>
      </c>
      <c r="B180" s="200">
        <f t="shared" si="28"/>
        <v>99258</v>
      </c>
      <c r="C180" s="200">
        <f t="shared" si="28"/>
        <v>99298.5</v>
      </c>
      <c r="D180" s="200">
        <f t="shared" si="28"/>
        <v>99297.285000000003</v>
      </c>
      <c r="E180" s="200">
        <f t="shared" si="28"/>
        <v>99297.234779999999</v>
      </c>
      <c r="F180" s="200">
        <f t="shared" si="23"/>
        <v>99297</v>
      </c>
      <c r="G180" s="200">
        <f t="shared" si="24"/>
        <v>99297</v>
      </c>
      <c r="H180" s="233">
        <f t="shared" si="29"/>
        <v>99297</v>
      </c>
      <c r="I180" s="43">
        <f t="shared" si="29"/>
        <v>99297</v>
      </c>
      <c r="J180" s="42">
        <f t="shared" si="29"/>
        <v>99297</v>
      </c>
    </row>
    <row r="181" spans="1:10" x14ac:dyDescent="0.2">
      <c r="A181" s="31">
        <f t="shared" si="25"/>
        <v>163</v>
      </c>
      <c r="B181" s="200">
        <f t="shared" si="28"/>
        <v>99623</v>
      </c>
      <c r="C181" s="200">
        <f t="shared" si="28"/>
        <v>99663.75</v>
      </c>
      <c r="D181" s="200">
        <f t="shared" si="28"/>
        <v>99662.527499999997</v>
      </c>
      <c r="E181" s="200">
        <f t="shared" si="28"/>
        <v>99662.476969999989</v>
      </c>
      <c r="F181" s="200">
        <f t="shared" si="23"/>
        <v>99663</v>
      </c>
      <c r="G181" s="200">
        <f t="shared" si="24"/>
        <v>99663</v>
      </c>
      <c r="H181" s="233">
        <f t="shared" si="29"/>
        <v>99663</v>
      </c>
      <c r="I181" s="43">
        <f t="shared" si="29"/>
        <v>99663</v>
      </c>
      <c r="J181" s="42">
        <f t="shared" si="29"/>
        <v>99663</v>
      </c>
    </row>
    <row r="182" spans="1:10" x14ac:dyDescent="0.2">
      <c r="A182" s="31">
        <f t="shared" si="25"/>
        <v>164</v>
      </c>
      <c r="B182" s="200">
        <f t="shared" si="28"/>
        <v>99988</v>
      </c>
      <c r="C182" s="200">
        <f t="shared" si="28"/>
        <v>100029</v>
      </c>
      <c r="D182" s="200">
        <f t="shared" si="28"/>
        <v>100027.77</v>
      </c>
      <c r="E182" s="200">
        <f t="shared" si="28"/>
        <v>100027.71916000001</v>
      </c>
      <c r="F182" s="200">
        <f t="shared" si="23"/>
        <v>100028</v>
      </c>
      <c r="G182" s="200">
        <f t="shared" si="24"/>
        <v>100028</v>
      </c>
      <c r="H182" s="233">
        <f t="shared" si="29"/>
        <v>100028</v>
      </c>
      <c r="I182" s="43">
        <f t="shared" si="29"/>
        <v>100028</v>
      </c>
      <c r="J182" s="42">
        <f t="shared" si="29"/>
        <v>100028</v>
      </c>
    </row>
    <row r="183" spans="1:10" x14ac:dyDescent="0.2">
      <c r="A183" s="31">
        <f t="shared" si="25"/>
        <v>165</v>
      </c>
      <c r="B183" s="200">
        <f t="shared" si="28"/>
        <v>100353</v>
      </c>
      <c r="C183" s="200">
        <f t="shared" si="28"/>
        <v>100394.25</v>
      </c>
      <c r="D183" s="200">
        <f t="shared" si="28"/>
        <v>100393.01250000001</v>
      </c>
      <c r="E183" s="200">
        <f t="shared" si="28"/>
        <v>100392.96135</v>
      </c>
      <c r="F183" s="200">
        <f t="shared" si="23"/>
        <v>100393</v>
      </c>
      <c r="G183" s="200">
        <f t="shared" si="24"/>
        <v>100393</v>
      </c>
      <c r="H183" s="233">
        <f t="shared" si="29"/>
        <v>100393</v>
      </c>
      <c r="I183" s="43">
        <f t="shared" si="29"/>
        <v>100393</v>
      </c>
      <c r="J183" s="42">
        <f t="shared" si="29"/>
        <v>100393</v>
      </c>
    </row>
    <row r="184" spans="1:10" x14ac:dyDescent="0.2">
      <c r="A184" s="31">
        <f t="shared" si="25"/>
        <v>166</v>
      </c>
      <c r="B184" s="200">
        <f t="shared" si="28"/>
        <v>100718</v>
      </c>
      <c r="C184" s="200">
        <f t="shared" si="28"/>
        <v>100759.5</v>
      </c>
      <c r="D184" s="200">
        <f t="shared" si="28"/>
        <v>100758.255</v>
      </c>
      <c r="E184" s="200">
        <f t="shared" si="28"/>
        <v>100758.20354</v>
      </c>
      <c r="F184" s="200">
        <f t="shared" si="23"/>
        <v>100758</v>
      </c>
      <c r="G184" s="200">
        <f t="shared" si="24"/>
        <v>100758</v>
      </c>
      <c r="H184" s="233">
        <f t="shared" si="29"/>
        <v>100758</v>
      </c>
      <c r="I184" s="43">
        <f t="shared" si="29"/>
        <v>100758</v>
      </c>
      <c r="J184" s="42">
        <f t="shared" si="29"/>
        <v>100758</v>
      </c>
    </row>
    <row r="185" spans="1:10" x14ac:dyDescent="0.2">
      <c r="A185" s="31">
        <f t="shared" si="25"/>
        <v>167</v>
      </c>
      <c r="B185" s="200">
        <f t="shared" si="28"/>
        <v>101083</v>
      </c>
      <c r="C185" s="200">
        <f t="shared" si="28"/>
        <v>101124.75</v>
      </c>
      <c r="D185" s="200">
        <f t="shared" si="28"/>
        <v>101123.4975</v>
      </c>
      <c r="E185" s="200">
        <f t="shared" si="28"/>
        <v>101123.44573000001</v>
      </c>
      <c r="F185" s="200">
        <f t="shared" si="23"/>
        <v>101124</v>
      </c>
      <c r="G185" s="200">
        <f t="shared" si="24"/>
        <v>101124</v>
      </c>
      <c r="H185" s="233">
        <f t="shared" si="29"/>
        <v>101124</v>
      </c>
      <c r="I185" s="43">
        <f t="shared" si="29"/>
        <v>101124</v>
      </c>
      <c r="J185" s="42">
        <f t="shared" si="29"/>
        <v>101124</v>
      </c>
    </row>
    <row r="186" spans="1:10" x14ac:dyDescent="0.2">
      <c r="A186" s="31">
        <f t="shared" si="25"/>
        <v>168</v>
      </c>
      <c r="B186" s="200">
        <f t="shared" si="28"/>
        <v>101448</v>
      </c>
      <c r="C186" s="200">
        <f t="shared" si="28"/>
        <v>101490</v>
      </c>
      <c r="D186" s="200">
        <f t="shared" si="28"/>
        <v>101488.73999999999</v>
      </c>
      <c r="E186" s="200">
        <f t="shared" si="28"/>
        <v>101488.68792</v>
      </c>
      <c r="F186" s="200">
        <f t="shared" si="23"/>
        <v>101489</v>
      </c>
      <c r="G186" s="200">
        <f t="shared" si="24"/>
        <v>101489</v>
      </c>
      <c r="H186" s="233">
        <f t="shared" si="29"/>
        <v>101489</v>
      </c>
      <c r="I186" s="43">
        <f t="shared" si="29"/>
        <v>101489</v>
      </c>
      <c r="J186" s="42">
        <f t="shared" si="29"/>
        <v>101489</v>
      </c>
    </row>
    <row r="187" spans="1:10" x14ac:dyDescent="0.2">
      <c r="A187" s="31">
        <f t="shared" si="25"/>
        <v>169</v>
      </c>
      <c r="B187" s="200">
        <f t="shared" si="28"/>
        <v>101813</v>
      </c>
      <c r="C187" s="200">
        <f t="shared" si="28"/>
        <v>101855.25</v>
      </c>
      <c r="D187" s="200">
        <f t="shared" si="28"/>
        <v>101853.9825</v>
      </c>
      <c r="E187" s="200">
        <f t="shared" si="28"/>
        <v>101853.93011</v>
      </c>
      <c r="F187" s="200">
        <f t="shared" si="23"/>
        <v>101854</v>
      </c>
      <c r="G187" s="200">
        <f t="shared" si="24"/>
        <v>101854</v>
      </c>
      <c r="H187" s="233">
        <f t="shared" si="29"/>
        <v>101854</v>
      </c>
      <c r="I187" s="43">
        <f t="shared" si="29"/>
        <v>101854</v>
      </c>
      <c r="J187" s="42">
        <f t="shared" si="29"/>
        <v>101854</v>
      </c>
    </row>
    <row r="188" spans="1:10" x14ac:dyDescent="0.2">
      <c r="A188" s="31">
        <f t="shared" si="25"/>
        <v>170</v>
      </c>
      <c r="B188" s="200">
        <f t="shared" si="28"/>
        <v>102178</v>
      </c>
      <c r="C188" s="200">
        <f t="shared" si="28"/>
        <v>102220.5</v>
      </c>
      <c r="D188" s="200">
        <f t="shared" si="28"/>
        <v>102219.22500000001</v>
      </c>
      <c r="E188" s="200">
        <f t="shared" si="28"/>
        <v>102219.17230000001</v>
      </c>
      <c r="F188" s="200">
        <f t="shared" si="23"/>
        <v>102219</v>
      </c>
      <c r="G188" s="200">
        <f t="shared" si="24"/>
        <v>102219</v>
      </c>
      <c r="H188" s="233">
        <f t="shared" si="29"/>
        <v>102219</v>
      </c>
      <c r="I188" s="43">
        <f t="shared" si="29"/>
        <v>102219</v>
      </c>
      <c r="J188" s="42">
        <f t="shared" si="29"/>
        <v>102219</v>
      </c>
    </row>
    <row r="189" spans="1:10" x14ac:dyDescent="0.2">
      <c r="A189" s="31">
        <f t="shared" si="25"/>
        <v>171</v>
      </c>
      <c r="B189" s="200">
        <f t="shared" si="28"/>
        <v>102543</v>
      </c>
      <c r="C189" s="200">
        <f t="shared" si="28"/>
        <v>102585.75</v>
      </c>
      <c r="D189" s="200">
        <f t="shared" si="28"/>
        <v>102584.4675</v>
      </c>
      <c r="E189" s="200">
        <f t="shared" si="28"/>
        <v>102584.41449</v>
      </c>
      <c r="F189" s="200">
        <f t="shared" si="23"/>
        <v>102585</v>
      </c>
      <c r="G189" s="200">
        <f t="shared" si="24"/>
        <v>102585</v>
      </c>
      <c r="H189" s="233">
        <f t="shared" si="29"/>
        <v>102585</v>
      </c>
      <c r="I189" s="43">
        <f t="shared" si="29"/>
        <v>102585</v>
      </c>
      <c r="J189" s="42">
        <f t="shared" si="29"/>
        <v>102585</v>
      </c>
    </row>
    <row r="190" spans="1:10" x14ac:dyDescent="0.2">
      <c r="A190" s="31">
        <f t="shared" si="25"/>
        <v>172</v>
      </c>
      <c r="B190" s="200">
        <f t="shared" si="28"/>
        <v>102908</v>
      </c>
      <c r="C190" s="200">
        <f t="shared" si="28"/>
        <v>102951</v>
      </c>
      <c r="D190" s="200">
        <f t="shared" si="28"/>
        <v>102949.70999999999</v>
      </c>
      <c r="E190" s="200">
        <f t="shared" si="28"/>
        <v>102949.65668</v>
      </c>
      <c r="F190" s="200">
        <f t="shared" si="23"/>
        <v>102950</v>
      </c>
      <c r="G190" s="200">
        <f t="shared" si="24"/>
        <v>102950</v>
      </c>
      <c r="H190" s="233">
        <f t="shared" si="29"/>
        <v>102950</v>
      </c>
      <c r="I190" s="43">
        <f t="shared" si="29"/>
        <v>102950</v>
      </c>
      <c r="J190" s="42">
        <f t="shared" si="29"/>
        <v>102950</v>
      </c>
    </row>
    <row r="191" spans="1:10" x14ac:dyDescent="0.2">
      <c r="A191" s="31">
        <f t="shared" si="25"/>
        <v>173</v>
      </c>
      <c r="B191" s="200">
        <f t="shared" si="28"/>
        <v>103273</v>
      </c>
      <c r="C191" s="200">
        <f t="shared" si="28"/>
        <v>103316.25</v>
      </c>
      <c r="D191" s="200">
        <f t="shared" si="28"/>
        <v>103314.9525</v>
      </c>
      <c r="E191" s="200">
        <f t="shared" si="28"/>
        <v>103314.89887</v>
      </c>
      <c r="F191" s="200">
        <f t="shared" si="23"/>
        <v>103315</v>
      </c>
      <c r="G191" s="200">
        <f t="shared" si="24"/>
        <v>103315</v>
      </c>
      <c r="H191" s="233">
        <f t="shared" si="29"/>
        <v>103315</v>
      </c>
      <c r="I191" s="43">
        <f t="shared" si="29"/>
        <v>103315</v>
      </c>
      <c r="J191" s="42">
        <f t="shared" si="29"/>
        <v>103315</v>
      </c>
    </row>
    <row r="192" spans="1:10" x14ac:dyDescent="0.2">
      <c r="A192" s="31">
        <f t="shared" si="25"/>
        <v>174</v>
      </c>
      <c r="B192" s="200">
        <f t="shared" si="28"/>
        <v>103638</v>
      </c>
      <c r="C192" s="200">
        <f t="shared" si="28"/>
        <v>103681.5</v>
      </c>
      <c r="D192" s="200">
        <f t="shared" si="28"/>
        <v>103680.19500000001</v>
      </c>
      <c r="E192" s="200">
        <f t="shared" si="28"/>
        <v>103680.14105999999</v>
      </c>
      <c r="F192" s="200">
        <f t="shared" si="23"/>
        <v>103680</v>
      </c>
      <c r="G192" s="200">
        <f t="shared" si="24"/>
        <v>103680</v>
      </c>
      <c r="H192" s="233">
        <f t="shared" si="29"/>
        <v>103680</v>
      </c>
      <c r="I192" s="43">
        <f t="shared" si="29"/>
        <v>103680</v>
      </c>
      <c r="J192" s="42">
        <f t="shared" si="29"/>
        <v>103680</v>
      </c>
    </row>
    <row r="193" spans="1:10" x14ac:dyDescent="0.2">
      <c r="A193" s="31">
        <f t="shared" si="25"/>
        <v>175</v>
      </c>
      <c r="B193" s="200">
        <f t="shared" si="28"/>
        <v>104003</v>
      </c>
      <c r="C193" s="200">
        <f t="shared" si="28"/>
        <v>104046.75</v>
      </c>
      <c r="D193" s="200">
        <f t="shared" si="28"/>
        <v>104045.4375</v>
      </c>
      <c r="E193" s="200">
        <f t="shared" si="28"/>
        <v>104045.38325</v>
      </c>
      <c r="F193" s="200">
        <f t="shared" si="23"/>
        <v>104046</v>
      </c>
      <c r="G193" s="200">
        <f t="shared" si="24"/>
        <v>104046</v>
      </c>
      <c r="H193" s="233">
        <f t="shared" si="29"/>
        <v>104046</v>
      </c>
      <c r="I193" s="43">
        <f t="shared" si="29"/>
        <v>104046</v>
      </c>
      <c r="J193" s="42">
        <f t="shared" si="29"/>
        <v>104046</v>
      </c>
    </row>
    <row r="194" spans="1:10" x14ac:dyDescent="0.2">
      <c r="A194" s="31">
        <f t="shared" si="25"/>
        <v>176</v>
      </c>
      <c r="B194" s="200">
        <f t="shared" si="28"/>
        <v>104368</v>
      </c>
      <c r="C194" s="200">
        <f t="shared" si="28"/>
        <v>104412</v>
      </c>
      <c r="D194" s="200">
        <f t="shared" si="28"/>
        <v>104410.68</v>
      </c>
      <c r="E194" s="200">
        <f t="shared" si="28"/>
        <v>104410.62544</v>
      </c>
      <c r="F194" s="200">
        <f t="shared" si="23"/>
        <v>104411</v>
      </c>
      <c r="G194" s="200">
        <f t="shared" si="24"/>
        <v>104411</v>
      </c>
      <c r="H194" s="233">
        <f t="shared" si="29"/>
        <v>104411</v>
      </c>
      <c r="I194" s="43">
        <f t="shared" si="29"/>
        <v>104411</v>
      </c>
      <c r="J194" s="42">
        <f t="shared" si="29"/>
        <v>104411</v>
      </c>
    </row>
    <row r="195" spans="1:10" x14ac:dyDescent="0.2">
      <c r="A195" s="31">
        <f t="shared" si="25"/>
        <v>177</v>
      </c>
      <c r="B195" s="200">
        <f t="shared" si="28"/>
        <v>104733</v>
      </c>
      <c r="C195" s="200">
        <f t="shared" si="28"/>
        <v>104777.25</v>
      </c>
      <c r="D195" s="200">
        <f t="shared" si="28"/>
        <v>104775.9225</v>
      </c>
      <c r="E195" s="200">
        <f t="shared" si="28"/>
        <v>104775.86762999999</v>
      </c>
      <c r="F195" s="200">
        <f t="shared" si="23"/>
        <v>104776</v>
      </c>
      <c r="G195" s="200">
        <f t="shared" si="24"/>
        <v>104776</v>
      </c>
      <c r="H195" s="233">
        <f t="shared" si="29"/>
        <v>104776</v>
      </c>
      <c r="I195" s="43">
        <f t="shared" si="29"/>
        <v>104776</v>
      </c>
      <c r="J195" s="42">
        <f t="shared" si="29"/>
        <v>104776</v>
      </c>
    </row>
    <row r="196" spans="1:10" x14ac:dyDescent="0.2">
      <c r="A196" s="31">
        <f t="shared" si="25"/>
        <v>178</v>
      </c>
      <c r="B196" s="200">
        <f t="shared" ref="B196:E215" si="30">$A$7+B$12*$A196</f>
        <v>105098</v>
      </c>
      <c r="C196" s="200">
        <f t="shared" si="30"/>
        <v>105142.5</v>
      </c>
      <c r="D196" s="200">
        <f t="shared" si="30"/>
        <v>105141.16500000001</v>
      </c>
      <c r="E196" s="200">
        <f t="shared" si="30"/>
        <v>105141.10982</v>
      </c>
      <c r="F196" s="200">
        <f t="shared" si="23"/>
        <v>105141</v>
      </c>
      <c r="G196" s="200">
        <f t="shared" si="24"/>
        <v>105141</v>
      </c>
      <c r="H196" s="233">
        <f t="shared" ref="H196:J215" si="31">$G196</f>
        <v>105141</v>
      </c>
      <c r="I196" s="43">
        <f t="shared" si="31"/>
        <v>105141</v>
      </c>
      <c r="J196" s="42">
        <f t="shared" si="31"/>
        <v>105141</v>
      </c>
    </row>
    <row r="197" spans="1:10" x14ac:dyDescent="0.2">
      <c r="A197" s="31">
        <f t="shared" si="25"/>
        <v>179</v>
      </c>
      <c r="B197" s="200">
        <f t="shared" si="30"/>
        <v>105463</v>
      </c>
      <c r="C197" s="200">
        <f t="shared" si="30"/>
        <v>105507.75</v>
      </c>
      <c r="D197" s="200">
        <f t="shared" si="30"/>
        <v>105506.4075</v>
      </c>
      <c r="E197" s="200">
        <f t="shared" si="30"/>
        <v>105506.35201</v>
      </c>
      <c r="F197" s="200">
        <f t="shared" si="23"/>
        <v>105507</v>
      </c>
      <c r="G197" s="200">
        <f t="shared" si="24"/>
        <v>105507</v>
      </c>
      <c r="H197" s="233">
        <f t="shared" si="31"/>
        <v>105507</v>
      </c>
      <c r="I197" s="43">
        <f t="shared" si="31"/>
        <v>105507</v>
      </c>
      <c r="J197" s="42">
        <f t="shared" si="31"/>
        <v>105507</v>
      </c>
    </row>
    <row r="198" spans="1:10" x14ac:dyDescent="0.2">
      <c r="A198" s="31">
        <f t="shared" si="25"/>
        <v>180</v>
      </c>
      <c r="B198" s="200">
        <f t="shared" si="30"/>
        <v>105828</v>
      </c>
      <c r="C198" s="200">
        <f t="shared" si="30"/>
        <v>105873</v>
      </c>
      <c r="D198" s="200">
        <f t="shared" si="30"/>
        <v>105871.65</v>
      </c>
      <c r="E198" s="200">
        <f t="shared" si="30"/>
        <v>105871.59419999999</v>
      </c>
      <c r="F198" s="200">
        <f t="shared" si="23"/>
        <v>105872</v>
      </c>
      <c r="G198" s="200">
        <f t="shared" si="24"/>
        <v>105872</v>
      </c>
      <c r="H198" s="233">
        <f t="shared" si="31"/>
        <v>105872</v>
      </c>
      <c r="I198" s="43">
        <f t="shared" si="31"/>
        <v>105872</v>
      </c>
      <c r="J198" s="42">
        <f t="shared" si="31"/>
        <v>105872</v>
      </c>
    </row>
    <row r="199" spans="1:10" x14ac:dyDescent="0.2">
      <c r="A199" s="31">
        <f t="shared" si="25"/>
        <v>181</v>
      </c>
      <c r="B199" s="200">
        <f t="shared" si="30"/>
        <v>106193</v>
      </c>
      <c r="C199" s="200">
        <f t="shared" si="30"/>
        <v>106238.25</v>
      </c>
      <c r="D199" s="200">
        <f t="shared" si="30"/>
        <v>106236.8925</v>
      </c>
      <c r="E199" s="200">
        <f t="shared" si="30"/>
        <v>106236.83639</v>
      </c>
      <c r="F199" s="200">
        <f t="shared" si="23"/>
        <v>106237</v>
      </c>
      <c r="G199" s="200">
        <f t="shared" si="24"/>
        <v>106237</v>
      </c>
      <c r="H199" s="233">
        <f t="shared" si="31"/>
        <v>106237</v>
      </c>
      <c r="I199" s="43">
        <f t="shared" si="31"/>
        <v>106237</v>
      </c>
      <c r="J199" s="42">
        <f t="shared" si="31"/>
        <v>106237</v>
      </c>
    </row>
    <row r="200" spans="1:10" x14ac:dyDescent="0.2">
      <c r="A200" s="31">
        <f t="shared" si="25"/>
        <v>182</v>
      </c>
      <c r="B200" s="200">
        <f t="shared" si="30"/>
        <v>106558</v>
      </c>
      <c r="C200" s="200">
        <f t="shared" si="30"/>
        <v>106603.5</v>
      </c>
      <c r="D200" s="200">
        <f t="shared" si="30"/>
        <v>106602.13499999999</v>
      </c>
      <c r="E200" s="200">
        <f t="shared" si="30"/>
        <v>106602.07858</v>
      </c>
      <c r="F200" s="200">
        <f t="shared" si="23"/>
        <v>106602</v>
      </c>
      <c r="G200" s="200">
        <f t="shared" si="24"/>
        <v>106602</v>
      </c>
      <c r="H200" s="233">
        <f t="shared" si="31"/>
        <v>106602</v>
      </c>
      <c r="I200" s="43">
        <f t="shared" si="31"/>
        <v>106602</v>
      </c>
      <c r="J200" s="42">
        <f t="shared" si="31"/>
        <v>106602</v>
      </c>
    </row>
    <row r="201" spans="1:10" x14ac:dyDescent="0.2">
      <c r="A201" s="31">
        <f t="shared" si="25"/>
        <v>183</v>
      </c>
      <c r="B201" s="200">
        <f t="shared" si="30"/>
        <v>106923</v>
      </c>
      <c r="C201" s="200">
        <f t="shared" si="30"/>
        <v>106968.75</v>
      </c>
      <c r="D201" s="200">
        <f t="shared" si="30"/>
        <v>106967.3775</v>
      </c>
      <c r="E201" s="200">
        <f t="shared" si="30"/>
        <v>106967.32077000001</v>
      </c>
      <c r="F201" s="200">
        <f t="shared" si="23"/>
        <v>106968</v>
      </c>
      <c r="G201" s="200">
        <f t="shared" si="24"/>
        <v>106968</v>
      </c>
      <c r="H201" s="233">
        <f t="shared" si="31"/>
        <v>106968</v>
      </c>
      <c r="I201" s="43">
        <f t="shared" si="31"/>
        <v>106968</v>
      </c>
      <c r="J201" s="42">
        <f t="shared" si="31"/>
        <v>106968</v>
      </c>
    </row>
    <row r="202" spans="1:10" x14ac:dyDescent="0.2">
      <c r="A202" s="31">
        <f t="shared" si="25"/>
        <v>184</v>
      </c>
      <c r="B202" s="200">
        <f t="shared" si="30"/>
        <v>107288</v>
      </c>
      <c r="C202" s="200">
        <f t="shared" si="30"/>
        <v>107334</v>
      </c>
      <c r="D202" s="200">
        <f t="shared" si="30"/>
        <v>107332.62</v>
      </c>
      <c r="E202" s="200">
        <f t="shared" si="30"/>
        <v>107332.56296</v>
      </c>
      <c r="F202" s="200">
        <f t="shared" si="23"/>
        <v>107333</v>
      </c>
      <c r="G202" s="200">
        <f t="shared" si="24"/>
        <v>107333</v>
      </c>
      <c r="H202" s="233">
        <f t="shared" si="31"/>
        <v>107333</v>
      </c>
      <c r="I202" s="43">
        <f t="shared" si="31"/>
        <v>107333</v>
      </c>
      <c r="J202" s="42">
        <f t="shared" si="31"/>
        <v>107333</v>
      </c>
    </row>
    <row r="203" spans="1:10" x14ac:dyDescent="0.2">
      <c r="A203" s="31">
        <f t="shared" si="25"/>
        <v>185</v>
      </c>
      <c r="B203" s="200">
        <f t="shared" si="30"/>
        <v>107653</v>
      </c>
      <c r="C203" s="200">
        <f t="shared" si="30"/>
        <v>107699.25</v>
      </c>
      <c r="D203" s="200">
        <f t="shared" si="30"/>
        <v>107697.8625</v>
      </c>
      <c r="E203" s="200">
        <f t="shared" si="30"/>
        <v>107697.80515</v>
      </c>
      <c r="F203" s="200">
        <f t="shared" si="23"/>
        <v>107698</v>
      </c>
      <c r="G203" s="200">
        <f t="shared" si="24"/>
        <v>107698</v>
      </c>
      <c r="H203" s="233">
        <f t="shared" si="31"/>
        <v>107698</v>
      </c>
      <c r="I203" s="43">
        <f t="shared" si="31"/>
        <v>107698</v>
      </c>
      <c r="J203" s="42">
        <f t="shared" si="31"/>
        <v>107698</v>
      </c>
    </row>
    <row r="204" spans="1:10" x14ac:dyDescent="0.2">
      <c r="A204" s="31">
        <f t="shared" si="25"/>
        <v>186</v>
      </c>
      <c r="B204" s="200">
        <f t="shared" si="30"/>
        <v>108018</v>
      </c>
      <c r="C204" s="200">
        <f t="shared" si="30"/>
        <v>108064.5</v>
      </c>
      <c r="D204" s="200">
        <f t="shared" si="30"/>
        <v>108063.105</v>
      </c>
      <c r="E204" s="200">
        <f t="shared" si="30"/>
        <v>108063.04734</v>
      </c>
      <c r="F204" s="200">
        <f t="shared" si="23"/>
        <v>108063</v>
      </c>
      <c r="G204" s="200">
        <f t="shared" si="24"/>
        <v>108063</v>
      </c>
      <c r="H204" s="233">
        <f t="shared" si="31"/>
        <v>108063</v>
      </c>
      <c r="I204" s="43">
        <f t="shared" si="31"/>
        <v>108063</v>
      </c>
      <c r="J204" s="42">
        <f t="shared" si="31"/>
        <v>108063</v>
      </c>
    </row>
    <row r="205" spans="1:10" x14ac:dyDescent="0.2">
      <c r="A205" s="31">
        <f t="shared" si="25"/>
        <v>187</v>
      </c>
      <c r="B205" s="200">
        <f t="shared" si="30"/>
        <v>108383</v>
      </c>
      <c r="C205" s="200">
        <f t="shared" si="30"/>
        <v>108429.75</v>
      </c>
      <c r="D205" s="200">
        <f t="shared" si="30"/>
        <v>108428.3475</v>
      </c>
      <c r="E205" s="200">
        <f t="shared" si="30"/>
        <v>108428.28952999999</v>
      </c>
      <c r="F205" s="200">
        <f t="shared" si="23"/>
        <v>108429</v>
      </c>
      <c r="G205" s="200">
        <f t="shared" si="24"/>
        <v>108429</v>
      </c>
      <c r="H205" s="233">
        <f t="shared" si="31"/>
        <v>108429</v>
      </c>
      <c r="I205" s="43">
        <f t="shared" si="31"/>
        <v>108429</v>
      </c>
      <c r="J205" s="42">
        <f t="shared" si="31"/>
        <v>108429</v>
      </c>
    </row>
    <row r="206" spans="1:10" x14ac:dyDescent="0.2">
      <c r="A206" s="31">
        <f t="shared" si="25"/>
        <v>188</v>
      </c>
      <c r="B206" s="200">
        <f t="shared" si="30"/>
        <v>108748</v>
      </c>
      <c r="C206" s="200">
        <f t="shared" si="30"/>
        <v>108795</v>
      </c>
      <c r="D206" s="200">
        <f t="shared" si="30"/>
        <v>108793.59</v>
      </c>
      <c r="E206" s="200">
        <f t="shared" si="30"/>
        <v>108793.53172</v>
      </c>
      <c r="F206" s="200">
        <f t="shared" si="23"/>
        <v>108794</v>
      </c>
      <c r="G206" s="200">
        <f t="shared" si="24"/>
        <v>108794</v>
      </c>
      <c r="H206" s="233">
        <f t="shared" si="31"/>
        <v>108794</v>
      </c>
      <c r="I206" s="43">
        <f t="shared" si="31"/>
        <v>108794</v>
      </c>
      <c r="J206" s="42">
        <f t="shared" si="31"/>
        <v>108794</v>
      </c>
    </row>
    <row r="207" spans="1:10" x14ac:dyDescent="0.2">
      <c r="A207" s="31">
        <f t="shared" si="25"/>
        <v>189</v>
      </c>
      <c r="B207" s="200">
        <f t="shared" si="30"/>
        <v>109113</v>
      </c>
      <c r="C207" s="200">
        <f t="shared" si="30"/>
        <v>109160.25</v>
      </c>
      <c r="D207" s="200">
        <f t="shared" si="30"/>
        <v>109158.8325</v>
      </c>
      <c r="E207" s="200">
        <f t="shared" si="30"/>
        <v>109158.77391</v>
      </c>
      <c r="F207" s="200">
        <f t="shared" si="23"/>
        <v>109159</v>
      </c>
      <c r="G207" s="200">
        <f t="shared" si="24"/>
        <v>109159</v>
      </c>
      <c r="H207" s="233">
        <f t="shared" si="31"/>
        <v>109159</v>
      </c>
      <c r="I207" s="43">
        <f t="shared" si="31"/>
        <v>109159</v>
      </c>
      <c r="J207" s="42">
        <f t="shared" si="31"/>
        <v>109159</v>
      </c>
    </row>
    <row r="208" spans="1:10" x14ac:dyDescent="0.2">
      <c r="A208" s="31">
        <f t="shared" si="25"/>
        <v>190</v>
      </c>
      <c r="B208" s="200">
        <f t="shared" si="30"/>
        <v>109478</v>
      </c>
      <c r="C208" s="200">
        <f t="shared" si="30"/>
        <v>109525.5</v>
      </c>
      <c r="D208" s="200">
        <f t="shared" si="30"/>
        <v>109524.075</v>
      </c>
      <c r="E208" s="200">
        <f t="shared" si="30"/>
        <v>109524.01609999999</v>
      </c>
      <c r="F208" s="200">
        <f t="shared" ref="F208:F268" si="32">DATE(YEAR($A$7),MONTH($A$7)+$A208*12,DAY($A$7))</f>
        <v>109524</v>
      </c>
      <c r="G208" s="200">
        <f t="shared" ref="G208:G268" si="33">EDATE($A$7,$A208*12)</f>
        <v>109524</v>
      </c>
      <c r="H208" s="233">
        <f t="shared" si="31"/>
        <v>109524</v>
      </c>
      <c r="I208" s="43">
        <f t="shared" si="31"/>
        <v>109524</v>
      </c>
      <c r="J208" s="42">
        <f t="shared" si="31"/>
        <v>109524</v>
      </c>
    </row>
    <row r="209" spans="1:10" x14ac:dyDescent="0.2">
      <c r="A209" s="31">
        <f t="shared" si="25"/>
        <v>191</v>
      </c>
      <c r="B209" s="200">
        <f t="shared" si="30"/>
        <v>109843</v>
      </c>
      <c r="C209" s="200">
        <f t="shared" si="30"/>
        <v>109890.75</v>
      </c>
      <c r="D209" s="200">
        <f t="shared" si="30"/>
        <v>109889.3175</v>
      </c>
      <c r="E209" s="200">
        <f t="shared" si="30"/>
        <v>109889.25829</v>
      </c>
      <c r="F209" s="200">
        <f t="shared" si="32"/>
        <v>109889</v>
      </c>
      <c r="G209" s="200">
        <f t="shared" si="33"/>
        <v>109889</v>
      </c>
      <c r="H209" s="233">
        <f t="shared" si="31"/>
        <v>109889</v>
      </c>
      <c r="I209" s="43">
        <f t="shared" si="31"/>
        <v>109889</v>
      </c>
      <c r="J209" s="42">
        <f t="shared" si="31"/>
        <v>109889</v>
      </c>
    </row>
    <row r="210" spans="1:10" x14ac:dyDescent="0.2">
      <c r="A210" s="31">
        <f t="shared" si="25"/>
        <v>192</v>
      </c>
      <c r="B210" s="200">
        <f t="shared" si="30"/>
        <v>110208</v>
      </c>
      <c r="C210" s="200">
        <f t="shared" si="30"/>
        <v>110256</v>
      </c>
      <c r="D210" s="200">
        <f t="shared" si="30"/>
        <v>110254.56</v>
      </c>
      <c r="E210" s="200">
        <f t="shared" si="30"/>
        <v>110254.50048</v>
      </c>
      <c r="F210" s="200">
        <f t="shared" si="32"/>
        <v>110254</v>
      </c>
      <c r="G210" s="200">
        <f t="shared" si="33"/>
        <v>110254</v>
      </c>
      <c r="H210" s="233">
        <f t="shared" si="31"/>
        <v>110254</v>
      </c>
      <c r="I210" s="43">
        <f t="shared" si="31"/>
        <v>110254</v>
      </c>
      <c r="J210" s="42">
        <f t="shared" si="31"/>
        <v>110254</v>
      </c>
    </row>
    <row r="211" spans="1:10" x14ac:dyDescent="0.2">
      <c r="A211" s="31">
        <f t="shared" si="25"/>
        <v>193</v>
      </c>
      <c r="B211" s="200">
        <f t="shared" si="30"/>
        <v>110573</v>
      </c>
      <c r="C211" s="200">
        <f t="shared" si="30"/>
        <v>110621.25</v>
      </c>
      <c r="D211" s="200">
        <f t="shared" si="30"/>
        <v>110619.80250000001</v>
      </c>
      <c r="E211" s="200">
        <f t="shared" si="30"/>
        <v>110619.74266999999</v>
      </c>
      <c r="F211" s="200">
        <f t="shared" si="32"/>
        <v>110619</v>
      </c>
      <c r="G211" s="200">
        <f t="shared" si="33"/>
        <v>110619</v>
      </c>
      <c r="H211" s="233">
        <f t="shared" si="31"/>
        <v>110619</v>
      </c>
      <c r="I211" s="43">
        <f t="shared" si="31"/>
        <v>110619</v>
      </c>
      <c r="J211" s="42">
        <f t="shared" si="31"/>
        <v>110619</v>
      </c>
    </row>
    <row r="212" spans="1:10" x14ac:dyDescent="0.2">
      <c r="A212" s="31">
        <f t="shared" si="25"/>
        <v>194</v>
      </c>
      <c r="B212" s="200">
        <f t="shared" si="30"/>
        <v>110938</v>
      </c>
      <c r="C212" s="200">
        <f t="shared" si="30"/>
        <v>110986.5</v>
      </c>
      <c r="D212" s="200">
        <f t="shared" si="30"/>
        <v>110985.045</v>
      </c>
      <c r="E212" s="200">
        <f t="shared" si="30"/>
        <v>110984.98486</v>
      </c>
      <c r="F212" s="200">
        <f t="shared" si="32"/>
        <v>110984</v>
      </c>
      <c r="G212" s="200">
        <f t="shared" si="33"/>
        <v>110984</v>
      </c>
      <c r="H212" s="233">
        <f t="shared" si="31"/>
        <v>110984</v>
      </c>
      <c r="I212" s="43">
        <f t="shared" si="31"/>
        <v>110984</v>
      </c>
      <c r="J212" s="42">
        <f t="shared" si="31"/>
        <v>110984</v>
      </c>
    </row>
    <row r="213" spans="1:10" x14ac:dyDescent="0.2">
      <c r="A213" s="31">
        <f t="shared" si="25"/>
        <v>195</v>
      </c>
      <c r="B213" s="200">
        <f t="shared" si="30"/>
        <v>111303</v>
      </c>
      <c r="C213" s="200">
        <f t="shared" si="30"/>
        <v>111351.75</v>
      </c>
      <c r="D213" s="200">
        <f t="shared" si="30"/>
        <v>111350.28750000001</v>
      </c>
      <c r="E213" s="200">
        <f t="shared" si="30"/>
        <v>111350.22705</v>
      </c>
      <c r="F213" s="200">
        <f t="shared" si="32"/>
        <v>111350</v>
      </c>
      <c r="G213" s="200">
        <f t="shared" si="33"/>
        <v>111350</v>
      </c>
      <c r="H213" s="233">
        <f t="shared" si="31"/>
        <v>111350</v>
      </c>
      <c r="I213" s="43">
        <f t="shared" si="31"/>
        <v>111350</v>
      </c>
      <c r="J213" s="42">
        <f t="shared" si="31"/>
        <v>111350</v>
      </c>
    </row>
    <row r="214" spans="1:10" x14ac:dyDescent="0.2">
      <c r="A214" s="31">
        <f t="shared" si="25"/>
        <v>196</v>
      </c>
      <c r="B214" s="200">
        <f t="shared" si="30"/>
        <v>111668</v>
      </c>
      <c r="C214" s="200">
        <f t="shared" si="30"/>
        <v>111717</v>
      </c>
      <c r="D214" s="200">
        <f t="shared" si="30"/>
        <v>111715.53</v>
      </c>
      <c r="E214" s="200">
        <f t="shared" si="30"/>
        <v>111715.46924000001</v>
      </c>
      <c r="F214" s="200">
        <f t="shared" si="32"/>
        <v>111715</v>
      </c>
      <c r="G214" s="200">
        <f t="shared" si="33"/>
        <v>111715</v>
      </c>
      <c r="H214" s="233">
        <f t="shared" si="31"/>
        <v>111715</v>
      </c>
      <c r="I214" s="43">
        <f t="shared" si="31"/>
        <v>111715</v>
      </c>
      <c r="J214" s="42">
        <f t="shared" si="31"/>
        <v>111715</v>
      </c>
    </row>
    <row r="215" spans="1:10" x14ac:dyDescent="0.2">
      <c r="A215" s="31">
        <f t="shared" ref="A215:A268" si="34">A214+1</f>
        <v>197</v>
      </c>
      <c r="B215" s="200">
        <f t="shared" si="30"/>
        <v>112033</v>
      </c>
      <c r="C215" s="200">
        <f t="shared" si="30"/>
        <v>112082.25</v>
      </c>
      <c r="D215" s="200">
        <f t="shared" si="30"/>
        <v>112080.77250000001</v>
      </c>
      <c r="E215" s="200">
        <f t="shared" si="30"/>
        <v>112080.71143</v>
      </c>
      <c r="F215" s="200">
        <f t="shared" si="32"/>
        <v>112080</v>
      </c>
      <c r="G215" s="200">
        <f t="shared" si="33"/>
        <v>112080</v>
      </c>
      <c r="H215" s="233">
        <f t="shared" si="31"/>
        <v>112080</v>
      </c>
      <c r="I215" s="43">
        <f t="shared" si="31"/>
        <v>112080</v>
      </c>
      <c r="J215" s="42">
        <f t="shared" si="31"/>
        <v>112080</v>
      </c>
    </row>
    <row r="216" spans="1:10" x14ac:dyDescent="0.2">
      <c r="A216" s="31">
        <f t="shared" si="34"/>
        <v>198</v>
      </c>
      <c r="B216" s="200">
        <f t="shared" ref="B216:E235" si="35">$A$7+B$12*$A216</f>
        <v>112398</v>
      </c>
      <c r="C216" s="200">
        <f t="shared" si="35"/>
        <v>112447.5</v>
      </c>
      <c r="D216" s="200">
        <f t="shared" si="35"/>
        <v>112446.015</v>
      </c>
      <c r="E216" s="200">
        <f t="shared" si="35"/>
        <v>112445.95362</v>
      </c>
      <c r="F216" s="200">
        <f t="shared" si="32"/>
        <v>112445</v>
      </c>
      <c r="G216" s="200">
        <f t="shared" si="33"/>
        <v>112445</v>
      </c>
      <c r="H216" s="233">
        <f t="shared" ref="H216:J235" si="36">$G216</f>
        <v>112445</v>
      </c>
      <c r="I216" s="43">
        <f t="shared" si="36"/>
        <v>112445</v>
      </c>
      <c r="J216" s="42">
        <f t="shared" si="36"/>
        <v>112445</v>
      </c>
    </row>
    <row r="217" spans="1:10" x14ac:dyDescent="0.2">
      <c r="A217" s="31">
        <f t="shared" si="34"/>
        <v>199</v>
      </c>
      <c r="B217" s="200">
        <f t="shared" si="35"/>
        <v>112763</v>
      </c>
      <c r="C217" s="200">
        <f t="shared" si="35"/>
        <v>112812.75</v>
      </c>
      <c r="D217" s="200">
        <f t="shared" si="35"/>
        <v>112811.25750000001</v>
      </c>
      <c r="E217" s="200">
        <f t="shared" si="35"/>
        <v>112811.19581</v>
      </c>
      <c r="F217" s="200">
        <f t="shared" si="32"/>
        <v>112811</v>
      </c>
      <c r="G217" s="200">
        <f t="shared" si="33"/>
        <v>112811</v>
      </c>
      <c r="H217" s="233">
        <f t="shared" si="36"/>
        <v>112811</v>
      </c>
      <c r="I217" s="43">
        <f t="shared" si="36"/>
        <v>112811</v>
      </c>
      <c r="J217" s="42">
        <f t="shared" si="36"/>
        <v>112811</v>
      </c>
    </row>
    <row r="218" spans="1:10" x14ac:dyDescent="0.2">
      <c r="A218" s="31">
        <f t="shared" si="34"/>
        <v>200</v>
      </c>
      <c r="B218" s="200">
        <f t="shared" si="35"/>
        <v>113128</v>
      </c>
      <c r="C218" s="200">
        <f t="shared" si="35"/>
        <v>113178</v>
      </c>
      <c r="D218" s="200">
        <f t="shared" si="35"/>
        <v>113176.5</v>
      </c>
      <c r="E218" s="200">
        <f t="shared" si="35"/>
        <v>113176.43799999999</v>
      </c>
      <c r="F218" s="200">
        <f t="shared" si="32"/>
        <v>113176</v>
      </c>
      <c r="G218" s="200">
        <f t="shared" si="33"/>
        <v>113176</v>
      </c>
      <c r="H218" s="233">
        <f t="shared" si="36"/>
        <v>113176</v>
      </c>
      <c r="I218" s="43">
        <f t="shared" si="36"/>
        <v>113176</v>
      </c>
      <c r="J218" s="42">
        <f t="shared" si="36"/>
        <v>113176</v>
      </c>
    </row>
    <row r="219" spans="1:10" x14ac:dyDescent="0.2">
      <c r="A219" s="31">
        <f t="shared" si="34"/>
        <v>201</v>
      </c>
      <c r="B219" s="200">
        <f t="shared" si="35"/>
        <v>113493</v>
      </c>
      <c r="C219" s="200">
        <f t="shared" si="35"/>
        <v>113543.25</v>
      </c>
      <c r="D219" s="200">
        <f t="shared" si="35"/>
        <v>113541.74250000001</v>
      </c>
      <c r="E219" s="200">
        <f t="shared" si="35"/>
        <v>113541.68019</v>
      </c>
      <c r="F219" s="200">
        <f t="shared" si="32"/>
        <v>113541</v>
      </c>
      <c r="G219" s="200">
        <f t="shared" si="33"/>
        <v>113541</v>
      </c>
      <c r="H219" s="233">
        <f t="shared" si="36"/>
        <v>113541</v>
      </c>
      <c r="I219" s="43">
        <f t="shared" si="36"/>
        <v>113541</v>
      </c>
      <c r="J219" s="42">
        <f t="shared" si="36"/>
        <v>113541</v>
      </c>
    </row>
    <row r="220" spans="1:10" x14ac:dyDescent="0.2">
      <c r="A220" s="31">
        <f t="shared" si="34"/>
        <v>202</v>
      </c>
      <c r="B220" s="200">
        <f t="shared" si="35"/>
        <v>113858</v>
      </c>
      <c r="C220" s="200">
        <f t="shared" si="35"/>
        <v>113908.5</v>
      </c>
      <c r="D220" s="200">
        <f t="shared" si="35"/>
        <v>113906.985</v>
      </c>
      <c r="E220" s="200">
        <f t="shared" si="35"/>
        <v>113906.92238</v>
      </c>
      <c r="F220" s="200">
        <f t="shared" si="32"/>
        <v>113906</v>
      </c>
      <c r="G220" s="200">
        <f t="shared" si="33"/>
        <v>113906</v>
      </c>
      <c r="H220" s="233">
        <f t="shared" si="36"/>
        <v>113906</v>
      </c>
      <c r="I220" s="43">
        <f t="shared" si="36"/>
        <v>113906</v>
      </c>
      <c r="J220" s="42">
        <f t="shared" si="36"/>
        <v>113906</v>
      </c>
    </row>
    <row r="221" spans="1:10" x14ac:dyDescent="0.2">
      <c r="A221" s="31">
        <f t="shared" si="34"/>
        <v>203</v>
      </c>
      <c r="B221" s="200">
        <f t="shared" si="35"/>
        <v>114223</v>
      </c>
      <c r="C221" s="200">
        <f t="shared" si="35"/>
        <v>114273.75</v>
      </c>
      <c r="D221" s="200">
        <f t="shared" si="35"/>
        <v>114272.22750000001</v>
      </c>
      <c r="E221" s="200">
        <f t="shared" si="35"/>
        <v>114272.16456999999</v>
      </c>
      <c r="F221" s="200">
        <f t="shared" si="32"/>
        <v>114272</v>
      </c>
      <c r="G221" s="200">
        <f t="shared" si="33"/>
        <v>114272</v>
      </c>
      <c r="H221" s="233">
        <f t="shared" si="36"/>
        <v>114272</v>
      </c>
      <c r="I221" s="43">
        <f t="shared" si="36"/>
        <v>114272</v>
      </c>
      <c r="J221" s="42">
        <f t="shared" si="36"/>
        <v>114272</v>
      </c>
    </row>
    <row r="222" spans="1:10" x14ac:dyDescent="0.2">
      <c r="A222" s="31">
        <f t="shared" si="34"/>
        <v>204</v>
      </c>
      <c r="B222" s="200">
        <f t="shared" si="35"/>
        <v>114588</v>
      </c>
      <c r="C222" s="200">
        <f t="shared" si="35"/>
        <v>114639</v>
      </c>
      <c r="D222" s="200">
        <f t="shared" si="35"/>
        <v>114637.47</v>
      </c>
      <c r="E222" s="200">
        <f t="shared" si="35"/>
        <v>114637.40676</v>
      </c>
      <c r="F222" s="200">
        <f t="shared" si="32"/>
        <v>114637</v>
      </c>
      <c r="G222" s="200">
        <f t="shared" si="33"/>
        <v>114637</v>
      </c>
      <c r="H222" s="233">
        <f t="shared" si="36"/>
        <v>114637</v>
      </c>
      <c r="I222" s="43">
        <f t="shared" si="36"/>
        <v>114637</v>
      </c>
      <c r="J222" s="42">
        <f t="shared" si="36"/>
        <v>114637</v>
      </c>
    </row>
    <row r="223" spans="1:10" x14ac:dyDescent="0.2">
      <c r="A223" s="31">
        <f t="shared" si="34"/>
        <v>205</v>
      </c>
      <c r="B223" s="200">
        <f t="shared" si="35"/>
        <v>114953</v>
      </c>
      <c r="C223" s="200">
        <f t="shared" si="35"/>
        <v>115004.25</v>
      </c>
      <c r="D223" s="200">
        <f t="shared" si="35"/>
        <v>115002.71249999999</v>
      </c>
      <c r="E223" s="200">
        <f t="shared" si="35"/>
        <v>115002.64895</v>
      </c>
      <c r="F223" s="200">
        <f t="shared" si="32"/>
        <v>115002</v>
      </c>
      <c r="G223" s="200">
        <f t="shared" si="33"/>
        <v>115002</v>
      </c>
      <c r="H223" s="233">
        <f t="shared" si="36"/>
        <v>115002</v>
      </c>
      <c r="I223" s="43">
        <f t="shared" si="36"/>
        <v>115002</v>
      </c>
      <c r="J223" s="42">
        <f t="shared" si="36"/>
        <v>115002</v>
      </c>
    </row>
    <row r="224" spans="1:10" x14ac:dyDescent="0.2">
      <c r="A224" s="31">
        <f t="shared" si="34"/>
        <v>206</v>
      </c>
      <c r="B224" s="200">
        <f t="shared" si="35"/>
        <v>115318</v>
      </c>
      <c r="C224" s="200">
        <f t="shared" si="35"/>
        <v>115369.5</v>
      </c>
      <c r="D224" s="200">
        <f t="shared" si="35"/>
        <v>115367.955</v>
      </c>
      <c r="E224" s="200">
        <f t="shared" si="35"/>
        <v>115367.89113999999</v>
      </c>
      <c r="F224" s="200">
        <f t="shared" si="32"/>
        <v>115367</v>
      </c>
      <c r="G224" s="200">
        <f t="shared" si="33"/>
        <v>115367</v>
      </c>
      <c r="H224" s="233">
        <f t="shared" si="36"/>
        <v>115367</v>
      </c>
      <c r="I224" s="43">
        <f t="shared" si="36"/>
        <v>115367</v>
      </c>
      <c r="J224" s="42">
        <f t="shared" si="36"/>
        <v>115367</v>
      </c>
    </row>
    <row r="225" spans="1:10" x14ac:dyDescent="0.2">
      <c r="A225" s="31">
        <f t="shared" si="34"/>
        <v>207</v>
      </c>
      <c r="B225" s="200">
        <f t="shared" si="35"/>
        <v>115683</v>
      </c>
      <c r="C225" s="200">
        <f t="shared" si="35"/>
        <v>115734.75</v>
      </c>
      <c r="D225" s="200">
        <f t="shared" si="35"/>
        <v>115733.19749999999</v>
      </c>
      <c r="E225" s="200">
        <f t="shared" si="35"/>
        <v>115733.13333</v>
      </c>
      <c r="F225" s="200">
        <f t="shared" si="32"/>
        <v>115733</v>
      </c>
      <c r="G225" s="200">
        <f t="shared" si="33"/>
        <v>115733</v>
      </c>
      <c r="H225" s="233">
        <f t="shared" si="36"/>
        <v>115733</v>
      </c>
      <c r="I225" s="43">
        <f t="shared" si="36"/>
        <v>115733</v>
      </c>
      <c r="J225" s="42">
        <f t="shared" si="36"/>
        <v>115733</v>
      </c>
    </row>
    <row r="226" spans="1:10" x14ac:dyDescent="0.2">
      <c r="A226" s="31">
        <f t="shared" si="34"/>
        <v>208</v>
      </c>
      <c r="B226" s="200">
        <f t="shared" si="35"/>
        <v>116048</v>
      </c>
      <c r="C226" s="200">
        <f t="shared" si="35"/>
        <v>116100</v>
      </c>
      <c r="D226" s="200">
        <f t="shared" si="35"/>
        <v>116098.44</v>
      </c>
      <c r="E226" s="200">
        <f t="shared" si="35"/>
        <v>116098.37552</v>
      </c>
      <c r="F226" s="200">
        <f t="shared" si="32"/>
        <v>116098</v>
      </c>
      <c r="G226" s="200">
        <f t="shared" si="33"/>
        <v>116098</v>
      </c>
      <c r="H226" s="233">
        <f t="shared" si="36"/>
        <v>116098</v>
      </c>
      <c r="I226" s="43">
        <f t="shared" si="36"/>
        <v>116098</v>
      </c>
      <c r="J226" s="42">
        <f t="shared" si="36"/>
        <v>116098</v>
      </c>
    </row>
    <row r="227" spans="1:10" x14ac:dyDescent="0.2">
      <c r="A227" s="31">
        <f t="shared" si="34"/>
        <v>209</v>
      </c>
      <c r="B227" s="200">
        <f t="shared" si="35"/>
        <v>116413</v>
      </c>
      <c r="C227" s="200">
        <f t="shared" si="35"/>
        <v>116465.25</v>
      </c>
      <c r="D227" s="200">
        <f t="shared" si="35"/>
        <v>116463.6825</v>
      </c>
      <c r="E227" s="200">
        <f t="shared" si="35"/>
        <v>116463.61771000001</v>
      </c>
      <c r="F227" s="200">
        <f t="shared" si="32"/>
        <v>116463</v>
      </c>
      <c r="G227" s="200">
        <f t="shared" si="33"/>
        <v>116463</v>
      </c>
      <c r="H227" s="233">
        <f t="shared" si="36"/>
        <v>116463</v>
      </c>
      <c r="I227" s="43">
        <f t="shared" si="36"/>
        <v>116463</v>
      </c>
      <c r="J227" s="42">
        <f t="shared" si="36"/>
        <v>116463</v>
      </c>
    </row>
    <row r="228" spans="1:10" x14ac:dyDescent="0.2">
      <c r="A228" s="31">
        <f t="shared" si="34"/>
        <v>210</v>
      </c>
      <c r="B228" s="200">
        <f t="shared" si="35"/>
        <v>116778</v>
      </c>
      <c r="C228" s="200">
        <f t="shared" si="35"/>
        <v>116830.5</v>
      </c>
      <c r="D228" s="200">
        <f t="shared" si="35"/>
        <v>116828.925</v>
      </c>
      <c r="E228" s="200">
        <f t="shared" si="35"/>
        <v>116828.8599</v>
      </c>
      <c r="F228" s="200">
        <f t="shared" si="32"/>
        <v>116828</v>
      </c>
      <c r="G228" s="200">
        <f t="shared" si="33"/>
        <v>116828</v>
      </c>
      <c r="H228" s="233">
        <f t="shared" si="36"/>
        <v>116828</v>
      </c>
      <c r="I228" s="43">
        <f t="shared" si="36"/>
        <v>116828</v>
      </c>
      <c r="J228" s="42">
        <f t="shared" si="36"/>
        <v>116828</v>
      </c>
    </row>
    <row r="229" spans="1:10" x14ac:dyDescent="0.2">
      <c r="A229" s="31">
        <f t="shared" si="34"/>
        <v>211</v>
      </c>
      <c r="B229" s="200">
        <f t="shared" si="35"/>
        <v>117143</v>
      </c>
      <c r="C229" s="200">
        <f t="shared" si="35"/>
        <v>117195.75</v>
      </c>
      <c r="D229" s="200">
        <f t="shared" si="35"/>
        <v>117194.1675</v>
      </c>
      <c r="E229" s="200">
        <f t="shared" si="35"/>
        <v>117194.10209</v>
      </c>
      <c r="F229" s="200">
        <f t="shared" si="32"/>
        <v>117194</v>
      </c>
      <c r="G229" s="200">
        <f t="shared" si="33"/>
        <v>117194</v>
      </c>
      <c r="H229" s="233">
        <f t="shared" si="36"/>
        <v>117194</v>
      </c>
      <c r="I229" s="43">
        <f t="shared" si="36"/>
        <v>117194</v>
      </c>
      <c r="J229" s="42">
        <f t="shared" si="36"/>
        <v>117194</v>
      </c>
    </row>
    <row r="230" spans="1:10" x14ac:dyDescent="0.2">
      <c r="A230" s="31">
        <f t="shared" si="34"/>
        <v>212</v>
      </c>
      <c r="B230" s="200">
        <f t="shared" si="35"/>
        <v>117508</v>
      </c>
      <c r="C230" s="200">
        <f t="shared" si="35"/>
        <v>117561</v>
      </c>
      <c r="D230" s="200">
        <f t="shared" si="35"/>
        <v>117559.41</v>
      </c>
      <c r="E230" s="200">
        <f t="shared" si="35"/>
        <v>117559.34428</v>
      </c>
      <c r="F230" s="200">
        <f t="shared" si="32"/>
        <v>117559</v>
      </c>
      <c r="G230" s="200">
        <f t="shared" si="33"/>
        <v>117559</v>
      </c>
      <c r="H230" s="233">
        <f t="shared" si="36"/>
        <v>117559</v>
      </c>
      <c r="I230" s="43">
        <f t="shared" si="36"/>
        <v>117559</v>
      </c>
      <c r="J230" s="42">
        <f t="shared" si="36"/>
        <v>117559</v>
      </c>
    </row>
    <row r="231" spans="1:10" x14ac:dyDescent="0.2">
      <c r="A231" s="31">
        <f t="shared" si="34"/>
        <v>213</v>
      </c>
      <c r="B231" s="200">
        <f t="shared" si="35"/>
        <v>117873</v>
      </c>
      <c r="C231" s="200">
        <f t="shared" si="35"/>
        <v>117926.25</v>
      </c>
      <c r="D231" s="200">
        <f t="shared" si="35"/>
        <v>117924.6525</v>
      </c>
      <c r="E231" s="200">
        <f t="shared" si="35"/>
        <v>117924.58646999999</v>
      </c>
      <c r="F231" s="200">
        <f t="shared" si="32"/>
        <v>117924</v>
      </c>
      <c r="G231" s="200">
        <f t="shared" si="33"/>
        <v>117924</v>
      </c>
      <c r="H231" s="233">
        <f t="shared" si="36"/>
        <v>117924</v>
      </c>
      <c r="I231" s="43">
        <f t="shared" si="36"/>
        <v>117924</v>
      </c>
      <c r="J231" s="42">
        <f t="shared" si="36"/>
        <v>117924</v>
      </c>
    </row>
    <row r="232" spans="1:10" x14ac:dyDescent="0.2">
      <c r="A232" s="31">
        <f t="shared" si="34"/>
        <v>214</v>
      </c>
      <c r="B232" s="200">
        <f t="shared" si="35"/>
        <v>118238</v>
      </c>
      <c r="C232" s="200">
        <f t="shared" si="35"/>
        <v>118291.5</v>
      </c>
      <c r="D232" s="200">
        <f t="shared" si="35"/>
        <v>118289.895</v>
      </c>
      <c r="E232" s="200">
        <f t="shared" si="35"/>
        <v>118289.82866</v>
      </c>
      <c r="F232" s="200">
        <f t="shared" si="32"/>
        <v>118289</v>
      </c>
      <c r="G232" s="200">
        <f t="shared" si="33"/>
        <v>118289</v>
      </c>
      <c r="H232" s="233">
        <f t="shared" si="36"/>
        <v>118289</v>
      </c>
      <c r="I232" s="43">
        <f t="shared" si="36"/>
        <v>118289</v>
      </c>
      <c r="J232" s="42">
        <f t="shared" si="36"/>
        <v>118289</v>
      </c>
    </row>
    <row r="233" spans="1:10" x14ac:dyDescent="0.2">
      <c r="A233" s="31">
        <f t="shared" si="34"/>
        <v>215</v>
      </c>
      <c r="B233" s="200">
        <f t="shared" si="35"/>
        <v>118603</v>
      </c>
      <c r="C233" s="200">
        <f t="shared" si="35"/>
        <v>118656.75</v>
      </c>
      <c r="D233" s="200">
        <f t="shared" si="35"/>
        <v>118655.1375</v>
      </c>
      <c r="E233" s="200">
        <f t="shared" si="35"/>
        <v>118655.07085</v>
      </c>
      <c r="F233" s="200">
        <f t="shared" si="32"/>
        <v>118655</v>
      </c>
      <c r="G233" s="200">
        <f t="shared" si="33"/>
        <v>118655</v>
      </c>
      <c r="H233" s="233">
        <f t="shared" si="36"/>
        <v>118655</v>
      </c>
      <c r="I233" s="43">
        <f t="shared" si="36"/>
        <v>118655</v>
      </c>
      <c r="J233" s="42">
        <f t="shared" si="36"/>
        <v>118655</v>
      </c>
    </row>
    <row r="234" spans="1:10" x14ac:dyDescent="0.2">
      <c r="A234" s="31">
        <f t="shared" si="34"/>
        <v>216</v>
      </c>
      <c r="B234" s="200">
        <f t="shared" si="35"/>
        <v>118968</v>
      </c>
      <c r="C234" s="200">
        <f t="shared" si="35"/>
        <v>119022</v>
      </c>
      <c r="D234" s="200">
        <f t="shared" si="35"/>
        <v>119020.38</v>
      </c>
      <c r="E234" s="200">
        <f t="shared" si="35"/>
        <v>119020.31303999999</v>
      </c>
      <c r="F234" s="200">
        <f t="shared" si="32"/>
        <v>119020</v>
      </c>
      <c r="G234" s="200">
        <f t="shared" si="33"/>
        <v>119020</v>
      </c>
      <c r="H234" s="233">
        <f t="shared" si="36"/>
        <v>119020</v>
      </c>
      <c r="I234" s="43">
        <f t="shared" si="36"/>
        <v>119020</v>
      </c>
      <c r="J234" s="42">
        <f t="shared" si="36"/>
        <v>119020</v>
      </c>
    </row>
    <row r="235" spans="1:10" x14ac:dyDescent="0.2">
      <c r="A235" s="31">
        <f t="shared" si="34"/>
        <v>217</v>
      </c>
      <c r="B235" s="200">
        <f t="shared" si="35"/>
        <v>119333</v>
      </c>
      <c r="C235" s="200">
        <f t="shared" si="35"/>
        <v>119387.25</v>
      </c>
      <c r="D235" s="200">
        <f t="shared" si="35"/>
        <v>119385.6225</v>
      </c>
      <c r="E235" s="200">
        <f t="shared" si="35"/>
        <v>119385.55523</v>
      </c>
      <c r="F235" s="200">
        <f t="shared" si="32"/>
        <v>119385</v>
      </c>
      <c r="G235" s="200">
        <f t="shared" si="33"/>
        <v>119385</v>
      </c>
      <c r="H235" s="233">
        <f t="shared" si="36"/>
        <v>119385</v>
      </c>
      <c r="I235" s="43">
        <f t="shared" si="36"/>
        <v>119385</v>
      </c>
      <c r="J235" s="42">
        <f t="shared" si="36"/>
        <v>119385</v>
      </c>
    </row>
    <row r="236" spans="1:10" x14ac:dyDescent="0.2">
      <c r="A236" s="31">
        <f t="shared" si="34"/>
        <v>218</v>
      </c>
      <c r="B236" s="200">
        <f t="shared" ref="B236:E255" si="37">$A$7+B$12*$A236</f>
        <v>119698</v>
      </c>
      <c r="C236" s="200">
        <f t="shared" si="37"/>
        <v>119752.5</v>
      </c>
      <c r="D236" s="200">
        <f t="shared" si="37"/>
        <v>119750.86500000001</v>
      </c>
      <c r="E236" s="200">
        <f t="shared" si="37"/>
        <v>119750.79742</v>
      </c>
      <c r="F236" s="200">
        <f t="shared" si="32"/>
        <v>119750</v>
      </c>
      <c r="G236" s="200">
        <f t="shared" si="33"/>
        <v>119750</v>
      </c>
      <c r="H236" s="233">
        <f t="shared" ref="H236:J255" si="38">$G236</f>
        <v>119750</v>
      </c>
      <c r="I236" s="43">
        <f t="shared" si="38"/>
        <v>119750</v>
      </c>
      <c r="J236" s="42">
        <f t="shared" si="38"/>
        <v>119750</v>
      </c>
    </row>
    <row r="237" spans="1:10" x14ac:dyDescent="0.2">
      <c r="A237" s="31">
        <f t="shared" si="34"/>
        <v>219</v>
      </c>
      <c r="B237" s="200">
        <f t="shared" si="37"/>
        <v>120063</v>
      </c>
      <c r="C237" s="200">
        <f t="shared" si="37"/>
        <v>120117.75</v>
      </c>
      <c r="D237" s="200">
        <f t="shared" si="37"/>
        <v>120116.1075</v>
      </c>
      <c r="E237" s="200">
        <f t="shared" si="37"/>
        <v>120116.03960999999</v>
      </c>
      <c r="F237" s="200">
        <f t="shared" si="32"/>
        <v>120116</v>
      </c>
      <c r="G237" s="200">
        <f t="shared" si="33"/>
        <v>120116</v>
      </c>
      <c r="H237" s="233">
        <f t="shared" si="38"/>
        <v>120116</v>
      </c>
      <c r="I237" s="43">
        <f t="shared" si="38"/>
        <v>120116</v>
      </c>
      <c r="J237" s="42">
        <f t="shared" si="38"/>
        <v>120116</v>
      </c>
    </row>
    <row r="238" spans="1:10" x14ac:dyDescent="0.2">
      <c r="A238" s="31">
        <f t="shared" si="34"/>
        <v>220</v>
      </c>
      <c r="B238" s="200">
        <f t="shared" si="37"/>
        <v>120428</v>
      </c>
      <c r="C238" s="200">
        <f t="shared" si="37"/>
        <v>120483</v>
      </c>
      <c r="D238" s="200">
        <f t="shared" si="37"/>
        <v>120481.35</v>
      </c>
      <c r="E238" s="200">
        <f t="shared" si="37"/>
        <v>120481.2818</v>
      </c>
      <c r="F238" s="200">
        <f t="shared" si="32"/>
        <v>120481</v>
      </c>
      <c r="G238" s="200">
        <f t="shared" si="33"/>
        <v>120481</v>
      </c>
      <c r="H238" s="233">
        <f t="shared" si="38"/>
        <v>120481</v>
      </c>
      <c r="I238" s="43">
        <f t="shared" si="38"/>
        <v>120481</v>
      </c>
      <c r="J238" s="42">
        <f t="shared" si="38"/>
        <v>120481</v>
      </c>
    </row>
    <row r="239" spans="1:10" x14ac:dyDescent="0.2">
      <c r="A239" s="31">
        <f t="shared" si="34"/>
        <v>221</v>
      </c>
      <c r="B239" s="200">
        <f t="shared" si="37"/>
        <v>120793</v>
      </c>
      <c r="C239" s="200">
        <f t="shared" si="37"/>
        <v>120848.25</v>
      </c>
      <c r="D239" s="200">
        <f t="shared" si="37"/>
        <v>120846.5925</v>
      </c>
      <c r="E239" s="200">
        <f t="shared" si="37"/>
        <v>120846.52399</v>
      </c>
      <c r="F239" s="200">
        <f t="shared" si="32"/>
        <v>120846</v>
      </c>
      <c r="G239" s="200">
        <f t="shared" si="33"/>
        <v>120846</v>
      </c>
      <c r="H239" s="233">
        <f t="shared" si="38"/>
        <v>120846</v>
      </c>
      <c r="I239" s="43">
        <f t="shared" si="38"/>
        <v>120846</v>
      </c>
      <c r="J239" s="42">
        <f t="shared" si="38"/>
        <v>120846</v>
      </c>
    </row>
    <row r="240" spans="1:10" x14ac:dyDescent="0.2">
      <c r="A240" s="31">
        <f t="shared" si="34"/>
        <v>222</v>
      </c>
      <c r="B240" s="200">
        <f t="shared" si="37"/>
        <v>121158</v>
      </c>
      <c r="C240" s="200">
        <f t="shared" si="37"/>
        <v>121213.5</v>
      </c>
      <c r="D240" s="200">
        <f t="shared" si="37"/>
        <v>121211.83500000001</v>
      </c>
      <c r="E240" s="200">
        <f t="shared" si="37"/>
        <v>121211.76617999999</v>
      </c>
      <c r="F240" s="200">
        <f t="shared" si="32"/>
        <v>121211</v>
      </c>
      <c r="G240" s="200">
        <f t="shared" si="33"/>
        <v>121211</v>
      </c>
      <c r="H240" s="233">
        <f t="shared" si="38"/>
        <v>121211</v>
      </c>
      <c r="I240" s="43">
        <f t="shared" si="38"/>
        <v>121211</v>
      </c>
      <c r="J240" s="42">
        <f t="shared" si="38"/>
        <v>121211</v>
      </c>
    </row>
    <row r="241" spans="1:10" x14ac:dyDescent="0.2">
      <c r="A241" s="31">
        <f t="shared" si="34"/>
        <v>223</v>
      </c>
      <c r="B241" s="200">
        <f t="shared" si="37"/>
        <v>121523</v>
      </c>
      <c r="C241" s="200">
        <f t="shared" si="37"/>
        <v>121578.75</v>
      </c>
      <c r="D241" s="200">
        <f t="shared" si="37"/>
        <v>121577.0775</v>
      </c>
      <c r="E241" s="200">
        <f t="shared" si="37"/>
        <v>121577.00837</v>
      </c>
      <c r="F241" s="200">
        <f t="shared" si="32"/>
        <v>121577</v>
      </c>
      <c r="G241" s="200">
        <f t="shared" si="33"/>
        <v>121577</v>
      </c>
      <c r="H241" s="233">
        <f t="shared" si="38"/>
        <v>121577</v>
      </c>
      <c r="I241" s="43">
        <f t="shared" si="38"/>
        <v>121577</v>
      </c>
      <c r="J241" s="42">
        <f t="shared" si="38"/>
        <v>121577</v>
      </c>
    </row>
    <row r="242" spans="1:10" x14ac:dyDescent="0.2">
      <c r="A242" s="31">
        <f t="shared" si="34"/>
        <v>224</v>
      </c>
      <c r="B242" s="200">
        <f t="shared" si="37"/>
        <v>121888</v>
      </c>
      <c r="C242" s="200">
        <f t="shared" si="37"/>
        <v>121944</v>
      </c>
      <c r="D242" s="200">
        <f t="shared" si="37"/>
        <v>121942.32</v>
      </c>
      <c r="E242" s="200">
        <f t="shared" si="37"/>
        <v>121942.25056</v>
      </c>
      <c r="F242" s="200">
        <f t="shared" si="32"/>
        <v>121942</v>
      </c>
      <c r="G242" s="200">
        <f t="shared" si="33"/>
        <v>121942</v>
      </c>
      <c r="H242" s="233">
        <f t="shared" si="38"/>
        <v>121942</v>
      </c>
      <c r="I242" s="43">
        <f t="shared" si="38"/>
        <v>121942</v>
      </c>
      <c r="J242" s="42">
        <f t="shared" si="38"/>
        <v>121942</v>
      </c>
    </row>
    <row r="243" spans="1:10" x14ac:dyDescent="0.2">
      <c r="A243" s="31">
        <f t="shared" si="34"/>
        <v>225</v>
      </c>
      <c r="B243" s="200">
        <f t="shared" si="37"/>
        <v>122253</v>
      </c>
      <c r="C243" s="200">
        <f t="shared" si="37"/>
        <v>122309.25</v>
      </c>
      <c r="D243" s="200">
        <f t="shared" si="37"/>
        <v>122307.5625</v>
      </c>
      <c r="E243" s="200">
        <f t="shared" si="37"/>
        <v>122307.49275</v>
      </c>
      <c r="F243" s="200">
        <f t="shared" si="32"/>
        <v>122307</v>
      </c>
      <c r="G243" s="200">
        <f t="shared" si="33"/>
        <v>122307</v>
      </c>
      <c r="H243" s="233">
        <f t="shared" si="38"/>
        <v>122307</v>
      </c>
      <c r="I243" s="43">
        <f t="shared" si="38"/>
        <v>122307</v>
      </c>
      <c r="J243" s="42">
        <f t="shared" si="38"/>
        <v>122307</v>
      </c>
    </row>
    <row r="244" spans="1:10" x14ac:dyDescent="0.2">
      <c r="A244" s="31">
        <f t="shared" si="34"/>
        <v>226</v>
      </c>
      <c r="B244" s="200">
        <f t="shared" si="37"/>
        <v>122618</v>
      </c>
      <c r="C244" s="200">
        <f t="shared" si="37"/>
        <v>122674.5</v>
      </c>
      <c r="D244" s="200">
        <f t="shared" si="37"/>
        <v>122672.80500000001</v>
      </c>
      <c r="E244" s="200">
        <f t="shared" si="37"/>
        <v>122672.73493999999</v>
      </c>
      <c r="F244" s="200">
        <f t="shared" si="32"/>
        <v>122672</v>
      </c>
      <c r="G244" s="200">
        <f t="shared" si="33"/>
        <v>122672</v>
      </c>
      <c r="H244" s="233">
        <f t="shared" si="38"/>
        <v>122672</v>
      </c>
      <c r="I244" s="43">
        <f t="shared" si="38"/>
        <v>122672</v>
      </c>
      <c r="J244" s="42">
        <f t="shared" si="38"/>
        <v>122672</v>
      </c>
    </row>
    <row r="245" spans="1:10" x14ac:dyDescent="0.2">
      <c r="A245" s="31">
        <f t="shared" si="34"/>
        <v>227</v>
      </c>
      <c r="B245" s="200">
        <f t="shared" si="37"/>
        <v>122983</v>
      </c>
      <c r="C245" s="200">
        <f t="shared" si="37"/>
        <v>123039.75</v>
      </c>
      <c r="D245" s="200">
        <f t="shared" si="37"/>
        <v>123038.0475</v>
      </c>
      <c r="E245" s="200">
        <f t="shared" si="37"/>
        <v>123037.97713</v>
      </c>
      <c r="F245" s="200">
        <f t="shared" si="32"/>
        <v>123038</v>
      </c>
      <c r="G245" s="200">
        <f t="shared" si="33"/>
        <v>123038</v>
      </c>
      <c r="H245" s="233">
        <f t="shared" si="38"/>
        <v>123038</v>
      </c>
      <c r="I245" s="43">
        <f t="shared" si="38"/>
        <v>123038</v>
      </c>
      <c r="J245" s="42">
        <f t="shared" si="38"/>
        <v>123038</v>
      </c>
    </row>
    <row r="246" spans="1:10" x14ac:dyDescent="0.2">
      <c r="A246" s="31">
        <f t="shared" si="34"/>
        <v>228</v>
      </c>
      <c r="B246" s="200">
        <f t="shared" si="37"/>
        <v>123348</v>
      </c>
      <c r="C246" s="200">
        <f t="shared" si="37"/>
        <v>123405</v>
      </c>
      <c r="D246" s="200">
        <f t="shared" si="37"/>
        <v>123403.29000000001</v>
      </c>
      <c r="E246" s="200">
        <f t="shared" si="37"/>
        <v>123403.21932</v>
      </c>
      <c r="F246" s="200">
        <f t="shared" si="32"/>
        <v>123403</v>
      </c>
      <c r="G246" s="200">
        <f t="shared" si="33"/>
        <v>123403</v>
      </c>
      <c r="H246" s="233">
        <f t="shared" si="38"/>
        <v>123403</v>
      </c>
      <c r="I246" s="43">
        <f t="shared" si="38"/>
        <v>123403</v>
      </c>
      <c r="J246" s="42">
        <f t="shared" si="38"/>
        <v>123403</v>
      </c>
    </row>
    <row r="247" spans="1:10" x14ac:dyDescent="0.2">
      <c r="A247" s="31">
        <f t="shared" si="34"/>
        <v>229</v>
      </c>
      <c r="B247" s="200">
        <f t="shared" si="37"/>
        <v>123713</v>
      </c>
      <c r="C247" s="200">
        <f t="shared" si="37"/>
        <v>123770.25</v>
      </c>
      <c r="D247" s="200">
        <f t="shared" si="37"/>
        <v>123768.5325</v>
      </c>
      <c r="E247" s="200">
        <f t="shared" si="37"/>
        <v>123768.46150999999</v>
      </c>
      <c r="F247" s="200">
        <f t="shared" si="32"/>
        <v>123768</v>
      </c>
      <c r="G247" s="200">
        <f t="shared" si="33"/>
        <v>123768</v>
      </c>
      <c r="H247" s="233">
        <f t="shared" si="38"/>
        <v>123768</v>
      </c>
      <c r="I247" s="43">
        <f t="shared" si="38"/>
        <v>123768</v>
      </c>
      <c r="J247" s="42">
        <f t="shared" si="38"/>
        <v>123768</v>
      </c>
    </row>
    <row r="248" spans="1:10" x14ac:dyDescent="0.2">
      <c r="A248" s="31">
        <f t="shared" si="34"/>
        <v>230</v>
      </c>
      <c r="B248" s="200">
        <f t="shared" si="37"/>
        <v>124078</v>
      </c>
      <c r="C248" s="200">
        <f t="shared" si="37"/>
        <v>124135.5</v>
      </c>
      <c r="D248" s="200">
        <f t="shared" si="37"/>
        <v>124133.77500000001</v>
      </c>
      <c r="E248" s="200">
        <f t="shared" si="37"/>
        <v>124133.7037</v>
      </c>
      <c r="F248" s="200">
        <f t="shared" si="32"/>
        <v>124133</v>
      </c>
      <c r="G248" s="200">
        <f t="shared" si="33"/>
        <v>124133</v>
      </c>
      <c r="H248" s="233">
        <f t="shared" si="38"/>
        <v>124133</v>
      </c>
      <c r="I248" s="43">
        <f t="shared" si="38"/>
        <v>124133</v>
      </c>
      <c r="J248" s="42">
        <f t="shared" si="38"/>
        <v>124133</v>
      </c>
    </row>
    <row r="249" spans="1:10" x14ac:dyDescent="0.2">
      <c r="A249" s="31">
        <f t="shared" si="34"/>
        <v>231</v>
      </c>
      <c r="B249" s="200">
        <f t="shared" si="37"/>
        <v>124443</v>
      </c>
      <c r="C249" s="200">
        <f t="shared" si="37"/>
        <v>124500.75</v>
      </c>
      <c r="D249" s="200">
        <f t="shared" si="37"/>
        <v>124499.0175</v>
      </c>
      <c r="E249" s="200">
        <f t="shared" si="37"/>
        <v>124498.94589</v>
      </c>
      <c r="F249" s="200">
        <f t="shared" si="32"/>
        <v>124499</v>
      </c>
      <c r="G249" s="200">
        <f t="shared" si="33"/>
        <v>124499</v>
      </c>
      <c r="H249" s="233">
        <f t="shared" si="38"/>
        <v>124499</v>
      </c>
      <c r="I249" s="43">
        <f t="shared" si="38"/>
        <v>124499</v>
      </c>
      <c r="J249" s="42">
        <f t="shared" si="38"/>
        <v>124499</v>
      </c>
    </row>
    <row r="250" spans="1:10" x14ac:dyDescent="0.2">
      <c r="A250" s="31">
        <f t="shared" si="34"/>
        <v>232</v>
      </c>
      <c r="B250" s="200">
        <f t="shared" si="37"/>
        <v>124808</v>
      </c>
      <c r="C250" s="200">
        <f t="shared" si="37"/>
        <v>124866</v>
      </c>
      <c r="D250" s="200">
        <f t="shared" si="37"/>
        <v>124864.26</v>
      </c>
      <c r="E250" s="200">
        <f t="shared" si="37"/>
        <v>124864.18807999999</v>
      </c>
      <c r="F250" s="200">
        <f t="shared" si="32"/>
        <v>124864</v>
      </c>
      <c r="G250" s="200">
        <f t="shared" si="33"/>
        <v>124864</v>
      </c>
      <c r="H250" s="233">
        <f t="shared" si="38"/>
        <v>124864</v>
      </c>
      <c r="I250" s="43">
        <f t="shared" si="38"/>
        <v>124864</v>
      </c>
      <c r="J250" s="42">
        <f t="shared" si="38"/>
        <v>124864</v>
      </c>
    </row>
    <row r="251" spans="1:10" x14ac:dyDescent="0.2">
      <c r="A251" s="31">
        <f t="shared" si="34"/>
        <v>233</v>
      </c>
      <c r="B251" s="200">
        <f t="shared" si="37"/>
        <v>125173</v>
      </c>
      <c r="C251" s="200">
        <f t="shared" si="37"/>
        <v>125231.25</v>
      </c>
      <c r="D251" s="200">
        <f t="shared" si="37"/>
        <v>125229.5025</v>
      </c>
      <c r="E251" s="200">
        <f t="shared" si="37"/>
        <v>125229.43027</v>
      </c>
      <c r="F251" s="200">
        <f t="shared" si="32"/>
        <v>125229</v>
      </c>
      <c r="G251" s="200">
        <f t="shared" si="33"/>
        <v>125229</v>
      </c>
      <c r="H251" s="233">
        <f t="shared" si="38"/>
        <v>125229</v>
      </c>
      <c r="I251" s="43">
        <f t="shared" si="38"/>
        <v>125229</v>
      </c>
      <c r="J251" s="42">
        <f t="shared" si="38"/>
        <v>125229</v>
      </c>
    </row>
    <row r="252" spans="1:10" x14ac:dyDescent="0.2">
      <c r="A252" s="31">
        <f t="shared" si="34"/>
        <v>234</v>
      </c>
      <c r="B252" s="200">
        <f t="shared" si="37"/>
        <v>125538</v>
      </c>
      <c r="C252" s="200">
        <f t="shared" si="37"/>
        <v>125596.5</v>
      </c>
      <c r="D252" s="200">
        <f t="shared" si="37"/>
        <v>125594.745</v>
      </c>
      <c r="E252" s="200">
        <f t="shared" si="37"/>
        <v>125594.67246</v>
      </c>
      <c r="F252" s="200">
        <f t="shared" si="32"/>
        <v>125594</v>
      </c>
      <c r="G252" s="200">
        <f t="shared" si="33"/>
        <v>125594</v>
      </c>
      <c r="H252" s="233">
        <f t="shared" si="38"/>
        <v>125594</v>
      </c>
      <c r="I252" s="43">
        <f t="shared" si="38"/>
        <v>125594</v>
      </c>
      <c r="J252" s="42">
        <f t="shared" si="38"/>
        <v>125594</v>
      </c>
    </row>
    <row r="253" spans="1:10" x14ac:dyDescent="0.2">
      <c r="A253" s="31">
        <f t="shared" si="34"/>
        <v>235</v>
      </c>
      <c r="B253" s="200">
        <f t="shared" si="37"/>
        <v>125903</v>
      </c>
      <c r="C253" s="200">
        <f t="shared" si="37"/>
        <v>125961.75</v>
      </c>
      <c r="D253" s="200">
        <f t="shared" si="37"/>
        <v>125959.9875</v>
      </c>
      <c r="E253" s="200">
        <f t="shared" si="37"/>
        <v>125959.91464999999</v>
      </c>
      <c r="F253" s="200">
        <f t="shared" si="32"/>
        <v>125960</v>
      </c>
      <c r="G253" s="200">
        <f t="shared" si="33"/>
        <v>125960</v>
      </c>
      <c r="H253" s="233">
        <f t="shared" si="38"/>
        <v>125960</v>
      </c>
      <c r="I253" s="43">
        <f t="shared" si="38"/>
        <v>125960</v>
      </c>
      <c r="J253" s="42">
        <f t="shared" si="38"/>
        <v>125960</v>
      </c>
    </row>
    <row r="254" spans="1:10" x14ac:dyDescent="0.2">
      <c r="A254" s="31">
        <f t="shared" si="34"/>
        <v>236</v>
      </c>
      <c r="B254" s="200">
        <f t="shared" si="37"/>
        <v>126268</v>
      </c>
      <c r="C254" s="200">
        <f t="shared" si="37"/>
        <v>126327</v>
      </c>
      <c r="D254" s="200">
        <f t="shared" si="37"/>
        <v>126325.23</v>
      </c>
      <c r="E254" s="200">
        <f t="shared" si="37"/>
        <v>126325.15684</v>
      </c>
      <c r="F254" s="200">
        <f t="shared" si="32"/>
        <v>126325</v>
      </c>
      <c r="G254" s="200">
        <f t="shared" si="33"/>
        <v>126325</v>
      </c>
      <c r="H254" s="233">
        <f t="shared" si="38"/>
        <v>126325</v>
      </c>
      <c r="I254" s="43">
        <f t="shared" si="38"/>
        <v>126325</v>
      </c>
      <c r="J254" s="42">
        <f t="shared" si="38"/>
        <v>126325</v>
      </c>
    </row>
    <row r="255" spans="1:10" x14ac:dyDescent="0.2">
      <c r="A255" s="31">
        <f t="shared" si="34"/>
        <v>237</v>
      </c>
      <c r="B255" s="200">
        <f t="shared" si="37"/>
        <v>126633</v>
      </c>
      <c r="C255" s="200">
        <f t="shared" si="37"/>
        <v>126692.25</v>
      </c>
      <c r="D255" s="200">
        <f t="shared" si="37"/>
        <v>126690.4725</v>
      </c>
      <c r="E255" s="200">
        <f t="shared" si="37"/>
        <v>126690.39903</v>
      </c>
      <c r="F255" s="200">
        <f t="shared" si="32"/>
        <v>126690</v>
      </c>
      <c r="G255" s="200">
        <f t="shared" si="33"/>
        <v>126690</v>
      </c>
      <c r="H255" s="233">
        <f t="shared" si="38"/>
        <v>126690</v>
      </c>
      <c r="I255" s="43">
        <f t="shared" si="38"/>
        <v>126690</v>
      </c>
      <c r="J255" s="42">
        <f t="shared" si="38"/>
        <v>126690</v>
      </c>
    </row>
    <row r="256" spans="1:10" x14ac:dyDescent="0.2">
      <c r="A256" s="31">
        <f t="shared" si="34"/>
        <v>238</v>
      </c>
      <c r="B256" s="200">
        <f t="shared" ref="B256:E268" si="39">$A$7+B$12*$A256</f>
        <v>126998</v>
      </c>
      <c r="C256" s="200">
        <f t="shared" si="39"/>
        <v>127057.5</v>
      </c>
      <c r="D256" s="200">
        <f t="shared" si="39"/>
        <v>127055.715</v>
      </c>
      <c r="E256" s="200">
        <f t="shared" si="39"/>
        <v>127055.64122</v>
      </c>
      <c r="F256" s="200">
        <f t="shared" si="32"/>
        <v>127055</v>
      </c>
      <c r="G256" s="200">
        <f t="shared" si="33"/>
        <v>127055</v>
      </c>
      <c r="H256" s="233">
        <f t="shared" ref="H256:J268" si="40">$G256</f>
        <v>127055</v>
      </c>
      <c r="I256" s="43">
        <f t="shared" si="40"/>
        <v>127055</v>
      </c>
      <c r="J256" s="42">
        <f t="shared" si="40"/>
        <v>127055</v>
      </c>
    </row>
    <row r="257" spans="1:10" x14ac:dyDescent="0.2">
      <c r="A257" s="31">
        <f t="shared" si="34"/>
        <v>239</v>
      </c>
      <c r="B257" s="200">
        <f t="shared" si="39"/>
        <v>127363</v>
      </c>
      <c r="C257" s="200">
        <f t="shared" si="39"/>
        <v>127422.75</v>
      </c>
      <c r="D257" s="200">
        <f t="shared" si="39"/>
        <v>127420.9575</v>
      </c>
      <c r="E257" s="200">
        <f t="shared" si="39"/>
        <v>127420.88340999999</v>
      </c>
      <c r="F257" s="200">
        <f t="shared" si="32"/>
        <v>127421</v>
      </c>
      <c r="G257" s="200">
        <f t="shared" si="33"/>
        <v>127421</v>
      </c>
      <c r="H257" s="233">
        <f t="shared" si="40"/>
        <v>127421</v>
      </c>
      <c r="I257" s="43">
        <f t="shared" si="40"/>
        <v>127421</v>
      </c>
      <c r="J257" s="42">
        <f t="shared" si="40"/>
        <v>127421</v>
      </c>
    </row>
    <row r="258" spans="1:10" x14ac:dyDescent="0.2">
      <c r="A258" s="31">
        <f t="shared" si="34"/>
        <v>240</v>
      </c>
      <c r="B258" s="200">
        <f t="shared" si="39"/>
        <v>127728</v>
      </c>
      <c r="C258" s="200">
        <f t="shared" si="39"/>
        <v>127788</v>
      </c>
      <c r="D258" s="200">
        <f t="shared" si="39"/>
        <v>127786.2</v>
      </c>
      <c r="E258" s="200">
        <f t="shared" si="39"/>
        <v>127786.1256</v>
      </c>
      <c r="F258" s="200">
        <f t="shared" si="32"/>
        <v>127786</v>
      </c>
      <c r="G258" s="200">
        <f t="shared" si="33"/>
        <v>127786</v>
      </c>
      <c r="H258" s="233">
        <f t="shared" si="40"/>
        <v>127786</v>
      </c>
      <c r="I258" s="43">
        <f t="shared" si="40"/>
        <v>127786</v>
      </c>
      <c r="J258" s="42">
        <f t="shared" si="40"/>
        <v>127786</v>
      </c>
    </row>
    <row r="259" spans="1:10" x14ac:dyDescent="0.2">
      <c r="A259" s="31">
        <f t="shared" si="34"/>
        <v>241</v>
      </c>
      <c r="B259" s="200">
        <f t="shared" si="39"/>
        <v>128093</v>
      </c>
      <c r="C259" s="200">
        <f t="shared" si="39"/>
        <v>128153.25</v>
      </c>
      <c r="D259" s="200">
        <f t="shared" si="39"/>
        <v>128151.4425</v>
      </c>
      <c r="E259" s="200">
        <f t="shared" si="39"/>
        <v>128151.36779</v>
      </c>
      <c r="F259" s="200">
        <f t="shared" si="32"/>
        <v>128151</v>
      </c>
      <c r="G259" s="200">
        <f t="shared" si="33"/>
        <v>128151</v>
      </c>
      <c r="H259" s="233">
        <f t="shared" si="40"/>
        <v>128151</v>
      </c>
      <c r="I259" s="43">
        <f t="shared" si="40"/>
        <v>128151</v>
      </c>
      <c r="J259" s="42">
        <f t="shared" si="40"/>
        <v>128151</v>
      </c>
    </row>
    <row r="260" spans="1:10" x14ac:dyDescent="0.2">
      <c r="A260" s="31">
        <f t="shared" si="34"/>
        <v>242</v>
      </c>
      <c r="B260" s="200">
        <f t="shared" si="39"/>
        <v>128458</v>
      </c>
      <c r="C260" s="200">
        <f t="shared" si="39"/>
        <v>128518.5</v>
      </c>
      <c r="D260" s="200">
        <f t="shared" si="39"/>
        <v>128516.685</v>
      </c>
      <c r="E260" s="200">
        <f t="shared" si="39"/>
        <v>128516.60997999999</v>
      </c>
      <c r="F260" s="200">
        <f t="shared" si="32"/>
        <v>128516</v>
      </c>
      <c r="G260" s="200">
        <f t="shared" si="33"/>
        <v>128516</v>
      </c>
      <c r="H260" s="233">
        <f t="shared" si="40"/>
        <v>128516</v>
      </c>
      <c r="I260" s="43">
        <f t="shared" si="40"/>
        <v>128516</v>
      </c>
      <c r="J260" s="42">
        <f t="shared" si="40"/>
        <v>128516</v>
      </c>
    </row>
    <row r="261" spans="1:10" x14ac:dyDescent="0.2">
      <c r="A261" s="31">
        <f t="shared" si="34"/>
        <v>243</v>
      </c>
      <c r="B261" s="200">
        <f t="shared" si="39"/>
        <v>128823</v>
      </c>
      <c r="C261" s="200">
        <f t="shared" si="39"/>
        <v>128883.75</v>
      </c>
      <c r="D261" s="200">
        <f t="shared" si="39"/>
        <v>128881.92750000001</v>
      </c>
      <c r="E261" s="200">
        <f t="shared" si="39"/>
        <v>128881.85217</v>
      </c>
      <c r="F261" s="200">
        <f t="shared" si="32"/>
        <v>128882</v>
      </c>
      <c r="G261" s="200">
        <f t="shared" si="33"/>
        <v>128882</v>
      </c>
      <c r="H261" s="233">
        <f t="shared" si="40"/>
        <v>128882</v>
      </c>
      <c r="I261" s="43">
        <f t="shared" si="40"/>
        <v>128882</v>
      </c>
      <c r="J261" s="42">
        <f t="shared" si="40"/>
        <v>128882</v>
      </c>
    </row>
    <row r="262" spans="1:10" x14ac:dyDescent="0.2">
      <c r="A262" s="31">
        <f t="shared" si="34"/>
        <v>244</v>
      </c>
      <c r="B262" s="200">
        <f t="shared" si="39"/>
        <v>129188</v>
      </c>
      <c r="C262" s="200">
        <f t="shared" si="39"/>
        <v>129249</v>
      </c>
      <c r="D262" s="200">
        <f t="shared" si="39"/>
        <v>129247.17</v>
      </c>
      <c r="E262" s="200">
        <f t="shared" si="39"/>
        <v>129247.09436</v>
      </c>
      <c r="F262" s="200">
        <f t="shared" si="32"/>
        <v>129247</v>
      </c>
      <c r="G262" s="200">
        <f t="shared" si="33"/>
        <v>129247</v>
      </c>
      <c r="H262" s="233">
        <f t="shared" si="40"/>
        <v>129247</v>
      </c>
      <c r="I262" s="43">
        <f t="shared" si="40"/>
        <v>129247</v>
      </c>
      <c r="J262" s="42">
        <f t="shared" si="40"/>
        <v>129247</v>
      </c>
    </row>
    <row r="263" spans="1:10" x14ac:dyDescent="0.2">
      <c r="A263" s="31">
        <f t="shared" si="34"/>
        <v>245</v>
      </c>
      <c r="B263" s="200">
        <f t="shared" si="39"/>
        <v>129553</v>
      </c>
      <c r="C263" s="200">
        <f t="shared" si="39"/>
        <v>129614.25</v>
      </c>
      <c r="D263" s="200">
        <f t="shared" si="39"/>
        <v>129612.41250000001</v>
      </c>
      <c r="E263" s="200">
        <f t="shared" si="39"/>
        <v>129612.33654999999</v>
      </c>
      <c r="F263" s="200">
        <f t="shared" si="32"/>
        <v>129612</v>
      </c>
      <c r="G263" s="200">
        <f t="shared" si="33"/>
        <v>129612</v>
      </c>
      <c r="H263" s="233">
        <f t="shared" si="40"/>
        <v>129612</v>
      </c>
      <c r="I263" s="43">
        <f t="shared" si="40"/>
        <v>129612</v>
      </c>
      <c r="J263" s="42">
        <f t="shared" si="40"/>
        <v>129612</v>
      </c>
    </row>
    <row r="264" spans="1:10" x14ac:dyDescent="0.2">
      <c r="A264" s="31">
        <f t="shared" si="34"/>
        <v>246</v>
      </c>
      <c r="B264" s="200">
        <f t="shared" si="39"/>
        <v>129918</v>
      </c>
      <c r="C264" s="200">
        <f t="shared" si="39"/>
        <v>129979.5</v>
      </c>
      <c r="D264" s="200">
        <f t="shared" si="39"/>
        <v>129977.655</v>
      </c>
      <c r="E264" s="200">
        <f t="shared" si="39"/>
        <v>129977.57874</v>
      </c>
      <c r="F264" s="200">
        <f t="shared" si="32"/>
        <v>129977</v>
      </c>
      <c r="G264" s="200">
        <f t="shared" si="33"/>
        <v>129977</v>
      </c>
      <c r="H264" s="233">
        <f t="shared" si="40"/>
        <v>129977</v>
      </c>
      <c r="I264" s="43">
        <f t="shared" si="40"/>
        <v>129977</v>
      </c>
      <c r="J264" s="42">
        <f t="shared" si="40"/>
        <v>129977</v>
      </c>
    </row>
    <row r="265" spans="1:10" x14ac:dyDescent="0.2">
      <c r="A265" s="31">
        <f t="shared" si="34"/>
        <v>247</v>
      </c>
      <c r="B265" s="200">
        <f t="shared" si="39"/>
        <v>130283</v>
      </c>
      <c r="C265" s="200">
        <f t="shared" si="39"/>
        <v>130344.75</v>
      </c>
      <c r="D265" s="200">
        <f t="shared" si="39"/>
        <v>130342.89750000001</v>
      </c>
      <c r="E265" s="200">
        <f t="shared" si="39"/>
        <v>130342.82093</v>
      </c>
      <c r="F265" s="200">
        <f t="shared" si="32"/>
        <v>130343</v>
      </c>
      <c r="G265" s="200">
        <f t="shared" si="33"/>
        <v>130343</v>
      </c>
      <c r="H265" s="233">
        <f t="shared" si="40"/>
        <v>130343</v>
      </c>
      <c r="I265" s="43">
        <f t="shared" si="40"/>
        <v>130343</v>
      </c>
      <c r="J265" s="42">
        <f t="shared" si="40"/>
        <v>130343</v>
      </c>
    </row>
    <row r="266" spans="1:10" x14ac:dyDescent="0.2">
      <c r="A266" s="31">
        <f t="shared" si="34"/>
        <v>248</v>
      </c>
      <c r="B266" s="200">
        <f t="shared" si="39"/>
        <v>130648</v>
      </c>
      <c r="C266" s="200">
        <f t="shared" si="39"/>
        <v>130710</v>
      </c>
      <c r="D266" s="200">
        <f t="shared" si="39"/>
        <v>130708.14</v>
      </c>
      <c r="E266" s="200">
        <f t="shared" si="39"/>
        <v>130708.06311999999</v>
      </c>
      <c r="F266" s="200">
        <f t="shared" si="32"/>
        <v>130708</v>
      </c>
      <c r="G266" s="200">
        <f t="shared" si="33"/>
        <v>130708</v>
      </c>
      <c r="H266" s="233">
        <f t="shared" si="40"/>
        <v>130708</v>
      </c>
      <c r="I266" s="43">
        <f t="shared" si="40"/>
        <v>130708</v>
      </c>
      <c r="J266" s="42">
        <f t="shared" si="40"/>
        <v>130708</v>
      </c>
    </row>
    <row r="267" spans="1:10" x14ac:dyDescent="0.2">
      <c r="A267" s="31">
        <f t="shared" si="34"/>
        <v>249</v>
      </c>
      <c r="B267" s="200">
        <f t="shared" si="39"/>
        <v>131013</v>
      </c>
      <c r="C267" s="200">
        <f t="shared" si="39"/>
        <v>131075.25</v>
      </c>
      <c r="D267" s="200">
        <f t="shared" si="39"/>
        <v>131073.38250000001</v>
      </c>
      <c r="E267" s="200">
        <f t="shared" si="39"/>
        <v>131073.30531</v>
      </c>
      <c r="F267" s="200">
        <f t="shared" si="32"/>
        <v>131073</v>
      </c>
      <c r="G267" s="200">
        <f t="shared" si="33"/>
        <v>131073</v>
      </c>
      <c r="H267" s="233">
        <f t="shared" si="40"/>
        <v>131073</v>
      </c>
      <c r="I267" s="43">
        <f t="shared" si="40"/>
        <v>131073</v>
      </c>
      <c r="J267" s="42">
        <f t="shared" si="40"/>
        <v>131073</v>
      </c>
    </row>
    <row r="268" spans="1:10" x14ac:dyDescent="0.2">
      <c r="A268" s="31">
        <f t="shared" si="34"/>
        <v>250</v>
      </c>
      <c r="B268" s="200">
        <f t="shared" si="39"/>
        <v>131378</v>
      </c>
      <c r="C268" s="200">
        <f t="shared" si="39"/>
        <v>131440.5</v>
      </c>
      <c r="D268" s="200">
        <f t="shared" si="39"/>
        <v>131438.625</v>
      </c>
      <c r="E268" s="200">
        <f t="shared" si="39"/>
        <v>131438.54749999999</v>
      </c>
      <c r="F268" s="200">
        <f t="shared" si="32"/>
        <v>131438</v>
      </c>
      <c r="G268" s="200">
        <f t="shared" si="33"/>
        <v>131438</v>
      </c>
      <c r="H268" s="233">
        <f t="shared" si="40"/>
        <v>131438</v>
      </c>
      <c r="I268" s="43">
        <f t="shared" si="40"/>
        <v>131438</v>
      </c>
      <c r="J268" s="42">
        <f t="shared" si="40"/>
        <v>131438</v>
      </c>
    </row>
  </sheetData>
  <phoneticPr fontId="0" type="noConversion"/>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F30EF-FD63-4862-8827-18B1BC8F7784}">
  <sheetPr codeName="Sheet43"/>
  <dimension ref="A1:B4"/>
  <sheetViews>
    <sheetView zoomScale="130" zoomScaleNormal="130" workbookViewId="0">
      <selection activeCell="A2" sqref="A2:XFD2"/>
    </sheetView>
  </sheetViews>
  <sheetFormatPr defaultRowHeight="12.75" x14ac:dyDescent="0.2"/>
  <sheetData>
    <row r="1" spans="1:2" s="181" customFormat="1" ht="18" x14ac:dyDescent="0.25">
      <c r="A1" s="99" t="s">
        <v>669</v>
      </c>
    </row>
    <row r="2" spans="1:2" s="94" customFormat="1" hidden="1" x14ac:dyDescent="0.2">
      <c r="A2" s="94" t="s">
        <v>684</v>
      </c>
      <c r="B2" s="270">
        <v>8.6342592592592599E-3</v>
      </c>
    </row>
    <row r="3" spans="1:2" s="273" customFormat="1" collapsed="1" x14ac:dyDescent="0.2">
      <c r="A3" s="269" t="str">
        <f>IF(A2="","",IF(Disable_Video_Hyperlinks,A2,HYPERLINK(Video_website&amp;A2,A2)))</f>
        <v>UNC_DAYT_EXCEL_5.2.4_LECTURE_STATIF_&amp;_STATIFS_FUNCTIONS.mp4</v>
      </c>
    </row>
    <row r="4" spans="1:2" s="94" customFormat="1" x14ac:dyDescent="0.2">
      <c r="A4" s="271">
        <f>IF(B2="","",B2)</f>
        <v>8.6342592592592599E-3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dimension ref="A1:G38"/>
  <sheetViews>
    <sheetView zoomScale="130" zoomScaleNormal="130" workbookViewId="0">
      <pane xSplit="1" ySplit="10" topLeftCell="B11"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2.75" outlineLevelRow="1" x14ac:dyDescent="0.2"/>
  <cols>
    <col min="1" max="1" width="12" style="4" customWidth="1"/>
    <col min="2" max="2" width="11.85546875" style="4" customWidth="1"/>
    <col min="3" max="3" width="13.5703125" style="4" customWidth="1"/>
    <col min="4" max="4" width="8.85546875" style="4" customWidth="1"/>
    <col min="5" max="5" width="13.5703125" style="6" customWidth="1"/>
    <col min="6" max="6" width="13.85546875" style="4" bestFit="1" customWidth="1"/>
    <col min="7" max="16384" width="9.140625" style="4"/>
  </cols>
  <sheetData>
    <row r="1" spans="1:7" s="162" customFormat="1" ht="18" x14ac:dyDescent="0.25">
      <c r="A1" s="99" t="s">
        <v>251</v>
      </c>
      <c r="E1" s="163"/>
    </row>
    <row r="2" spans="1:7" s="94" customFormat="1" hidden="1" x14ac:dyDescent="0.2">
      <c r="A2" s="183"/>
      <c r="B2" s="183"/>
      <c r="C2" s="183"/>
      <c r="D2" s="183"/>
      <c r="E2" s="184"/>
      <c r="F2" s="183"/>
    </row>
    <row r="3" spans="1:7" s="273" customFormat="1" collapsed="1" x14ac:dyDescent="0.2">
      <c r="A3" s="269" t="str">
        <f>IF(A2="","",IF(Disable_Video_Hyperlinks,A2,HYPERLINK(Video_website&amp;A2,A2)))</f>
        <v/>
      </c>
      <c r="E3" s="274"/>
    </row>
    <row r="4" spans="1:7" s="94" customFormat="1" x14ac:dyDescent="0.2">
      <c r="A4" s="271" t="str">
        <f>IF(B2="","",B2)</f>
        <v/>
      </c>
      <c r="B4" s="183"/>
      <c r="C4" s="183"/>
      <c r="D4" s="183"/>
      <c r="E4" s="184"/>
      <c r="F4" s="183"/>
    </row>
    <row r="5" spans="1:7" outlineLevel="1" x14ac:dyDescent="0.2">
      <c r="A5" s="1"/>
    </row>
    <row r="6" spans="1:7" outlineLevel="1" x14ac:dyDescent="0.2">
      <c r="A6" s="1" t="s">
        <v>39</v>
      </c>
    </row>
    <row r="7" spans="1:7" outlineLevel="1" x14ac:dyDescent="0.2">
      <c r="A7" s="4" t="s">
        <v>42</v>
      </c>
      <c r="C7" s="6">
        <f ca="1">TODAY()</f>
        <v>44601</v>
      </c>
    </row>
    <row r="8" spans="1:7" outlineLevel="1" x14ac:dyDescent="0.2">
      <c r="A8" s="4" t="s">
        <v>40</v>
      </c>
      <c r="C8" s="124">
        <v>365.25</v>
      </c>
    </row>
    <row r="9" spans="1:7" ht="13.5" thickBot="1" x14ac:dyDescent="0.25"/>
    <row r="10" spans="1:7" s="13" customFormat="1" ht="26.25" thickBot="1" x14ac:dyDescent="0.25">
      <c r="A10" s="2" t="s">
        <v>0</v>
      </c>
      <c r="B10" s="2" t="s">
        <v>1</v>
      </c>
      <c r="C10" s="2" t="s">
        <v>2</v>
      </c>
      <c r="D10" s="2" t="s">
        <v>3</v>
      </c>
      <c r="E10" s="3" t="s">
        <v>5</v>
      </c>
      <c r="F10" s="2" t="s">
        <v>6</v>
      </c>
      <c r="G10" s="2" t="s">
        <v>740</v>
      </c>
    </row>
    <row r="11" spans="1:7" x14ac:dyDescent="0.2">
      <c r="A11" s="124" t="s">
        <v>27</v>
      </c>
      <c r="B11" s="124" t="s">
        <v>15</v>
      </c>
      <c r="C11" s="124" t="s">
        <v>9</v>
      </c>
      <c r="D11" s="121" t="s">
        <v>10</v>
      </c>
      <c r="E11" s="126">
        <v>34297</v>
      </c>
      <c r="F11" s="129">
        <v>65000</v>
      </c>
      <c r="G11" s="173">
        <f t="shared" ref="G11:G24" ca="1" si="0">($C$7-E11)/$C$8</f>
        <v>28.210814510609172</v>
      </c>
    </row>
    <row r="12" spans="1:7" x14ac:dyDescent="0.2">
      <c r="A12" s="124" t="s">
        <v>14</v>
      </c>
      <c r="B12" s="124" t="s">
        <v>15</v>
      </c>
      <c r="C12" s="124" t="s">
        <v>16</v>
      </c>
      <c r="D12" s="121" t="s">
        <v>13</v>
      </c>
      <c r="E12" s="126">
        <v>34297</v>
      </c>
      <c r="F12" s="129">
        <v>100000</v>
      </c>
      <c r="G12" s="173">
        <f t="shared" ca="1" si="0"/>
        <v>28.210814510609172</v>
      </c>
    </row>
    <row r="13" spans="1:7" x14ac:dyDescent="0.2">
      <c r="A13" s="124" t="s">
        <v>24</v>
      </c>
      <c r="B13" s="124" t="s">
        <v>15</v>
      </c>
      <c r="C13" s="124" t="s">
        <v>25</v>
      </c>
      <c r="D13" s="121" t="s">
        <v>10</v>
      </c>
      <c r="E13" s="126">
        <v>34297</v>
      </c>
      <c r="F13" s="129">
        <v>19500</v>
      </c>
      <c r="G13" s="173">
        <f t="shared" ca="1" si="0"/>
        <v>28.210814510609172</v>
      </c>
    </row>
    <row r="14" spans="1:7" x14ac:dyDescent="0.2">
      <c r="A14" s="124" t="s">
        <v>26</v>
      </c>
      <c r="B14" s="124" t="s">
        <v>15</v>
      </c>
      <c r="C14" s="124" t="s">
        <v>25</v>
      </c>
      <c r="D14" s="121" t="s">
        <v>10</v>
      </c>
      <c r="E14" s="126">
        <v>34297</v>
      </c>
      <c r="F14" s="129">
        <v>18500</v>
      </c>
      <c r="G14" s="173">
        <f t="shared" ca="1" si="0"/>
        <v>28.210814510609172</v>
      </c>
    </row>
    <row r="15" spans="1:7" x14ac:dyDescent="0.2">
      <c r="A15" s="124" t="s">
        <v>28</v>
      </c>
      <c r="B15" s="124" t="s">
        <v>12</v>
      </c>
      <c r="C15" s="124" t="s">
        <v>9</v>
      </c>
      <c r="D15" s="121" t="s">
        <v>13</v>
      </c>
      <c r="E15" s="126">
        <v>33679</v>
      </c>
      <c r="F15" s="129">
        <v>40000</v>
      </c>
      <c r="G15" s="173">
        <f t="shared" ca="1" si="0"/>
        <v>29.902806297056809</v>
      </c>
    </row>
    <row r="16" spans="1:7" x14ac:dyDescent="0.2">
      <c r="A16" s="124" t="s">
        <v>17</v>
      </c>
      <c r="B16" s="124" t="s">
        <v>12</v>
      </c>
      <c r="C16" s="124" t="s">
        <v>9</v>
      </c>
      <c r="D16" s="121" t="s">
        <v>10</v>
      </c>
      <c r="E16" s="126">
        <v>33679</v>
      </c>
      <c r="F16" s="129">
        <v>49500</v>
      </c>
      <c r="G16" s="173">
        <f t="shared" ca="1" si="0"/>
        <v>29.902806297056809</v>
      </c>
    </row>
    <row r="17" spans="1:7" x14ac:dyDescent="0.2">
      <c r="A17" s="124" t="s">
        <v>11</v>
      </c>
      <c r="B17" s="124" t="s">
        <v>12</v>
      </c>
      <c r="C17" s="124" t="s">
        <v>9</v>
      </c>
      <c r="D17" s="121" t="s">
        <v>10</v>
      </c>
      <c r="E17" s="126">
        <v>33679</v>
      </c>
      <c r="F17" s="129">
        <v>45000</v>
      </c>
      <c r="G17" s="173">
        <f t="shared" ca="1" si="0"/>
        <v>29.902806297056809</v>
      </c>
    </row>
    <row r="18" spans="1:7" x14ac:dyDescent="0.2">
      <c r="A18" s="124" t="s">
        <v>22</v>
      </c>
      <c r="B18" s="124" t="s">
        <v>12</v>
      </c>
      <c r="C18" s="124" t="s">
        <v>16</v>
      </c>
      <c r="D18" s="121" t="s">
        <v>13</v>
      </c>
      <c r="E18" s="126">
        <v>33679</v>
      </c>
      <c r="F18" s="129">
        <v>75000</v>
      </c>
      <c r="G18" s="173">
        <f t="shared" ca="1" si="0"/>
        <v>29.902806297056809</v>
      </c>
    </row>
    <row r="19" spans="1:7" x14ac:dyDescent="0.2">
      <c r="A19" s="124" t="s">
        <v>23</v>
      </c>
      <c r="B19" s="124" t="s">
        <v>8</v>
      </c>
      <c r="C19" s="124" t="s">
        <v>9</v>
      </c>
      <c r="D19" s="121" t="s">
        <v>13</v>
      </c>
      <c r="E19" s="126">
        <v>32812</v>
      </c>
      <c r="F19" s="129">
        <v>42500</v>
      </c>
      <c r="G19" s="173">
        <f t="shared" ca="1" si="0"/>
        <v>32.276522929500345</v>
      </c>
    </row>
    <row r="20" spans="1:7" x14ac:dyDescent="0.2">
      <c r="A20" s="124" t="s">
        <v>7</v>
      </c>
      <c r="B20" s="124" t="s">
        <v>8</v>
      </c>
      <c r="C20" s="124" t="s">
        <v>9</v>
      </c>
      <c r="D20" s="121" t="s">
        <v>10</v>
      </c>
      <c r="E20" s="126">
        <v>33177</v>
      </c>
      <c r="F20" s="129">
        <v>47500</v>
      </c>
      <c r="G20" s="173">
        <f t="shared" ca="1" si="0"/>
        <v>31.277207392197127</v>
      </c>
    </row>
    <row r="21" spans="1:7" x14ac:dyDescent="0.2">
      <c r="A21" s="124" t="s">
        <v>18</v>
      </c>
      <c r="B21" s="124" t="s">
        <v>8</v>
      </c>
      <c r="C21" s="124" t="s">
        <v>9</v>
      </c>
      <c r="D21" s="121" t="s">
        <v>13</v>
      </c>
      <c r="E21" s="126">
        <v>33542</v>
      </c>
      <c r="F21" s="129">
        <v>38500</v>
      </c>
      <c r="G21" s="173">
        <f t="shared" ca="1" si="0"/>
        <v>30.277891854893909</v>
      </c>
    </row>
    <row r="22" spans="1:7" x14ac:dyDescent="0.2">
      <c r="A22" s="124" t="s">
        <v>29</v>
      </c>
      <c r="B22" s="124" t="s">
        <v>8</v>
      </c>
      <c r="C22" s="124" t="s">
        <v>16</v>
      </c>
      <c r="D22" s="121" t="s">
        <v>10</v>
      </c>
      <c r="E22" s="126">
        <v>33679</v>
      </c>
      <c r="F22" s="129">
        <v>52000</v>
      </c>
      <c r="G22" s="173">
        <f t="shared" ca="1" si="0"/>
        <v>29.902806297056809</v>
      </c>
    </row>
    <row r="23" spans="1:7" x14ac:dyDescent="0.2">
      <c r="A23" s="124" t="s">
        <v>19</v>
      </c>
      <c r="B23" s="124" t="s">
        <v>20</v>
      </c>
      <c r="C23" s="124" t="s">
        <v>9</v>
      </c>
      <c r="D23" s="121" t="s">
        <v>10</v>
      </c>
      <c r="E23" s="126">
        <v>33908</v>
      </c>
      <c r="F23" s="129">
        <v>47500</v>
      </c>
      <c r="G23" s="173">
        <f t="shared" ca="1" si="0"/>
        <v>29.27583846680356</v>
      </c>
    </row>
    <row r="24" spans="1:7" x14ac:dyDescent="0.2">
      <c r="A24" s="124" t="s">
        <v>21</v>
      </c>
      <c r="B24" s="124" t="s">
        <v>20</v>
      </c>
      <c r="C24" s="124" t="s">
        <v>16</v>
      </c>
      <c r="D24" s="121" t="s">
        <v>10</v>
      </c>
      <c r="E24" s="126">
        <v>34273</v>
      </c>
      <c r="F24" s="129">
        <v>55000</v>
      </c>
      <c r="G24" s="173">
        <f t="shared" ca="1" si="0"/>
        <v>28.276522929500342</v>
      </c>
    </row>
    <row r="25" spans="1:7" x14ac:dyDescent="0.2">
      <c r="A25" s="128"/>
      <c r="B25" s="128"/>
      <c r="C25" s="128"/>
      <c r="D25" s="128"/>
      <c r="E25" s="130"/>
      <c r="F25" s="128"/>
      <c r="G25" s="174"/>
    </row>
    <row r="27" spans="1:7" customFormat="1" x14ac:dyDescent="0.2"/>
    <row r="28" spans="1:7" customFormat="1" x14ac:dyDescent="0.2"/>
    <row r="30" spans="1:7" s="162" customFormat="1" x14ac:dyDescent="0.2">
      <c r="A30" s="96" t="s">
        <v>660</v>
      </c>
      <c r="E30" s="163"/>
    </row>
    <row r="31" spans="1:7" x14ac:dyDescent="0.2">
      <c r="A31" s="4" t="s">
        <v>35</v>
      </c>
      <c r="C31" s="18">
        <f>COUNTA($A$11:$A$24)</f>
        <v>14</v>
      </c>
    </row>
    <row r="32" spans="1:7" x14ac:dyDescent="0.2">
      <c r="A32" s="4" t="s">
        <v>34</v>
      </c>
      <c r="C32" s="16">
        <f>SUM($F$11:$F$24)</f>
        <v>695500</v>
      </c>
    </row>
    <row r="33" spans="1:4" x14ac:dyDescent="0.2">
      <c r="A33" s="4" t="s">
        <v>31</v>
      </c>
      <c r="C33" s="16">
        <f>AVERAGE($F$11:$F$24)</f>
        <v>49678.571428571428</v>
      </c>
    </row>
    <row r="34" spans="1:4" x14ac:dyDescent="0.2">
      <c r="A34" s="4" t="s">
        <v>32</v>
      </c>
      <c r="B34" s="10"/>
      <c r="C34" s="16">
        <f>MAX($F$11:$F$24)</f>
        <v>100000</v>
      </c>
    </row>
    <row r="35" spans="1:4" x14ac:dyDescent="0.2">
      <c r="A35" s="4" t="s">
        <v>33</v>
      </c>
      <c r="B35" s="10"/>
      <c r="C35" s="16">
        <f>MIN($F$11:$F$24)</f>
        <v>18500</v>
      </c>
    </row>
    <row r="36" spans="1:4" x14ac:dyDescent="0.2">
      <c r="A36" s="4" t="s">
        <v>36</v>
      </c>
      <c r="C36" s="17">
        <f ca="1">AVERAGE($G$11:$G$24)</f>
        <v>29.552948078615429</v>
      </c>
    </row>
    <row r="37" spans="1:4" x14ac:dyDescent="0.2">
      <c r="A37" s="4" t="s">
        <v>37</v>
      </c>
      <c r="C37" s="17">
        <f ca="1">MAX($G$11:$G$24)</f>
        <v>32.276522929500345</v>
      </c>
      <c r="D37" s="10"/>
    </row>
    <row r="38" spans="1:4" x14ac:dyDescent="0.2">
      <c r="A38" s="4" t="s">
        <v>38</v>
      </c>
      <c r="C38" s="17">
        <f ca="1">MIN($G$11:$G$24)</f>
        <v>28.210814510609172</v>
      </c>
    </row>
  </sheetData>
  <phoneticPr fontId="0" type="noConversion"/>
  <pageMargins left="0.75" right="0.75" top="1" bottom="1" header="0.5" footer="0.5"/>
  <pageSetup orientation="portrait" horizontalDpi="300" verticalDpi="300" r:id="rId1"/>
  <headerFooter alignWithMargins="0">
    <oddHeader>&amp;A</oddHeader>
    <oddFooter>Page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A1:O37"/>
  <sheetViews>
    <sheetView zoomScale="130" zoomScaleNormal="130" workbookViewId="0">
      <pane xSplit="1" ySplit="10" topLeftCell="B11"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2.75" outlineLevelRow="1" x14ac:dyDescent="0.2"/>
  <cols>
    <col min="1" max="1" width="12" style="4" customWidth="1"/>
    <col min="2" max="2" width="11.85546875" style="4" customWidth="1"/>
    <col min="3" max="3" width="13.5703125" style="4" customWidth="1"/>
    <col min="4" max="4" width="8.85546875" style="4" customWidth="1"/>
    <col min="5" max="5" width="11.85546875" style="4" customWidth="1"/>
    <col min="6" max="6" width="10.42578125" style="6" customWidth="1"/>
    <col min="7" max="7" width="9.28515625" style="4" customWidth="1"/>
    <col min="8" max="8" width="4.7109375" style="4" customWidth="1"/>
    <col min="9" max="10" width="9.140625" style="4"/>
    <col min="11" max="11" width="4.7109375" style="4" customWidth="1"/>
    <col min="12" max="13" width="9.140625" style="4"/>
    <col min="14" max="14" width="4.7109375" style="4" customWidth="1"/>
    <col min="15" max="16384" width="9.140625" style="4"/>
  </cols>
  <sheetData>
    <row r="1" spans="1:15" s="162" customFormat="1" ht="18" x14ac:dyDescent="0.25">
      <c r="A1" s="99" t="s">
        <v>232</v>
      </c>
      <c r="F1" s="163"/>
    </row>
    <row r="2" spans="1:15" s="94" customFormat="1" hidden="1" x14ac:dyDescent="0.2">
      <c r="A2" s="183"/>
      <c r="B2" s="183"/>
      <c r="C2" s="183"/>
      <c r="D2" s="183"/>
      <c r="E2" s="183"/>
      <c r="F2" s="184"/>
      <c r="G2" s="183"/>
    </row>
    <row r="3" spans="1:15" s="273" customFormat="1" collapsed="1" x14ac:dyDescent="0.2">
      <c r="A3" s="269" t="str">
        <f>IF(A2="","",IF(Disable_Video_Hyperlinks,A2,HYPERLINK(Video_website&amp;A2,A2)))</f>
        <v/>
      </c>
      <c r="F3" s="274"/>
    </row>
    <row r="4" spans="1:15" s="94" customFormat="1" x14ac:dyDescent="0.2">
      <c r="A4" s="271" t="str">
        <f>IF(B2="","",B2)</f>
        <v/>
      </c>
      <c r="B4" s="183"/>
      <c r="C4" s="183"/>
      <c r="D4" s="183"/>
      <c r="E4" s="183"/>
      <c r="F4" s="184"/>
      <c r="G4" s="183"/>
    </row>
    <row r="5" spans="1:15" outlineLevel="1" x14ac:dyDescent="0.2">
      <c r="A5" s="1"/>
    </row>
    <row r="6" spans="1:15" outlineLevel="1" x14ac:dyDescent="0.2">
      <c r="A6" s="1" t="s">
        <v>39</v>
      </c>
    </row>
    <row r="7" spans="1:15" outlineLevel="1" x14ac:dyDescent="0.2">
      <c r="A7" s="4" t="s">
        <v>42</v>
      </c>
      <c r="C7" s="6">
        <f ca="1">TODAY()</f>
        <v>44601</v>
      </c>
    </row>
    <row r="8" spans="1:15" outlineLevel="1" x14ac:dyDescent="0.2">
      <c r="A8" s="4" t="s">
        <v>40</v>
      </c>
      <c r="C8" s="124">
        <v>365.25</v>
      </c>
    </row>
    <row r="9" spans="1:15" ht="13.5" thickBot="1" x14ac:dyDescent="0.25">
      <c r="I9" s="121" t="s">
        <v>59</v>
      </c>
      <c r="L9" s="121" t="s">
        <v>663</v>
      </c>
      <c r="O9" s="121" t="s">
        <v>663</v>
      </c>
    </row>
    <row r="10" spans="1:15" s="13" customFormat="1" ht="39" thickBot="1" x14ac:dyDescent="0.25">
      <c r="A10" s="2" t="s">
        <v>0</v>
      </c>
      <c r="B10" s="2" t="s">
        <v>1</v>
      </c>
      <c r="C10" s="2" t="s">
        <v>2</v>
      </c>
      <c r="D10" s="2" t="s">
        <v>3</v>
      </c>
      <c r="E10" s="3" t="s">
        <v>5</v>
      </c>
      <c r="F10" s="2" t="s">
        <v>6</v>
      </c>
      <c r="G10" s="2" t="s">
        <v>736</v>
      </c>
      <c r="I10" s="29" t="s">
        <v>56</v>
      </c>
      <c r="J10" s="29" t="s">
        <v>57</v>
      </c>
      <c r="K10"/>
      <c r="L10" s="29" t="s">
        <v>56</v>
      </c>
      <c r="M10" s="29" t="s">
        <v>57</v>
      </c>
      <c r="N10"/>
      <c r="O10" s="29" t="s">
        <v>58</v>
      </c>
    </row>
    <row r="11" spans="1:15" x14ac:dyDescent="0.2">
      <c r="A11" s="124" t="s">
        <v>27</v>
      </c>
      <c r="B11" s="141" t="s">
        <v>15</v>
      </c>
      <c r="C11" s="124" t="s">
        <v>9</v>
      </c>
      <c r="D11" s="121" t="s">
        <v>10</v>
      </c>
      <c r="E11" s="126">
        <v>34297</v>
      </c>
      <c r="F11" s="129">
        <v>65000</v>
      </c>
      <c r="G11" s="173">
        <f t="shared" ref="G11:G24" ca="1" si="0">($C$7-E11)/$C$8</f>
        <v>28.210814510609172</v>
      </c>
      <c r="I11" s="121" t="s">
        <v>59</v>
      </c>
      <c r="J11" s="121">
        <v>3</v>
      </c>
      <c r="K11" s="124"/>
      <c r="L11" s="121">
        <v>5</v>
      </c>
      <c r="M11" s="121">
        <v>3</v>
      </c>
      <c r="N11" s="124"/>
      <c r="O11" s="121">
        <v>5</v>
      </c>
    </row>
    <row r="12" spans="1:15" x14ac:dyDescent="0.2">
      <c r="A12" s="124" t="s">
        <v>14</v>
      </c>
      <c r="B12" s="124" t="s">
        <v>15</v>
      </c>
      <c r="C12" s="124" t="s">
        <v>16</v>
      </c>
      <c r="D12" s="121" t="s">
        <v>13</v>
      </c>
      <c r="E12" s="126">
        <v>34297</v>
      </c>
      <c r="F12" s="129">
        <v>100000</v>
      </c>
      <c r="G12" s="173">
        <f t="shared" ca="1" si="0"/>
        <v>28.210814510609172</v>
      </c>
      <c r="I12" s="121" t="s">
        <v>60</v>
      </c>
      <c r="J12" s="121">
        <v>5</v>
      </c>
      <c r="K12" s="124"/>
      <c r="L12" s="121">
        <v>-3</v>
      </c>
      <c r="M12" s="121">
        <v>5</v>
      </c>
      <c r="N12" s="124"/>
      <c r="O12" s="121">
        <v>-3</v>
      </c>
    </row>
    <row r="13" spans="1:15" x14ac:dyDescent="0.2">
      <c r="A13" s="124" t="s">
        <v>24</v>
      </c>
      <c r="B13" s="124" t="s">
        <v>15</v>
      </c>
      <c r="C13" s="124" t="s">
        <v>25</v>
      </c>
      <c r="D13" s="121" t="s">
        <v>10</v>
      </c>
      <c r="E13" s="126">
        <v>34297</v>
      </c>
      <c r="F13" s="129">
        <v>19500</v>
      </c>
      <c r="G13" s="173">
        <f t="shared" ca="1" si="0"/>
        <v>28.210814510609172</v>
      </c>
      <c r="I13" s="121" t="s">
        <v>59</v>
      </c>
      <c r="J13" s="121">
        <v>3</v>
      </c>
      <c r="K13" s="124"/>
      <c r="L13" s="121">
        <v>6</v>
      </c>
      <c r="M13" s="121">
        <v>3</v>
      </c>
      <c r="N13" s="124"/>
      <c r="O13" s="121">
        <v>6</v>
      </c>
    </row>
    <row r="14" spans="1:15" x14ac:dyDescent="0.2">
      <c r="A14" s="124" t="s">
        <v>26</v>
      </c>
      <c r="B14" s="124" t="s">
        <v>15</v>
      </c>
      <c r="C14" s="124" t="s">
        <v>25</v>
      </c>
      <c r="D14" s="121" t="s">
        <v>10</v>
      </c>
      <c r="E14" s="126">
        <v>34297</v>
      </c>
      <c r="F14" s="129">
        <v>18500</v>
      </c>
      <c r="G14" s="173">
        <f t="shared" ca="1" si="0"/>
        <v>28.210814510609172</v>
      </c>
      <c r="I14" s="132" t="s">
        <v>60</v>
      </c>
      <c r="J14" s="132">
        <v>4</v>
      </c>
      <c r="K14" s="124"/>
      <c r="L14" s="132">
        <v>-2</v>
      </c>
      <c r="M14" s="132">
        <v>4</v>
      </c>
      <c r="N14" s="124"/>
      <c r="O14" s="132">
        <v>-2</v>
      </c>
    </row>
    <row r="15" spans="1:15" x14ac:dyDescent="0.2">
      <c r="A15" s="124" t="s">
        <v>28</v>
      </c>
      <c r="B15" s="124" t="s">
        <v>12</v>
      </c>
      <c r="C15" s="124" t="s">
        <v>9</v>
      </c>
      <c r="D15" s="121" t="s">
        <v>13</v>
      </c>
      <c r="E15" s="126">
        <v>33679</v>
      </c>
      <c r="F15" s="129">
        <v>40000</v>
      </c>
      <c r="G15" s="173">
        <f t="shared" ca="1" si="0"/>
        <v>29.902806297056809</v>
      </c>
      <c r="I15" s="20"/>
      <c r="J15" s="20">
        <f>SUMIF(I11:I14,I9,J11:J14)</f>
        <v>6</v>
      </c>
      <c r="K15"/>
      <c r="L15" s="20"/>
      <c r="M15" s="20">
        <f>SUMIF(L11:L14,L9,M11:M14)</f>
        <v>6</v>
      </c>
      <c r="N15"/>
      <c r="O15" s="20">
        <f>SUMIF(O11:O14,O9)</f>
        <v>11</v>
      </c>
    </row>
    <row r="16" spans="1:15" x14ac:dyDescent="0.2">
      <c r="A16" s="124" t="s">
        <v>17</v>
      </c>
      <c r="B16" s="124" t="s">
        <v>12</v>
      </c>
      <c r="C16" s="124" t="s">
        <v>9</v>
      </c>
      <c r="D16" s="121" t="s">
        <v>10</v>
      </c>
      <c r="E16" s="126">
        <v>33679</v>
      </c>
      <c r="F16" s="129">
        <v>49500</v>
      </c>
      <c r="G16" s="173">
        <f t="shared" ca="1" si="0"/>
        <v>29.902806297056809</v>
      </c>
    </row>
    <row r="17" spans="1:7" x14ac:dyDescent="0.2">
      <c r="A17" s="124" t="s">
        <v>11</v>
      </c>
      <c r="B17" s="124" t="s">
        <v>12</v>
      </c>
      <c r="C17" s="124" t="s">
        <v>9</v>
      </c>
      <c r="D17" s="121" t="s">
        <v>10</v>
      </c>
      <c r="E17" s="126">
        <v>33679</v>
      </c>
      <c r="F17" s="129">
        <v>45000</v>
      </c>
      <c r="G17" s="173">
        <f t="shared" ca="1" si="0"/>
        <v>29.902806297056809</v>
      </c>
    </row>
    <row r="18" spans="1:7" x14ac:dyDescent="0.2">
      <c r="A18" s="124" t="s">
        <v>22</v>
      </c>
      <c r="B18" s="124" t="s">
        <v>12</v>
      </c>
      <c r="C18" s="124" t="s">
        <v>16</v>
      </c>
      <c r="D18" s="121" t="s">
        <v>13</v>
      </c>
      <c r="E18" s="126">
        <v>33679</v>
      </c>
      <c r="F18" s="129">
        <v>75000</v>
      </c>
      <c r="G18" s="173">
        <f t="shared" ca="1" si="0"/>
        <v>29.902806297056809</v>
      </c>
    </row>
    <row r="19" spans="1:7" x14ac:dyDescent="0.2">
      <c r="A19" s="124" t="s">
        <v>23</v>
      </c>
      <c r="B19" s="124" t="s">
        <v>8</v>
      </c>
      <c r="C19" s="124" t="s">
        <v>9</v>
      </c>
      <c r="D19" s="121" t="s">
        <v>13</v>
      </c>
      <c r="E19" s="126">
        <v>32812</v>
      </c>
      <c r="F19" s="129">
        <v>42500</v>
      </c>
      <c r="G19" s="173">
        <f t="shared" ca="1" si="0"/>
        <v>32.276522929500345</v>
      </c>
    </row>
    <row r="20" spans="1:7" x14ac:dyDescent="0.2">
      <c r="A20" s="124" t="s">
        <v>7</v>
      </c>
      <c r="B20" s="124" t="s">
        <v>8</v>
      </c>
      <c r="C20" s="124" t="s">
        <v>9</v>
      </c>
      <c r="D20" s="121" t="s">
        <v>10</v>
      </c>
      <c r="E20" s="126">
        <v>33177</v>
      </c>
      <c r="F20" s="129">
        <v>47500</v>
      </c>
      <c r="G20" s="173">
        <f t="shared" ca="1" si="0"/>
        <v>31.277207392197127</v>
      </c>
    </row>
    <row r="21" spans="1:7" x14ac:dyDescent="0.2">
      <c r="A21" s="124" t="s">
        <v>18</v>
      </c>
      <c r="B21" s="124" t="s">
        <v>8</v>
      </c>
      <c r="C21" s="124" t="s">
        <v>9</v>
      </c>
      <c r="D21" s="121" t="s">
        <v>13</v>
      </c>
      <c r="E21" s="126">
        <v>33542</v>
      </c>
      <c r="F21" s="129">
        <v>38500</v>
      </c>
      <c r="G21" s="173">
        <f t="shared" ca="1" si="0"/>
        <v>30.277891854893909</v>
      </c>
    </row>
    <row r="22" spans="1:7" x14ac:dyDescent="0.2">
      <c r="A22" s="124" t="s">
        <v>29</v>
      </c>
      <c r="B22" s="124" t="s">
        <v>8</v>
      </c>
      <c r="C22" s="124" t="s">
        <v>16</v>
      </c>
      <c r="D22" s="121" t="s">
        <v>10</v>
      </c>
      <c r="E22" s="126">
        <v>33679</v>
      </c>
      <c r="F22" s="129">
        <v>52000</v>
      </c>
      <c r="G22" s="173">
        <f t="shared" ca="1" si="0"/>
        <v>29.902806297056809</v>
      </c>
    </row>
    <row r="23" spans="1:7" x14ac:dyDescent="0.2">
      <c r="A23" s="124" t="s">
        <v>19</v>
      </c>
      <c r="B23" s="124" t="s">
        <v>20</v>
      </c>
      <c r="C23" s="124" t="s">
        <v>9</v>
      </c>
      <c r="D23" s="121" t="s">
        <v>10</v>
      </c>
      <c r="E23" s="126">
        <v>33908</v>
      </c>
      <c r="F23" s="129">
        <v>47500</v>
      </c>
      <c r="G23" s="173">
        <f t="shared" ca="1" si="0"/>
        <v>29.27583846680356</v>
      </c>
    </row>
    <row r="24" spans="1:7" x14ac:dyDescent="0.2">
      <c r="A24" s="124" t="s">
        <v>21</v>
      </c>
      <c r="B24" s="124" t="s">
        <v>20</v>
      </c>
      <c r="C24" s="124" t="s">
        <v>16</v>
      </c>
      <c r="D24" s="121" t="s">
        <v>10</v>
      </c>
      <c r="E24" s="126">
        <v>34273</v>
      </c>
      <c r="F24" s="129">
        <v>55000</v>
      </c>
      <c r="G24" s="173">
        <f t="shared" ca="1" si="0"/>
        <v>28.276522929500342</v>
      </c>
    </row>
    <row r="25" spans="1:7" x14ac:dyDescent="0.2">
      <c r="A25" s="128"/>
      <c r="B25" s="128"/>
      <c r="C25" s="128"/>
      <c r="D25" s="128"/>
      <c r="E25" s="130"/>
      <c r="F25" s="128"/>
      <c r="G25" s="174"/>
    </row>
    <row r="26" spans="1:7" x14ac:dyDescent="0.2">
      <c r="E26" s="6"/>
      <c r="F26" s="4"/>
    </row>
    <row r="27" spans="1:7" customFormat="1" x14ac:dyDescent="0.2"/>
    <row r="28" spans="1:7" customFormat="1" x14ac:dyDescent="0.2">
      <c r="A28" s="4"/>
      <c r="B28" s="4"/>
      <c r="C28" s="4"/>
      <c r="D28" s="4"/>
      <c r="G28" s="4"/>
    </row>
    <row r="29" spans="1:7" ht="25.5" x14ac:dyDescent="0.2">
      <c r="D29" s="29" t="s">
        <v>737</v>
      </c>
      <c r="E29" s="236" t="s">
        <v>738</v>
      </c>
      <c r="F29" s="4"/>
    </row>
    <row r="30" spans="1:7" s="162" customFormat="1" x14ac:dyDescent="0.2">
      <c r="A30" s="96" t="s">
        <v>660</v>
      </c>
      <c r="E30" s="121" t="s">
        <v>63</v>
      </c>
    </row>
    <row r="31" spans="1:7" x14ac:dyDescent="0.2">
      <c r="A31" s="4" t="s">
        <v>61</v>
      </c>
      <c r="D31">
        <f>COUNTIF($D$11:$D$24,"m")</f>
        <v>9</v>
      </c>
      <c r="E31">
        <f>COUNTIF($D$11:$D$24,$E$30)</f>
        <v>9</v>
      </c>
    </row>
    <row r="32" spans="1:7" x14ac:dyDescent="0.2">
      <c r="A32" s="4" t="s">
        <v>264</v>
      </c>
      <c r="D32" s="7">
        <f>SUMIF($D$11:$D$24,"m",$F$11:$F$24)</f>
        <v>399500</v>
      </c>
      <c r="E32" s="7">
        <f>SUMIF($D$11:$D$24,$E$30,$F$11:$F$24)</f>
        <v>399500</v>
      </c>
    </row>
    <row r="33" spans="1:10" x14ac:dyDescent="0.2">
      <c r="A33" s="4" t="s">
        <v>261</v>
      </c>
      <c r="D33" s="7">
        <f>AVERAGEIF($D$11:$D$24,"m",$F$11:$F$24)</f>
        <v>44388.888888888891</v>
      </c>
      <c r="E33" s="7">
        <f>AVERAGEIF($D$11:$D$24,$E$30,$F$11:$F$24)</f>
        <v>44388.888888888891</v>
      </c>
      <c r="I33" s="7"/>
      <c r="J33" s="94"/>
    </row>
    <row r="34" spans="1:10" x14ac:dyDescent="0.2">
      <c r="A34" s="4" t="s">
        <v>262</v>
      </c>
      <c r="B34" s="10"/>
      <c r="D34" s="235" t="s">
        <v>735</v>
      </c>
      <c r="E34" s="235"/>
    </row>
    <row r="35" spans="1:10" x14ac:dyDescent="0.2">
      <c r="A35" s="4" t="s">
        <v>263</v>
      </c>
      <c r="B35" s="10"/>
      <c r="D35" s="235" t="s">
        <v>735</v>
      </c>
      <c r="E35" s="235"/>
    </row>
    <row r="36" spans="1:10" x14ac:dyDescent="0.2">
      <c r="E36" s="8"/>
    </row>
    <row r="37" spans="1:10" x14ac:dyDescent="0.2">
      <c r="D37" s="10"/>
    </row>
  </sheetData>
  <phoneticPr fontId="0" type="noConversion"/>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7EC21-2686-41ED-A9CF-4B16BC2DAF8C}">
  <sheetPr codeName="Sheet14"/>
  <dimension ref="A1:O38"/>
  <sheetViews>
    <sheetView zoomScale="130" zoomScaleNormal="130" workbookViewId="0">
      <pane xSplit="1" ySplit="10" topLeftCell="B11"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2.75" outlineLevelRow="1" x14ac:dyDescent="0.2"/>
  <cols>
    <col min="1" max="1" width="12" style="4" customWidth="1"/>
    <col min="2" max="3" width="11.85546875" style="4" customWidth="1"/>
    <col min="4" max="4" width="8.85546875" style="4" customWidth="1"/>
    <col min="5" max="5" width="10.140625" style="4" customWidth="1"/>
    <col min="6" max="6" width="13.5703125" style="6" customWidth="1"/>
    <col min="7" max="7" width="8.28515625" style="4" bestFit="1" customWidth="1"/>
    <col min="8" max="8" width="4.7109375" style="4" customWidth="1"/>
    <col min="9" max="10" width="9.140625" style="4"/>
    <col min="11" max="11" width="4.7109375" style="4" customWidth="1"/>
    <col min="12" max="13" width="9.140625" style="4"/>
    <col min="14" max="14" width="4.7109375" style="4" customWidth="1"/>
    <col min="15" max="16384" width="9.140625" style="4"/>
  </cols>
  <sheetData>
    <row r="1" spans="1:15" s="162" customFormat="1" ht="18" x14ac:dyDescent="0.25">
      <c r="A1" s="99" t="s">
        <v>662</v>
      </c>
      <c r="F1" s="163"/>
    </row>
    <row r="2" spans="1:15" s="94" customFormat="1" hidden="1" x14ac:dyDescent="0.2">
      <c r="A2" s="183"/>
      <c r="B2" s="183"/>
      <c r="C2" s="183"/>
      <c r="D2" s="183"/>
      <c r="E2" s="183"/>
      <c r="F2" s="184"/>
      <c r="G2" s="183"/>
    </row>
    <row r="3" spans="1:15" s="273" customFormat="1" collapsed="1" x14ac:dyDescent="0.2">
      <c r="A3" s="269" t="str">
        <f>IF(A2="","",IF(Disable_Video_Hyperlinks,A2,HYPERLINK(Video_website&amp;A2,A2)))</f>
        <v/>
      </c>
      <c r="F3" s="274"/>
    </row>
    <row r="4" spans="1:15" s="94" customFormat="1" x14ac:dyDescent="0.2">
      <c r="A4" s="271" t="str">
        <f>IF(B2="","",B2)</f>
        <v/>
      </c>
      <c r="B4" s="183"/>
      <c r="C4" s="183"/>
      <c r="D4" s="183"/>
      <c r="E4" s="183"/>
      <c r="F4" s="184"/>
      <c r="G4" s="183"/>
    </row>
    <row r="5" spans="1:15" outlineLevel="1" x14ac:dyDescent="0.2">
      <c r="A5" s="1"/>
    </row>
    <row r="6" spans="1:15" outlineLevel="1" x14ac:dyDescent="0.2">
      <c r="A6" s="1" t="s">
        <v>39</v>
      </c>
    </row>
    <row r="7" spans="1:15" outlineLevel="1" x14ac:dyDescent="0.2">
      <c r="A7" s="4" t="s">
        <v>42</v>
      </c>
      <c r="C7" s="6">
        <f ca="1">TODAY()</f>
        <v>44601</v>
      </c>
    </row>
    <row r="8" spans="1:15" outlineLevel="1" x14ac:dyDescent="0.2">
      <c r="A8" s="4" t="s">
        <v>40</v>
      </c>
      <c r="C8" s="124">
        <v>365.25</v>
      </c>
    </row>
    <row r="9" spans="1:15" ht="13.5" thickBot="1" x14ac:dyDescent="0.25">
      <c r="I9" s="121" t="s">
        <v>59</v>
      </c>
      <c r="L9" s="121" t="s">
        <v>663</v>
      </c>
      <c r="O9" s="121" t="s">
        <v>663</v>
      </c>
    </row>
    <row r="10" spans="1:15" s="13" customFormat="1" ht="39" thickBot="1" x14ac:dyDescent="0.25">
      <c r="A10" s="2" t="s">
        <v>0</v>
      </c>
      <c r="B10" s="2" t="s">
        <v>1</v>
      </c>
      <c r="C10" s="2" t="s">
        <v>2</v>
      </c>
      <c r="D10" s="2" t="s">
        <v>3</v>
      </c>
      <c r="E10" s="3" t="s">
        <v>5</v>
      </c>
      <c r="F10" s="2" t="s">
        <v>6</v>
      </c>
      <c r="G10" s="2" t="s">
        <v>4</v>
      </c>
      <c r="I10" s="29" t="s">
        <v>56</v>
      </c>
      <c r="J10" s="29" t="s">
        <v>57</v>
      </c>
      <c r="K10"/>
      <c r="L10" s="29" t="s">
        <v>56</v>
      </c>
      <c r="M10" s="29" t="s">
        <v>57</v>
      </c>
      <c r="N10"/>
      <c r="O10" s="29" t="s">
        <v>58</v>
      </c>
    </row>
    <row r="11" spans="1:15" x14ac:dyDescent="0.2">
      <c r="A11" s="124" t="s">
        <v>27</v>
      </c>
      <c r="B11" s="141" t="s">
        <v>15</v>
      </c>
      <c r="C11" s="124" t="s">
        <v>9</v>
      </c>
      <c r="D11" s="121" t="s">
        <v>10</v>
      </c>
      <c r="E11" s="126">
        <v>34297</v>
      </c>
      <c r="F11" s="129">
        <v>65000</v>
      </c>
      <c r="G11" s="173">
        <f t="shared" ref="G11:G24" ca="1" si="0">($C$7-E11)/$C$8</f>
        <v>28.210814510609172</v>
      </c>
      <c r="I11" s="121" t="s">
        <v>59</v>
      </c>
      <c r="J11" s="121">
        <v>3</v>
      </c>
      <c r="K11" s="124"/>
      <c r="L11" s="121">
        <v>5</v>
      </c>
      <c r="M11" s="121">
        <v>3</v>
      </c>
      <c r="N11" s="124"/>
      <c r="O11" s="121">
        <v>5</v>
      </c>
    </row>
    <row r="12" spans="1:15" x14ac:dyDescent="0.2">
      <c r="A12" s="124" t="s">
        <v>14</v>
      </c>
      <c r="B12" s="124" t="s">
        <v>15</v>
      </c>
      <c r="C12" s="124" t="s">
        <v>16</v>
      </c>
      <c r="D12" s="121" t="s">
        <v>13</v>
      </c>
      <c r="E12" s="126">
        <v>34297</v>
      </c>
      <c r="F12" s="129">
        <v>100000</v>
      </c>
      <c r="G12" s="173">
        <f t="shared" ca="1" si="0"/>
        <v>28.210814510609172</v>
      </c>
      <c r="I12" s="121" t="s">
        <v>60</v>
      </c>
      <c r="J12" s="121">
        <v>5</v>
      </c>
      <c r="K12" s="124"/>
      <c r="L12" s="121">
        <v>-3</v>
      </c>
      <c r="M12" s="121">
        <v>5</v>
      </c>
      <c r="N12" s="124"/>
      <c r="O12" s="121">
        <v>-3</v>
      </c>
    </row>
    <row r="13" spans="1:15" x14ac:dyDescent="0.2">
      <c r="A13" s="124" t="s">
        <v>24</v>
      </c>
      <c r="B13" s="124" t="s">
        <v>15</v>
      </c>
      <c r="C13" s="124" t="s">
        <v>25</v>
      </c>
      <c r="D13" s="121" t="s">
        <v>10</v>
      </c>
      <c r="E13" s="126">
        <v>34297</v>
      </c>
      <c r="F13" s="129">
        <v>19500</v>
      </c>
      <c r="G13" s="173">
        <f t="shared" ca="1" si="0"/>
        <v>28.210814510609172</v>
      </c>
      <c r="I13" s="121" t="s">
        <v>59</v>
      </c>
      <c r="J13" s="121">
        <v>3</v>
      </c>
      <c r="K13" s="124"/>
      <c r="L13" s="121">
        <v>6</v>
      </c>
      <c r="M13" s="121">
        <v>3</v>
      </c>
      <c r="N13" s="124"/>
      <c r="O13" s="121">
        <v>6</v>
      </c>
    </row>
    <row r="14" spans="1:15" x14ac:dyDescent="0.2">
      <c r="A14" s="124" t="s">
        <v>26</v>
      </c>
      <c r="B14" s="124" t="s">
        <v>15</v>
      </c>
      <c r="C14" s="124" t="s">
        <v>25</v>
      </c>
      <c r="D14" s="121" t="s">
        <v>10</v>
      </c>
      <c r="E14" s="126">
        <v>34297</v>
      </c>
      <c r="F14" s="129">
        <v>18500</v>
      </c>
      <c r="G14" s="173">
        <f t="shared" ca="1" si="0"/>
        <v>28.210814510609172</v>
      </c>
      <c r="I14" s="132" t="s">
        <v>60</v>
      </c>
      <c r="J14" s="132">
        <v>4</v>
      </c>
      <c r="K14" s="124"/>
      <c r="L14" s="132">
        <v>-2</v>
      </c>
      <c r="M14" s="132">
        <v>4</v>
      </c>
      <c r="N14" s="124"/>
      <c r="O14" s="132">
        <v>-2</v>
      </c>
    </row>
    <row r="15" spans="1:15" x14ac:dyDescent="0.2">
      <c r="A15" s="124" t="s">
        <v>28</v>
      </c>
      <c r="B15" s="124" t="s">
        <v>12</v>
      </c>
      <c r="C15" s="124" t="s">
        <v>9</v>
      </c>
      <c r="D15" s="121" t="s">
        <v>13</v>
      </c>
      <c r="E15" s="126">
        <v>33679</v>
      </c>
      <c r="F15" s="129">
        <v>40000</v>
      </c>
      <c r="G15" s="173">
        <f t="shared" ca="1" si="0"/>
        <v>29.902806297056809</v>
      </c>
      <c r="I15" s="20"/>
      <c r="J15" s="20">
        <f>SUMIFS(J11:J14, I11:I14, I9)</f>
        <v>6</v>
      </c>
      <c r="K15"/>
      <c r="L15" s="20"/>
      <c r="M15" s="20">
        <f>SUMIFS(M11:M14, L11:L14, L9)</f>
        <v>6</v>
      </c>
      <c r="N15"/>
      <c r="O15" s="20">
        <f>SUMIFS(O11:O14, O11:O14, O9)</f>
        <v>11</v>
      </c>
    </row>
    <row r="16" spans="1:15" x14ac:dyDescent="0.2">
      <c r="A16" s="124" t="s">
        <v>17</v>
      </c>
      <c r="B16" s="124" t="s">
        <v>12</v>
      </c>
      <c r="C16" s="124" t="s">
        <v>9</v>
      </c>
      <c r="D16" s="121" t="s">
        <v>10</v>
      </c>
      <c r="E16" s="126">
        <v>33679</v>
      </c>
      <c r="F16" s="129">
        <v>49500</v>
      </c>
      <c r="G16" s="173">
        <f t="shared" ca="1" si="0"/>
        <v>29.902806297056809</v>
      </c>
    </row>
    <row r="17" spans="1:9" x14ac:dyDescent="0.2">
      <c r="A17" s="124" t="s">
        <v>11</v>
      </c>
      <c r="B17" s="124" t="s">
        <v>12</v>
      </c>
      <c r="C17" s="124" t="s">
        <v>9</v>
      </c>
      <c r="D17" s="121" t="s">
        <v>10</v>
      </c>
      <c r="E17" s="126">
        <v>33679</v>
      </c>
      <c r="F17" s="129">
        <v>45000</v>
      </c>
      <c r="G17" s="173">
        <f t="shared" ca="1" si="0"/>
        <v>29.902806297056809</v>
      </c>
    </row>
    <row r="18" spans="1:9" x14ac:dyDescent="0.2">
      <c r="A18" s="124" t="s">
        <v>22</v>
      </c>
      <c r="B18" s="124" t="s">
        <v>12</v>
      </c>
      <c r="C18" s="124" t="s">
        <v>16</v>
      </c>
      <c r="D18" s="121" t="s">
        <v>13</v>
      </c>
      <c r="E18" s="126">
        <v>33679</v>
      </c>
      <c r="F18" s="129">
        <v>75000</v>
      </c>
      <c r="G18" s="173">
        <f t="shared" ca="1" si="0"/>
        <v>29.902806297056809</v>
      </c>
    </row>
    <row r="19" spans="1:9" x14ac:dyDescent="0.2">
      <c r="A19" s="124" t="s">
        <v>23</v>
      </c>
      <c r="B19" s="124" t="s">
        <v>8</v>
      </c>
      <c r="C19" s="124" t="s">
        <v>9</v>
      </c>
      <c r="D19" s="121" t="s">
        <v>13</v>
      </c>
      <c r="E19" s="126">
        <v>32812</v>
      </c>
      <c r="F19" s="129">
        <v>42500</v>
      </c>
      <c r="G19" s="173">
        <f t="shared" ca="1" si="0"/>
        <v>32.276522929500345</v>
      </c>
    </row>
    <row r="20" spans="1:9" x14ac:dyDescent="0.2">
      <c r="A20" s="124" t="s">
        <v>7</v>
      </c>
      <c r="B20" s="124" t="s">
        <v>8</v>
      </c>
      <c r="C20" s="124" t="s">
        <v>9</v>
      </c>
      <c r="D20" s="121" t="s">
        <v>10</v>
      </c>
      <c r="E20" s="126">
        <v>33177</v>
      </c>
      <c r="F20" s="129">
        <v>47500</v>
      </c>
      <c r="G20" s="173">
        <f t="shared" ca="1" si="0"/>
        <v>31.277207392197127</v>
      </c>
    </row>
    <row r="21" spans="1:9" x14ac:dyDescent="0.2">
      <c r="A21" s="124" t="s">
        <v>18</v>
      </c>
      <c r="B21" s="124" t="s">
        <v>8</v>
      </c>
      <c r="C21" s="124" t="s">
        <v>9</v>
      </c>
      <c r="D21" s="121" t="s">
        <v>13</v>
      </c>
      <c r="E21" s="126">
        <v>33542</v>
      </c>
      <c r="F21" s="129">
        <v>38500</v>
      </c>
      <c r="G21" s="173">
        <f t="shared" ca="1" si="0"/>
        <v>30.277891854893909</v>
      </c>
    </row>
    <row r="22" spans="1:9" x14ac:dyDescent="0.2">
      <c r="A22" s="124" t="s">
        <v>29</v>
      </c>
      <c r="B22" s="124" t="s">
        <v>8</v>
      </c>
      <c r="C22" s="124" t="s">
        <v>16</v>
      </c>
      <c r="D22" s="121" t="s">
        <v>10</v>
      </c>
      <c r="E22" s="126">
        <v>33679</v>
      </c>
      <c r="F22" s="129">
        <v>52000</v>
      </c>
      <c r="G22" s="173">
        <f t="shared" ca="1" si="0"/>
        <v>29.902806297056809</v>
      </c>
    </row>
    <row r="23" spans="1:9" x14ac:dyDescent="0.2">
      <c r="A23" s="124" t="s">
        <v>19</v>
      </c>
      <c r="B23" s="124" t="s">
        <v>20</v>
      </c>
      <c r="C23" s="124" t="s">
        <v>9</v>
      </c>
      <c r="D23" s="121" t="s">
        <v>10</v>
      </c>
      <c r="E23" s="126">
        <v>33908</v>
      </c>
      <c r="F23" s="129">
        <v>47500</v>
      </c>
      <c r="G23" s="173">
        <f t="shared" ca="1" si="0"/>
        <v>29.27583846680356</v>
      </c>
      <c r="I23" s="94" t="s">
        <v>664</v>
      </c>
    </row>
    <row r="24" spans="1:9" x14ac:dyDescent="0.2">
      <c r="A24" s="124" t="s">
        <v>21</v>
      </c>
      <c r="B24" s="124" t="s">
        <v>20</v>
      </c>
      <c r="C24" s="124" t="s">
        <v>16</v>
      </c>
      <c r="D24" s="121" t="s">
        <v>10</v>
      </c>
      <c r="E24" s="126">
        <v>34273</v>
      </c>
      <c r="F24" s="129">
        <v>55000</v>
      </c>
      <c r="G24" s="173">
        <f t="shared" ca="1" si="0"/>
        <v>28.276522929500342</v>
      </c>
      <c r="I24" s="101" t="s">
        <v>741</v>
      </c>
    </row>
    <row r="25" spans="1:9" x14ac:dyDescent="0.2">
      <c r="A25" s="128"/>
      <c r="B25" s="128"/>
      <c r="C25" s="128"/>
      <c r="D25" s="128"/>
      <c r="E25" s="130"/>
      <c r="F25" s="128"/>
      <c r="G25" s="174"/>
      <c r="I25" s="175" t="s">
        <v>742</v>
      </c>
    </row>
    <row r="26" spans="1:9" x14ac:dyDescent="0.2">
      <c r="E26" s="6"/>
      <c r="F26" s="4"/>
    </row>
    <row r="27" spans="1:9" customFormat="1" x14ac:dyDescent="0.2">
      <c r="D27" s="4"/>
    </row>
    <row r="28" spans="1:9" customFormat="1" x14ac:dyDescent="0.2">
      <c r="A28" s="4"/>
      <c r="B28" s="4"/>
      <c r="C28" s="4"/>
      <c r="D28" s="4"/>
      <c r="G28" s="4"/>
    </row>
    <row r="30" spans="1:9" s="162" customFormat="1" x14ac:dyDescent="0.2">
      <c r="A30" s="96" t="s">
        <v>660</v>
      </c>
      <c r="C30" s="121" t="s">
        <v>13</v>
      </c>
      <c r="D30" s="121" t="s">
        <v>10</v>
      </c>
    </row>
    <row r="31" spans="1:9" x14ac:dyDescent="0.2">
      <c r="A31" s="4" t="s">
        <v>35</v>
      </c>
      <c r="C31">
        <f>COUNTIFS($D$11:$D$24, C$30)</f>
        <v>5</v>
      </c>
      <c r="D31">
        <f>COUNTIFS($D$11:$D$24, D$30)</f>
        <v>9</v>
      </c>
    </row>
    <row r="32" spans="1:9" x14ac:dyDescent="0.2">
      <c r="A32" s="4" t="s">
        <v>34</v>
      </c>
      <c r="C32" s="175">
        <f>SUMIFS($F$11:$F$25, $D$11:$D$25, C$30)</f>
        <v>296000</v>
      </c>
      <c r="D32" s="175">
        <f>SUMIFS($F$11:$F$25, $D$11:$D$25, D$30)</f>
        <v>399500</v>
      </c>
    </row>
    <row r="33" spans="1:10" x14ac:dyDescent="0.2">
      <c r="A33" s="4" t="s">
        <v>31</v>
      </c>
      <c r="C33" s="175">
        <f>AVERAGEIFS($F$11:$F$25, $D$11:$D$25, C$30, $C$11:$C$25, $B$36, $B$11:$B$25, "Chicago")</f>
        <v>40500</v>
      </c>
      <c r="D33" s="175">
        <f>AVERAGEIFS($F$11:$F$25, $D$11:$D$25, D$30)</f>
        <v>44388.888888888891</v>
      </c>
      <c r="J33" s="94"/>
    </row>
    <row r="34" spans="1:10" x14ac:dyDescent="0.2">
      <c r="A34" s="4" t="s">
        <v>32</v>
      </c>
      <c r="B34" s="10"/>
      <c r="C34" s="175">
        <f>_xlfn.MAXIFS($F$11:$F$25, $D$11:$D$25, C$30)</f>
        <v>100000</v>
      </c>
      <c r="D34" s="175">
        <f>_xlfn.MAXIFS($F$11:$F$25, $D$11:$D$25, D$30)</f>
        <v>65000</v>
      </c>
    </row>
    <row r="35" spans="1:10" x14ac:dyDescent="0.2">
      <c r="A35" s="4" t="s">
        <v>33</v>
      </c>
      <c r="B35" s="10"/>
      <c r="C35" s="175">
        <f>_xlfn.MINIFS($F$11:$F$25, $D$11:$D$25, C$30)</f>
        <v>38500</v>
      </c>
      <c r="D35" s="175">
        <f>_xlfn.MINIFS($F$11:$F$25, $D$11:$D$25, D$30)</f>
        <v>18500</v>
      </c>
    </row>
    <row r="36" spans="1:10" x14ac:dyDescent="0.2">
      <c r="A36" s="94" t="s">
        <v>739</v>
      </c>
      <c r="B36" s="121" t="s">
        <v>9</v>
      </c>
      <c r="C36" s="156">
        <f>COUNTIFS($D$11:$D$24, C$30, $C$11:$C$24, $B$36)</f>
        <v>3</v>
      </c>
      <c r="D36" s="156">
        <f>COUNTIFS($D$11:$D$24, D$30, $C$11:$C$24, $B$36)</f>
        <v>5</v>
      </c>
    </row>
    <row r="37" spans="1:10" x14ac:dyDescent="0.2">
      <c r="D37" s="10"/>
    </row>
    <row r="38" spans="1:10" x14ac:dyDescent="0.2">
      <c r="A38" s="94"/>
    </row>
  </sheetData>
  <pageMargins left="0.75" right="0.75" top="1" bottom="1" header="0.5" footer="0.5"/>
  <pageSetup orientation="portrait" horizontalDpi="300" verticalDpi="300" r:id="rId1"/>
  <headerFooter alignWithMargins="0">
    <oddHeader>&amp;A</oddHeader>
    <oddFooter>Page &amp;P</oddFooter>
  </headerFooter>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DCF24-2420-405C-9AA3-BD8241203930}">
  <sheetPr codeName="Sheet44"/>
  <dimension ref="A1:B4"/>
  <sheetViews>
    <sheetView zoomScale="130" zoomScaleNormal="130" workbookViewId="0">
      <selection activeCell="A2" sqref="A2:XFD2"/>
    </sheetView>
  </sheetViews>
  <sheetFormatPr defaultRowHeight="12.75" x14ac:dyDescent="0.2"/>
  <sheetData>
    <row r="1" spans="1:2" s="181" customFormat="1" ht="18" x14ac:dyDescent="0.25">
      <c r="A1" s="99" t="s">
        <v>673</v>
      </c>
    </row>
    <row r="2" spans="1:2" s="94" customFormat="1" hidden="1" x14ac:dyDescent="0.2">
      <c r="A2" s="94" t="s">
        <v>685</v>
      </c>
      <c r="B2" s="270">
        <v>5.4166666666666669E-3</v>
      </c>
    </row>
    <row r="3" spans="1:2" s="273" customFormat="1" collapsed="1" x14ac:dyDescent="0.2">
      <c r="A3" s="269" t="str">
        <f>IF(A2="","",IF(Disable_Video_Hyperlinks,A2,HYPERLINK(Video_website&amp;A2,A2)))</f>
        <v>UNC_DAYT_EXCEL_5.2.5_LECTURE_SUBTOTAL_TOOL.mp4</v>
      </c>
    </row>
    <row r="4" spans="1:2" s="94" customFormat="1" x14ac:dyDescent="0.2">
      <c r="A4" s="271">
        <f>IF(B2="","",B2)</f>
        <v>5.4166666666666669E-3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9"/>
  <dimension ref="A1:H36"/>
  <sheetViews>
    <sheetView zoomScale="130" zoomScaleNormal="130" workbookViewId="0">
      <selection activeCell="A2" sqref="A2:XFD2"/>
    </sheetView>
  </sheetViews>
  <sheetFormatPr defaultColWidth="9.140625" defaultRowHeight="12.75" outlineLevelRow="1" x14ac:dyDescent="0.2"/>
  <cols>
    <col min="1" max="1" width="12" style="4" customWidth="1"/>
    <col min="2" max="2" width="11.85546875" style="4" customWidth="1"/>
    <col min="3" max="3" width="13.5703125" style="4" customWidth="1"/>
    <col min="4" max="4" width="8.85546875" style="4" customWidth="1"/>
    <col min="5" max="5" width="13.5703125" style="6" customWidth="1"/>
    <col min="6" max="6" width="13.85546875" style="4" bestFit="1" customWidth="1"/>
    <col min="7" max="16384" width="9.140625" style="4"/>
  </cols>
  <sheetData>
    <row r="1" spans="1:8" s="162" customFormat="1" ht="18" x14ac:dyDescent="0.25">
      <c r="A1" s="99" t="s">
        <v>231</v>
      </c>
      <c r="E1" s="163"/>
    </row>
    <row r="2" spans="1:8" s="94" customFormat="1" hidden="1" x14ac:dyDescent="0.2">
      <c r="A2" s="183" t="s">
        <v>686</v>
      </c>
      <c r="B2" s="272">
        <v>4.6990740740740743E-3</v>
      </c>
      <c r="C2" s="183"/>
      <c r="D2" s="183"/>
      <c r="E2" s="184"/>
      <c r="F2" s="183"/>
      <c r="G2" s="183"/>
    </row>
    <row r="3" spans="1:8" s="273" customFormat="1" collapsed="1" x14ac:dyDescent="0.2">
      <c r="A3" s="269" t="str">
        <f>IF(A2="","",IF(Disable_Video_Hyperlinks,A2,HYPERLINK(Video_website&amp;A2,A2)))</f>
        <v>UNC_DAYT_EXCEL_5.3.1_LECTURE_AUTOFILTER.mp4</v>
      </c>
      <c r="E3" s="274"/>
    </row>
    <row r="4" spans="1:8" s="94" customFormat="1" x14ac:dyDescent="0.2">
      <c r="A4" s="271">
        <f>IF(B2="","",B2)</f>
        <v>4.6990740740740743E-3</v>
      </c>
      <c r="B4" s="183"/>
      <c r="C4" s="183"/>
      <c r="D4" s="183"/>
      <c r="E4" s="184"/>
      <c r="F4" s="183"/>
      <c r="G4" s="183"/>
    </row>
    <row r="5" spans="1:8" outlineLevel="1" x14ac:dyDescent="0.2">
      <c r="A5" s="1"/>
    </row>
    <row r="6" spans="1:8" outlineLevel="1" x14ac:dyDescent="0.2">
      <c r="A6" s="1" t="s">
        <v>39</v>
      </c>
    </row>
    <row r="7" spans="1:8" outlineLevel="1" x14ac:dyDescent="0.2">
      <c r="A7" s="4" t="s">
        <v>42</v>
      </c>
      <c r="C7" s="6">
        <f ca="1">TODAY()</f>
        <v>44601</v>
      </c>
    </row>
    <row r="8" spans="1:8" outlineLevel="1" x14ac:dyDescent="0.2">
      <c r="A8" s="4" t="s">
        <v>40</v>
      </c>
      <c r="C8" s="124">
        <v>365.25</v>
      </c>
    </row>
    <row r="9" spans="1:8" ht="13.5" thickBot="1" x14ac:dyDescent="0.25"/>
    <row r="10" spans="1:8" s="13" customFormat="1" ht="13.5" thickBot="1" x14ac:dyDescent="0.25">
      <c r="A10" s="2" t="s">
        <v>0</v>
      </c>
      <c r="B10" s="2" t="s">
        <v>1</v>
      </c>
      <c r="C10" s="2" t="s">
        <v>2</v>
      </c>
      <c r="D10" s="2" t="s">
        <v>3</v>
      </c>
      <c r="E10" s="3" t="s">
        <v>5</v>
      </c>
      <c r="F10" s="2" t="s">
        <v>6</v>
      </c>
      <c r="G10" s="2" t="s">
        <v>4</v>
      </c>
    </row>
    <row r="11" spans="1:8" x14ac:dyDescent="0.2">
      <c r="A11" s="124" t="s">
        <v>27</v>
      </c>
      <c r="B11" s="124" t="s">
        <v>15</v>
      </c>
      <c r="C11" s="124" t="s">
        <v>9</v>
      </c>
      <c r="D11" s="121" t="s">
        <v>10</v>
      </c>
      <c r="E11" s="126">
        <v>34297</v>
      </c>
      <c r="F11" s="129">
        <v>65000</v>
      </c>
      <c r="G11" s="5">
        <f t="shared" ref="G11:G18" ca="1" si="0">($C$7-E11)/$C$8</f>
        <v>28.210814510609172</v>
      </c>
    </row>
    <row r="12" spans="1:8" x14ac:dyDescent="0.2">
      <c r="A12" s="124" t="s">
        <v>28</v>
      </c>
      <c r="B12" s="124" t="s">
        <v>12</v>
      </c>
      <c r="C12" s="124" t="s">
        <v>9</v>
      </c>
      <c r="D12" s="121" t="s">
        <v>13</v>
      </c>
      <c r="E12" s="126">
        <v>33679</v>
      </c>
      <c r="F12" s="129">
        <v>40000</v>
      </c>
      <c r="G12" s="5">
        <f t="shared" ca="1" si="0"/>
        <v>29.902806297056809</v>
      </c>
    </row>
    <row r="13" spans="1:8" x14ac:dyDescent="0.2">
      <c r="A13" s="124" t="s">
        <v>17</v>
      </c>
      <c r="B13" s="124" t="s">
        <v>12</v>
      </c>
      <c r="C13" s="124" t="s">
        <v>9</v>
      </c>
      <c r="D13" s="121" t="s">
        <v>10</v>
      </c>
      <c r="E13" s="126">
        <v>33679</v>
      </c>
      <c r="F13" s="129">
        <v>49500</v>
      </c>
      <c r="G13" s="5">
        <f t="shared" ca="1" si="0"/>
        <v>29.902806297056809</v>
      </c>
    </row>
    <row r="14" spans="1:8" x14ac:dyDescent="0.2">
      <c r="A14" s="124" t="s">
        <v>11</v>
      </c>
      <c r="B14" s="124" t="s">
        <v>12</v>
      </c>
      <c r="C14" s="124" t="s">
        <v>9</v>
      </c>
      <c r="D14" s="121" t="s">
        <v>10</v>
      </c>
      <c r="E14" s="126">
        <v>33679</v>
      </c>
      <c r="F14" s="129">
        <v>45000</v>
      </c>
      <c r="G14" s="5">
        <f t="shared" ca="1" si="0"/>
        <v>29.902806297056809</v>
      </c>
    </row>
    <row r="15" spans="1:8" x14ac:dyDescent="0.2">
      <c r="A15" s="124" t="s">
        <v>23</v>
      </c>
      <c r="B15" s="124" t="s">
        <v>8</v>
      </c>
      <c r="C15" s="124" t="s">
        <v>9</v>
      </c>
      <c r="D15" s="121" t="s">
        <v>13</v>
      </c>
      <c r="E15" s="126">
        <v>32812</v>
      </c>
      <c r="F15" s="129">
        <v>42500</v>
      </c>
      <c r="G15" s="5">
        <f t="shared" ca="1" si="0"/>
        <v>32.276522929500345</v>
      </c>
    </row>
    <row r="16" spans="1:8" x14ac:dyDescent="0.2">
      <c r="A16" s="124" t="s">
        <v>7</v>
      </c>
      <c r="B16" s="124" t="s">
        <v>8</v>
      </c>
      <c r="C16" s="124" t="s">
        <v>9</v>
      </c>
      <c r="D16" s="121" t="s">
        <v>10</v>
      </c>
      <c r="E16" s="126">
        <v>33177</v>
      </c>
      <c r="F16" s="129">
        <v>47500</v>
      </c>
      <c r="G16" s="5">
        <f t="shared" ca="1" si="0"/>
        <v>31.277207392197127</v>
      </c>
    </row>
    <row r="17" spans="1:7" x14ac:dyDescent="0.2">
      <c r="A17" s="124" t="s">
        <v>18</v>
      </c>
      <c r="B17" s="124" t="s">
        <v>8</v>
      </c>
      <c r="C17" s="124" t="s">
        <v>9</v>
      </c>
      <c r="D17" s="121" t="s">
        <v>13</v>
      </c>
      <c r="E17" s="126">
        <v>33542</v>
      </c>
      <c r="F17" s="129">
        <v>38500</v>
      </c>
      <c r="G17" s="5">
        <f t="shared" ca="1" si="0"/>
        <v>30.277891854893909</v>
      </c>
    </row>
    <row r="18" spans="1:7" x14ac:dyDescent="0.2">
      <c r="A18" s="124" t="s">
        <v>19</v>
      </c>
      <c r="B18" s="124" t="s">
        <v>20</v>
      </c>
      <c r="C18" s="124" t="s">
        <v>9</v>
      </c>
      <c r="D18" s="121" t="s">
        <v>10</v>
      </c>
      <c r="E18" s="126">
        <v>33908</v>
      </c>
      <c r="F18" s="129">
        <v>47500</v>
      </c>
      <c r="G18" s="5">
        <f t="shared" ca="1" si="0"/>
        <v>29.27583846680356</v>
      </c>
    </row>
    <row r="19" spans="1:7" x14ac:dyDescent="0.2">
      <c r="A19" s="124" t="s">
        <v>14</v>
      </c>
      <c r="B19" s="124" t="s">
        <v>15</v>
      </c>
      <c r="C19" s="124" t="s">
        <v>16</v>
      </c>
      <c r="D19" s="121" t="s">
        <v>13</v>
      </c>
      <c r="E19" s="126">
        <v>34297</v>
      </c>
      <c r="F19" s="129">
        <v>100000</v>
      </c>
      <c r="G19" s="5">
        <f t="shared" ref="G19:G24" ca="1" si="1">($C$7-E19)/$C$8</f>
        <v>28.210814510609172</v>
      </c>
    </row>
    <row r="20" spans="1:7" x14ac:dyDescent="0.2">
      <c r="A20" s="124" t="s">
        <v>22</v>
      </c>
      <c r="B20" s="124" t="s">
        <v>12</v>
      </c>
      <c r="C20" s="124" t="s">
        <v>16</v>
      </c>
      <c r="D20" s="121" t="s">
        <v>13</v>
      </c>
      <c r="E20" s="126">
        <v>33679</v>
      </c>
      <c r="F20" s="129">
        <v>75000</v>
      </c>
      <c r="G20" s="5">
        <f t="shared" ca="1" si="1"/>
        <v>29.902806297056809</v>
      </c>
    </row>
    <row r="21" spans="1:7" x14ac:dyDescent="0.2">
      <c r="A21" s="124" t="s">
        <v>29</v>
      </c>
      <c r="B21" s="124" t="s">
        <v>8</v>
      </c>
      <c r="C21" s="124" t="s">
        <v>16</v>
      </c>
      <c r="D21" s="121" t="s">
        <v>10</v>
      </c>
      <c r="E21" s="126">
        <v>33679</v>
      </c>
      <c r="F21" s="129">
        <v>52000</v>
      </c>
      <c r="G21" s="5">
        <f t="shared" ca="1" si="1"/>
        <v>29.902806297056809</v>
      </c>
    </row>
    <row r="22" spans="1:7" x14ac:dyDescent="0.2">
      <c r="A22" s="124" t="s">
        <v>21</v>
      </c>
      <c r="B22" s="124" t="s">
        <v>20</v>
      </c>
      <c r="C22" s="124" t="s">
        <v>16</v>
      </c>
      <c r="D22" s="121" t="s">
        <v>10</v>
      </c>
      <c r="E22" s="126">
        <v>34273</v>
      </c>
      <c r="F22" s="129">
        <v>55000</v>
      </c>
      <c r="G22" s="5">
        <f t="shared" ca="1" si="1"/>
        <v>28.276522929500342</v>
      </c>
    </row>
    <row r="23" spans="1:7" x14ac:dyDescent="0.2">
      <c r="A23" s="124" t="s">
        <v>24</v>
      </c>
      <c r="B23" s="124" t="s">
        <v>15</v>
      </c>
      <c r="C23" s="124" t="s">
        <v>25</v>
      </c>
      <c r="D23" s="121" t="s">
        <v>10</v>
      </c>
      <c r="E23" s="126">
        <v>34297</v>
      </c>
      <c r="F23" s="129">
        <v>19500</v>
      </c>
      <c r="G23" s="5">
        <f t="shared" ca="1" si="1"/>
        <v>28.210814510609172</v>
      </c>
    </row>
    <row r="24" spans="1:7" x14ac:dyDescent="0.2">
      <c r="A24" s="124" t="s">
        <v>26</v>
      </c>
      <c r="B24" s="124" t="s">
        <v>15</v>
      </c>
      <c r="C24" s="124" t="s">
        <v>25</v>
      </c>
      <c r="D24" s="121" t="s">
        <v>10</v>
      </c>
      <c r="E24" s="126">
        <v>34297</v>
      </c>
      <c r="F24" s="129">
        <v>18500</v>
      </c>
      <c r="G24" s="5">
        <f t="shared" ca="1" si="1"/>
        <v>28.210814510609172</v>
      </c>
    </row>
    <row r="25" spans="1:7" x14ac:dyDescent="0.2">
      <c r="A25" s="128"/>
      <c r="B25" s="128"/>
      <c r="C25" s="128"/>
      <c r="D25" s="128"/>
      <c r="E25" s="130"/>
      <c r="F25" s="128"/>
      <c r="G25" s="14"/>
    </row>
    <row r="28" spans="1:7" x14ac:dyDescent="0.2">
      <c r="A28" s="96" t="s">
        <v>660</v>
      </c>
      <c r="B28" s="8"/>
      <c r="C28" s="8"/>
      <c r="D28" s="8"/>
      <c r="E28" s="9"/>
      <c r="F28" s="8"/>
      <c r="G28" s="8"/>
    </row>
    <row r="29" spans="1:7" x14ac:dyDescent="0.2">
      <c r="A29" s="4" t="s">
        <v>31</v>
      </c>
      <c r="C29" s="16">
        <f>AVERAGE($F$11:$F$24)</f>
        <v>49678.571428571428</v>
      </c>
    </row>
    <row r="30" spans="1:7" x14ac:dyDescent="0.2">
      <c r="A30" s="4" t="s">
        <v>32</v>
      </c>
      <c r="B30" s="10"/>
      <c r="C30" s="16">
        <f>MAX($F$11:$F$24)</f>
        <v>100000</v>
      </c>
    </row>
    <row r="31" spans="1:7" x14ac:dyDescent="0.2">
      <c r="A31" s="4" t="s">
        <v>33</v>
      </c>
      <c r="B31" s="10"/>
      <c r="C31" s="16">
        <f>MIN($F$11:$F$24)</f>
        <v>18500</v>
      </c>
    </row>
    <row r="32" spans="1:7" x14ac:dyDescent="0.2">
      <c r="A32" s="4" t="s">
        <v>34</v>
      </c>
      <c r="C32" s="16">
        <f>AVERAGE($F$11:$F$24)</f>
        <v>49678.571428571428</v>
      </c>
    </row>
    <row r="33" spans="1:4" x14ac:dyDescent="0.2">
      <c r="A33" s="4" t="s">
        <v>35</v>
      </c>
      <c r="C33" s="18">
        <f>COUNTA($A$11:$A$24)</f>
        <v>14</v>
      </c>
    </row>
    <row r="34" spans="1:4" x14ac:dyDescent="0.2">
      <c r="A34" s="4" t="s">
        <v>36</v>
      </c>
      <c r="C34" s="17">
        <f ca="1">AVERAGE($G$11:$G$24)</f>
        <v>29.552948078615429</v>
      </c>
    </row>
    <row r="35" spans="1:4" x14ac:dyDescent="0.2">
      <c r="A35" s="4" t="s">
        <v>37</v>
      </c>
      <c r="C35" s="17">
        <f ca="1">MAX($G$11:$G$24)</f>
        <v>32.276522929500345</v>
      </c>
      <c r="D35" s="10"/>
    </row>
    <row r="36" spans="1:4" x14ac:dyDescent="0.2">
      <c r="A36" s="4" t="s">
        <v>38</v>
      </c>
      <c r="C36" s="17">
        <f ca="1">MIN($G$11:$G$24)</f>
        <v>28.210814510609172</v>
      </c>
    </row>
  </sheetData>
  <autoFilter ref="A10:G24" xr:uid="{3794D2D6-7311-4317-A920-2FB939049711}">
    <sortState xmlns:xlrd2="http://schemas.microsoft.com/office/spreadsheetml/2017/richdata2" ref="A11:G24">
      <sortCondition ref="C14"/>
    </sortState>
  </autoFilter>
  <phoneticPr fontId="0" type="noConversion"/>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2"/>
  <dimension ref="A1:Z37"/>
  <sheetViews>
    <sheetView zoomScale="130" zoomScaleNormal="130" workbookViewId="0">
      <selection activeCell="A2" sqref="A2:XFD2"/>
    </sheetView>
  </sheetViews>
  <sheetFormatPr defaultColWidth="9.140625" defaultRowHeight="12.75" outlineLevelRow="2" x14ac:dyDescent="0.2"/>
  <cols>
    <col min="1" max="1" width="12" style="4" customWidth="1"/>
    <col min="2" max="2" width="11.85546875" style="4" customWidth="1"/>
    <col min="3" max="3" width="13.5703125" style="4" customWidth="1"/>
    <col min="4" max="4" width="8.85546875" style="4" customWidth="1"/>
    <col min="5" max="5" width="13.5703125" style="4" customWidth="1"/>
    <col min="6" max="6" width="13.5703125" style="6" customWidth="1"/>
    <col min="7" max="7" width="13.85546875" style="4" bestFit="1" customWidth="1"/>
    <col min="8" max="25" width="9.140625" style="4"/>
    <col min="26" max="26" width="9.140625" style="4" customWidth="1"/>
    <col min="27" max="16384" width="9.140625" style="4"/>
  </cols>
  <sheetData>
    <row r="1" spans="1:18" s="162" customFormat="1" ht="18" x14ac:dyDescent="0.25">
      <c r="A1" s="99" t="s">
        <v>249</v>
      </c>
      <c r="F1" s="163"/>
    </row>
    <row r="2" spans="1:18" s="94" customFormat="1" hidden="1" x14ac:dyDescent="0.2">
      <c r="A2" s="183"/>
      <c r="B2" s="183"/>
      <c r="C2" s="183"/>
      <c r="D2" s="183"/>
      <c r="E2" s="183"/>
      <c r="F2" s="184"/>
      <c r="G2" s="183"/>
    </row>
    <row r="3" spans="1:18" s="273" customFormat="1" collapsed="1" x14ac:dyDescent="0.2">
      <c r="A3" s="269" t="str">
        <f>IF(A2="","",IF(Disable_Video_Hyperlinks,A2,HYPERLINK(Video_website&amp;A2,A2)))</f>
        <v/>
      </c>
      <c r="F3" s="274"/>
    </row>
    <row r="4" spans="1:18" s="94" customFormat="1" x14ac:dyDescent="0.2">
      <c r="A4" s="271" t="str">
        <f>IF(B2="","",B2)</f>
        <v/>
      </c>
      <c r="B4" s="183"/>
      <c r="C4" s="183"/>
      <c r="D4" s="183"/>
      <c r="E4" s="183"/>
      <c r="F4" s="184"/>
      <c r="G4" s="183"/>
    </row>
    <row r="5" spans="1:18" outlineLevel="1" x14ac:dyDescent="0.2">
      <c r="A5" s="1"/>
    </row>
    <row r="6" spans="1:18" outlineLevel="1" x14ac:dyDescent="0.2">
      <c r="A6" s="1" t="s">
        <v>39</v>
      </c>
    </row>
    <row r="7" spans="1:18" outlineLevel="1" x14ac:dyDescent="0.2">
      <c r="A7" s="4" t="s">
        <v>42</v>
      </c>
      <c r="C7" s="6">
        <f ca="1">TODAY()</f>
        <v>44601</v>
      </c>
    </row>
    <row r="8" spans="1:18" outlineLevel="1" x14ac:dyDescent="0.2">
      <c r="A8" s="4" t="s">
        <v>40</v>
      </c>
      <c r="C8" s="124">
        <v>365.25</v>
      </c>
    </row>
    <row r="9" spans="1:18" ht="13.5" thickBot="1" x14ac:dyDescent="0.25"/>
    <row r="10" spans="1:18" s="13" customFormat="1" ht="13.5" thickBot="1" x14ac:dyDescent="0.25">
      <c r="A10" s="2" t="s">
        <v>0</v>
      </c>
      <c r="B10" s="2" t="s">
        <v>1</v>
      </c>
      <c r="C10" s="2" t="s">
        <v>2</v>
      </c>
      <c r="D10" s="2" t="s">
        <v>3</v>
      </c>
      <c r="E10" s="3" t="s">
        <v>5</v>
      </c>
      <c r="F10" s="2" t="s">
        <v>6</v>
      </c>
      <c r="G10" s="2" t="s">
        <v>4</v>
      </c>
      <c r="I10"/>
      <c r="J10"/>
      <c r="K10"/>
      <c r="L10"/>
      <c r="M10"/>
      <c r="N10"/>
      <c r="O10"/>
      <c r="P10"/>
      <c r="Q10"/>
      <c r="R10"/>
    </row>
    <row r="11" spans="1:18" outlineLevel="2" x14ac:dyDescent="0.2">
      <c r="A11" s="124" t="s">
        <v>27</v>
      </c>
      <c r="B11" s="124" t="s">
        <v>15</v>
      </c>
      <c r="C11" s="124" t="s">
        <v>9</v>
      </c>
      <c r="D11" s="121" t="s">
        <v>10</v>
      </c>
      <c r="E11" s="126">
        <v>34297</v>
      </c>
      <c r="F11" s="129">
        <v>65000</v>
      </c>
      <c r="G11" s="5">
        <f ca="1">($C$7-E11)/$C$8</f>
        <v>28.210814510609172</v>
      </c>
      <c r="I11"/>
      <c r="J11"/>
      <c r="K11"/>
      <c r="L11"/>
      <c r="M11"/>
      <c r="N11"/>
      <c r="O11"/>
      <c r="P11"/>
      <c r="Q11"/>
      <c r="R11"/>
    </row>
    <row r="12" spans="1:18" outlineLevel="2" x14ac:dyDescent="0.2">
      <c r="A12" s="124" t="s">
        <v>14</v>
      </c>
      <c r="B12" s="124" t="s">
        <v>15</v>
      </c>
      <c r="C12" s="124" t="s">
        <v>16</v>
      </c>
      <c r="D12" s="121" t="s">
        <v>13</v>
      </c>
      <c r="E12" s="126">
        <v>34297</v>
      </c>
      <c r="F12" s="129">
        <v>100000</v>
      </c>
      <c r="G12" s="5">
        <f ca="1">($C$7-E12)/$C$8</f>
        <v>28.210814510609172</v>
      </c>
      <c r="I12"/>
      <c r="J12"/>
      <c r="K12"/>
      <c r="L12"/>
      <c r="M12"/>
      <c r="N12"/>
      <c r="O12"/>
      <c r="P12"/>
      <c r="Q12"/>
      <c r="R12"/>
    </row>
    <row r="13" spans="1:18" outlineLevel="2" x14ac:dyDescent="0.2">
      <c r="A13" s="124" t="s">
        <v>24</v>
      </c>
      <c r="B13" s="124" t="s">
        <v>15</v>
      </c>
      <c r="C13" s="124" t="s">
        <v>25</v>
      </c>
      <c r="D13" s="121" t="s">
        <v>10</v>
      </c>
      <c r="E13" s="126">
        <v>34297</v>
      </c>
      <c r="F13" s="129">
        <v>19500</v>
      </c>
      <c r="G13" s="5">
        <f ca="1">($C$7-E13)/$C$8</f>
        <v>28.210814510609172</v>
      </c>
      <c r="I13"/>
      <c r="J13"/>
      <c r="K13"/>
      <c r="L13"/>
      <c r="M13"/>
      <c r="N13"/>
      <c r="O13"/>
      <c r="P13"/>
      <c r="Q13"/>
      <c r="R13"/>
    </row>
    <row r="14" spans="1:18" outlineLevel="2" x14ac:dyDescent="0.2">
      <c r="A14" s="124" t="s">
        <v>26</v>
      </c>
      <c r="B14" s="124" t="s">
        <v>15</v>
      </c>
      <c r="C14" s="124" t="s">
        <v>25</v>
      </c>
      <c r="D14" s="121" t="s">
        <v>10</v>
      </c>
      <c r="E14" s="126">
        <v>34297</v>
      </c>
      <c r="F14" s="129">
        <v>18500</v>
      </c>
      <c r="G14" s="5">
        <f ca="1">($C$7-E14)/$C$8</f>
        <v>28.210814510609172</v>
      </c>
      <c r="I14"/>
      <c r="J14"/>
      <c r="K14"/>
      <c r="L14"/>
      <c r="M14"/>
      <c r="N14"/>
      <c r="O14"/>
      <c r="P14"/>
      <c r="Q14"/>
      <c r="R14"/>
    </row>
    <row r="15" spans="1:18" outlineLevel="1" x14ac:dyDescent="0.2">
      <c r="A15" s="124"/>
      <c r="B15" s="241" t="s">
        <v>93</v>
      </c>
      <c r="C15" s="124"/>
      <c r="D15" s="121"/>
      <c r="E15" s="126"/>
      <c r="F15" s="129">
        <f>SUBTOTAL(9,F11:F14)</f>
        <v>203000</v>
      </c>
      <c r="G15" s="5">
        <f ca="1">SUBTOTAL(9,G11:G14)</f>
        <v>112.84325804243669</v>
      </c>
      <c r="I15"/>
      <c r="J15"/>
      <c r="K15"/>
      <c r="L15"/>
      <c r="M15"/>
      <c r="N15"/>
      <c r="O15"/>
      <c r="P15"/>
      <c r="Q15"/>
      <c r="R15"/>
    </row>
    <row r="16" spans="1:18" outlineLevel="2" x14ac:dyDescent="0.2">
      <c r="A16" s="124" t="s">
        <v>28</v>
      </c>
      <c r="B16" s="124" t="s">
        <v>12</v>
      </c>
      <c r="C16" s="124" t="s">
        <v>9</v>
      </c>
      <c r="D16" s="121" t="s">
        <v>13</v>
      </c>
      <c r="E16" s="126">
        <v>33679</v>
      </c>
      <c r="F16" s="129">
        <v>40000</v>
      </c>
      <c r="G16" s="5">
        <f ca="1">($C$7-E16)/$C$8</f>
        <v>29.902806297056809</v>
      </c>
      <c r="I16"/>
      <c r="J16"/>
      <c r="K16"/>
      <c r="L16"/>
      <c r="M16"/>
      <c r="N16"/>
      <c r="O16"/>
      <c r="P16"/>
      <c r="Q16"/>
      <c r="R16"/>
    </row>
    <row r="17" spans="1:18" outlineLevel="2" x14ac:dyDescent="0.2">
      <c r="A17" s="124" t="s">
        <v>17</v>
      </c>
      <c r="B17" s="124" t="s">
        <v>12</v>
      </c>
      <c r="C17" s="124" t="s">
        <v>9</v>
      </c>
      <c r="D17" s="121" t="s">
        <v>10</v>
      </c>
      <c r="E17" s="126">
        <v>33679</v>
      </c>
      <c r="F17" s="129">
        <v>49500</v>
      </c>
      <c r="G17" s="5">
        <f ca="1">($C$7-E17)/$C$8</f>
        <v>29.902806297056809</v>
      </c>
      <c r="I17"/>
      <c r="J17"/>
      <c r="K17"/>
      <c r="L17"/>
      <c r="M17"/>
      <c r="N17"/>
      <c r="O17"/>
      <c r="P17"/>
      <c r="Q17"/>
      <c r="R17"/>
    </row>
    <row r="18" spans="1:18" outlineLevel="2" x14ac:dyDescent="0.2">
      <c r="A18" s="124" t="s">
        <v>11</v>
      </c>
      <c r="B18" s="124" t="s">
        <v>12</v>
      </c>
      <c r="C18" s="124" t="s">
        <v>9</v>
      </c>
      <c r="D18" s="121" t="s">
        <v>10</v>
      </c>
      <c r="E18" s="126">
        <v>33679</v>
      </c>
      <c r="F18" s="129">
        <v>45000</v>
      </c>
      <c r="G18" s="5">
        <f ca="1">($C$7-E18)/$C$8</f>
        <v>29.902806297056809</v>
      </c>
      <c r="I18"/>
      <c r="J18"/>
      <c r="K18"/>
      <c r="L18"/>
      <c r="M18"/>
      <c r="N18"/>
      <c r="O18"/>
      <c r="P18"/>
      <c r="Q18"/>
      <c r="R18"/>
    </row>
    <row r="19" spans="1:18" outlineLevel="2" x14ac:dyDescent="0.2">
      <c r="A19" s="124" t="s">
        <v>22</v>
      </c>
      <c r="B19" s="124" t="s">
        <v>12</v>
      </c>
      <c r="C19" s="124" t="s">
        <v>16</v>
      </c>
      <c r="D19" s="121" t="s">
        <v>13</v>
      </c>
      <c r="E19" s="126">
        <v>33679</v>
      </c>
      <c r="F19" s="129">
        <v>75000</v>
      </c>
      <c r="G19" s="5">
        <f ca="1">($C$7-E19)/$C$8</f>
        <v>29.902806297056809</v>
      </c>
      <c r="I19"/>
      <c r="J19"/>
      <c r="K19"/>
      <c r="L19"/>
      <c r="M19"/>
      <c r="N19"/>
      <c r="O19"/>
      <c r="P19"/>
      <c r="Q19"/>
      <c r="R19"/>
    </row>
    <row r="20" spans="1:18" outlineLevel="1" x14ac:dyDescent="0.2">
      <c r="A20" s="124"/>
      <c r="B20" s="142" t="s">
        <v>94</v>
      </c>
      <c r="C20" s="124"/>
      <c r="D20" s="121"/>
      <c r="E20" s="126"/>
      <c r="F20" s="129">
        <f>SUBTOTAL(9,F16:F19)</f>
        <v>209500</v>
      </c>
      <c r="G20" s="5">
        <f ca="1">SUBTOTAL(9,G16:G19)</f>
        <v>119.61122518822724</v>
      </c>
      <c r="I20"/>
      <c r="J20"/>
      <c r="K20"/>
      <c r="L20"/>
      <c r="M20"/>
      <c r="N20"/>
      <c r="O20"/>
      <c r="P20"/>
      <c r="Q20"/>
      <c r="R20"/>
    </row>
    <row r="21" spans="1:18" outlineLevel="2" x14ac:dyDescent="0.2">
      <c r="A21" s="124" t="s">
        <v>23</v>
      </c>
      <c r="B21" s="124" t="s">
        <v>8</v>
      </c>
      <c r="C21" s="124" t="s">
        <v>9</v>
      </c>
      <c r="D21" s="121" t="s">
        <v>13</v>
      </c>
      <c r="E21" s="126">
        <v>32812</v>
      </c>
      <c r="F21" s="129">
        <v>42500</v>
      </c>
      <c r="G21" s="5">
        <f ca="1">($C$7-E21)/$C$8</f>
        <v>32.276522929500345</v>
      </c>
      <c r="I21"/>
      <c r="J21"/>
      <c r="K21"/>
      <c r="L21"/>
      <c r="M21"/>
      <c r="N21"/>
      <c r="O21"/>
      <c r="P21"/>
      <c r="Q21"/>
      <c r="R21"/>
    </row>
    <row r="22" spans="1:18" outlineLevel="2" x14ac:dyDescent="0.2">
      <c r="A22" s="124" t="s">
        <v>7</v>
      </c>
      <c r="B22" s="124" t="s">
        <v>8</v>
      </c>
      <c r="C22" s="124" t="s">
        <v>9</v>
      </c>
      <c r="D22" s="121" t="s">
        <v>10</v>
      </c>
      <c r="E22" s="126">
        <v>33177</v>
      </c>
      <c r="F22" s="129">
        <v>47500</v>
      </c>
      <c r="G22" s="5">
        <f ca="1">($C$7-E22)/$C$8</f>
        <v>31.277207392197127</v>
      </c>
      <c r="I22"/>
      <c r="J22"/>
      <c r="K22"/>
      <c r="L22"/>
      <c r="M22"/>
      <c r="N22"/>
      <c r="O22"/>
      <c r="P22"/>
      <c r="Q22"/>
      <c r="R22"/>
    </row>
    <row r="23" spans="1:18" outlineLevel="2" x14ac:dyDescent="0.2">
      <c r="A23" s="124" t="s">
        <v>18</v>
      </c>
      <c r="B23" s="124" t="s">
        <v>8</v>
      </c>
      <c r="C23" s="124" t="s">
        <v>9</v>
      </c>
      <c r="D23" s="121" t="s">
        <v>13</v>
      </c>
      <c r="E23" s="126">
        <v>33542</v>
      </c>
      <c r="F23" s="129">
        <v>38500</v>
      </c>
      <c r="G23" s="5">
        <f ca="1">($C$7-E23)/$C$8</f>
        <v>30.277891854893909</v>
      </c>
      <c r="I23"/>
      <c r="J23"/>
      <c r="K23"/>
      <c r="L23"/>
      <c r="M23"/>
      <c r="N23"/>
      <c r="O23"/>
      <c r="P23"/>
      <c r="Q23"/>
      <c r="R23"/>
    </row>
    <row r="24" spans="1:18" outlineLevel="2" x14ac:dyDescent="0.2">
      <c r="A24" s="124" t="s">
        <v>29</v>
      </c>
      <c r="B24" s="124" t="s">
        <v>8</v>
      </c>
      <c r="C24" s="124" t="s">
        <v>16</v>
      </c>
      <c r="D24" s="121" t="s">
        <v>10</v>
      </c>
      <c r="E24" s="126">
        <v>33679</v>
      </c>
      <c r="F24" s="129">
        <v>52000</v>
      </c>
      <c r="G24" s="5">
        <f ca="1">($C$7-E24)/$C$8</f>
        <v>29.902806297056809</v>
      </c>
      <c r="I24"/>
      <c r="J24"/>
      <c r="K24"/>
      <c r="L24"/>
      <c r="M24"/>
      <c r="N24"/>
      <c r="O24"/>
      <c r="P24"/>
      <c r="Q24"/>
      <c r="R24"/>
    </row>
    <row r="25" spans="1:18" outlineLevel="1" x14ac:dyDescent="0.2">
      <c r="A25" s="124"/>
      <c r="B25" s="142" t="s">
        <v>95</v>
      </c>
      <c r="C25" s="124"/>
      <c r="D25" s="121"/>
      <c r="E25" s="126"/>
      <c r="F25" s="129">
        <f>SUBTOTAL(9,F21:F24)</f>
        <v>180500</v>
      </c>
      <c r="G25" s="5">
        <f ca="1">SUBTOTAL(9,G21:G24)</f>
        <v>123.73442847364819</v>
      </c>
      <c r="I25"/>
      <c r="J25"/>
      <c r="K25"/>
      <c r="L25"/>
      <c r="M25"/>
      <c r="N25"/>
      <c r="O25"/>
      <c r="P25"/>
      <c r="Q25"/>
      <c r="R25"/>
    </row>
    <row r="26" spans="1:18" outlineLevel="2" x14ac:dyDescent="0.2">
      <c r="A26" s="124" t="s">
        <v>19</v>
      </c>
      <c r="B26" s="124" t="s">
        <v>20</v>
      </c>
      <c r="C26" s="124" t="s">
        <v>9</v>
      </c>
      <c r="D26" s="121" t="s">
        <v>10</v>
      </c>
      <c r="E26" s="126">
        <v>33908</v>
      </c>
      <c r="F26" s="129">
        <v>47500</v>
      </c>
      <c r="G26" s="5">
        <f ca="1">($C$7-E26)/$C$8</f>
        <v>29.27583846680356</v>
      </c>
      <c r="I26"/>
      <c r="J26"/>
      <c r="K26"/>
      <c r="L26"/>
      <c r="M26"/>
      <c r="N26"/>
      <c r="O26"/>
      <c r="P26"/>
      <c r="Q26"/>
      <c r="R26"/>
    </row>
    <row r="27" spans="1:18" outlineLevel="2" x14ac:dyDescent="0.2">
      <c r="A27" s="124" t="s">
        <v>21</v>
      </c>
      <c r="B27" s="124" t="s">
        <v>20</v>
      </c>
      <c r="C27" s="124" t="s">
        <v>16</v>
      </c>
      <c r="D27" s="121" t="s">
        <v>10</v>
      </c>
      <c r="E27" s="126">
        <v>34273</v>
      </c>
      <c r="F27" s="129">
        <v>55000</v>
      </c>
      <c r="G27" s="5">
        <f ca="1">($C$7-E27)/$C$8</f>
        <v>28.276522929500342</v>
      </c>
      <c r="I27"/>
      <c r="J27"/>
      <c r="K27"/>
      <c r="L27"/>
      <c r="M27"/>
      <c r="N27"/>
      <c r="O27"/>
      <c r="P27"/>
      <c r="Q27"/>
      <c r="R27"/>
    </row>
    <row r="28" spans="1:18" outlineLevel="1" x14ac:dyDescent="0.2">
      <c r="A28" s="124"/>
      <c r="B28" s="142" t="s">
        <v>96</v>
      </c>
      <c r="C28" s="124"/>
      <c r="D28" s="121"/>
      <c r="E28" s="126"/>
      <c r="F28" s="129">
        <f>SUBTOTAL(9,F26:F27)</f>
        <v>102500</v>
      </c>
      <c r="G28" s="5">
        <f ca="1">SUBTOTAL(9,G26:G27)</f>
        <v>57.552361396303901</v>
      </c>
      <c r="I28"/>
      <c r="J28"/>
      <c r="K28"/>
      <c r="L28"/>
      <c r="M28"/>
      <c r="N28"/>
      <c r="O28"/>
      <c r="P28"/>
      <c r="Q28"/>
      <c r="R28"/>
    </row>
    <row r="29" spans="1:18" x14ac:dyDescent="0.2">
      <c r="A29" s="124"/>
      <c r="B29" s="142" t="s">
        <v>92</v>
      </c>
      <c r="C29" s="124"/>
      <c r="D29" s="121"/>
      <c r="E29" s="126"/>
      <c r="F29" s="129">
        <f>SUBTOTAL(9,F11:F27)</f>
        <v>695500</v>
      </c>
      <c r="G29" s="5">
        <f ca="1">SUBTOTAL(9,G11:G27)</f>
        <v>413.74127310061601</v>
      </c>
      <c r="I29"/>
      <c r="J29"/>
      <c r="K29"/>
      <c r="L29"/>
      <c r="M29"/>
      <c r="N29"/>
      <c r="O29"/>
      <c r="P29"/>
      <c r="Q29"/>
      <c r="R29"/>
    </row>
    <row r="30" spans="1:18" x14ac:dyDescent="0.2">
      <c r="A30" s="128"/>
      <c r="B30" s="128"/>
      <c r="C30" s="128"/>
      <c r="D30" s="128"/>
      <c r="E30" s="130"/>
      <c r="F30" s="128"/>
      <c r="G30" s="14"/>
      <c r="I30"/>
      <c r="J30"/>
      <c r="K30"/>
      <c r="L30"/>
      <c r="M30"/>
      <c r="N30"/>
      <c r="O30"/>
      <c r="P30"/>
      <c r="Q30"/>
      <c r="R30"/>
    </row>
    <row r="31" spans="1:18" x14ac:dyDescent="0.2">
      <c r="A31" s="94"/>
      <c r="F31" s="106" t="s">
        <v>47</v>
      </c>
    </row>
    <row r="32" spans="1:18" x14ac:dyDescent="0.2">
      <c r="A32" s="94"/>
      <c r="F32" s="231" t="s">
        <v>92</v>
      </c>
    </row>
    <row r="33" spans="1:26" x14ac:dyDescent="0.2">
      <c r="A33" s="94" t="s">
        <v>649</v>
      </c>
    </row>
    <row r="35" spans="1:26" x14ac:dyDescent="0.2">
      <c r="A35" s="94" t="s">
        <v>650</v>
      </c>
    </row>
    <row r="37" spans="1:26" ht="51" customHeight="1" x14ac:dyDescent="0.2">
      <c r="A37" s="295" t="s">
        <v>751</v>
      </c>
      <c r="B37" s="296"/>
      <c r="C37" s="296"/>
      <c r="D37" s="296"/>
      <c r="E37" s="296"/>
      <c r="F37" s="296"/>
      <c r="G37" s="296"/>
      <c r="Z37" s="164"/>
    </row>
  </sheetData>
  <mergeCells count="1">
    <mergeCell ref="A37:G37"/>
  </mergeCells>
  <phoneticPr fontId="0" type="noConversion"/>
  <pageMargins left="0.75" right="0.75" top="1" bottom="1" header="0.5" footer="0.5"/>
  <pageSetup orientation="portrait" horizontalDpi="300" verticalDpi="300" r:id="rId1"/>
  <headerFooter alignWithMargins="0">
    <oddHeader>&amp;A</oddHeader>
    <oddFooter>Page &amp;P</oddFooter>
  </headerFooter>
  <drawing r:id="rId2"/>
  <legacyDrawing r:id="rId3"/>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dimension ref="A1:Y37"/>
  <sheetViews>
    <sheetView zoomScale="130" zoomScaleNormal="130" workbookViewId="0">
      <pane xSplit="1" ySplit="10" topLeftCell="B11"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2.75" outlineLevelRow="2" x14ac:dyDescent="0.2"/>
  <cols>
    <col min="1" max="1" width="12" style="44" customWidth="1"/>
    <col min="2" max="2" width="11.85546875" style="44" customWidth="1"/>
    <col min="3" max="3" width="13.5703125" style="44" customWidth="1"/>
    <col min="4" max="4" width="8.85546875" style="44" customWidth="1"/>
    <col min="5" max="5" width="13.85546875" style="44" customWidth="1"/>
    <col min="6" max="6" width="13.5703125" style="46" customWidth="1"/>
    <col min="7" max="7" width="10.42578125" style="44" customWidth="1"/>
    <col min="8" max="24" width="9.140625" style="44"/>
    <col min="25" max="25" width="9.140625" style="44" customWidth="1"/>
    <col min="26" max="16384" width="9.140625" style="44"/>
  </cols>
  <sheetData>
    <row r="1" spans="1:7" s="247" customFormat="1" ht="18" x14ac:dyDescent="0.25">
      <c r="A1" s="249" t="s">
        <v>252</v>
      </c>
      <c r="F1" s="250"/>
    </row>
    <row r="2" spans="1:7" s="182" customFormat="1" hidden="1" x14ac:dyDescent="0.2">
      <c r="A2" s="186"/>
      <c r="B2" s="186"/>
      <c r="C2" s="186"/>
      <c r="D2" s="186"/>
      <c r="E2" s="186"/>
      <c r="F2" s="187"/>
      <c r="G2" s="186"/>
    </row>
    <row r="3" spans="1:7" s="276" customFormat="1" collapsed="1" x14ac:dyDescent="0.2">
      <c r="A3" s="269" t="str">
        <f>IF(A2="","",IF(Disable_Video_Hyperlinks,A2,HYPERLINK(Video_website&amp;A2,A2)))</f>
        <v/>
      </c>
      <c r="F3" s="277"/>
    </row>
    <row r="4" spans="1:7" s="182" customFormat="1" x14ac:dyDescent="0.2">
      <c r="A4" s="271" t="str">
        <f>IF(B2="","",B2)</f>
        <v/>
      </c>
      <c r="B4" s="186"/>
      <c r="C4" s="186"/>
      <c r="D4" s="186"/>
      <c r="E4" s="186"/>
      <c r="F4" s="187"/>
      <c r="G4" s="186"/>
    </row>
    <row r="5" spans="1:7" outlineLevel="1" x14ac:dyDescent="0.2">
      <c r="A5" s="45"/>
    </row>
    <row r="6" spans="1:7" outlineLevel="1" x14ac:dyDescent="0.2">
      <c r="A6" s="45" t="s">
        <v>39</v>
      </c>
    </row>
    <row r="7" spans="1:7" outlineLevel="1" x14ac:dyDescent="0.2">
      <c r="A7" s="44" t="s">
        <v>42</v>
      </c>
      <c r="C7" s="46">
        <f ca="1">TODAY()</f>
        <v>44601</v>
      </c>
    </row>
    <row r="8" spans="1:7" outlineLevel="1" x14ac:dyDescent="0.2">
      <c r="A8" s="44" t="s">
        <v>40</v>
      </c>
      <c r="C8" s="134">
        <v>365.25</v>
      </c>
    </row>
    <row r="9" spans="1:7" ht="13.5" thickBot="1" x14ac:dyDescent="0.25"/>
    <row r="10" spans="1:7" ht="13.5" thickBot="1" x14ac:dyDescent="0.25">
      <c r="A10" s="47" t="s">
        <v>0</v>
      </c>
      <c r="B10" s="2" t="s">
        <v>1</v>
      </c>
      <c r="C10" s="47" t="s">
        <v>2</v>
      </c>
      <c r="D10" s="47" t="s">
        <v>3</v>
      </c>
      <c r="E10" s="48" t="s">
        <v>5</v>
      </c>
      <c r="F10" s="47" t="s">
        <v>6</v>
      </c>
      <c r="G10" s="47" t="s">
        <v>4</v>
      </c>
    </row>
    <row r="11" spans="1:7" outlineLevel="2" x14ac:dyDescent="0.2">
      <c r="A11" s="134" t="s">
        <v>27</v>
      </c>
      <c r="B11" s="134" t="s">
        <v>15</v>
      </c>
      <c r="C11" s="134" t="s">
        <v>9</v>
      </c>
      <c r="D11" s="135" t="s">
        <v>10</v>
      </c>
      <c r="E11" s="136">
        <v>34297</v>
      </c>
      <c r="F11" s="137">
        <v>65000</v>
      </c>
      <c r="G11" s="49">
        <f ca="1">($C$7-E11)/365.25</f>
        <v>28.210814510609172</v>
      </c>
    </row>
    <row r="12" spans="1:7" outlineLevel="1" x14ac:dyDescent="0.2">
      <c r="A12" s="134"/>
      <c r="B12" s="134"/>
      <c r="C12" s="242" t="s">
        <v>657</v>
      </c>
      <c r="D12" s="135"/>
      <c r="E12" s="136"/>
      <c r="F12" s="137">
        <f>SUBTOTAL(9,F11:F11)</f>
        <v>65000</v>
      </c>
      <c r="G12" s="49"/>
    </row>
    <row r="13" spans="1:7" outlineLevel="2" x14ac:dyDescent="0.2">
      <c r="A13" s="134" t="s">
        <v>14</v>
      </c>
      <c r="B13" s="134" t="s">
        <v>15</v>
      </c>
      <c r="C13" s="134" t="s">
        <v>16</v>
      </c>
      <c r="D13" s="135" t="s">
        <v>13</v>
      </c>
      <c r="E13" s="136">
        <v>34297</v>
      </c>
      <c r="F13" s="137">
        <v>100000</v>
      </c>
      <c r="G13" s="49">
        <f ca="1">($C$7-E13)/365.25</f>
        <v>28.210814510609172</v>
      </c>
    </row>
    <row r="14" spans="1:7" outlineLevel="1" x14ac:dyDescent="0.2">
      <c r="A14" s="134"/>
      <c r="B14" s="134"/>
      <c r="C14" s="143" t="s">
        <v>658</v>
      </c>
      <c r="D14" s="135"/>
      <c r="E14" s="136"/>
      <c r="F14" s="137">
        <f>SUBTOTAL(9,F13:F13)</f>
        <v>100000</v>
      </c>
      <c r="G14" s="49"/>
    </row>
    <row r="15" spans="1:7" outlineLevel="2" x14ac:dyDescent="0.2">
      <c r="A15" s="134" t="s">
        <v>24</v>
      </c>
      <c r="B15" s="134" t="s">
        <v>15</v>
      </c>
      <c r="C15" s="134" t="s">
        <v>25</v>
      </c>
      <c r="D15" s="135" t="s">
        <v>10</v>
      </c>
      <c r="E15" s="136">
        <v>34297</v>
      </c>
      <c r="F15" s="137">
        <v>19500</v>
      </c>
      <c r="G15" s="140">
        <f ca="1">($C$7-E15)/365.25</f>
        <v>28.210814510609172</v>
      </c>
    </row>
    <row r="16" spans="1:7" outlineLevel="2" x14ac:dyDescent="0.2">
      <c r="A16" s="134" t="s">
        <v>26</v>
      </c>
      <c r="B16" s="134" t="s">
        <v>15</v>
      </c>
      <c r="C16" s="134" t="s">
        <v>25</v>
      </c>
      <c r="D16" s="135" t="s">
        <v>10</v>
      </c>
      <c r="E16" s="136">
        <v>34297</v>
      </c>
      <c r="F16" s="137">
        <v>18500</v>
      </c>
      <c r="G16" s="49">
        <f ca="1">($C$7-E16)/365.25</f>
        <v>28.210814510609172</v>
      </c>
    </row>
    <row r="17" spans="1:7" outlineLevel="1" x14ac:dyDescent="0.2">
      <c r="A17" s="134"/>
      <c r="B17" s="134"/>
      <c r="C17" s="143" t="s">
        <v>659</v>
      </c>
      <c r="D17" s="135"/>
      <c r="E17" s="136"/>
      <c r="F17" s="137">
        <f>SUBTOTAL(9,F15:F16)</f>
        <v>38000</v>
      </c>
      <c r="G17" s="49"/>
    </row>
    <row r="18" spans="1:7" outlineLevel="2" x14ac:dyDescent="0.2">
      <c r="A18" s="134" t="s">
        <v>28</v>
      </c>
      <c r="B18" s="134" t="s">
        <v>12</v>
      </c>
      <c r="C18" s="134" t="s">
        <v>9</v>
      </c>
      <c r="D18" s="135" t="s">
        <v>13</v>
      </c>
      <c r="E18" s="136">
        <v>33679</v>
      </c>
      <c r="F18" s="137">
        <v>40000</v>
      </c>
      <c r="G18" s="49">
        <f ca="1">($C$7-E18)/365.25</f>
        <v>29.902806297056809</v>
      </c>
    </row>
    <row r="19" spans="1:7" outlineLevel="2" x14ac:dyDescent="0.2">
      <c r="A19" s="134" t="s">
        <v>17</v>
      </c>
      <c r="B19" s="134" t="s">
        <v>12</v>
      </c>
      <c r="C19" s="134" t="s">
        <v>9</v>
      </c>
      <c r="D19" s="135" t="s">
        <v>10</v>
      </c>
      <c r="E19" s="136">
        <v>33679</v>
      </c>
      <c r="F19" s="137">
        <v>49500</v>
      </c>
      <c r="G19" s="49">
        <f ca="1">($C$7-E19)/365.25</f>
        <v>29.902806297056809</v>
      </c>
    </row>
    <row r="20" spans="1:7" outlineLevel="2" x14ac:dyDescent="0.2">
      <c r="A20" s="134" t="s">
        <v>11</v>
      </c>
      <c r="B20" s="134" t="s">
        <v>12</v>
      </c>
      <c r="C20" s="134" t="s">
        <v>9</v>
      </c>
      <c r="D20" s="135" t="s">
        <v>10</v>
      </c>
      <c r="E20" s="136">
        <v>33679</v>
      </c>
      <c r="F20" s="137">
        <v>45000</v>
      </c>
      <c r="G20" s="49">
        <f ca="1">($C$7-E20)/365.25</f>
        <v>29.902806297056809</v>
      </c>
    </row>
    <row r="21" spans="1:7" outlineLevel="1" x14ac:dyDescent="0.2">
      <c r="A21" s="134"/>
      <c r="B21" s="134"/>
      <c r="C21" s="143" t="s">
        <v>657</v>
      </c>
      <c r="D21" s="135"/>
      <c r="E21" s="136"/>
      <c r="F21" s="137">
        <f>SUBTOTAL(9,F18:F20)</f>
        <v>134500</v>
      </c>
      <c r="G21" s="49"/>
    </row>
    <row r="22" spans="1:7" outlineLevel="2" x14ac:dyDescent="0.2">
      <c r="A22" s="134" t="s">
        <v>22</v>
      </c>
      <c r="B22" s="134" t="s">
        <v>12</v>
      </c>
      <c r="C22" s="134" t="s">
        <v>16</v>
      </c>
      <c r="D22" s="135" t="s">
        <v>13</v>
      </c>
      <c r="E22" s="136">
        <v>33679</v>
      </c>
      <c r="F22" s="137">
        <v>75000</v>
      </c>
      <c r="G22" s="49">
        <f ca="1">($C$7-E22)/365.25</f>
        <v>29.902806297056809</v>
      </c>
    </row>
    <row r="23" spans="1:7" outlineLevel="1" x14ac:dyDescent="0.2">
      <c r="A23" s="134"/>
      <c r="B23" s="134"/>
      <c r="C23" s="143" t="s">
        <v>658</v>
      </c>
      <c r="D23" s="135"/>
      <c r="E23" s="136"/>
      <c r="F23" s="137">
        <f>SUBTOTAL(9,F22:F22)</f>
        <v>75000</v>
      </c>
      <c r="G23" s="49"/>
    </row>
    <row r="24" spans="1:7" outlineLevel="2" x14ac:dyDescent="0.2">
      <c r="A24" s="134" t="s">
        <v>23</v>
      </c>
      <c r="B24" s="134" t="s">
        <v>8</v>
      </c>
      <c r="C24" s="134" t="s">
        <v>9</v>
      </c>
      <c r="D24" s="135" t="s">
        <v>13</v>
      </c>
      <c r="E24" s="136">
        <v>32812</v>
      </c>
      <c r="F24" s="137">
        <v>42500</v>
      </c>
      <c r="G24" s="49">
        <f ca="1">($C$7-E24)/365.25</f>
        <v>32.276522929500345</v>
      </c>
    </row>
    <row r="25" spans="1:7" outlineLevel="2" x14ac:dyDescent="0.2">
      <c r="A25" s="134" t="s">
        <v>7</v>
      </c>
      <c r="B25" s="134" t="s">
        <v>8</v>
      </c>
      <c r="C25" s="134" t="s">
        <v>9</v>
      </c>
      <c r="D25" s="135" t="s">
        <v>10</v>
      </c>
      <c r="E25" s="136">
        <v>33177</v>
      </c>
      <c r="F25" s="137">
        <v>47500</v>
      </c>
      <c r="G25" s="49">
        <f ca="1">($C$7-E25)/365.25</f>
        <v>31.277207392197127</v>
      </c>
    </row>
    <row r="26" spans="1:7" outlineLevel="2" x14ac:dyDescent="0.2">
      <c r="A26" s="134" t="s">
        <v>18</v>
      </c>
      <c r="B26" s="134" t="s">
        <v>8</v>
      </c>
      <c r="C26" s="134" t="s">
        <v>9</v>
      </c>
      <c r="D26" s="135" t="s">
        <v>13</v>
      </c>
      <c r="E26" s="136">
        <v>33542</v>
      </c>
      <c r="F26" s="137">
        <v>38500</v>
      </c>
      <c r="G26" s="49">
        <f ca="1">($C$7-E26)/365.25</f>
        <v>30.277891854893909</v>
      </c>
    </row>
    <row r="27" spans="1:7" outlineLevel="1" x14ac:dyDescent="0.2">
      <c r="A27" s="134"/>
      <c r="B27" s="134"/>
      <c r="C27" s="143" t="s">
        <v>657</v>
      </c>
      <c r="D27" s="135"/>
      <c r="E27" s="136"/>
      <c r="F27" s="137">
        <f>SUBTOTAL(9,F24:F26)</f>
        <v>128500</v>
      </c>
      <c r="G27" s="49"/>
    </row>
    <row r="28" spans="1:7" outlineLevel="2" x14ac:dyDescent="0.2">
      <c r="A28" s="134" t="s">
        <v>29</v>
      </c>
      <c r="B28" s="134" t="s">
        <v>8</v>
      </c>
      <c r="C28" s="134" t="s">
        <v>16</v>
      </c>
      <c r="D28" s="135" t="s">
        <v>10</v>
      </c>
      <c r="E28" s="136">
        <v>33679</v>
      </c>
      <c r="F28" s="137">
        <v>52000</v>
      </c>
      <c r="G28" s="49">
        <f ca="1">($C$7-E28)/365.25</f>
        <v>29.902806297056809</v>
      </c>
    </row>
    <row r="29" spans="1:7" outlineLevel="1" x14ac:dyDescent="0.2">
      <c r="A29" s="134"/>
      <c r="B29" s="134"/>
      <c r="C29" s="143" t="s">
        <v>658</v>
      </c>
      <c r="D29" s="135"/>
      <c r="E29" s="136"/>
      <c r="F29" s="137">
        <f>SUBTOTAL(9,F28:F28)</f>
        <v>52000</v>
      </c>
      <c r="G29" s="49"/>
    </row>
    <row r="30" spans="1:7" outlineLevel="2" x14ac:dyDescent="0.2">
      <c r="A30" s="134" t="s">
        <v>19</v>
      </c>
      <c r="B30" s="134" t="s">
        <v>20</v>
      </c>
      <c r="C30" s="134" t="s">
        <v>9</v>
      </c>
      <c r="D30" s="135" t="s">
        <v>10</v>
      </c>
      <c r="E30" s="136">
        <v>33908</v>
      </c>
      <c r="F30" s="137">
        <v>47500</v>
      </c>
      <c r="G30" s="49">
        <f ca="1">($C$7-E30)/365.25</f>
        <v>29.27583846680356</v>
      </c>
    </row>
    <row r="31" spans="1:7" outlineLevel="1" x14ac:dyDescent="0.2">
      <c r="A31" s="134"/>
      <c r="B31" s="134"/>
      <c r="C31" s="143" t="s">
        <v>657</v>
      </c>
      <c r="D31" s="135"/>
      <c r="E31" s="136"/>
      <c r="F31" s="137">
        <f>SUBTOTAL(9,F30:F30)</f>
        <v>47500</v>
      </c>
      <c r="G31" s="49"/>
    </row>
    <row r="32" spans="1:7" outlineLevel="2" x14ac:dyDescent="0.2">
      <c r="A32" s="134" t="s">
        <v>21</v>
      </c>
      <c r="B32" s="134" t="s">
        <v>20</v>
      </c>
      <c r="C32" s="134" t="s">
        <v>16</v>
      </c>
      <c r="D32" s="135" t="s">
        <v>10</v>
      </c>
      <c r="E32" s="136">
        <v>34273</v>
      </c>
      <c r="F32" s="137">
        <v>55000</v>
      </c>
      <c r="G32" s="49">
        <f ca="1">($C$7-E32)/365.25</f>
        <v>28.276522929500342</v>
      </c>
    </row>
    <row r="33" spans="1:25" outlineLevel="1" x14ac:dyDescent="0.2">
      <c r="A33" s="134"/>
      <c r="B33" s="134"/>
      <c r="C33" s="143" t="s">
        <v>658</v>
      </c>
      <c r="D33" s="135"/>
      <c r="E33" s="136"/>
      <c r="F33" s="137">
        <f>SUBTOTAL(9,F32:F32)</f>
        <v>55000</v>
      </c>
      <c r="G33" s="49"/>
    </row>
    <row r="34" spans="1:25" x14ac:dyDescent="0.2">
      <c r="A34" s="134"/>
      <c r="B34" s="134"/>
      <c r="C34" s="143" t="s">
        <v>92</v>
      </c>
      <c r="D34" s="135"/>
      <c r="E34" s="136"/>
      <c r="F34" s="137">
        <f>SUBTOTAL(9,F11:F32)</f>
        <v>695500</v>
      </c>
      <c r="G34" s="49"/>
    </row>
    <row r="35" spans="1:25" x14ac:dyDescent="0.2">
      <c r="A35" s="138"/>
      <c r="B35" s="138"/>
      <c r="C35" s="138"/>
      <c r="D35" s="138"/>
      <c r="E35" s="139"/>
      <c r="F35" s="138"/>
      <c r="G35" s="50"/>
    </row>
    <row r="37" spans="1:25" ht="38.25" customHeight="1" x14ac:dyDescent="0.2">
      <c r="A37" s="300" t="s">
        <v>651</v>
      </c>
      <c r="B37" s="296"/>
      <c r="C37" s="296"/>
      <c r="D37" s="296"/>
      <c r="E37" s="296"/>
      <c r="F37" s="296"/>
      <c r="G37" s="296"/>
      <c r="Y37" s="165"/>
    </row>
  </sheetData>
  <mergeCells count="1">
    <mergeCell ref="A37:G37"/>
  </mergeCells>
  <pageMargins left="0.75" right="0.75" top="1" bottom="1" header="0.5" footer="0.5"/>
  <pageSetup orientation="portrait" horizontalDpi="300" verticalDpi="300" r:id="rId1"/>
  <headerFooter alignWithMargins="0">
    <oddHeader>&amp;A</oddHeader>
    <oddFooter>Page &amp;P</oddFooter>
  </headerFooter>
  <drawing r:id="rId2"/>
  <legacyDrawing r:id="rId3"/>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4"/>
  <dimension ref="A1:Z50"/>
  <sheetViews>
    <sheetView zoomScale="115" zoomScaleNormal="115" workbookViewId="0">
      <pane ySplit="10" topLeftCell="A11" activePane="bottomLeft" state="frozen"/>
      <selection activeCell="A2" sqref="A2:XFD2"/>
      <selection pane="bottomLeft" activeCell="A2" sqref="A2:XFD2"/>
    </sheetView>
  </sheetViews>
  <sheetFormatPr defaultColWidth="9.140625" defaultRowHeight="12.75" outlineLevelRow="1" x14ac:dyDescent="0.2"/>
  <cols>
    <col min="1" max="1" width="17.5703125" style="4" customWidth="1"/>
    <col min="2" max="2" width="13" style="4" customWidth="1"/>
    <col min="3" max="3" width="13.5703125" style="4" customWidth="1"/>
    <col min="4" max="4" width="8.85546875" style="4" customWidth="1"/>
    <col min="5" max="5" width="14.28515625" style="4" customWidth="1"/>
    <col min="6" max="6" width="14.85546875" style="6" customWidth="1"/>
    <col min="7" max="7" width="14.28515625" style="4" customWidth="1"/>
    <col min="8" max="8" width="5.85546875" style="4" customWidth="1"/>
    <col min="9" max="15" width="9.85546875" style="4" customWidth="1"/>
    <col min="16" max="22" width="9.140625" style="4"/>
    <col min="23" max="23" width="9.140625" style="4" customWidth="1"/>
    <col min="24" max="25" width="9.140625" style="4"/>
    <col min="26" max="26" width="9.140625" style="4" customWidth="1"/>
    <col min="27" max="16384" width="9.140625" style="4"/>
  </cols>
  <sheetData>
    <row r="1" spans="1:23" s="162" customFormat="1" ht="18" x14ac:dyDescent="0.25">
      <c r="A1" s="99" t="s">
        <v>253</v>
      </c>
      <c r="F1" s="163"/>
    </row>
    <row r="2" spans="1:23" s="94" customFormat="1" hidden="1" x14ac:dyDescent="0.2">
      <c r="A2" s="191" t="s">
        <v>687</v>
      </c>
      <c r="B2" s="272">
        <v>4.0740740740740746E-3</v>
      </c>
      <c r="C2" s="183"/>
      <c r="D2" s="183"/>
      <c r="E2" s="183"/>
      <c r="F2" s="184"/>
      <c r="G2" s="183"/>
    </row>
    <row r="3" spans="1:23" s="273" customFormat="1" collapsed="1" x14ac:dyDescent="0.2">
      <c r="A3" s="269" t="str">
        <f>IF(A2="","",IF(Disable_Video_Hyperlinks,A2,HYPERLINK(Video_website&amp;A2,A2)))</f>
        <v>UNC_DAYT_EXCEL_5.3.2_LECTURE_SUBTOTAL_FUNCTION.mp4</v>
      </c>
      <c r="F3" s="274"/>
    </row>
    <row r="4" spans="1:23" s="94" customFormat="1" x14ac:dyDescent="0.2">
      <c r="A4" s="271">
        <f>IF(B2="","",B2)</f>
        <v>4.0740740740740746E-3</v>
      </c>
      <c r="B4" s="183"/>
      <c r="C4" s="183"/>
      <c r="D4" s="183"/>
      <c r="E4" s="183"/>
      <c r="F4" s="184"/>
      <c r="G4" s="183"/>
    </row>
    <row r="5" spans="1:23" ht="15" outlineLevel="1" x14ac:dyDescent="0.2">
      <c r="A5" s="1"/>
      <c r="N5" s="87"/>
      <c r="O5"/>
    </row>
    <row r="6" spans="1:23" ht="15" outlineLevel="1" x14ac:dyDescent="0.2">
      <c r="A6" s="1" t="s">
        <v>39</v>
      </c>
      <c r="N6" s="87"/>
      <c r="O6"/>
    </row>
    <row r="7" spans="1:23" outlineLevel="1" x14ac:dyDescent="0.2">
      <c r="A7" s="4" t="s">
        <v>42</v>
      </c>
      <c r="C7" s="6">
        <f ca="1">TODAY()</f>
        <v>44601</v>
      </c>
    </row>
    <row r="8" spans="1:23" outlineLevel="1" x14ac:dyDescent="0.2">
      <c r="A8" s="4" t="s">
        <v>40</v>
      </c>
      <c r="C8" s="124">
        <v>365.25</v>
      </c>
    </row>
    <row r="9" spans="1:23" ht="13.5" thickBot="1" x14ac:dyDescent="0.25"/>
    <row r="10" spans="1:23" s="13" customFormat="1" ht="26.25" thickBot="1" x14ac:dyDescent="0.25">
      <c r="A10" s="2" t="s">
        <v>0</v>
      </c>
      <c r="B10" s="2" t="s">
        <v>1</v>
      </c>
      <c r="C10" s="2" t="s">
        <v>2</v>
      </c>
      <c r="D10" s="2" t="s">
        <v>3</v>
      </c>
      <c r="E10" s="3" t="s">
        <v>5</v>
      </c>
      <c r="F10" s="2" t="s">
        <v>6</v>
      </c>
      <c r="G10" s="2" t="s">
        <v>736</v>
      </c>
    </row>
    <row r="11" spans="1:23" ht="12.75" customHeight="1" x14ac:dyDescent="0.2">
      <c r="A11" s="124" t="s">
        <v>27</v>
      </c>
      <c r="B11" s="124" t="s">
        <v>15</v>
      </c>
      <c r="C11" s="124" t="s">
        <v>9</v>
      </c>
      <c r="D11" s="121" t="s">
        <v>10</v>
      </c>
      <c r="E11" s="126">
        <v>34297</v>
      </c>
      <c r="F11" s="129">
        <v>65000</v>
      </c>
      <c r="G11" s="41">
        <f t="shared" ref="G11:G24" ca="1" si="0">($C$7-E11)/$C$8</f>
        <v>28.210814510609172</v>
      </c>
      <c r="W11" s="13"/>
    </row>
    <row r="12" spans="1:23" x14ac:dyDescent="0.2">
      <c r="A12" s="124" t="s">
        <v>14</v>
      </c>
      <c r="B12" s="124" t="s">
        <v>15</v>
      </c>
      <c r="C12" s="124" t="s">
        <v>16</v>
      </c>
      <c r="D12" s="121" t="s">
        <v>13</v>
      </c>
      <c r="E12" s="126">
        <v>34297</v>
      </c>
      <c r="F12" s="129">
        <v>100000</v>
      </c>
      <c r="G12" s="41">
        <f t="shared" ca="1" si="0"/>
        <v>28.210814510609172</v>
      </c>
    </row>
    <row r="13" spans="1:23" x14ac:dyDescent="0.2">
      <c r="A13" s="124" t="s">
        <v>24</v>
      </c>
      <c r="B13" s="124" t="s">
        <v>15</v>
      </c>
      <c r="C13" s="124" t="s">
        <v>25</v>
      </c>
      <c r="D13" s="121" t="s">
        <v>10</v>
      </c>
      <c r="E13" s="126">
        <v>34297</v>
      </c>
      <c r="F13" s="129">
        <v>19500</v>
      </c>
      <c r="G13" s="41">
        <f t="shared" ca="1" si="0"/>
        <v>28.210814510609172</v>
      </c>
    </row>
    <row r="14" spans="1:23" x14ac:dyDescent="0.2">
      <c r="A14" s="124" t="s">
        <v>26</v>
      </c>
      <c r="B14" s="124" t="s">
        <v>15</v>
      </c>
      <c r="C14" s="124" t="s">
        <v>25</v>
      </c>
      <c r="D14" s="121" t="s">
        <v>10</v>
      </c>
      <c r="E14" s="126">
        <v>34297</v>
      </c>
      <c r="F14" s="129">
        <v>18500</v>
      </c>
      <c r="G14" s="41">
        <f t="shared" ca="1" si="0"/>
        <v>28.210814510609172</v>
      </c>
    </row>
    <row r="15" spans="1:23" x14ac:dyDescent="0.2">
      <c r="A15" s="124" t="s">
        <v>28</v>
      </c>
      <c r="B15" s="124" t="s">
        <v>12</v>
      </c>
      <c r="C15" s="124" t="s">
        <v>9</v>
      </c>
      <c r="D15" s="121" t="s">
        <v>13</v>
      </c>
      <c r="E15" s="126">
        <v>33679</v>
      </c>
      <c r="F15" s="129">
        <v>40000</v>
      </c>
      <c r="G15" s="41">
        <f t="shared" ca="1" si="0"/>
        <v>29.902806297056809</v>
      </c>
    </row>
    <row r="16" spans="1:23" x14ac:dyDescent="0.2">
      <c r="A16" s="124" t="s">
        <v>17</v>
      </c>
      <c r="B16" s="124" t="s">
        <v>12</v>
      </c>
      <c r="C16" s="124" t="s">
        <v>9</v>
      </c>
      <c r="D16" s="121" t="s">
        <v>10</v>
      </c>
      <c r="E16" s="126">
        <v>33679</v>
      </c>
      <c r="F16" s="129">
        <v>49500</v>
      </c>
      <c r="G16" s="41">
        <f t="shared" ca="1" si="0"/>
        <v>29.902806297056809</v>
      </c>
    </row>
    <row r="17" spans="1:26" ht="12.75" hidden="1" customHeight="1" x14ac:dyDescent="0.2">
      <c r="A17" s="124" t="s">
        <v>11</v>
      </c>
      <c r="B17" s="124" t="s">
        <v>12</v>
      </c>
      <c r="C17" s="124" t="s">
        <v>9</v>
      </c>
      <c r="D17" s="121" t="s">
        <v>10</v>
      </c>
      <c r="E17" s="126">
        <v>33679</v>
      </c>
      <c r="F17" s="129">
        <v>45000</v>
      </c>
      <c r="G17" s="5">
        <f t="shared" ca="1" si="0"/>
        <v>29.902806297056809</v>
      </c>
    </row>
    <row r="18" spans="1:26" x14ac:dyDescent="0.2">
      <c r="A18" s="124" t="s">
        <v>22</v>
      </c>
      <c r="B18" s="124" t="s">
        <v>12</v>
      </c>
      <c r="C18" s="124" t="s">
        <v>16</v>
      </c>
      <c r="D18" s="121" t="s">
        <v>13</v>
      </c>
      <c r="E18" s="126">
        <v>33679</v>
      </c>
      <c r="F18" s="129">
        <v>75000</v>
      </c>
      <c r="G18" s="41">
        <f t="shared" ca="1" si="0"/>
        <v>29.902806297056809</v>
      </c>
    </row>
    <row r="19" spans="1:26" x14ac:dyDescent="0.2">
      <c r="A19" s="124" t="s">
        <v>23</v>
      </c>
      <c r="B19" s="124" t="s">
        <v>8</v>
      </c>
      <c r="C19" s="124" t="s">
        <v>9</v>
      </c>
      <c r="D19" s="121" t="s">
        <v>13</v>
      </c>
      <c r="E19" s="126">
        <v>32812</v>
      </c>
      <c r="F19" s="129">
        <v>42500</v>
      </c>
      <c r="G19" s="41">
        <f t="shared" ca="1" si="0"/>
        <v>32.276522929500345</v>
      </c>
    </row>
    <row r="20" spans="1:26" x14ac:dyDescent="0.2">
      <c r="A20" s="124" t="s">
        <v>7</v>
      </c>
      <c r="B20" s="124" t="s">
        <v>8</v>
      </c>
      <c r="C20" s="124" t="s">
        <v>9</v>
      </c>
      <c r="D20" s="121" t="s">
        <v>10</v>
      </c>
      <c r="E20" s="126">
        <v>33177</v>
      </c>
      <c r="F20" s="129">
        <v>47500</v>
      </c>
      <c r="G20" s="41">
        <f t="shared" ca="1" si="0"/>
        <v>31.277207392197127</v>
      </c>
    </row>
    <row r="21" spans="1:26" x14ac:dyDescent="0.2">
      <c r="A21" s="124" t="s">
        <v>18</v>
      </c>
      <c r="B21" s="124" t="s">
        <v>8</v>
      </c>
      <c r="C21" s="124" t="s">
        <v>9</v>
      </c>
      <c r="D21" s="121" t="s">
        <v>13</v>
      </c>
      <c r="E21" s="126">
        <v>33542</v>
      </c>
      <c r="F21" s="129">
        <v>38500</v>
      </c>
      <c r="G21" s="41">
        <f t="shared" ca="1" si="0"/>
        <v>30.277891854893909</v>
      </c>
    </row>
    <row r="22" spans="1:26" x14ac:dyDescent="0.2">
      <c r="A22" s="124" t="s">
        <v>29</v>
      </c>
      <c r="B22" s="124" t="s">
        <v>8</v>
      </c>
      <c r="C22" s="124" t="s">
        <v>16</v>
      </c>
      <c r="D22" s="121" t="s">
        <v>10</v>
      </c>
      <c r="E22" s="126">
        <v>33679</v>
      </c>
      <c r="F22" s="129">
        <v>52000</v>
      </c>
      <c r="G22" s="41">
        <f t="shared" ca="1" si="0"/>
        <v>29.902806297056809</v>
      </c>
    </row>
    <row r="23" spans="1:26" x14ac:dyDescent="0.2">
      <c r="A23" s="124" t="s">
        <v>19</v>
      </c>
      <c r="B23" s="124" t="s">
        <v>20</v>
      </c>
      <c r="C23" s="124" t="s">
        <v>9</v>
      </c>
      <c r="D23" s="121" t="s">
        <v>10</v>
      </c>
      <c r="E23" s="126">
        <v>33908</v>
      </c>
      <c r="F23" s="129">
        <v>47500</v>
      </c>
      <c r="G23" s="41">
        <f t="shared" ca="1" si="0"/>
        <v>29.27583846680356</v>
      </c>
    </row>
    <row r="24" spans="1:26" x14ac:dyDescent="0.2">
      <c r="A24" s="124" t="s">
        <v>21</v>
      </c>
      <c r="B24" s="124" t="s">
        <v>20</v>
      </c>
      <c r="C24" s="124" t="s">
        <v>16</v>
      </c>
      <c r="D24" s="121" t="s">
        <v>10</v>
      </c>
      <c r="E24" s="126">
        <v>34273</v>
      </c>
      <c r="F24" s="129">
        <v>55000</v>
      </c>
      <c r="G24" s="41">
        <f t="shared" ca="1" si="0"/>
        <v>28.276522929500342</v>
      </c>
    </row>
    <row r="25" spans="1:26" x14ac:dyDescent="0.2">
      <c r="A25" s="128"/>
      <c r="B25" s="128"/>
      <c r="C25" s="128"/>
      <c r="D25" s="128"/>
      <c r="E25" s="130"/>
      <c r="F25" s="128"/>
      <c r="G25" s="213"/>
    </row>
    <row r="27" spans="1:26" x14ac:dyDescent="0.2">
      <c r="B27" s="157" t="s">
        <v>642</v>
      </c>
      <c r="C27" s="12"/>
      <c r="F27" s="4"/>
      <c r="G27" s="8"/>
    </row>
    <row r="28" spans="1:26" x14ac:dyDescent="0.2">
      <c r="A28" s="8"/>
      <c r="B28" s="238" t="s">
        <v>640</v>
      </c>
      <c r="C28" s="239" t="s">
        <v>641</v>
      </c>
      <c r="E28" s="88" t="s">
        <v>270</v>
      </c>
      <c r="F28" s="88" t="s">
        <v>270</v>
      </c>
      <c r="G28" s="88" t="s">
        <v>271</v>
      </c>
      <c r="I28" s="1" t="s">
        <v>750</v>
      </c>
    </row>
    <row r="29" spans="1:26" ht="38.25" x14ac:dyDescent="0.2">
      <c r="A29" s="237" t="s">
        <v>30</v>
      </c>
      <c r="B29" s="79" t="s">
        <v>646</v>
      </c>
      <c r="C29" s="79" t="s">
        <v>647</v>
      </c>
      <c r="E29" s="88" t="s">
        <v>644</v>
      </c>
      <c r="F29" s="88" t="s">
        <v>645</v>
      </c>
      <c r="G29" s="88"/>
      <c r="I29" s="295" t="s">
        <v>752</v>
      </c>
      <c r="J29" s="296"/>
      <c r="K29" s="296"/>
      <c r="L29" s="296"/>
      <c r="M29" s="296"/>
      <c r="N29" s="296"/>
      <c r="O29" s="296"/>
    </row>
    <row r="30" spans="1:26" x14ac:dyDescent="0.2">
      <c r="A30" s="98" t="s">
        <v>743</v>
      </c>
      <c r="B30" s="7">
        <f>SUBTOTAL(1,$F$11:$F$25)</f>
        <v>49678.571428571428</v>
      </c>
      <c r="C30" s="7">
        <f>SUBTOTAL(101,$F$11:$F$25)</f>
        <v>50038.461538461539</v>
      </c>
      <c r="E30" s="91">
        <v>1</v>
      </c>
      <c r="F30" s="91">
        <v>101</v>
      </c>
      <c r="G30" s="89" t="s">
        <v>272</v>
      </c>
      <c r="I30" s="159" t="s">
        <v>643</v>
      </c>
    </row>
    <row r="31" spans="1:26" x14ac:dyDescent="0.2">
      <c r="A31" s="98" t="s">
        <v>744</v>
      </c>
      <c r="B31" s="7">
        <f>SUBTOTAL(4,$F$11:$F$25)</f>
        <v>100000</v>
      </c>
      <c r="C31" s="7">
        <f>SUBTOTAL(104,$F$11:$F$25)</f>
        <v>100000</v>
      </c>
      <c r="E31" s="92">
        <v>2</v>
      </c>
      <c r="F31" s="92">
        <v>102</v>
      </c>
      <c r="G31" s="90" t="s">
        <v>273</v>
      </c>
      <c r="Q31"/>
      <c r="R31"/>
      <c r="S31"/>
      <c r="T31"/>
      <c r="U31"/>
      <c r="V31"/>
      <c r="W31"/>
      <c r="X31"/>
      <c r="Y31"/>
      <c r="Z31"/>
    </row>
    <row r="32" spans="1:26" x14ac:dyDescent="0.2">
      <c r="A32" s="98" t="s">
        <v>745</v>
      </c>
      <c r="B32" s="7">
        <f>SUBTOTAL(5,$F$11:$F$25)</f>
        <v>18500</v>
      </c>
      <c r="C32" s="7">
        <f>SUBTOTAL(105,$F$11:$F$25)</f>
        <v>18500</v>
      </c>
      <c r="E32" s="91">
        <v>3</v>
      </c>
      <c r="F32" s="91">
        <v>103</v>
      </c>
      <c r="G32" s="89" t="s">
        <v>274</v>
      </c>
      <c r="I32"/>
      <c r="J32"/>
      <c r="K32"/>
      <c r="L32"/>
      <c r="M32"/>
      <c r="N32"/>
      <c r="O32"/>
      <c r="Q32"/>
      <c r="R32"/>
      <c r="S32"/>
      <c r="T32"/>
      <c r="U32"/>
      <c r="V32"/>
      <c r="W32"/>
      <c r="X32"/>
      <c r="Y32"/>
      <c r="Z32"/>
    </row>
    <row r="33" spans="1:26" ht="12.75" customHeight="1" x14ac:dyDescent="0.2">
      <c r="A33" s="38" t="s">
        <v>34</v>
      </c>
      <c r="B33" s="7">
        <f>SUBTOTAL(9,$F$11:$F$25)</f>
        <v>695500</v>
      </c>
      <c r="C33" s="7">
        <f>SUBTOTAL(109,$F$11:$F$25)</f>
        <v>650500</v>
      </c>
      <c r="E33" s="92">
        <v>4</v>
      </c>
      <c r="F33" s="92">
        <v>104</v>
      </c>
      <c r="G33" s="90" t="s">
        <v>275</v>
      </c>
      <c r="J33" s="198"/>
      <c r="K33" s="198"/>
      <c r="L33" s="198"/>
      <c r="M33" s="198"/>
      <c r="N33" s="198"/>
      <c r="O33" s="198"/>
      <c r="Q33"/>
      <c r="R33"/>
      <c r="S33"/>
      <c r="T33"/>
      <c r="U33"/>
      <c r="V33"/>
      <c r="W33"/>
      <c r="X33"/>
      <c r="Y33"/>
      <c r="Z33" s="243"/>
    </row>
    <row r="34" spans="1:26" ht="12.75" customHeight="1" x14ac:dyDescent="0.2">
      <c r="A34" s="98" t="s">
        <v>55</v>
      </c>
      <c r="B34" s="81">
        <f>SUBTOTAL(3,$F$11:$F$25)</f>
        <v>14</v>
      </c>
      <c r="C34" s="81">
        <f>SUBTOTAL(103,$F$11:$F$25)</f>
        <v>13</v>
      </c>
      <c r="E34" s="91">
        <v>5</v>
      </c>
      <c r="F34" s="91">
        <v>105</v>
      </c>
      <c r="G34" s="89" t="s">
        <v>276</v>
      </c>
      <c r="I34" s="240" t="s">
        <v>753</v>
      </c>
      <c r="J34" s="198"/>
      <c r="K34" s="198"/>
      <c r="L34" s="198"/>
      <c r="M34" s="198"/>
      <c r="N34" s="198"/>
      <c r="O34" s="198"/>
      <c r="Q34"/>
      <c r="R34"/>
      <c r="S34"/>
      <c r="T34"/>
      <c r="U34"/>
      <c r="V34"/>
      <c r="W34"/>
      <c r="X34"/>
      <c r="Y34"/>
      <c r="Z34"/>
    </row>
    <row r="35" spans="1:26" ht="12.75" customHeight="1" x14ac:dyDescent="0.2">
      <c r="A35" s="98" t="s">
        <v>746</v>
      </c>
      <c r="B35" s="80">
        <f ca="1">SUBTOTAL(1,$G$11:$G$25)</f>
        <v>29.552948078615429</v>
      </c>
      <c r="C35" s="80">
        <f ca="1">SUBTOTAL(101,$G$11:$G$25)</f>
        <v>29.52603590796609</v>
      </c>
      <c r="E35" s="92">
        <v>6</v>
      </c>
      <c r="F35" s="92">
        <v>106</v>
      </c>
      <c r="G35" s="90" t="s">
        <v>277</v>
      </c>
      <c r="I35" s="240" t="s">
        <v>754</v>
      </c>
      <c r="J35" s="198"/>
      <c r="K35" s="198"/>
      <c r="L35" s="198"/>
      <c r="M35" s="198"/>
      <c r="N35" s="198"/>
      <c r="O35" s="198"/>
      <c r="Q35"/>
      <c r="R35"/>
      <c r="S35"/>
      <c r="T35"/>
      <c r="U35"/>
      <c r="V35"/>
      <c r="W35"/>
      <c r="X35"/>
      <c r="Y35"/>
      <c r="Z35"/>
    </row>
    <row r="36" spans="1:26" x14ac:dyDescent="0.2">
      <c r="A36" s="98" t="s">
        <v>747</v>
      </c>
      <c r="B36" s="80">
        <f ca="1">SUBTOTAL(4,$G$11:$G$25)</f>
        <v>32.276522929500345</v>
      </c>
      <c r="C36" s="80">
        <f ca="1">SUBTOTAL(104,$G$11:$G$25)</f>
        <v>32.276522929500345</v>
      </c>
      <c r="E36" s="91">
        <v>7</v>
      </c>
      <c r="F36" s="91">
        <v>107</v>
      </c>
      <c r="G36" s="89" t="s">
        <v>278</v>
      </c>
      <c r="I36"/>
      <c r="J36"/>
      <c r="K36"/>
      <c r="L36"/>
      <c r="M36"/>
      <c r="N36"/>
      <c r="O36"/>
      <c r="Q36"/>
      <c r="R36"/>
      <c r="S36"/>
      <c r="T36"/>
      <c r="U36"/>
      <c r="V36"/>
      <c r="W36"/>
      <c r="X36"/>
      <c r="Y36"/>
      <c r="Z36"/>
    </row>
    <row r="37" spans="1:26" x14ac:dyDescent="0.2">
      <c r="A37" s="98" t="s">
        <v>748</v>
      </c>
      <c r="B37" s="80">
        <f ca="1">SUBTOTAL(5,$G$11:$G$25)</f>
        <v>28.210814510609172</v>
      </c>
      <c r="C37" s="80">
        <f ca="1">SUBTOTAL(105,$G$11:$G$25)</f>
        <v>28.210814510609172</v>
      </c>
      <c r="E37" s="92">
        <v>8</v>
      </c>
      <c r="F37" s="92">
        <v>108</v>
      </c>
      <c r="G37" s="90" t="s">
        <v>279</v>
      </c>
      <c r="I37"/>
      <c r="J37"/>
      <c r="K37"/>
      <c r="L37"/>
      <c r="M37"/>
      <c r="N37"/>
      <c r="O37"/>
      <c r="Q37"/>
      <c r="R37"/>
      <c r="S37"/>
      <c r="T37"/>
      <c r="U37"/>
      <c r="V37"/>
      <c r="W37"/>
      <c r="X37"/>
      <c r="Y37"/>
      <c r="Z37"/>
    </row>
    <row r="38" spans="1:26" x14ac:dyDescent="0.2">
      <c r="E38" s="91">
        <v>9</v>
      </c>
      <c r="F38" s="91">
        <v>109</v>
      </c>
      <c r="G38" s="89" t="s">
        <v>280</v>
      </c>
      <c r="I38"/>
      <c r="J38"/>
      <c r="K38"/>
      <c r="L38"/>
      <c r="M38"/>
      <c r="N38"/>
      <c r="O38"/>
      <c r="Q38"/>
      <c r="R38"/>
      <c r="S38"/>
      <c r="T38"/>
      <c r="U38"/>
      <c r="V38"/>
      <c r="W38"/>
      <c r="X38"/>
      <c r="Y38"/>
      <c r="Z38"/>
    </row>
    <row r="39" spans="1:26" x14ac:dyDescent="0.2">
      <c r="E39" s="92">
        <v>10</v>
      </c>
      <c r="F39" s="92">
        <v>110</v>
      </c>
      <c r="G39" s="90" t="s">
        <v>281</v>
      </c>
      <c r="I39"/>
      <c r="J39"/>
      <c r="K39"/>
      <c r="L39"/>
      <c r="M39"/>
      <c r="N39"/>
      <c r="O39"/>
      <c r="Q39"/>
      <c r="R39"/>
      <c r="S39"/>
      <c r="T39"/>
      <c r="U39"/>
      <c r="V39"/>
      <c r="W39"/>
      <c r="X39"/>
      <c r="Y39"/>
      <c r="Z39"/>
    </row>
    <row r="40" spans="1:26" x14ac:dyDescent="0.2">
      <c r="E40" s="91">
        <v>11</v>
      </c>
      <c r="F40" s="91">
        <v>111</v>
      </c>
      <c r="G40" s="89" t="s">
        <v>282</v>
      </c>
      <c r="I40"/>
      <c r="J40"/>
      <c r="K40"/>
      <c r="L40"/>
      <c r="M40"/>
      <c r="N40"/>
      <c r="O40"/>
      <c r="Q40"/>
      <c r="R40"/>
      <c r="S40"/>
      <c r="T40"/>
      <c r="U40"/>
      <c r="V40"/>
      <c r="W40"/>
      <c r="X40"/>
      <c r="Y40"/>
      <c r="Z40"/>
    </row>
    <row r="41" spans="1:26" ht="12.75" customHeight="1" x14ac:dyDescent="0.2">
      <c r="A41"/>
      <c r="B41"/>
      <c r="C41"/>
      <c r="D41"/>
      <c r="F41"/>
      <c r="G41"/>
      <c r="I41"/>
      <c r="J41"/>
      <c r="K41"/>
      <c r="L41"/>
      <c r="M41"/>
      <c r="N41"/>
      <c r="O41"/>
      <c r="Q41"/>
      <c r="R41"/>
      <c r="S41"/>
      <c r="T41"/>
      <c r="U41"/>
      <c r="V41"/>
      <c r="W41"/>
      <c r="X41"/>
      <c r="Y41"/>
      <c r="Z41"/>
    </row>
    <row r="42" spans="1:26" x14ac:dyDescent="0.2">
      <c r="I42"/>
      <c r="J42"/>
      <c r="K42"/>
      <c r="L42"/>
      <c r="M42"/>
      <c r="N42"/>
      <c r="O42"/>
      <c r="Q42"/>
      <c r="R42"/>
      <c r="S42"/>
      <c r="T42"/>
      <c r="U42"/>
      <c r="V42"/>
      <c r="W42"/>
      <c r="X42"/>
      <c r="Y42"/>
      <c r="Z42"/>
    </row>
    <row r="43" spans="1:26" x14ac:dyDescent="0.2">
      <c r="I43"/>
      <c r="J43"/>
      <c r="K43"/>
      <c r="L43"/>
      <c r="M43"/>
      <c r="N43"/>
      <c r="O43"/>
      <c r="Q43"/>
      <c r="R43"/>
      <c r="S43"/>
      <c r="T43"/>
      <c r="U43"/>
      <c r="V43"/>
      <c r="W43"/>
      <c r="X43"/>
      <c r="Y43"/>
      <c r="Z43"/>
    </row>
    <row r="44" spans="1:26" x14ac:dyDescent="0.2">
      <c r="I44"/>
      <c r="J44"/>
      <c r="K44"/>
      <c r="L44"/>
      <c r="M44"/>
      <c r="N44"/>
      <c r="O44"/>
      <c r="Q44"/>
      <c r="R44"/>
      <c r="S44"/>
      <c r="T44"/>
      <c r="U44"/>
      <c r="V44"/>
      <c r="W44"/>
      <c r="X44"/>
      <c r="Y44"/>
      <c r="Z44"/>
    </row>
    <row r="45" spans="1:26" x14ac:dyDescent="0.2">
      <c r="I45"/>
      <c r="J45"/>
      <c r="K45"/>
      <c r="L45"/>
      <c r="M45"/>
      <c r="N45"/>
      <c r="O45"/>
      <c r="Q45"/>
      <c r="R45"/>
      <c r="S45"/>
      <c r="T45"/>
      <c r="U45"/>
      <c r="V45"/>
      <c r="W45"/>
      <c r="X45"/>
      <c r="Y45"/>
      <c r="Z45"/>
    </row>
    <row r="46" spans="1:26" x14ac:dyDescent="0.2">
      <c r="I46"/>
      <c r="J46"/>
      <c r="K46"/>
      <c r="L46"/>
      <c r="M46"/>
      <c r="N46"/>
      <c r="O46"/>
      <c r="Q46"/>
      <c r="R46"/>
      <c r="S46"/>
      <c r="T46"/>
      <c r="U46"/>
      <c r="V46"/>
      <c r="W46"/>
      <c r="X46"/>
      <c r="Y46"/>
      <c r="Z46"/>
    </row>
    <row r="47" spans="1:26" x14ac:dyDescent="0.2">
      <c r="I47"/>
      <c r="J47"/>
      <c r="K47"/>
      <c r="L47"/>
      <c r="M47"/>
      <c r="N47"/>
      <c r="O47"/>
      <c r="Q47"/>
      <c r="R47"/>
      <c r="S47"/>
      <c r="T47"/>
      <c r="U47"/>
      <c r="V47"/>
      <c r="W47"/>
      <c r="X47"/>
      <c r="Y47"/>
      <c r="Z47"/>
    </row>
    <row r="48" spans="1:26" x14ac:dyDescent="0.2">
      <c r="I48"/>
      <c r="J48"/>
      <c r="K48"/>
      <c r="L48"/>
      <c r="M48"/>
      <c r="N48"/>
      <c r="O48"/>
      <c r="Q48"/>
      <c r="R48"/>
      <c r="S48"/>
      <c r="T48"/>
      <c r="U48"/>
      <c r="V48"/>
      <c r="W48"/>
      <c r="X48"/>
      <c r="Y48"/>
      <c r="Z48"/>
    </row>
    <row r="49" spans="17:26" x14ac:dyDescent="0.2">
      <c r="Q49"/>
      <c r="R49"/>
      <c r="S49"/>
      <c r="T49"/>
      <c r="U49"/>
      <c r="V49"/>
      <c r="W49"/>
      <c r="X49"/>
      <c r="Y49"/>
      <c r="Z49"/>
    </row>
    <row r="50" spans="17:26" x14ac:dyDescent="0.2">
      <c r="Q50"/>
      <c r="R50"/>
      <c r="S50"/>
      <c r="T50"/>
      <c r="U50"/>
      <c r="V50"/>
      <c r="W50"/>
      <c r="X50"/>
      <c r="Y50"/>
      <c r="Z50"/>
    </row>
  </sheetData>
  <autoFilter ref="A10:G24" xr:uid="{27FB8D3B-9ABA-4DF1-829A-26B175BB5315}"/>
  <mergeCells count="1">
    <mergeCell ref="I29:O29"/>
  </mergeCells>
  <pageMargins left="0.75" right="0.75" top="1" bottom="1" header="0.5" footer="0.5"/>
  <pageSetup orientation="portrait" horizontalDpi="300" verticalDpi="300" r:id="rId1"/>
  <headerFooter alignWithMargins="0">
    <oddHeader>&amp;A</oddHeader>
    <oddFooter>Page &amp;P</oddFooter>
  </headerFooter>
  <drawing r:id="rId2"/>
  <legacyDrawing r:id="rId3"/>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2D-8D85-4444-930B-DA781A9BFB53}">
  <sheetPr codeName="Sheet38"/>
  <dimension ref="A1:P51"/>
  <sheetViews>
    <sheetView zoomScale="130" zoomScaleNormal="130" workbookViewId="0">
      <pane xSplit="1" ySplit="10" topLeftCell="B11"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2.75" outlineLevelRow="1" x14ac:dyDescent="0.2"/>
  <cols>
    <col min="1" max="1" width="16.7109375" style="4" customWidth="1"/>
    <col min="2" max="2" width="13.140625" style="4" customWidth="1"/>
    <col min="3" max="3" width="13.5703125" style="4" customWidth="1"/>
    <col min="4" max="4" width="8.85546875" style="4" customWidth="1"/>
    <col min="5" max="5" width="13.5703125" style="4" customWidth="1"/>
    <col min="6" max="6" width="13.5703125" style="6" customWidth="1"/>
    <col min="7" max="7" width="13.28515625" style="4" customWidth="1"/>
    <col min="8" max="8" width="9.140625" style="4"/>
    <col min="9" max="9" width="15.42578125" style="4" customWidth="1"/>
    <col min="10" max="10" width="14.85546875" style="4" customWidth="1"/>
    <col min="11" max="11" width="11.85546875" style="4" customWidth="1"/>
    <col min="12" max="16384" width="9.140625" style="4"/>
  </cols>
  <sheetData>
    <row r="1" spans="1:16" s="162" customFormat="1" ht="18" x14ac:dyDescent="0.25">
      <c r="A1" s="99" t="s">
        <v>648</v>
      </c>
      <c r="F1" s="163"/>
    </row>
    <row r="2" spans="1:16" s="94" customFormat="1" hidden="1" x14ac:dyDescent="0.2">
      <c r="A2" s="183"/>
      <c r="B2" s="183"/>
      <c r="C2" s="183"/>
      <c r="D2" s="183"/>
      <c r="E2" s="183"/>
      <c r="F2" s="184"/>
      <c r="G2" s="183"/>
    </row>
    <row r="3" spans="1:16" s="273" customFormat="1" collapsed="1" x14ac:dyDescent="0.2">
      <c r="A3" s="269" t="str">
        <f>IF(A2="","",IF(Disable_Video_Hyperlinks,A2,HYPERLINK(Video_website&amp;A2,A2)))</f>
        <v/>
      </c>
      <c r="F3" s="274"/>
    </row>
    <row r="4" spans="1:16" s="94" customFormat="1" x14ac:dyDescent="0.2">
      <c r="A4" s="271" t="str">
        <f>IF(B2="","",B2)</f>
        <v/>
      </c>
      <c r="B4" s="183"/>
      <c r="C4" s="183"/>
      <c r="D4" s="183"/>
      <c r="E4" s="183"/>
      <c r="F4" s="184"/>
      <c r="G4" s="183"/>
    </row>
    <row r="5" spans="1:16" ht="15" outlineLevel="1" x14ac:dyDescent="0.2">
      <c r="A5" s="1"/>
      <c r="N5" s="87"/>
      <c r="O5"/>
      <c r="P5"/>
    </row>
    <row r="6" spans="1:16" ht="15" outlineLevel="1" x14ac:dyDescent="0.2">
      <c r="A6" s="1" t="s">
        <v>39</v>
      </c>
      <c r="N6" s="87"/>
      <c r="O6"/>
      <c r="P6"/>
    </row>
    <row r="7" spans="1:16" outlineLevel="1" x14ac:dyDescent="0.2">
      <c r="A7" s="4" t="s">
        <v>42</v>
      </c>
      <c r="C7" s="6">
        <f ca="1">TODAY()</f>
        <v>44601</v>
      </c>
    </row>
    <row r="8" spans="1:16" outlineLevel="1" x14ac:dyDescent="0.2">
      <c r="A8" s="4" t="s">
        <v>40</v>
      </c>
      <c r="C8" s="124">
        <v>365.25</v>
      </c>
    </row>
    <row r="9" spans="1:16" ht="13.5" thickBot="1" x14ac:dyDescent="0.25"/>
    <row r="10" spans="1:16" s="13" customFormat="1" ht="13.5" thickBot="1" x14ac:dyDescent="0.25">
      <c r="A10" s="2" t="s">
        <v>0</v>
      </c>
      <c r="B10" s="2" t="s">
        <v>1</v>
      </c>
      <c r="C10" s="2" t="s">
        <v>2</v>
      </c>
      <c r="D10" s="2" t="s">
        <v>3</v>
      </c>
      <c r="E10" s="3" t="s">
        <v>5</v>
      </c>
      <c r="F10" s="2" t="s">
        <v>6</v>
      </c>
      <c r="G10" s="2" t="s">
        <v>4</v>
      </c>
    </row>
    <row r="11" spans="1:16" ht="12.75" customHeight="1" outlineLevel="1" x14ac:dyDescent="0.2">
      <c r="A11" s="124" t="s">
        <v>27</v>
      </c>
      <c r="B11" s="124" t="s">
        <v>15</v>
      </c>
      <c r="C11" s="124" t="s">
        <v>9</v>
      </c>
      <c r="D11" s="121" t="s">
        <v>10</v>
      </c>
      <c r="E11" s="126">
        <v>34297</v>
      </c>
      <c r="F11" s="129">
        <v>65000</v>
      </c>
      <c r="G11" s="5">
        <f t="shared" ref="G11:G24" ca="1" si="0">($C$7-E11)/$C$8</f>
        <v>28.210814510609172</v>
      </c>
      <c r="I11"/>
      <c r="J11"/>
      <c r="K11"/>
      <c r="L11"/>
      <c r="M11"/>
      <c r="N11"/>
      <c r="O11"/>
    </row>
    <row r="12" spans="1:16" outlineLevel="1" x14ac:dyDescent="0.2">
      <c r="A12" s="124" t="s">
        <v>14</v>
      </c>
      <c r="B12" s="124" t="s">
        <v>15</v>
      </c>
      <c r="C12" s="124" t="s">
        <v>16</v>
      </c>
      <c r="D12" s="121" t="s">
        <v>13</v>
      </c>
      <c r="E12" s="126">
        <v>34297</v>
      </c>
      <c r="F12" s="129">
        <v>100000</v>
      </c>
      <c r="G12" s="5">
        <f t="shared" ca="1" si="0"/>
        <v>28.210814510609172</v>
      </c>
      <c r="I12"/>
      <c r="J12"/>
      <c r="K12"/>
      <c r="L12"/>
      <c r="M12"/>
      <c r="N12"/>
      <c r="O12"/>
    </row>
    <row r="13" spans="1:16" outlineLevel="1" x14ac:dyDescent="0.2">
      <c r="A13" s="124" t="s">
        <v>24</v>
      </c>
      <c r="B13" s="124" t="s">
        <v>15</v>
      </c>
      <c r="C13" s="124" t="s">
        <v>25</v>
      </c>
      <c r="D13" s="121" t="s">
        <v>10</v>
      </c>
      <c r="E13" s="126">
        <v>34297</v>
      </c>
      <c r="F13" s="129">
        <v>19500</v>
      </c>
      <c r="G13" s="5">
        <f t="shared" ca="1" si="0"/>
        <v>28.210814510609172</v>
      </c>
      <c r="I13"/>
      <c r="J13"/>
      <c r="K13"/>
      <c r="L13"/>
      <c r="M13"/>
      <c r="N13"/>
      <c r="O13"/>
    </row>
    <row r="14" spans="1:16" outlineLevel="1" x14ac:dyDescent="0.2">
      <c r="A14" s="124" t="s">
        <v>26</v>
      </c>
      <c r="B14" s="124" t="s">
        <v>15</v>
      </c>
      <c r="C14" s="124" t="s">
        <v>25</v>
      </c>
      <c r="D14" s="121" t="s">
        <v>10</v>
      </c>
      <c r="E14" s="126">
        <v>34297</v>
      </c>
      <c r="F14" s="129">
        <v>18500</v>
      </c>
      <c r="G14" s="5">
        <f t="shared" ca="1" si="0"/>
        <v>28.210814510609172</v>
      </c>
      <c r="I14"/>
      <c r="J14"/>
      <c r="K14"/>
      <c r="L14"/>
      <c r="M14"/>
      <c r="N14"/>
      <c r="O14"/>
    </row>
    <row r="15" spans="1:16" x14ac:dyDescent="0.2">
      <c r="A15" s="124" t="s">
        <v>28</v>
      </c>
      <c r="B15" s="124" t="s">
        <v>12</v>
      </c>
      <c r="C15" s="124" t="s">
        <v>9</v>
      </c>
      <c r="D15" s="121" t="s">
        <v>13</v>
      </c>
      <c r="E15" s="126">
        <v>33679</v>
      </c>
      <c r="F15" s="129">
        <v>40000</v>
      </c>
      <c r="G15" s="5">
        <f t="shared" ca="1" si="0"/>
        <v>29.902806297056809</v>
      </c>
      <c r="I15"/>
      <c r="J15"/>
      <c r="K15"/>
      <c r="L15"/>
      <c r="M15"/>
      <c r="N15"/>
      <c r="O15"/>
    </row>
    <row r="16" spans="1:16" x14ac:dyDescent="0.2">
      <c r="A16" s="124" t="s">
        <v>17</v>
      </c>
      <c r="B16" s="124" t="s">
        <v>12</v>
      </c>
      <c r="C16" s="124" t="s">
        <v>9</v>
      </c>
      <c r="D16" s="121" t="s">
        <v>10</v>
      </c>
      <c r="E16" s="126">
        <v>33679</v>
      </c>
      <c r="F16" s="129">
        <v>49500</v>
      </c>
      <c r="G16" s="5">
        <f t="shared" ca="1" si="0"/>
        <v>29.902806297056809</v>
      </c>
      <c r="I16"/>
      <c r="J16"/>
      <c r="K16"/>
      <c r="L16"/>
      <c r="M16"/>
      <c r="N16"/>
      <c r="O16"/>
    </row>
    <row r="17" spans="1:15" ht="12.75" customHeight="1" x14ac:dyDescent="0.2">
      <c r="A17" s="124" t="s">
        <v>11</v>
      </c>
      <c r="B17" s="124" t="s">
        <v>12</v>
      </c>
      <c r="C17" s="124" t="s">
        <v>9</v>
      </c>
      <c r="D17" s="121" t="s">
        <v>10</v>
      </c>
      <c r="E17" s="126">
        <v>33679</v>
      </c>
      <c r="F17" s="129">
        <v>45000</v>
      </c>
      <c r="G17" s="5">
        <f t="shared" ca="1" si="0"/>
        <v>29.902806297056809</v>
      </c>
      <c r="I17"/>
      <c r="J17"/>
      <c r="K17"/>
      <c r="L17"/>
      <c r="M17"/>
      <c r="N17"/>
      <c r="O17"/>
    </row>
    <row r="18" spans="1:15" x14ac:dyDescent="0.2">
      <c r="A18" s="124" t="s">
        <v>22</v>
      </c>
      <c r="B18" s="124" t="s">
        <v>12</v>
      </c>
      <c r="C18" s="124" t="s">
        <v>16</v>
      </c>
      <c r="D18" s="121" t="s">
        <v>13</v>
      </c>
      <c r="E18" s="126">
        <v>33679</v>
      </c>
      <c r="F18" s="129">
        <v>75000</v>
      </c>
      <c r="G18" s="5">
        <f t="shared" ca="1" si="0"/>
        <v>29.902806297056809</v>
      </c>
      <c r="I18"/>
      <c r="J18"/>
      <c r="K18"/>
      <c r="L18"/>
      <c r="M18"/>
      <c r="N18"/>
      <c r="O18"/>
    </row>
    <row r="19" spans="1:15" x14ac:dyDescent="0.2">
      <c r="A19" s="124" t="s">
        <v>23</v>
      </c>
      <c r="B19" s="124" t="s">
        <v>8</v>
      </c>
      <c r="C19" s="124" t="s">
        <v>9</v>
      </c>
      <c r="D19" s="121" t="s">
        <v>13</v>
      </c>
      <c r="E19" s="126">
        <v>32812</v>
      </c>
      <c r="F19" s="129">
        <v>42500</v>
      </c>
      <c r="G19" s="5">
        <f t="shared" ca="1" si="0"/>
        <v>32.276522929500345</v>
      </c>
      <c r="I19"/>
      <c r="J19"/>
      <c r="K19"/>
      <c r="L19"/>
      <c r="M19"/>
      <c r="N19"/>
      <c r="O19"/>
    </row>
    <row r="20" spans="1:15" x14ac:dyDescent="0.2">
      <c r="A20" s="124" t="s">
        <v>7</v>
      </c>
      <c r="B20" s="124" t="s">
        <v>8</v>
      </c>
      <c r="C20" s="124" t="s">
        <v>9</v>
      </c>
      <c r="D20" s="121" t="s">
        <v>10</v>
      </c>
      <c r="E20" s="126">
        <v>33177</v>
      </c>
      <c r="F20" s="129">
        <v>47500</v>
      </c>
      <c r="G20" s="5">
        <f t="shared" ca="1" si="0"/>
        <v>31.277207392197127</v>
      </c>
      <c r="I20"/>
      <c r="J20"/>
      <c r="K20"/>
      <c r="L20"/>
      <c r="M20"/>
      <c r="N20"/>
      <c r="O20"/>
    </row>
    <row r="21" spans="1:15" x14ac:dyDescent="0.2">
      <c r="A21" s="124" t="s">
        <v>18</v>
      </c>
      <c r="B21" s="124" t="s">
        <v>8</v>
      </c>
      <c r="C21" s="124" t="s">
        <v>9</v>
      </c>
      <c r="D21" s="121" t="s">
        <v>13</v>
      </c>
      <c r="E21" s="126">
        <v>33542</v>
      </c>
      <c r="F21" s="129">
        <v>38500</v>
      </c>
      <c r="G21" s="5">
        <f t="shared" ca="1" si="0"/>
        <v>30.277891854893909</v>
      </c>
      <c r="I21"/>
      <c r="J21"/>
      <c r="K21"/>
      <c r="L21"/>
      <c r="M21"/>
      <c r="N21"/>
      <c r="O21"/>
    </row>
    <row r="22" spans="1:15" x14ac:dyDescent="0.2">
      <c r="A22" s="124" t="s">
        <v>29</v>
      </c>
      <c r="B22" s="124" t="s">
        <v>8</v>
      </c>
      <c r="C22" s="124" t="s">
        <v>16</v>
      </c>
      <c r="D22" s="121" t="s">
        <v>10</v>
      </c>
      <c r="E22" s="126">
        <v>33679</v>
      </c>
      <c r="F22" s="129">
        <v>52000</v>
      </c>
      <c r="G22" s="5">
        <f t="shared" ca="1" si="0"/>
        <v>29.902806297056809</v>
      </c>
      <c r="I22"/>
      <c r="J22"/>
      <c r="K22"/>
      <c r="L22"/>
      <c r="M22"/>
      <c r="N22"/>
      <c r="O22"/>
    </row>
    <row r="23" spans="1:15" x14ac:dyDescent="0.2">
      <c r="A23" s="124" t="s">
        <v>19</v>
      </c>
      <c r="B23" s="124" t="s">
        <v>20</v>
      </c>
      <c r="C23" s="124" t="s">
        <v>9</v>
      </c>
      <c r="D23" s="121" t="s">
        <v>10</v>
      </c>
      <c r="E23" s="126">
        <v>33908</v>
      </c>
      <c r="F23" s="129">
        <v>47500</v>
      </c>
      <c r="G23" s="5">
        <f t="shared" ca="1" si="0"/>
        <v>29.27583846680356</v>
      </c>
      <c r="I23"/>
      <c r="J23"/>
      <c r="K23"/>
      <c r="L23"/>
      <c r="M23"/>
      <c r="N23"/>
      <c r="O23"/>
    </row>
    <row r="24" spans="1:15" x14ac:dyDescent="0.2">
      <c r="A24" s="124" t="s">
        <v>21</v>
      </c>
      <c r="B24" s="124" t="s">
        <v>20</v>
      </c>
      <c r="C24" s="124" t="s">
        <v>16</v>
      </c>
      <c r="D24" s="121" t="s">
        <v>10</v>
      </c>
      <c r="E24" s="126">
        <v>34273</v>
      </c>
      <c r="F24" s="129">
        <v>55000</v>
      </c>
      <c r="G24" s="5">
        <f t="shared" ca="1" si="0"/>
        <v>28.276522929500342</v>
      </c>
      <c r="I24"/>
      <c r="J24"/>
      <c r="K24"/>
      <c r="L24"/>
      <c r="M24"/>
      <c r="N24"/>
      <c r="O24"/>
    </row>
    <row r="25" spans="1:15" x14ac:dyDescent="0.2">
      <c r="A25" s="128"/>
      <c r="B25" s="128"/>
      <c r="C25" s="128"/>
      <c r="D25" s="128"/>
      <c r="E25" s="130"/>
      <c r="F25" s="128"/>
      <c r="G25" s="14"/>
      <c r="I25"/>
      <c r="J25"/>
      <c r="K25"/>
      <c r="L25"/>
      <c r="M25"/>
      <c r="N25"/>
      <c r="O25"/>
    </row>
    <row r="26" spans="1:15" x14ac:dyDescent="0.2">
      <c r="I26"/>
      <c r="J26"/>
      <c r="K26"/>
      <c r="L26"/>
      <c r="M26"/>
      <c r="N26"/>
      <c r="O26"/>
    </row>
    <row r="27" spans="1:15" x14ac:dyDescent="0.2">
      <c r="B27" s="157" t="s">
        <v>642</v>
      </c>
      <c r="C27" s="12"/>
      <c r="D27" s="12"/>
      <c r="I27"/>
      <c r="J27"/>
      <c r="K27"/>
      <c r="L27"/>
      <c r="M27"/>
      <c r="N27"/>
      <c r="O27"/>
    </row>
    <row r="28" spans="1:15" x14ac:dyDescent="0.2">
      <c r="A28" s="8"/>
      <c r="B28" s="238" t="s">
        <v>640</v>
      </c>
      <c r="C28" s="239" t="s">
        <v>641</v>
      </c>
      <c r="D28"/>
      <c r="I28"/>
      <c r="J28"/>
      <c r="K28"/>
      <c r="L28"/>
      <c r="M28"/>
      <c r="N28"/>
      <c r="O28"/>
    </row>
    <row r="29" spans="1:15" ht="38.25" x14ac:dyDescent="0.2">
      <c r="A29" s="237" t="s">
        <v>30</v>
      </c>
      <c r="B29" s="79" t="s">
        <v>646</v>
      </c>
      <c r="C29" s="79" t="s">
        <v>647</v>
      </c>
      <c r="D29"/>
      <c r="I29"/>
      <c r="J29"/>
      <c r="K29"/>
      <c r="L29"/>
      <c r="M29"/>
      <c r="N29"/>
      <c r="O29"/>
    </row>
    <row r="30" spans="1:15" x14ac:dyDescent="0.2">
      <c r="A30" s="98" t="s">
        <v>743</v>
      </c>
      <c r="B30" s="7">
        <f>SUBTOTAL(1,$F$11:$F$25)</f>
        <v>49678.571428571428</v>
      </c>
      <c r="C30" s="7">
        <f>SUBTOTAL(101,$F$11:$F$25)</f>
        <v>49678.571428571428</v>
      </c>
      <c r="D30"/>
      <c r="I30"/>
      <c r="J30"/>
      <c r="K30"/>
      <c r="L30"/>
      <c r="M30"/>
      <c r="N30"/>
    </row>
    <row r="31" spans="1:15" x14ac:dyDescent="0.2">
      <c r="A31" s="98" t="s">
        <v>744</v>
      </c>
      <c r="B31" s="7">
        <f>SUBTOTAL(4,$F$11:$F$25)</f>
        <v>100000</v>
      </c>
      <c r="C31" s="7">
        <f>SUBTOTAL(104,$F$11:$F$25)</f>
        <v>100000</v>
      </c>
      <c r="D31"/>
      <c r="I31"/>
      <c r="J31"/>
      <c r="K31"/>
      <c r="L31"/>
      <c r="M31"/>
      <c r="N31"/>
    </row>
    <row r="32" spans="1:15" x14ac:dyDescent="0.2">
      <c r="A32" s="98" t="s">
        <v>745</v>
      </c>
      <c r="B32" s="7">
        <f>SUBTOTAL(5,$F$11:$F$25)</f>
        <v>18500</v>
      </c>
      <c r="C32" s="7">
        <f>SUBTOTAL(105,$F$11:$F$25)</f>
        <v>18500</v>
      </c>
      <c r="D32"/>
      <c r="I32"/>
      <c r="J32"/>
      <c r="K32"/>
      <c r="L32"/>
      <c r="M32"/>
      <c r="N32"/>
    </row>
    <row r="33" spans="1:14" x14ac:dyDescent="0.2">
      <c r="A33" s="38" t="s">
        <v>34</v>
      </c>
      <c r="B33" s="7">
        <f>SUBTOTAL(9,$F$11:$F$25)</f>
        <v>695500</v>
      </c>
      <c r="C33" s="7">
        <f>SUBTOTAL(109,$F$11:$F$25)</f>
        <v>695500</v>
      </c>
      <c r="D33"/>
      <c r="I33"/>
      <c r="J33"/>
      <c r="K33"/>
      <c r="L33"/>
      <c r="M33"/>
      <c r="N33"/>
    </row>
    <row r="34" spans="1:14" x14ac:dyDescent="0.2">
      <c r="A34" s="98" t="s">
        <v>55</v>
      </c>
      <c r="B34" s="81">
        <f>SUBTOTAL(3,$F$11:$F$25)</f>
        <v>14</v>
      </c>
      <c r="C34" s="81">
        <f>SUBTOTAL(103,$F$11:$F$25)</f>
        <v>14</v>
      </c>
      <c r="D34"/>
      <c r="I34"/>
      <c r="J34"/>
      <c r="K34"/>
      <c r="L34"/>
      <c r="M34"/>
      <c r="N34"/>
    </row>
    <row r="35" spans="1:14" x14ac:dyDescent="0.2">
      <c r="A35" s="98" t="s">
        <v>746</v>
      </c>
      <c r="B35" s="80">
        <f ca="1">SUBTOTAL(1,$G$11:$G$25)</f>
        <v>29.552948078615429</v>
      </c>
      <c r="C35" s="80">
        <f ca="1">SUBTOTAL(101,$G$11:$G$25)</f>
        <v>29.552948078615429</v>
      </c>
      <c r="D35"/>
      <c r="I35"/>
      <c r="J35"/>
      <c r="K35"/>
      <c r="L35"/>
      <c r="M35"/>
      <c r="N35"/>
    </row>
    <row r="36" spans="1:14" x14ac:dyDescent="0.2">
      <c r="A36" s="98" t="s">
        <v>747</v>
      </c>
      <c r="B36" s="80">
        <f ca="1">SUBTOTAL(4,$G$11:$G$25)</f>
        <v>32.276522929500345</v>
      </c>
      <c r="C36" s="80">
        <f ca="1">SUBTOTAL(104,$G$11:$G$25)</f>
        <v>32.276522929500345</v>
      </c>
      <c r="D36"/>
      <c r="I36"/>
      <c r="J36"/>
      <c r="K36"/>
      <c r="L36"/>
      <c r="M36"/>
      <c r="N36"/>
    </row>
    <row r="37" spans="1:14" x14ac:dyDescent="0.2">
      <c r="A37" s="98" t="s">
        <v>748</v>
      </c>
      <c r="B37" s="80">
        <f ca="1">SUBTOTAL(5,$G$11:$G$25)</f>
        <v>28.210814510609172</v>
      </c>
      <c r="C37" s="80">
        <f ca="1">SUBTOTAL(105,$G$11:$G$25)</f>
        <v>28.210814510609172</v>
      </c>
      <c r="D37"/>
      <c r="I37"/>
      <c r="J37"/>
      <c r="K37"/>
      <c r="L37"/>
      <c r="M37"/>
      <c r="N37"/>
    </row>
    <row r="38" spans="1:14" x14ac:dyDescent="0.2">
      <c r="I38"/>
      <c r="J38"/>
      <c r="K38"/>
      <c r="L38"/>
      <c r="M38"/>
      <c r="N38"/>
    </row>
    <row r="39" spans="1:14" x14ac:dyDescent="0.2">
      <c r="I39"/>
      <c r="J39"/>
      <c r="K39"/>
      <c r="L39"/>
      <c r="M39"/>
      <c r="N39"/>
    </row>
    <row r="40" spans="1:14" x14ac:dyDescent="0.2">
      <c r="I40"/>
      <c r="J40"/>
      <c r="K40"/>
      <c r="L40"/>
      <c r="M40"/>
      <c r="N40"/>
    </row>
    <row r="41" spans="1:14" ht="206.25" customHeight="1" x14ac:dyDescent="0.2"/>
    <row r="42" spans="1:14" x14ac:dyDescent="0.2">
      <c r="A42" s="160"/>
    </row>
    <row r="43" spans="1:14" x14ac:dyDescent="0.2">
      <c r="A43" s="161"/>
    </row>
    <row r="44" spans="1:14" x14ac:dyDescent="0.2">
      <c r="A44" s="160"/>
    </row>
    <row r="45" spans="1:14" x14ac:dyDescent="0.2">
      <c r="A45" s="161"/>
    </row>
    <row r="46" spans="1:14" x14ac:dyDescent="0.2">
      <c r="A46" s="160"/>
    </row>
    <row r="47" spans="1:14" x14ac:dyDescent="0.2">
      <c r="A47" s="161"/>
    </row>
    <row r="48" spans="1:14" x14ac:dyDescent="0.2">
      <c r="A48" s="160"/>
    </row>
    <row r="49" spans="1:1" x14ac:dyDescent="0.2">
      <c r="A49" s="161"/>
    </row>
    <row r="50" spans="1:1" x14ac:dyDescent="0.2">
      <c r="A50" s="160"/>
    </row>
    <row r="51" spans="1:1" x14ac:dyDescent="0.2">
      <c r="A51" s="161"/>
    </row>
  </sheetData>
  <autoFilter ref="A10:G24" xr:uid="{00000000-0009-0000-0000-000018000000}"/>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0"/>
  <dimension ref="A1:T44"/>
  <sheetViews>
    <sheetView zoomScale="120" zoomScaleNormal="120" workbookViewId="0">
      <pane xSplit="1" ySplit="10" topLeftCell="B11"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2.75" outlineLevelRow="1" x14ac:dyDescent="0.2"/>
  <cols>
    <col min="1" max="1" width="12" style="4" customWidth="1"/>
    <col min="2" max="2" width="11.85546875" style="4" customWidth="1"/>
    <col min="3" max="3" width="12.28515625" style="4" bestFit="1" customWidth="1"/>
    <col min="4" max="4" width="8.140625" style="4" bestFit="1" customWidth="1"/>
    <col min="5" max="5" width="11.7109375" style="6" customWidth="1"/>
    <col min="6" max="6" width="12.140625" style="4" customWidth="1"/>
    <col min="7" max="7" width="13" style="4" customWidth="1"/>
    <col min="8" max="8" width="8.28515625" style="4" bestFit="1" customWidth="1"/>
    <col min="9" max="9" width="5.85546875" style="4" bestFit="1" customWidth="1"/>
    <col min="10" max="10" width="7.28515625" style="4" customWidth="1"/>
    <col min="11" max="11" width="2.140625" style="4" customWidth="1"/>
    <col min="12" max="12" width="9.140625" style="4"/>
    <col min="13" max="13" width="11.7109375" style="4" hidden="1" customWidth="1"/>
    <col min="14" max="16384" width="9.140625" style="4"/>
  </cols>
  <sheetData>
    <row r="1" spans="1:10" s="162" customFormat="1" ht="18" x14ac:dyDescent="0.25">
      <c r="A1" s="99" t="s">
        <v>230</v>
      </c>
      <c r="E1" s="163"/>
    </row>
    <row r="2" spans="1:10" s="94" customFormat="1" hidden="1" x14ac:dyDescent="0.2">
      <c r="A2" s="183" t="s">
        <v>688</v>
      </c>
      <c r="B2" s="272">
        <v>1.8402777777777777E-3</v>
      </c>
      <c r="C2" s="183"/>
      <c r="D2" s="183"/>
      <c r="E2" s="184"/>
      <c r="F2" s="183"/>
      <c r="G2" s="183"/>
      <c r="H2" s="183"/>
      <c r="I2" s="183"/>
      <c r="J2" s="183"/>
    </row>
    <row r="3" spans="1:10" s="273" customFormat="1" collapsed="1" x14ac:dyDescent="0.2">
      <c r="A3" s="269" t="str">
        <f>IF(A2="","",IF(Disable_Video_Hyperlinks,A2,HYPERLINK(Video_website&amp;A2,A2)))</f>
        <v>UNC_DAYT_EXCEL_5.3.3_LECTURE_SUMMARY_STATS_POOR_VS_GOOD_DESIGN.mp4</v>
      </c>
      <c r="E3" s="274"/>
    </row>
    <row r="4" spans="1:10" s="94" customFormat="1" x14ac:dyDescent="0.2">
      <c r="A4" s="271">
        <f>IF(B2="","",B2)</f>
        <v>1.8402777777777777E-3</v>
      </c>
      <c r="B4" s="183"/>
      <c r="C4" s="183"/>
      <c r="D4" s="183"/>
      <c r="E4" s="184"/>
      <c r="F4" s="183"/>
      <c r="G4" s="183"/>
      <c r="H4" s="183"/>
      <c r="I4" s="183"/>
      <c r="J4" s="183"/>
    </row>
    <row r="5" spans="1:10" outlineLevel="1" x14ac:dyDescent="0.2">
      <c r="A5" s="1"/>
    </row>
    <row r="6" spans="1:10" outlineLevel="1" x14ac:dyDescent="0.2">
      <c r="A6" s="1" t="s">
        <v>39</v>
      </c>
    </row>
    <row r="7" spans="1:10" outlineLevel="1" x14ac:dyDescent="0.2">
      <c r="A7" s="4" t="s">
        <v>42</v>
      </c>
      <c r="B7" s="26"/>
      <c r="C7" s="6">
        <f ca="1">TODAY()</f>
        <v>44601</v>
      </c>
    </row>
    <row r="8" spans="1:10" outlineLevel="1" x14ac:dyDescent="0.2">
      <c r="A8" s="4" t="s">
        <v>40</v>
      </c>
      <c r="B8" s="26"/>
      <c r="C8" s="124">
        <v>365.25</v>
      </c>
    </row>
    <row r="9" spans="1:10" ht="13.5" thickBot="1" x14ac:dyDescent="0.25"/>
    <row r="10" spans="1:10" s="13" customFormat="1" ht="13.5" thickBot="1" x14ac:dyDescent="0.25">
      <c r="A10" s="2" t="s">
        <v>0</v>
      </c>
      <c r="B10" s="2" t="s">
        <v>1</v>
      </c>
      <c r="C10" s="2" t="s">
        <v>2</v>
      </c>
      <c r="D10" s="2" t="s">
        <v>3</v>
      </c>
      <c r="E10" s="2" t="s">
        <v>49</v>
      </c>
      <c r="F10" s="3" t="s">
        <v>5</v>
      </c>
      <c r="G10" s="2" t="s">
        <v>6</v>
      </c>
      <c r="H10" s="2" t="s">
        <v>4</v>
      </c>
      <c r="I10" s="2" t="s">
        <v>48</v>
      </c>
      <c r="J10" s="2" t="s">
        <v>66</v>
      </c>
    </row>
    <row r="11" spans="1:10" x14ac:dyDescent="0.2">
      <c r="A11" s="124" t="s">
        <v>27</v>
      </c>
      <c r="B11" s="124" t="s">
        <v>15</v>
      </c>
      <c r="C11" s="124" t="s">
        <v>9</v>
      </c>
      <c r="D11" s="121" t="s">
        <v>10</v>
      </c>
      <c r="E11" s="126">
        <v>27797</v>
      </c>
      <c r="F11" s="126">
        <v>34297</v>
      </c>
      <c r="G11" s="129">
        <v>65000</v>
      </c>
      <c r="H11" s="168">
        <f t="shared" ref="H11:H24" ca="1" si="0">($C$7-F11)/$C$8</f>
        <v>28.210814510609172</v>
      </c>
      <c r="I11" s="21">
        <f t="shared" ref="I11:I24" ca="1" si="1">($C$7-E11)/$C$8</f>
        <v>46.006844626967833</v>
      </c>
      <c r="J11" s="7">
        <v>1000</v>
      </c>
    </row>
    <row r="12" spans="1:10" x14ac:dyDescent="0.2">
      <c r="A12" s="124" t="s">
        <v>14</v>
      </c>
      <c r="B12" s="124" t="s">
        <v>15</v>
      </c>
      <c r="C12" s="124" t="s">
        <v>16</v>
      </c>
      <c r="D12" s="121" t="s">
        <v>13</v>
      </c>
      <c r="E12" s="126">
        <v>24297</v>
      </c>
      <c r="F12" s="126">
        <v>34297</v>
      </c>
      <c r="G12" s="129">
        <v>100000</v>
      </c>
      <c r="H12" s="168">
        <f t="shared" ca="1" si="0"/>
        <v>28.210814510609172</v>
      </c>
      <c r="I12" s="21">
        <f t="shared" ca="1" si="1"/>
        <v>55.589322381930188</v>
      </c>
      <c r="J12" s="7">
        <v>500</v>
      </c>
    </row>
    <row r="13" spans="1:10" x14ac:dyDescent="0.2">
      <c r="A13" s="124" t="s">
        <v>24</v>
      </c>
      <c r="B13" s="124" t="s">
        <v>15</v>
      </c>
      <c r="C13" s="124" t="s">
        <v>25</v>
      </c>
      <c r="D13" s="121" t="s">
        <v>10</v>
      </c>
      <c r="E13" s="126">
        <v>32347</v>
      </c>
      <c r="F13" s="126">
        <v>34297</v>
      </c>
      <c r="G13" s="129">
        <v>19500</v>
      </c>
      <c r="H13" s="168">
        <f t="shared" ca="1" si="0"/>
        <v>28.210814510609172</v>
      </c>
      <c r="I13" s="21">
        <f t="shared" ca="1" si="1"/>
        <v>33.549623545516766</v>
      </c>
      <c r="J13" s="7">
        <v>1000</v>
      </c>
    </row>
    <row r="14" spans="1:10" x14ac:dyDescent="0.2">
      <c r="A14" s="124" t="s">
        <v>26</v>
      </c>
      <c r="B14" s="124" t="s">
        <v>15</v>
      </c>
      <c r="C14" s="124" t="s">
        <v>25</v>
      </c>
      <c r="D14" s="121" t="s">
        <v>10</v>
      </c>
      <c r="E14" s="126">
        <v>32447</v>
      </c>
      <c r="F14" s="126">
        <v>34297</v>
      </c>
      <c r="G14" s="129">
        <v>18500</v>
      </c>
      <c r="H14" s="146">
        <f t="shared" ca="1" si="0"/>
        <v>28.210814510609172</v>
      </c>
      <c r="I14" s="21">
        <f t="shared" ca="1" si="1"/>
        <v>33.275838466803556</v>
      </c>
      <c r="J14" s="7">
        <v>2500</v>
      </c>
    </row>
    <row r="15" spans="1:10" x14ac:dyDescent="0.2">
      <c r="A15" s="124" t="s">
        <v>28</v>
      </c>
      <c r="B15" s="124" t="s">
        <v>12</v>
      </c>
      <c r="C15" s="124" t="s">
        <v>9</v>
      </c>
      <c r="D15" s="121" t="s">
        <v>13</v>
      </c>
      <c r="E15" s="126">
        <v>29679</v>
      </c>
      <c r="F15" s="126">
        <v>33679</v>
      </c>
      <c r="G15" s="129">
        <v>40000</v>
      </c>
      <c r="H15" s="146">
        <f t="shared" ca="1" si="0"/>
        <v>29.902806297056809</v>
      </c>
      <c r="I15" s="21">
        <f t="shared" ca="1" si="1"/>
        <v>40.854209445585212</v>
      </c>
      <c r="J15" s="7">
        <v>500</v>
      </c>
    </row>
    <row r="16" spans="1:10" x14ac:dyDescent="0.2">
      <c r="A16" s="124" t="s">
        <v>17</v>
      </c>
      <c r="B16" s="124" t="s">
        <v>12</v>
      </c>
      <c r="C16" s="124" t="s">
        <v>9</v>
      </c>
      <c r="D16" s="121" t="s">
        <v>10</v>
      </c>
      <c r="E16" s="126">
        <v>28729</v>
      </c>
      <c r="F16" s="126">
        <v>33679</v>
      </c>
      <c r="G16" s="129">
        <v>49500</v>
      </c>
      <c r="H16" s="146">
        <f t="shared" ca="1" si="0"/>
        <v>29.902806297056809</v>
      </c>
      <c r="I16" s="21">
        <f t="shared" ca="1" si="1"/>
        <v>43.455167693360714</v>
      </c>
      <c r="J16" s="7">
        <v>0</v>
      </c>
    </row>
    <row r="17" spans="1:20" x14ac:dyDescent="0.2">
      <c r="A17" s="124" t="s">
        <v>11</v>
      </c>
      <c r="B17" s="124" t="s">
        <v>12</v>
      </c>
      <c r="C17" s="124" t="s">
        <v>9</v>
      </c>
      <c r="D17" s="121" t="s">
        <v>10</v>
      </c>
      <c r="E17" s="126">
        <v>29179</v>
      </c>
      <c r="F17" s="126">
        <v>33679</v>
      </c>
      <c r="G17" s="129">
        <v>45000</v>
      </c>
      <c r="H17" s="146">
        <f t="shared" ca="1" si="0"/>
        <v>29.902806297056809</v>
      </c>
      <c r="I17" s="5">
        <f t="shared" ca="1" si="1"/>
        <v>42.223134839151264</v>
      </c>
      <c r="J17" s="7">
        <v>1000</v>
      </c>
    </row>
    <row r="18" spans="1:20" x14ac:dyDescent="0.2">
      <c r="A18" s="124" t="s">
        <v>22</v>
      </c>
      <c r="B18" s="124" t="s">
        <v>12</v>
      </c>
      <c r="C18" s="124" t="s">
        <v>16</v>
      </c>
      <c r="D18" s="121" t="s">
        <v>13</v>
      </c>
      <c r="E18" s="126">
        <v>26179</v>
      </c>
      <c r="F18" s="126">
        <v>33679</v>
      </c>
      <c r="G18" s="129">
        <v>75000</v>
      </c>
      <c r="H18" s="146">
        <f t="shared" ca="1" si="0"/>
        <v>29.902806297056809</v>
      </c>
      <c r="I18" s="5">
        <f t="shared" ca="1" si="1"/>
        <v>50.436687200547567</v>
      </c>
      <c r="J18" s="7">
        <v>0</v>
      </c>
    </row>
    <row r="19" spans="1:20" x14ac:dyDescent="0.2">
      <c r="A19" s="124" t="s">
        <v>23</v>
      </c>
      <c r="B19" s="124" t="s">
        <v>8</v>
      </c>
      <c r="C19" s="124" t="s">
        <v>9</v>
      </c>
      <c r="D19" s="121" t="s">
        <v>13</v>
      </c>
      <c r="E19" s="126">
        <v>28562</v>
      </c>
      <c r="F19" s="126">
        <v>32812</v>
      </c>
      <c r="G19" s="129">
        <v>42500</v>
      </c>
      <c r="H19" s="146">
        <f t="shared" ca="1" si="0"/>
        <v>32.276522929500345</v>
      </c>
      <c r="I19" s="5">
        <f t="shared" ca="1" si="1"/>
        <v>43.912388774811774</v>
      </c>
      <c r="J19" s="7">
        <v>2000</v>
      </c>
    </row>
    <row r="20" spans="1:20" x14ac:dyDescent="0.2">
      <c r="A20" s="124" t="s">
        <v>7</v>
      </c>
      <c r="B20" s="124" t="s">
        <v>8</v>
      </c>
      <c r="C20" s="124" t="s">
        <v>9</v>
      </c>
      <c r="D20" s="121" t="s">
        <v>10</v>
      </c>
      <c r="E20" s="126">
        <v>28427</v>
      </c>
      <c r="F20" s="126">
        <v>33177</v>
      </c>
      <c r="G20" s="129">
        <v>47500</v>
      </c>
      <c r="H20" s="146">
        <f t="shared" ca="1" si="0"/>
        <v>31.277207392197127</v>
      </c>
      <c r="I20" s="5">
        <f t="shared" ca="1" si="1"/>
        <v>44.281998631074607</v>
      </c>
      <c r="J20" s="7">
        <v>1000</v>
      </c>
    </row>
    <row r="21" spans="1:20" x14ac:dyDescent="0.2">
      <c r="A21" s="124" t="s">
        <v>18</v>
      </c>
      <c r="B21" s="124" t="s">
        <v>8</v>
      </c>
      <c r="C21" s="124" t="s">
        <v>9</v>
      </c>
      <c r="D21" s="121" t="s">
        <v>13</v>
      </c>
      <c r="E21" s="126">
        <v>29692</v>
      </c>
      <c r="F21" s="126">
        <v>33542</v>
      </c>
      <c r="G21" s="129">
        <v>38500</v>
      </c>
      <c r="H21" s="146">
        <f t="shared" ca="1" si="0"/>
        <v>30.277891854893909</v>
      </c>
      <c r="I21" s="5">
        <f t="shared" ca="1" si="1"/>
        <v>40.818617385352496</v>
      </c>
      <c r="J21" s="7">
        <v>500</v>
      </c>
    </row>
    <row r="22" spans="1:20" x14ac:dyDescent="0.2">
      <c r="A22" s="124" t="s">
        <v>29</v>
      </c>
      <c r="B22" s="124" t="s">
        <v>8</v>
      </c>
      <c r="C22" s="124" t="s">
        <v>16</v>
      </c>
      <c r="D22" s="121" t="s">
        <v>10</v>
      </c>
      <c r="E22" s="126">
        <v>28479</v>
      </c>
      <c r="F22" s="126">
        <v>33679</v>
      </c>
      <c r="G22" s="129">
        <v>52000</v>
      </c>
      <c r="H22" s="146">
        <f t="shared" ca="1" si="0"/>
        <v>29.902806297056809</v>
      </c>
      <c r="I22" s="5">
        <f t="shared" ca="1" si="1"/>
        <v>44.139630390143736</v>
      </c>
      <c r="J22" s="7">
        <v>1000</v>
      </c>
    </row>
    <row r="23" spans="1:20" x14ac:dyDescent="0.2">
      <c r="A23" s="124" t="s">
        <v>19</v>
      </c>
      <c r="B23" s="124" t="s">
        <v>20</v>
      </c>
      <c r="C23" s="124" t="s">
        <v>9</v>
      </c>
      <c r="D23" s="121" t="s">
        <v>10</v>
      </c>
      <c r="E23" s="126">
        <v>29158</v>
      </c>
      <c r="F23" s="126">
        <v>33908</v>
      </c>
      <c r="G23" s="129">
        <v>47500</v>
      </c>
      <c r="H23" s="146">
        <f t="shared" ca="1" si="0"/>
        <v>29.27583846680356</v>
      </c>
      <c r="I23" s="5">
        <f t="shared" ca="1" si="1"/>
        <v>42.280629705681044</v>
      </c>
      <c r="J23" s="7">
        <v>1000</v>
      </c>
    </row>
    <row r="24" spans="1:20" x14ac:dyDescent="0.2">
      <c r="A24" s="124" t="s">
        <v>21</v>
      </c>
      <c r="B24" s="124" t="s">
        <v>20</v>
      </c>
      <c r="C24" s="124" t="s">
        <v>16</v>
      </c>
      <c r="D24" s="121" t="s">
        <v>10</v>
      </c>
      <c r="E24" s="126">
        <v>28773</v>
      </c>
      <c r="F24" s="126">
        <v>34273</v>
      </c>
      <c r="G24" s="129">
        <v>55000</v>
      </c>
      <c r="H24" s="146">
        <f t="shared" ca="1" si="0"/>
        <v>28.276522929500342</v>
      </c>
      <c r="I24" s="5">
        <f t="shared" ca="1" si="1"/>
        <v>43.3347022587269</v>
      </c>
      <c r="J24" s="7">
        <v>0</v>
      </c>
    </row>
    <row r="25" spans="1:20" x14ac:dyDescent="0.2">
      <c r="A25" s="128"/>
      <c r="B25" s="128"/>
      <c r="C25" s="128"/>
      <c r="D25" s="144"/>
      <c r="E25" s="130"/>
      <c r="F25" s="130"/>
      <c r="G25" s="145"/>
      <c r="H25" s="147"/>
      <c r="I25" s="22"/>
      <c r="J25" s="22"/>
    </row>
    <row r="27" spans="1:20" s="162" customFormat="1" x14ac:dyDescent="0.2">
      <c r="A27" s="96" t="s">
        <v>660</v>
      </c>
      <c r="E27" s="163"/>
      <c r="G27" s="163"/>
      <c r="I27" s="172"/>
      <c r="J27" s="172"/>
      <c r="M27" s="162" t="s">
        <v>265</v>
      </c>
    </row>
    <row r="28" spans="1:20" x14ac:dyDescent="0.2">
      <c r="A28" s="4" t="s">
        <v>31</v>
      </c>
      <c r="C28" s="34">
        <f>SUBTOTAL(1,$G$11:$G$25)</f>
        <v>49678.571428571428</v>
      </c>
      <c r="I28" s="5"/>
      <c r="J28" s="5"/>
      <c r="L28" s="1" t="s">
        <v>750</v>
      </c>
    </row>
    <row r="29" spans="1:20" x14ac:dyDescent="0.2">
      <c r="A29" s="4" t="s">
        <v>32</v>
      </c>
      <c r="B29" s="10"/>
      <c r="C29" s="34">
        <f>SUBTOTAL(4,$G$11:$G$25)</f>
        <v>100000</v>
      </c>
      <c r="I29" s="5"/>
      <c r="J29" s="5"/>
      <c r="L29" s="295" t="s">
        <v>749</v>
      </c>
      <c r="M29" s="296"/>
      <c r="N29" s="296"/>
      <c r="O29" s="296"/>
      <c r="P29" s="296"/>
      <c r="Q29" s="296"/>
      <c r="R29" s="296"/>
      <c r="S29" s="296"/>
      <c r="T29" s="296"/>
    </row>
    <row r="30" spans="1:20" x14ac:dyDescent="0.2">
      <c r="A30" s="4" t="s">
        <v>33</v>
      </c>
      <c r="B30" s="10"/>
      <c r="C30" s="34">
        <f>SUBTOTAL(5,$G$11:$G$25)</f>
        <v>18500</v>
      </c>
      <c r="I30" s="5"/>
      <c r="J30" s="5"/>
      <c r="L30" s="159" t="s">
        <v>643</v>
      </c>
    </row>
    <row r="31" spans="1:20" x14ac:dyDescent="0.2">
      <c r="A31" s="4" t="s">
        <v>34</v>
      </c>
      <c r="C31" s="34">
        <f>SUBTOTAL(9,$G$11:$G$25)</f>
        <v>695500</v>
      </c>
    </row>
    <row r="32" spans="1:20" x14ac:dyDescent="0.2">
      <c r="A32" s="4" t="s">
        <v>35</v>
      </c>
      <c r="C32" s="4">
        <f>SUBTOTAL(3,$G$11:$G$25)</f>
        <v>14</v>
      </c>
    </row>
    <row r="33" spans="1:13" x14ac:dyDescent="0.2">
      <c r="A33" s="4" t="s">
        <v>36</v>
      </c>
      <c r="C33" s="5">
        <f ca="1">SUBTOTAL(1,$H$11:$H$25)</f>
        <v>29.552948078615429</v>
      </c>
    </row>
    <row r="34" spans="1:13" x14ac:dyDescent="0.2">
      <c r="A34" s="4" t="s">
        <v>37</v>
      </c>
      <c r="C34" s="5">
        <f ca="1">SUBTOTAL(4,$H$11:$H$25)</f>
        <v>32.276522929500345</v>
      </c>
      <c r="D34" s="10"/>
    </row>
    <row r="35" spans="1:13" x14ac:dyDescent="0.2">
      <c r="A35" s="4" t="s">
        <v>38</v>
      </c>
      <c r="C35" s="5">
        <f ca="1">SUBTOTAL(5,$H$11:$H$25)</f>
        <v>28.210814510609172</v>
      </c>
    </row>
    <row r="36" spans="1:13" x14ac:dyDescent="0.2">
      <c r="A36" s="4" t="s">
        <v>50</v>
      </c>
      <c r="C36" s="5">
        <f ca="1">SUBTOTAL(9,$H$11:$H$25)</f>
        <v>413.74127310061601</v>
      </c>
      <c r="E36"/>
      <c r="H36"/>
    </row>
    <row r="37" spans="1:13" x14ac:dyDescent="0.2">
      <c r="A37" s="4" t="s">
        <v>51</v>
      </c>
      <c r="C37" s="11">
        <f ca="1">SUBTOTAL(1,$I$11:$I$25)</f>
        <v>43.154199667546699</v>
      </c>
      <c r="E37"/>
      <c r="H37"/>
    </row>
    <row r="38" spans="1:13" x14ac:dyDescent="0.2">
      <c r="A38" s="4" t="s">
        <v>52</v>
      </c>
      <c r="C38" s="11">
        <f ca="1">SUBTOTAL(4,$I$11:$I$25)</f>
        <v>55.589322381930188</v>
      </c>
      <c r="E38"/>
      <c r="H38"/>
    </row>
    <row r="39" spans="1:13" x14ac:dyDescent="0.2">
      <c r="A39" s="4" t="s">
        <v>53</v>
      </c>
      <c r="C39" s="11">
        <f ca="1">SUBTOTAL(5,$I$11:$I$25)</f>
        <v>33.275838466803556</v>
      </c>
      <c r="E39"/>
      <c r="H39"/>
    </row>
    <row r="40" spans="1:13" x14ac:dyDescent="0.2">
      <c r="A40" s="4" t="s">
        <v>54</v>
      </c>
      <c r="C40" s="11">
        <f ca="1">SUBTOTAL(9,$I$11:$I$25)</f>
        <v>604.15879534565374</v>
      </c>
    </row>
    <row r="41" spans="1:13" x14ac:dyDescent="0.2">
      <c r="A41" s="4" t="s">
        <v>67</v>
      </c>
      <c r="C41" s="34">
        <f>SUBTOTAL(1,$J$11:$J$25)</f>
        <v>857.14285714285711</v>
      </c>
      <c r="M41" s="34" t="e">
        <f>DAVERAGE($A$10:$K$25,$J$10,#REF!)</f>
        <v>#REF!</v>
      </c>
    </row>
    <row r="42" spans="1:13" x14ac:dyDescent="0.2">
      <c r="A42" s="4" t="s">
        <v>68</v>
      </c>
      <c r="C42" s="34">
        <f>SUBTOTAL(4,$J$11:$J$25)</f>
        <v>2500</v>
      </c>
      <c r="M42" s="34" t="e">
        <f>DMAX($A$10:$K$25,$J$10,#REF!)</f>
        <v>#REF!</v>
      </c>
    </row>
    <row r="43" spans="1:13" x14ac:dyDescent="0.2">
      <c r="A43" s="4" t="s">
        <v>69</v>
      </c>
      <c r="C43" s="34">
        <f>SUBTOTAL(5,$J$11:$J$25)</f>
        <v>0</v>
      </c>
      <c r="M43" s="34" t="e">
        <f>DMIN($A$10:$K$25,$J$10,#REF!)</f>
        <v>#REF!</v>
      </c>
    </row>
    <row r="44" spans="1:13" x14ac:dyDescent="0.2">
      <c r="A44" s="4" t="s">
        <v>70</v>
      </c>
      <c r="C44" s="34">
        <f>SUBTOTAL(9,$J$11:$J$25)</f>
        <v>12000</v>
      </c>
      <c r="M44" s="34" t="e">
        <f>DSUM($A$10:$K$25,$J$10,#REF!)</f>
        <v>#REF!</v>
      </c>
    </row>
  </sheetData>
  <mergeCells count="1">
    <mergeCell ref="L29:T29"/>
  </mergeCells>
  <phoneticPr fontId="0" type="noConversion"/>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1"/>
  <dimension ref="A1:Q50"/>
  <sheetViews>
    <sheetView zoomScale="130" zoomScaleNormal="130" workbookViewId="0">
      <pane xSplit="1" ySplit="10" topLeftCell="B11"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2.75" outlineLevelRow="1" x14ac:dyDescent="0.2"/>
  <cols>
    <col min="1" max="1" width="12" style="4" customWidth="1"/>
    <col min="2" max="2" width="11.85546875" style="4" customWidth="1"/>
    <col min="3" max="3" width="12.28515625" style="4" bestFit="1" customWidth="1"/>
    <col min="4" max="4" width="8.140625" style="4" bestFit="1" customWidth="1"/>
    <col min="5" max="5" width="11.85546875" style="4" customWidth="1"/>
    <col min="6" max="6" width="11.7109375" style="6" customWidth="1"/>
    <col min="7" max="7" width="10.85546875" style="4" customWidth="1"/>
    <col min="8" max="8" width="8.28515625" style="4" bestFit="1" customWidth="1"/>
    <col min="9" max="9" width="7.42578125" style="4" customWidth="1"/>
    <col min="10" max="10" width="9.42578125" style="4" customWidth="1"/>
    <col min="11" max="11" width="2.140625" style="4" customWidth="1"/>
    <col min="12" max="16384" width="9.140625" style="4"/>
  </cols>
  <sheetData>
    <row r="1" spans="1:10" s="162" customFormat="1" ht="18" x14ac:dyDescent="0.25">
      <c r="A1" s="99" t="s">
        <v>289</v>
      </c>
      <c r="F1" s="163"/>
    </row>
    <row r="2" spans="1:10" s="94" customFormat="1" hidden="1" x14ac:dyDescent="0.2">
      <c r="A2" s="183"/>
      <c r="B2" s="183"/>
      <c r="C2" s="183"/>
      <c r="D2" s="183"/>
      <c r="E2" s="183"/>
      <c r="F2" s="184"/>
      <c r="G2" s="183"/>
      <c r="H2" s="183"/>
      <c r="I2" s="183"/>
      <c r="J2" s="183"/>
    </row>
    <row r="3" spans="1:10" s="273" customFormat="1" collapsed="1" x14ac:dyDescent="0.2">
      <c r="A3" s="269" t="str">
        <f>IF(A2="","",IF(Disable_Video_Hyperlinks,A2,HYPERLINK(Video_website&amp;A2,A2)))</f>
        <v/>
      </c>
      <c r="F3" s="274"/>
    </row>
    <row r="4" spans="1:10" s="94" customFormat="1" x14ac:dyDescent="0.2">
      <c r="A4" s="271" t="str">
        <f>IF(B2="","",B2)</f>
        <v/>
      </c>
      <c r="B4" s="183"/>
      <c r="C4" s="183"/>
      <c r="D4" s="183"/>
      <c r="E4" s="183"/>
      <c r="F4" s="184"/>
      <c r="G4" s="183"/>
      <c r="H4" s="183"/>
      <c r="I4" s="183"/>
      <c r="J4" s="183"/>
    </row>
    <row r="5" spans="1:10" outlineLevel="1" x14ac:dyDescent="0.2">
      <c r="A5" s="1"/>
    </row>
    <row r="6" spans="1:10" outlineLevel="1" x14ac:dyDescent="0.2">
      <c r="A6" s="1" t="s">
        <v>39</v>
      </c>
    </row>
    <row r="7" spans="1:10" outlineLevel="1" x14ac:dyDescent="0.2">
      <c r="A7" s="4" t="s">
        <v>42</v>
      </c>
      <c r="B7" s="26"/>
      <c r="C7" s="6">
        <f ca="1">TODAY()</f>
        <v>44601</v>
      </c>
    </row>
    <row r="8" spans="1:10" outlineLevel="1" x14ac:dyDescent="0.2">
      <c r="A8" s="4" t="s">
        <v>40</v>
      </c>
      <c r="B8" s="26"/>
      <c r="C8" s="124">
        <v>365.25</v>
      </c>
    </row>
    <row r="9" spans="1:10" ht="13.5" thickBot="1" x14ac:dyDescent="0.25"/>
    <row r="10" spans="1:10" s="13" customFormat="1" ht="13.5" thickBot="1" x14ac:dyDescent="0.25">
      <c r="A10" s="2" t="s">
        <v>0</v>
      </c>
      <c r="B10" s="2" t="s">
        <v>1</v>
      </c>
      <c r="C10" s="2" t="s">
        <v>2</v>
      </c>
      <c r="D10" s="2" t="s">
        <v>3</v>
      </c>
      <c r="E10" s="2" t="s">
        <v>49</v>
      </c>
      <c r="F10" s="3" t="s">
        <v>5</v>
      </c>
      <c r="G10" s="2" t="s">
        <v>6</v>
      </c>
      <c r="H10" s="2" t="s">
        <v>4</v>
      </c>
      <c r="I10" s="2" t="s">
        <v>48</v>
      </c>
      <c r="J10" s="2" t="s">
        <v>66</v>
      </c>
    </row>
    <row r="11" spans="1:10" x14ac:dyDescent="0.2">
      <c r="A11" s="124" t="s">
        <v>27</v>
      </c>
      <c r="B11" s="124" t="s">
        <v>15</v>
      </c>
      <c r="C11" s="124" t="s">
        <v>9</v>
      </c>
      <c r="D11" s="121" t="s">
        <v>10</v>
      </c>
      <c r="E11" s="126">
        <v>27797</v>
      </c>
      <c r="F11" s="126">
        <v>34297</v>
      </c>
      <c r="G11" s="129">
        <v>65000</v>
      </c>
      <c r="H11" s="146">
        <f t="shared" ref="H11:H24" ca="1" si="0">($C$7-F11)/$C$8</f>
        <v>28.210814510609172</v>
      </c>
      <c r="I11" s="21">
        <f t="shared" ref="I11:I24" ca="1" si="1">($C$7-E11)/$C$8</f>
        <v>46.006844626967833</v>
      </c>
      <c r="J11" s="7">
        <v>1000</v>
      </c>
    </row>
    <row r="12" spans="1:10" x14ac:dyDescent="0.2">
      <c r="A12" s="124" t="s">
        <v>14</v>
      </c>
      <c r="B12" s="124" t="s">
        <v>15</v>
      </c>
      <c r="C12" s="124" t="s">
        <v>16</v>
      </c>
      <c r="D12" s="121" t="s">
        <v>13</v>
      </c>
      <c r="E12" s="126">
        <v>24297</v>
      </c>
      <c r="F12" s="126">
        <v>34297</v>
      </c>
      <c r="G12" s="129">
        <v>100000</v>
      </c>
      <c r="H12" s="146">
        <f t="shared" ca="1" si="0"/>
        <v>28.210814510609172</v>
      </c>
      <c r="I12" s="21">
        <f t="shared" ca="1" si="1"/>
        <v>55.589322381930188</v>
      </c>
      <c r="J12" s="7">
        <v>500</v>
      </c>
    </row>
    <row r="13" spans="1:10" x14ac:dyDescent="0.2">
      <c r="A13" s="124" t="s">
        <v>24</v>
      </c>
      <c r="B13" s="124" t="s">
        <v>15</v>
      </c>
      <c r="C13" s="124" t="s">
        <v>25</v>
      </c>
      <c r="D13" s="121" t="s">
        <v>10</v>
      </c>
      <c r="E13" s="126">
        <v>32347</v>
      </c>
      <c r="F13" s="126">
        <v>34297</v>
      </c>
      <c r="G13" s="129">
        <v>19500</v>
      </c>
      <c r="H13" s="146">
        <f t="shared" ca="1" si="0"/>
        <v>28.210814510609172</v>
      </c>
      <c r="I13" s="21">
        <f t="shared" ca="1" si="1"/>
        <v>33.549623545516766</v>
      </c>
      <c r="J13" s="7">
        <v>1000</v>
      </c>
    </row>
    <row r="14" spans="1:10" x14ac:dyDescent="0.2">
      <c r="A14" s="124" t="s">
        <v>26</v>
      </c>
      <c r="B14" s="124" t="s">
        <v>15</v>
      </c>
      <c r="C14" s="124" t="s">
        <v>25</v>
      </c>
      <c r="D14" s="121" t="s">
        <v>10</v>
      </c>
      <c r="E14" s="126">
        <v>32447</v>
      </c>
      <c r="F14" s="126">
        <v>34297</v>
      </c>
      <c r="G14" s="129">
        <v>18500</v>
      </c>
      <c r="H14" s="146">
        <f t="shared" ca="1" si="0"/>
        <v>28.210814510609172</v>
      </c>
      <c r="I14" s="21">
        <f t="shared" ca="1" si="1"/>
        <v>33.275838466803556</v>
      </c>
      <c r="J14" s="7">
        <v>2500</v>
      </c>
    </row>
    <row r="15" spans="1:10" x14ac:dyDescent="0.2">
      <c r="A15" s="124" t="s">
        <v>28</v>
      </c>
      <c r="B15" s="124" t="s">
        <v>12</v>
      </c>
      <c r="C15" s="124" t="s">
        <v>9</v>
      </c>
      <c r="D15" s="121" t="s">
        <v>13</v>
      </c>
      <c r="E15" s="126">
        <v>29679</v>
      </c>
      <c r="F15" s="126">
        <v>33679</v>
      </c>
      <c r="G15" s="129">
        <v>40000</v>
      </c>
      <c r="H15" s="146">
        <f t="shared" ca="1" si="0"/>
        <v>29.902806297056809</v>
      </c>
      <c r="I15" s="21">
        <f t="shared" ca="1" si="1"/>
        <v>40.854209445585212</v>
      </c>
      <c r="J15" s="7">
        <v>500</v>
      </c>
    </row>
    <row r="16" spans="1:10" x14ac:dyDescent="0.2">
      <c r="A16" s="124" t="s">
        <v>17</v>
      </c>
      <c r="B16" s="124" t="s">
        <v>12</v>
      </c>
      <c r="C16" s="124" t="s">
        <v>9</v>
      </c>
      <c r="D16" s="121" t="s">
        <v>10</v>
      </c>
      <c r="E16" s="126">
        <v>28729</v>
      </c>
      <c r="F16" s="126">
        <v>33679</v>
      </c>
      <c r="G16" s="129">
        <v>49500</v>
      </c>
      <c r="H16" s="146">
        <f t="shared" ca="1" si="0"/>
        <v>29.902806297056809</v>
      </c>
      <c r="I16" s="21">
        <f t="shared" ca="1" si="1"/>
        <v>43.455167693360714</v>
      </c>
      <c r="J16" s="7">
        <v>0</v>
      </c>
    </row>
    <row r="17" spans="1:17" x14ac:dyDescent="0.2">
      <c r="A17" s="124" t="s">
        <v>11</v>
      </c>
      <c r="B17" s="124" t="s">
        <v>12</v>
      </c>
      <c r="C17" s="124" t="s">
        <v>9</v>
      </c>
      <c r="D17" s="121" t="s">
        <v>10</v>
      </c>
      <c r="E17" s="126">
        <v>29179</v>
      </c>
      <c r="F17" s="126">
        <v>33679</v>
      </c>
      <c r="G17" s="129">
        <v>45000</v>
      </c>
      <c r="H17" s="146">
        <f t="shared" ca="1" si="0"/>
        <v>29.902806297056809</v>
      </c>
      <c r="I17" s="5">
        <f t="shared" ca="1" si="1"/>
        <v>42.223134839151264</v>
      </c>
      <c r="J17" s="7">
        <v>1000</v>
      </c>
    </row>
    <row r="18" spans="1:17" x14ac:dyDescent="0.2">
      <c r="A18" s="124" t="s">
        <v>22</v>
      </c>
      <c r="B18" s="124" t="s">
        <v>12</v>
      </c>
      <c r="C18" s="124" t="s">
        <v>16</v>
      </c>
      <c r="D18" s="121" t="s">
        <v>13</v>
      </c>
      <c r="E18" s="126">
        <v>26179</v>
      </c>
      <c r="F18" s="126">
        <v>33679</v>
      </c>
      <c r="G18" s="129">
        <v>75000</v>
      </c>
      <c r="H18" s="146">
        <f t="shared" ca="1" si="0"/>
        <v>29.902806297056809</v>
      </c>
      <c r="I18" s="5">
        <f t="shared" ca="1" si="1"/>
        <v>50.436687200547567</v>
      </c>
      <c r="J18" s="7">
        <v>0</v>
      </c>
    </row>
    <row r="19" spans="1:17" x14ac:dyDescent="0.2">
      <c r="A19" s="124" t="s">
        <v>23</v>
      </c>
      <c r="B19" s="124" t="s">
        <v>8</v>
      </c>
      <c r="C19" s="124" t="s">
        <v>9</v>
      </c>
      <c r="D19" s="121" t="s">
        <v>13</v>
      </c>
      <c r="E19" s="126">
        <v>28562</v>
      </c>
      <c r="F19" s="126">
        <v>32812</v>
      </c>
      <c r="G19" s="129">
        <v>42500</v>
      </c>
      <c r="H19" s="146">
        <f t="shared" ca="1" si="0"/>
        <v>32.276522929500345</v>
      </c>
      <c r="I19" s="5">
        <f t="shared" ca="1" si="1"/>
        <v>43.912388774811774</v>
      </c>
      <c r="J19" s="7">
        <v>2000</v>
      </c>
    </row>
    <row r="20" spans="1:17" x14ac:dyDescent="0.2">
      <c r="A20" s="124" t="s">
        <v>7</v>
      </c>
      <c r="B20" s="124" t="s">
        <v>8</v>
      </c>
      <c r="C20" s="124" t="s">
        <v>9</v>
      </c>
      <c r="D20" s="121" t="s">
        <v>10</v>
      </c>
      <c r="E20" s="126">
        <v>28427</v>
      </c>
      <c r="F20" s="126">
        <v>33177</v>
      </c>
      <c r="G20" s="129">
        <v>47500</v>
      </c>
      <c r="H20" s="146">
        <f t="shared" ca="1" si="0"/>
        <v>31.277207392197127</v>
      </c>
      <c r="I20" s="5">
        <f t="shared" ca="1" si="1"/>
        <v>44.281998631074607</v>
      </c>
      <c r="J20" s="7">
        <v>1000</v>
      </c>
    </row>
    <row r="21" spans="1:17" x14ac:dyDescent="0.2">
      <c r="A21" s="124" t="s">
        <v>18</v>
      </c>
      <c r="B21" s="124" t="s">
        <v>8</v>
      </c>
      <c r="C21" s="124" t="s">
        <v>9</v>
      </c>
      <c r="D21" s="121" t="s">
        <v>13</v>
      </c>
      <c r="E21" s="126">
        <v>29692</v>
      </c>
      <c r="F21" s="126">
        <v>33542</v>
      </c>
      <c r="G21" s="129">
        <v>38500</v>
      </c>
      <c r="H21" s="146">
        <f t="shared" ca="1" si="0"/>
        <v>30.277891854893909</v>
      </c>
      <c r="I21" s="5">
        <f t="shared" ca="1" si="1"/>
        <v>40.818617385352496</v>
      </c>
      <c r="J21" s="7">
        <v>500</v>
      </c>
    </row>
    <row r="22" spans="1:17" x14ac:dyDescent="0.2">
      <c r="A22" s="124" t="s">
        <v>29</v>
      </c>
      <c r="B22" s="124" t="s">
        <v>8</v>
      </c>
      <c r="C22" s="124" t="s">
        <v>16</v>
      </c>
      <c r="D22" s="121" t="s">
        <v>10</v>
      </c>
      <c r="E22" s="126">
        <v>28479</v>
      </c>
      <c r="F22" s="126">
        <v>33679</v>
      </c>
      <c r="G22" s="129">
        <v>52000</v>
      </c>
      <c r="H22" s="146">
        <f t="shared" ca="1" si="0"/>
        <v>29.902806297056809</v>
      </c>
      <c r="I22" s="5">
        <f t="shared" ca="1" si="1"/>
        <v>44.139630390143736</v>
      </c>
      <c r="J22" s="7">
        <v>1000</v>
      </c>
      <c r="O22"/>
      <c r="P22"/>
      <c r="Q22"/>
    </row>
    <row r="23" spans="1:17" x14ac:dyDescent="0.2">
      <c r="A23" s="124" t="s">
        <v>19</v>
      </c>
      <c r="B23" s="124" t="s">
        <v>20</v>
      </c>
      <c r="C23" s="124" t="s">
        <v>9</v>
      </c>
      <c r="D23" s="121" t="s">
        <v>10</v>
      </c>
      <c r="E23" s="126">
        <v>29158</v>
      </c>
      <c r="F23" s="126">
        <v>33908</v>
      </c>
      <c r="G23" s="129">
        <v>47500</v>
      </c>
      <c r="H23" s="146">
        <f t="shared" ca="1" si="0"/>
        <v>29.27583846680356</v>
      </c>
      <c r="I23" s="5">
        <f t="shared" ca="1" si="1"/>
        <v>42.280629705681044</v>
      </c>
      <c r="J23" s="7">
        <v>1000</v>
      </c>
      <c r="O23"/>
      <c r="P23"/>
      <c r="Q23"/>
    </row>
    <row r="24" spans="1:17" x14ac:dyDescent="0.2">
      <c r="A24" s="124" t="s">
        <v>21</v>
      </c>
      <c r="B24" s="124" t="s">
        <v>20</v>
      </c>
      <c r="C24" s="124" t="s">
        <v>16</v>
      </c>
      <c r="D24" s="121" t="s">
        <v>10</v>
      </c>
      <c r="E24" s="126">
        <v>28773</v>
      </c>
      <c r="F24" s="126">
        <v>34273</v>
      </c>
      <c r="G24" s="129">
        <v>55000</v>
      </c>
      <c r="H24" s="146">
        <f t="shared" ca="1" si="0"/>
        <v>28.276522929500342</v>
      </c>
      <c r="I24" s="5">
        <f t="shared" ca="1" si="1"/>
        <v>43.3347022587269</v>
      </c>
      <c r="J24" s="7">
        <v>0</v>
      </c>
      <c r="O24"/>
      <c r="P24"/>
      <c r="Q24"/>
    </row>
    <row r="25" spans="1:17" x14ac:dyDescent="0.2">
      <c r="A25" s="128"/>
      <c r="B25" s="128"/>
      <c r="C25" s="128"/>
      <c r="D25" s="144"/>
      <c r="E25" s="130"/>
      <c r="F25" s="130"/>
      <c r="G25" s="145"/>
      <c r="H25" s="147"/>
      <c r="I25" s="22"/>
      <c r="J25" s="22"/>
      <c r="O25"/>
      <c r="P25"/>
      <c r="Q25"/>
    </row>
    <row r="26" spans="1:17" x14ac:dyDescent="0.2">
      <c r="O26"/>
      <c r="P26"/>
      <c r="Q26"/>
    </row>
    <row r="27" spans="1:17" customFormat="1" ht="13.5" hidden="1" thickBot="1" x14ac:dyDescent="0.25">
      <c r="A27" s="2" t="str">
        <f t="shared" ref="A27:J27" si="2">A$10</f>
        <v>Name</v>
      </c>
      <c r="B27" s="2" t="str">
        <f t="shared" si="2"/>
        <v>Location</v>
      </c>
      <c r="C27" s="2" t="str">
        <f t="shared" si="2"/>
        <v>Title</v>
      </c>
      <c r="D27" s="2" t="str">
        <f t="shared" si="2"/>
        <v>Gender</v>
      </c>
      <c r="E27" s="3" t="str">
        <f>E$10</f>
        <v>Birthdate</v>
      </c>
      <c r="F27" s="3" t="str">
        <f>F$10</f>
        <v>Hire Date</v>
      </c>
      <c r="G27" s="3" t="str">
        <f>G$10</f>
        <v>Salary</v>
      </c>
      <c r="H27" s="2" t="str">
        <f t="shared" si="2"/>
        <v>Service</v>
      </c>
      <c r="I27" s="3" t="str">
        <f t="shared" si="2"/>
        <v>Age</v>
      </c>
      <c r="J27" s="3" t="str">
        <f t="shared" si="2"/>
        <v>Bonus</v>
      </c>
    </row>
    <row r="28" spans="1:17" customFormat="1" hidden="1" x14ac:dyDescent="0.2">
      <c r="A28" s="15"/>
      <c r="B28" s="14"/>
      <c r="C28" s="15"/>
      <c r="D28" s="15"/>
      <c r="E28" s="15"/>
      <c r="F28" s="15"/>
      <c r="G28" s="15"/>
      <c r="H28" s="15"/>
      <c r="I28" s="15"/>
      <c r="J28" s="15"/>
    </row>
    <row r="29" spans="1:17" x14ac:dyDescent="0.2">
      <c r="O29"/>
      <c r="P29"/>
      <c r="Q29"/>
    </row>
    <row r="30" spans="1:17" customFormat="1" x14ac:dyDescent="0.2">
      <c r="A30" s="4"/>
      <c r="B30" s="12"/>
      <c r="C30" s="12"/>
      <c r="D30" s="4"/>
      <c r="E30" s="4"/>
      <c r="F30" s="96" t="s">
        <v>660</v>
      </c>
      <c r="G30" s="12"/>
      <c r="H30" s="12"/>
      <c r="I30" s="12"/>
      <c r="J30" s="12"/>
      <c r="K30" s="12"/>
    </row>
    <row r="31" spans="1:17" x14ac:dyDescent="0.2">
      <c r="O31"/>
      <c r="P31"/>
      <c r="Q31"/>
    </row>
    <row r="32" spans="1:17" x14ac:dyDescent="0.2">
      <c r="B32" s="10"/>
      <c r="E32" s="24"/>
      <c r="F32" s="158"/>
      <c r="G32" s="71" t="str">
        <f>G$27</f>
        <v>Salary</v>
      </c>
      <c r="H32" s="71" t="str">
        <f>H$27</f>
        <v>Service</v>
      </c>
      <c r="I32" s="71" t="str">
        <f>I$27</f>
        <v>Age</v>
      </c>
      <c r="J32" s="71" t="str">
        <f>J$27</f>
        <v>Bonus</v>
      </c>
      <c r="O32"/>
      <c r="P32"/>
      <c r="Q32"/>
    </row>
    <row r="33" spans="2:17" x14ac:dyDescent="0.2">
      <c r="B33" s="10"/>
      <c r="E33" s="158">
        <v>1</v>
      </c>
      <c r="F33" s="23" t="s">
        <v>44</v>
      </c>
      <c r="G33" s="7">
        <f>SUBTOTAL($E33,G$11:G$25)</f>
        <v>49678.571428571428</v>
      </c>
      <c r="H33" s="5">
        <f t="shared" ref="H33:J36" ca="1" si="3">SUBTOTAL($E33,H$11:H$25)</f>
        <v>29.552948078615429</v>
      </c>
      <c r="I33" s="5">
        <f t="shared" ca="1" si="3"/>
        <v>43.154199667546699</v>
      </c>
      <c r="J33" s="7">
        <f t="shared" si="3"/>
        <v>857.14285714285711</v>
      </c>
      <c r="O33"/>
      <c r="P33"/>
      <c r="Q33"/>
    </row>
    <row r="34" spans="2:17" x14ac:dyDescent="0.2">
      <c r="E34" s="177">
        <v>4</v>
      </c>
      <c r="F34" s="23" t="s">
        <v>45</v>
      </c>
      <c r="G34" s="7">
        <f t="shared" ref="G34:G36" si="4">SUBTOTAL($E34,G$11:G$25)</f>
        <v>100000</v>
      </c>
      <c r="H34" s="5">
        <f t="shared" ca="1" si="3"/>
        <v>32.276522929500345</v>
      </c>
      <c r="I34" s="5">
        <f t="shared" ca="1" si="3"/>
        <v>55.589322381930188</v>
      </c>
      <c r="J34" s="7">
        <f t="shared" si="3"/>
        <v>2500</v>
      </c>
      <c r="O34"/>
      <c r="P34"/>
      <c r="Q34"/>
    </row>
    <row r="35" spans="2:17" x14ac:dyDescent="0.2">
      <c r="E35" s="177">
        <v>5</v>
      </c>
      <c r="F35" s="23" t="s">
        <v>46</v>
      </c>
      <c r="G35" s="7">
        <f t="shared" si="4"/>
        <v>18500</v>
      </c>
      <c r="H35" s="5">
        <f t="shared" ca="1" si="3"/>
        <v>28.210814510609172</v>
      </c>
      <c r="I35" s="5">
        <f t="shared" ca="1" si="3"/>
        <v>33.275838466803556</v>
      </c>
      <c r="J35" s="7">
        <f t="shared" si="3"/>
        <v>0</v>
      </c>
      <c r="O35"/>
      <c r="P35"/>
      <c r="Q35"/>
    </row>
    <row r="36" spans="2:17" x14ac:dyDescent="0.2">
      <c r="E36" s="178">
        <v>9</v>
      </c>
      <c r="F36" s="23" t="s">
        <v>47</v>
      </c>
      <c r="G36" s="7">
        <f t="shared" si="4"/>
        <v>695500</v>
      </c>
      <c r="H36" s="5">
        <f t="shared" ca="1" si="3"/>
        <v>413.74127310061601</v>
      </c>
      <c r="I36" s="5">
        <f t="shared" ca="1" si="3"/>
        <v>604.15879534565374</v>
      </c>
      <c r="J36" s="7">
        <f t="shared" si="3"/>
        <v>12000</v>
      </c>
      <c r="O36"/>
      <c r="P36"/>
      <c r="Q36"/>
    </row>
    <row r="37" spans="2:17" x14ac:dyDescent="0.2">
      <c r="E37"/>
      <c r="F37" s="10"/>
      <c r="G37"/>
      <c r="H37"/>
      <c r="O37"/>
      <c r="P37"/>
      <c r="Q37"/>
    </row>
    <row r="38" spans="2:17" x14ac:dyDescent="0.2">
      <c r="E38"/>
      <c r="F38" s="23" t="s">
        <v>55</v>
      </c>
      <c r="G38" s="169">
        <f>SUBTOTAL(3,G$11:G$25)</f>
        <v>14</v>
      </c>
      <c r="O38"/>
      <c r="P38"/>
      <c r="Q38"/>
    </row>
    <row r="39" spans="2:17" x14ac:dyDescent="0.2">
      <c r="E39"/>
      <c r="F39"/>
      <c r="G39"/>
      <c r="H39"/>
      <c r="O39"/>
      <c r="P39"/>
      <c r="Q39"/>
    </row>
    <row r="40" spans="2:17" x14ac:dyDescent="0.2">
      <c r="E40"/>
      <c r="F40"/>
      <c r="G40"/>
      <c r="H40"/>
    </row>
    <row r="41" spans="2:17" x14ac:dyDescent="0.2">
      <c r="E41"/>
      <c r="F41"/>
      <c r="G41"/>
      <c r="H41"/>
    </row>
    <row r="42" spans="2:17" x14ac:dyDescent="0.2">
      <c r="E42"/>
      <c r="F42"/>
      <c r="G42"/>
      <c r="H42"/>
    </row>
    <row r="43" spans="2:17" hidden="1" x14ac:dyDescent="0.2">
      <c r="E43"/>
      <c r="F43"/>
      <c r="G43"/>
      <c r="H43" s="4" t="s">
        <v>266</v>
      </c>
    </row>
    <row r="44" spans="2:17" hidden="1" x14ac:dyDescent="0.2">
      <c r="F44" s="25"/>
      <c r="G44" s="71" t="str">
        <f>G$27</f>
        <v>Salary</v>
      </c>
      <c r="H44" s="71" t="str">
        <f>H$27</f>
        <v>Service</v>
      </c>
      <c r="I44" s="71" t="str">
        <f>I$27</f>
        <v>Age</v>
      </c>
      <c r="J44" s="71" t="str">
        <f>J$27</f>
        <v>Bonus</v>
      </c>
    </row>
    <row r="45" spans="2:17" hidden="1" x14ac:dyDescent="0.2">
      <c r="F45" s="23" t="s">
        <v>44</v>
      </c>
      <c r="G45" s="7">
        <f>DAVERAGE($A$10:$K$25,G$10,$A$27:$I$28)</f>
        <v>49678.571428571428</v>
      </c>
      <c r="H45" s="5">
        <f ca="1">DAVERAGE($A$10:$K$25,H$10,$A$27:$I$28)</f>
        <v>29.552948078615429</v>
      </c>
      <c r="I45" s="5">
        <f ca="1">DAVERAGE($A$10:$K$25,I$10,$A$27:$I$28)</f>
        <v>43.154199667546699</v>
      </c>
      <c r="J45" s="7">
        <f>DAVERAGE($A$10:$K$25,J$10,$A$27:$I$28)</f>
        <v>857.14285714285711</v>
      </c>
    </row>
    <row r="46" spans="2:17" hidden="1" x14ac:dyDescent="0.2">
      <c r="F46" s="23" t="s">
        <v>45</v>
      </c>
      <c r="G46" s="7">
        <f>DMAX($A$10:$K$25,G$10,$A$27:$I$28)</f>
        <v>100000</v>
      </c>
      <c r="H46" s="5">
        <f ca="1">DMAX($A$10:$K$25,H$10,$A$27:$I$28)</f>
        <v>32.276522929500345</v>
      </c>
      <c r="I46" s="5">
        <f ca="1">DMAX($A$10:$K$25,I$10,$A$27:$I$28)</f>
        <v>55.589322381930188</v>
      </c>
      <c r="J46" s="7">
        <f>DMAX($A$10:$K$25,J$10,$A$27:$I$28)</f>
        <v>2500</v>
      </c>
    </row>
    <row r="47" spans="2:17" hidden="1" x14ac:dyDescent="0.2">
      <c r="F47" s="23" t="s">
        <v>46</v>
      </c>
      <c r="G47" s="7">
        <f>DMIN($A$10:$K$25,G$10,$A$27:$I$28)</f>
        <v>18500</v>
      </c>
      <c r="H47" s="5">
        <f ca="1">DMIN($A$10:$K$25,H$10,$A$27:$I$28)</f>
        <v>28.210814510609172</v>
      </c>
      <c r="I47" s="5">
        <f ca="1">DMIN($A$10:$K$25,I$10,$A$27:$I$28)</f>
        <v>33.275838466803556</v>
      </c>
      <c r="J47" s="7">
        <f>DMIN($A$10:$K$25,J$10,$A$27:$I$28)</f>
        <v>0</v>
      </c>
    </row>
    <row r="48" spans="2:17" hidden="1" x14ac:dyDescent="0.2">
      <c r="F48" s="23" t="s">
        <v>47</v>
      </c>
      <c r="G48" s="7">
        <f>DSUM($A$10:$K$25,G$10,$A$27:$I$28)</f>
        <v>695500</v>
      </c>
      <c r="H48" s="5">
        <f ca="1">DSUM($A$10:$K$25,H$10,$A$27:$I$28)</f>
        <v>413.74127310061601</v>
      </c>
      <c r="I48" s="5">
        <f ca="1">DSUM($A$10:$K$25,I$10,$A$27:$I$28)</f>
        <v>604.15879534565374</v>
      </c>
      <c r="J48" s="7">
        <f>DSUM($A$10:$K$25,J$10,$A$27:$I$28)</f>
        <v>12000</v>
      </c>
    </row>
    <row r="49" spans="6:8" hidden="1" x14ac:dyDescent="0.2">
      <c r="F49" s="10"/>
      <c r="G49"/>
      <c r="H49"/>
    </row>
    <row r="50" spans="6:8" hidden="1" x14ac:dyDescent="0.2">
      <c r="F50" s="23" t="s">
        <v>55</v>
      </c>
      <c r="G50"/>
      <c r="H50" s="5">
        <f>DCOUNTA($A$10:$K$25,A$10,$A$27:$I$28)</f>
        <v>14</v>
      </c>
    </row>
  </sheetData>
  <phoneticPr fontId="0" type="noConversion"/>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B234A-7E9E-4AA5-A041-A45F29E6D946}">
  <sheetPr codeName="Sheet45"/>
  <dimension ref="A1:B4"/>
  <sheetViews>
    <sheetView zoomScale="130" zoomScaleNormal="130" workbookViewId="0">
      <selection activeCell="A2" sqref="A2:XFD2"/>
    </sheetView>
  </sheetViews>
  <sheetFormatPr defaultRowHeight="12.75" x14ac:dyDescent="0.2"/>
  <sheetData>
    <row r="1" spans="1:2" s="181" customFormat="1" ht="18" x14ac:dyDescent="0.25">
      <c r="A1" s="99" t="s">
        <v>667</v>
      </c>
    </row>
    <row r="2" spans="1:2" s="94" customFormat="1" hidden="1" x14ac:dyDescent="0.2">
      <c r="A2" s="94" t="s">
        <v>689</v>
      </c>
      <c r="B2" s="270">
        <v>9.1435185185185178E-3</v>
      </c>
    </row>
    <row r="3" spans="1:2" s="273" customFormat="1" collapsed="1" x14ac:dyDescent="0.2">
      <c r="A3" s="269" t="str">
        <f>IF(A2="","",IF(Disable_Video_Hyperlinks,A2,HYPERLINK(Video_website&amp;A2,A2)))</f>
        <v>UNC_DAYT_EXCEL_5.3.4_LECTURE_PIVOT_TABLES.mp4</v>
      </c>
    </row>
    <row r="4" spans="1:2" s="94" customFormat="1" x14ac:dyDescent="0.2">
      <c r="A4" s="271">
        <f>IF(B2="","",B2)</f>
        <v>9.1435185185185178E-3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15"/>
  <dimension ref="A1:G27"/>
  <sheetViews>
    <sheetView zoomScale="130" zoomScaleNormal="130" workbookViewId="0">
      <pane xSplit="1" ySplit="10" topLeftCell="B11"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2.75" x14ac:dyDescent="0.2"/>
  <cols>
    <col min="1" max="1" width="12" style="4" customWidth="1"/>
    <col min="2" max="2" width="11.85546875" style="4" customWidth="1"/>
    <col min="3" max="3" width="13.5703125" style="4" customWidth="1"/>
    <col min="4" max="4" width="8.85546875" style="4" customWidth="1"/>
    <col min="5" max="5" width="13.5703125" style="4" customWidth="1"/>
    <col min="6" max="6" width="13.5703125" style="6" customWidth="1"/>
    <col min="7" max="7" width="13.85546875" style="4" bestFit="1" customWidth="1"/>
    <col min="8" max="16384" width="9.140625" style="4"/>
  </cols>
  <sheetData>
    <row r="1" spans="1:7" s="162" customFormat="1" ht="18" x14ac:dyDescent="0.25">
      <c r="A1" s="99" t="s">
        <v>668</v>
      </c>
      <c r="F1" s="163"/>
    </row>
    <row r="2" spans="1:7" s="94" customFormat="1" x14ac:dyDescent="0.2">
      <c r="A2" s="183"/>
      <c r="B2" s="183"/>
      <c r="C2" s="183"/>
      <c r="D2" s="183"/>
      <c r="E2" s="183"/>
      <c r="F2" s="184"/>
      <c r="G2" s="183"/>
    </row>
    <row r="3" spans="1:7" s="273" customFormat="1" x14ac:dyDescent="0.2">
      <c r="A3" s="269" t="str">
        <f>IF(A2="","",IF(Disable_Video_Hyperlinks,A2,HYPERLINK(Video_website&amp;A2,A2)))</f>
        <v/>
      </c>
      <c r="F3" s="274"/>
    </row>
    <row r="4" spans="1:7" s="94" customFormat="1" x14ac:dyDescent="0.2">
      <c r="A4" s="271" t="str">
        <f>IF(B2="","",B2)</f>
        <v/>
      </c>
      <c r="B4" s="183"/>
      <c r="C4" s="183"/>
      <c r="D4" s="183"/>
      <c r="E4" s="183"/>
      <c r="F4" s="184"/>
      <c r="G4" s="183"/>
    </row>
    <row r="5" spans="1:7" x14ac:dyDescent="0.2">
      <c r="A5" s="1"/>
    </row>
    <row r="6" spans="1:7" x14ac:dyDescent="0.2">
      <c r="A6" s="1" t="s">
        <v>39</v>
      </c>
    </row>
    <row r="7" spans="1:7" x14ac:dyDescent="0.2">
      <c r="A7" s="4" t="s">
        <v>42</v>
      </c>
      <c r="C7" s="6">
        <f ca="1">TODAY()</f>
        <v>44601</v>
      </c>
    </row>
    <row r="8" spans="1:7" x14ac:dyDescent="0.2">
      <c r="A8" s="4" t="s">
        <v>40</v>
      </c>
      <c r="C8" s="124">
        <v>365.25</v>
      </c>
    </row>
    <row r="9" spans="1:7" ht="13.5" thickBot="1" x14ac:dyDescent="0.25"/>
    <row r="10" spans="1:7" s="13" customFormat="1" ht="13.5" thickBot="1" x14ac:dyDescent="0.25">
      <c r="A10" s="2" t="s">
        <v>0</v>
      </c>
      <c r="B10" s="2" t="s">
        <v>1</v>
      </c>
      <c r="C10" s="2" t="s">
        <v>2</v>
      </c>
      <c r="D10" s="2" t="s">
        <v>3</v>
      </c>
      <c r="E10" s="2" t="s">
        <v>6</v>
      </c>
      <c r="F10" s="3" t="s">
        <v>5</v>
      </c>
      <c r="G10" s="2" t="s">
        <v>4</v>
      </c>
    </row>
    <row r="11" spans="1:7" x14ac:dyDescent="0.2">
      <c r="A11" s="124" t="s">
        <v>27</v>
      </c>
      <c r="B11" s="124" t="s">
        <v>15</v>
      </c>
      <c r="C11" s="124" t="s">
        <v>9</v>
      </c>
      <c r="D11" s="121" t="s">
        <v>10</v>
      </c>
      <c r="E11" s="129">
        <v>65000</v>
      </c>
      <c r="F11" s="126">
        <v>34297</v>
      </c>
      <c r="G11" s="5">
        <f t="shared" ref="G11:G24" ca="1" si="0">($C$7-F11)/$C$8</f>
        <v>28.210814510609172</v>
      </c>
    </row>
    <row r="12" spans="1:7" x14ac:dyDescent="0.2">
      <c r="A12" s="124" t="s">
        <v>14</v>
      </c>
      <c r="B12" s="124" t="s">
        <v>15</v>
      </c>
      <c r="C12" s="124" t="s">
        <v>16</v>
      </c>
      <c r="D12" s="121" t="s">
        <v>13</v>
      </c>
      <c r="E12" s="129">
        <v>100000</v>
      </c>
      <c r="F12" s="126">
        <v>34297</v>
      </c>
      <c r="G12" s="5">
        <f t="shared" ca="1" si="0"/>
        <v>28.210814510609172</v>
      </c>
    </row>
    <row r="13" spans="1:7" x14ac:dyDescent="0.2">
      <c r="A13" s="124" t="s">
        <v>24</v>
      </c>
      <c r="B13" s="124" t="s">
        <v>15</v>
      </c>
      <c r="C13" s="124" t="s">
        <v>25</v>
      </c>
      <c r="D13" s="121" t="s">
        <v>10</v>
      </c>
      <c r="E13" s="129">
        <v>19500</v>
      </c>
      <c r="F13" s="126">
        <v>34297</v>
      </c>
      <c r="G13" s="5">
        <f t="shared" ca="1" si="0"/>
        <v>28.210814510609172</v>
      </c>
    </row>
    <row r="14" spans="1:7" x14ac:dyDescent="0.2">
      <c r="A14" s="124" t="s">
        <v>26</v>
      </c>
      <c r="B14" s="124" t="s">
        <v>15</v>
      </c>
      <c r="C14" s="124" t="s">
        <v>25</v>
      </c>
      <c r="D14" s="121" t="s">
        <v>10</v>
      </c>
      <c r="E14" s="129">
        <v>18500</v>
      </c>
      <c r="F14" s="126">
        <v>34297</v>
      </c>
      <c r="G14" s="5">
        <f t="shared" ca="1" si="0"/>
        <v>28.210814510609172</v>
      </c>
    </row>
    <row r="15" spans="1:7" x14ac:dyDescent="0.2">
      <c r="A15" s="124" t="s">
        <v>28</v>
      </c>
      <c r="B15" s="124" t="s">
        <v>12</v>
      </c>
      <c r="C15" s="124" t="s">
        <v>9</v>
      </c>
      <c r="D15" s="121" t="s">
        <v>13</v>
      </c>
      <c r="E15" s="129">
        <v>40000</v>
      </c>
      <c r="F15" s="126">
        <v>33679</v>
      </c>
      <c r="G15" s="5">
        <f t="shared" ca="1" si="0"/>
        <v>29.902806297056809</v>
      </c>
    </row>
    <row r="16" spans="1:7" x14ac:dyDescent="0.2">
      <c r="A16" s="124" t="s">
        <v>17</v>
      </c>
      <c r="B16" s="124" t="s">
        <v>12</v>
      </c>
      <c r="C16" s="124" t="s">
        <v>9</v>
      </c>
      <c r="D16" s="121" t="s">
        <v>10</v>
      </c>
      <c r="E16" s="129">
        <v>49500</v>
      </c>
      <c r="F16" s="126">
        <v>33679</v>
      </c>
      <c r="G16" s="5">
        <f t="shared" ca="1" si="0"/>
        <v>29.902806297056809</v>
      </c>
    </row>
    <row r="17" spans="1:7" x14ac:dyDescent="0.2">
      <c r="A17" s="124" t="s">
        <v>11</v>
      </c>
      <c r="B17" s="124" t="s">
        <v>12</v>
      </c>
      <c r="C17" s="124" t="s">
        <v>9</v>
      </c>
      <c r="D17" s="121" t="s">
        <v>10</v>
      </c>
      <c r="E17" s="129">
        <v>45000</v>
      </c>
      <c r="F17" s="126">
        <v>33679</v>
      </c>
      <c r="G17" s="5">
        <f t="shared" ca="1" si="0"/>
        <v>29.902806297056809</v>
      </c>
    </row>
    <row r="18" spans="1:7" x14ac:dyDescent="0.2">
      <c r="A18" s="124" t="s">
        <v>22</v>
      </c>
      <c r="B18" s="124" t="s">
        <v>12</v>
      </c>
      <c r="C18" s="124" t="s">
        <v>16</v>
      </c>
      <c r="D18" s="121" t="s">
        <v>13</v>
      </c>
      <c r="E18" s="129">
        <v>75000</v>
      </c>
      <c r="F18" s="126">
        <v>33679</v>
      </c>
      <c r="G18" s="5">
        <f t="shared" ca="1" si="0"/>
        <v>29.902806297056809</v>
      </c>
    </row>
    <row r="19" spans="1:7" x14ac:dyDescent="0.2">
      <c r="A19" s="124" t="s">
        <v>23</v>
      </c>
      <c r="B19" s="124" t="s">
        <v>8</v>
      </c>
      <c r="C19" s="124" t="s">
        <v>9</v>
      </c>
      <c r="D19" s="121" t="s">
        <v>13</v>
      </c>
      <c r="E19" s="129">
        <v>42500</v>
      </c>
      <c r="F19" s="126">
        <v>32812</v>
      </c>
      <c r="G19" s="5">
        <f t="shared" ca="1" si="0"/>
        <v>32.276522929500345</v>
      </c>
    </row>
    <row r="20" spans="1:7" x14ac:dyDescent="0.2">
      <c r="A20" s="124" t="s">
        <v>7</v>
      </c>
      <c r="B20" s="124" t="s">
        <v>8</v>
      </c>
      <c r="C20" s="124" t="s">
        <v>9</v>
      </c>
      <c r="D20" s="121" t="s">
        <v>10</v>
      </c>
      <c r="E20" s="129">
        <v>47500</v>
      </c>
      <c r="F20" s="126">
        <v>33177</v>
      </c>
      <c r="G20" s="5">
        <f t="shared" ca="1" si="0"/>
        <v>31.277207392197127</v>
      </c>
    </row>
    <row r="21" spans="1:7" x14ac:dyDescent="0.2">
      <c r="A21" s="124" t="s">
        <v>18</v>
      </c>
      <c r="B21" s="124" t="s">
        <v>8</v>
      </c>
      <c r="C21" s="124" t="s">
        <v>9</v>
      </c>
      <c r="D21" s="121" t="s">
        <v>13</v>
      </c>
      <c r="E21" s="129">
        <v>38500</v>
      </c>
      <c r="F21" s="126">
        <v>33542</v>
      </c>
      <c r="G21" s="5">
        <f t="shared" ca="1" si="0"/>
        <v>30.277891854893909</v>
      </c>
    </row>
    <row r="22" spans="1:7" x14ac:dyDescent="0.2">
      <c r="A22" s="124" t="s">
        <v>29</v>
      </c>
      <c r="B22" s="124" t="s">
        <v>8</v>
      </c>
      <c r="C22" s="124" t="s">
        <v>16</v>
      </c>
      <c r="D22" s="121" t="s">
        <v>10</v>
      </c>
      <c r="E22" s="129">
        <v>52000</v>
      </c>
      <c r="F22" s="126">
        <v>33679</v>
      </c>
      <c r="G22" s="5">
        <f t="shared" ca="1" si="0"/>
        <v>29.902806297056809</v>
      </c>
    </row>
    <row r="23" spans="1:7" x14ac:dyDescent="0.2">
      <c r="A23" s="124" t="s">
        <v>19</v>
      </c>
      <c r="B23" s="124" t="s">
        <v>20</v>
      </c>
      <c r="C23" s="124" t="s">
        <v>9</v>
      </c>
      <c r="D23" s="121" t="s">
        <v>10</v>
      </c>
      <c r="E23" s="129">
        <v>47500</v>
      </c>
      <c r="F23" s="126">
        <v>33908</v>
      </c>
      <c r="G23" s="5">
        <f t="shared" ca="1" si="0"/>
        <v>29.27583846680356</v>
      </c>
    </row>
    <row r="24" spans="1:7" x14ac:dyDescent="0.2">
      <c r="A24" s="124" t="s">
        <v>21</v>
      </c>
      <c r="B24" s="124" t="s">
        <v>20</v>
      </c>
      <c r="C24" s="124" t="s">
        <v>16</v>
      </c>
      <c r="D24" s="121" t="s">
        <v>10</v>
      </c>
      <c r="E24" s="129">
        <v>55000</v>
      </c>
      <c r="F24" s="126">
        <v>34273</v>
      </c>
      <c r="G24" s="5">
        <f t="shared" ca="1" si="0"/>
        <v>28.276522929500342</v>
      </c>
    </row>
    <row r="27" spans="1:7" x14ac:dyDescent="0.2">
      <c r="A27" s="94" t="s">
        <v>654</v>
      </c>
    </row>
  </sheetData>
  <phoneticPr fontId="0" type="noConversion"/>
  <pageMargins left="0.75" right="0.75" top="1" bottom="1" header="0.5" footer="0.5"/>
  <pageSetup orientation="portrait" horizontalDpi="300" verticalDpi="300" r:id="rId1"/>
  <headerFooter alignWithMargins="0">
    <oddHeader>&amp;A</oddHeader>
    <oddFooter>Page &amp;P</oddFooter>
  </headerFooter>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2CDC2-D784-498D-8E6D-C44722629CEB}">
  <sheetPr codeName="Sheet39"/>
  <dimension ref="A1:Z49"/>
  <sheetViews>
    <sheetView zoomScale="130" zoomScaleNormal="130" workbookViewId="0">
      <pane xSplit="1" ySplit="10" topLeftCell="B11"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2.75" x14ac:dyDescent="0.2"/>
  <cols>
    <col min="1" max="1" width="12" style="4" customWidth="1"/>
    <col min="2" max="2" width="11.85546875" style="4" customWidth="1"/>
    <col min="3" max="3" width="12.28515625" style="4" bestFit="1" customWidth="1"/>
    <col min="4" max="4" width="8.140625" style="4" bestFit="1" customWidth="1"/>
    <col min="5" max="5" width="11.85546875" style="4" customWidth="1"/>
    <col min="6" max="6" width="11.7109375" style="6" customWidth="1"/>
    <col min="7" max="7" width="10.7109375" style="4" bestFit="1" customWidth="1"/>
    <col min="8" max="8" width="8.28515625" style="4" customWidth="1"/>
    <col min="9" max="9" width="7.42578125" style="4" customWidth="1"/>
    <col min="10" max="10" width="9.42578125" style="4" customWidth="1"/>
    <col min="11" max="11" width="2.140625" style="4" customWidth="1"/>
    <col min="12" max="16384" width="9.140625" style="4"/>
  </cols>
  <sheetData>
    <row r="1" spans="1:10" s="162" customFormat="1" ht="18" x14ac:dyDescent="0.25">
      <c r="A1" s="99" t="s">
        <v>653</v>
      </c>
      <c r="F1" s="163"/>
    </row>
    <row r="2" spans="1:10" s="94" customFormat="1" hidden="1" x14ac:dyDescent="0.2">
      <c r="A2" s="183"/>
      <c r="B2" s="183"/>
      <c r="C2" s="183"/>
      <c r="D2" s="183"/>
      <c r="E2" s="183"/>
      <c r="F2" s="184"/>
      <c r="G2" s="183"/>
      <c r="H2" s="183"/>
      <c r="I2" s="183"/>
      <c r="J2" s="183"/>
    </row>
    <row r="3" spans="1:10" s="273" customFormat="1" collapsed="1" x14ac:dyDescent="0.2">
      <c r="A3" s="269" t="str">
        <f>IF(A2="","",IF(Disable_Video_Hyperlinks,A2,HYPERLINK(Video_website&amp;A2,A2)))</f>
        <v/>
      </c>
      <c r="F3" s="274"/>
    </row>
    <row r="4" spans="1:10" s="94" customFormat="1" x14ac:dyDescent="0.2">
      <c r="A4" s="271" t="str">
        <f>IF(B2="","",B2)</f>
        <v/>
      </c>
      <c r="B4" s="183"/>
      <c r="C4" s="183"/>
      <c r="D4" s="183"/>
      <c r="E4" s="183"/>
      <c r="F4" s="184"/>
      <c r="G4" s="183"/>
      <c r="H4" s="183"/>
      <c r="I4" s="183"/>
      <c r="J4" s="183"/>
    </row>
    <row r="5" spans="1:10" x14ac:dyDescent="0.2">
      <c r="A5" s="1"/>
    </row>
    <row r="6" spans="1:10" x14ac:dyDescent="0.2">
      <c r="A6" s="1" t="s">
        <v>39</v>
      </c>
    </row>
    <row r="7" spans="1:10" x14ac:dyDescent="0.2">
      <c r="A7" s="4" t="s">
        <v>42</v>
      </c>
      <c r="B7" s="26"/>
      <c r="C7" s="6">
        <f ca="1">TODAY()</f>
        <v>44601</v>
      </c>
    </row>
    <row r="8" spans="1:10" x14ac:dyDescent="0.2">
      <c r="A8" s="4" t="s">
        <v>40</v>
      </c>
      <c r="B8" s="26"/>
      <c r="C8" s="124">
        <v>365.25</v>
      </c>
    </row>
    <row r="9" spans="1:10" ht="13.5" thickBot="1" x14ac:dyDescent="0.25"/>
    <row r="10" spans="1:10" s="13" customFormat="1" ht="13.5" thickBot="1" x14ac:dyDescent="0.25">
      <c r="A10" s="2" t="s">
        <v>0</v>
      </c>
      <c r="B10" s="2" t="s">
        <v>1</v>
      </c>
      <c r="C10" s="2" t="s">
        <v>2</v>
      </c>
      <c r="D10" s="2" t="s">
        <v>3</v>
      </c>
      <c r="E10" s="2" t="s">
        <v>49</v>
      </c>
      <c r="F10" s="2" t="s">
        <v>6</v>
      </c>
      <c r="G10" s="3" t="s">
        <v>5</v>
      </c>
      <c r="H10" s="2" t="s">
        <v>4</v>
      </c>
      <c r="I10" s="2" t="s">
        <v>48</v>
      </c>
      <c r="J10" s="2" t="s">
        <v>66</v>
      </c>
    </row>
    <row r="11" spans="1:10" x14ac:dyDescent="0.2">
      <c r="A11" s="124" t="s">
        <v>27</v>
      </c>
      <c r="B11" s="124" t="s">
        <v>15</v>
      </c>
      <c r="C11" s="124" t="s">
        <v>9</v>
      </c>
      <c r="D11" s="121" t="s">
        <v>10</v>
      </c>
      <c r="E11" s="126">
        <v>27797</v>
      </c>
      <c r="F11" s="129">
        <v>65000</v>
      </c>
      <c r="G11" s="126">
        <v>34297</v>
      </c>
      <c r="H11" s="146">
        <f t="shared" ref="H11:H24" ca="1" si="0">($C$7-G11)/$C$8</f>
        <v>28.210814510609172</v>
      </c>
      <c r="I11" s="21">
        <f t="shared" ref="I11:I24" ca="1" si="1">($C$7-E11)/$C$8</f>
        <v>46.006844626967833</v>
      </c>
      <c r="J11" s="7">
        <v>1000</v>
      </c>
    </row>
    <row r="12" spans="1:10" x14ac:dyDescent="0.2">
      <c r="A12" s="124" t="s">
        <v>14</v>
      </c>
      <c r="B12" s="124" t="s">
        <v>15</v>
      </c>
      <c r="C12" s="124" t="s">
        <v>16</v>
      </c>
      <c r="D12" s="121" t="s">
        <v>13</v>
      </c>
      <c r="E12" s="126">
        <v>24297</v>
      </c>
      <c r="F12" s="129">
        <v>100000</v>
      </c>
      <c r="G12" s="126">
        <v>34297</v>
      </c>
      <c r="H12" s="146">
        <f t="shared" ca="1" si="0"/>
        <v>28.210814510609172</v>
      </c>
      <c r="I12" s="21">
        <f t="shared" ca="1" si="1"/>
        <v>55.589322381930188</v>
      </c>
      <c r="J12" s="7">
        <v>500</v>
      </c>
    </row>
    <row r="13" spans="1:10" x14ac:dyDescent="0.2">
      <c r="A13" s="124" t="s">
        <v>24</v>
      </c>
      <c r="B13" s="124" t="s">
        <v>15</v>
      </c>
      <c r="C13" s="124" t="s">
        <v>25</v>
      </c>
      <c r="D13" s="121" t="s">
        <v>10</v>
      </c>
      <c r="E13" s="126">
        <v>32347</v>
      </c>
      <c r="F13" s="129">
        <v>19500</v>
      </c>
      <c r="G13" s="126">
        <v>34297</v>
      </c>
      <c r="H13" s="146">
        <f t="shared" ca="1" si="0"/>
        <v>28.210814510609172</v>
      </c>
      <c r="I13" s="21">
        <f t="shared" ca="1" si="1"/>
        <v>33.549623545516766</v>
      </c>
      <c r="J13" s="7">
        <v>1000</v>
      </c>
    </row>
    <row r="14" spans="1:10" x14ac:dyDescent="0.2">
      <c r="A14" s="124" t="s">
        <v>26</v>
      </c>
      <c r="B14" s="124" t="s">
        <v>15</v>
      </c>
      <c r="C14" s="124" t="s">
        <v>25</v>
      </c>
      <c r="D14" s="121" t="s">
        <v>10</v>
      </c>
      <c r="E14" s="126">
        <v>32447</v>
      </c>
      <c r="F14" s="129">
        <v>18500</v>
      </c>
      <c r="G14" s="126">
        <v>34297</v>
      </c>
      <c r="H14" s="146">
        <f t="shared" ca="1" si="0"/>
        <v>28.210814510609172</v>
      </c>
      <c r="I14" s="21">
        <f t="shared" ca="1" si="1"/>
        <v>33.275838466803556</v>
      </c>
      <c r="J14" s="7">
        <v>2500</v>
      </c>
    </row>
    <row r="15" spans="1:10" x14ac:dyDescent="0.2">
      <c r="A15" s="124" t="s">
        <v>28</v>
      </c>
      <c r="B15" s="124" t="s">
        <v>12</v>
      </c>
      <c r="C15" s="124" t="s">
        <v>9</v>
      </c>
      <c r="D15" s="121" t="s">
        <v>13</v>
      </c>
      <c r="E15" s="126">
        <v>29679</v>
      </c>
      <c r="F15" s="129">
        <v>40000</v>
      </c>
      <c r="G15" s="126">
        <v>33679</v>
      </c>
      <c r="H15" s="146">
        <f t="shared" ca="1" si="0"/>
        <v>29.902806297056809</v>
      </c>
      <c r="I15" s="21">
        <f t="shared" ca="1" si="1"/>
        <v>40.854209445585212</v>
      </c>
      <c r="J15" s="7">
        <v>500</v>
      </c>
    </row>
    <row r="16" spans="1:10" x14ac:dyDescent="0.2">
      <c r="A16" s="124" t="s">
        <v>17</v>
      </c>
      <c r="B16" s="124" t="s">
        <v>12</v>
      </c>
      <c r="C16" s="124" t="s">
        <v>9</v>
      </c>
      <c r="D16" s="121" t="s">
        <v>10</v>
      </c>
      <c r="E16" s="126">
        <v>28729</v>
      </c>
      <c r="F16" s="129">
        <v>49500</v>
      </c>
      <c r="G16" s="126">
        <v>33679</v>
      </c>
      <c r="H16" s="146">
        <f t="shared" ca="1" si="0"/>
        <v>29.902806297056809</v>
      </c>
      <c r="I16" s="21">
        <f t="shared" ca="1" si="1"/>
        <v>43.455167693360714</v>
      </c>
      <c r="J16" s="7">
        <v>0</v>
      </c>
    </row>
    <row r="17" spans="1:26" x14ac:dyDescent="0.2">
      <c r="A17" s="124" t="s">
        <v>11</v>
      </c>
      <c r="B17" s="124" t="s">
        <v>12</v>
      </c>
      <c r="C17" s="124" t="s">
        <v>9</v>
      </c>
      <c r="D17" s="121" t="s">
        <v>10</v>
      </c>
      <c r="E17" s="126">
        <v>29179</v>
      </c>
      <c r="F17" s="129">
        <v>45000</v>
      </c>
      <c r="G17" s="126">
        <v>33679</v>
      </c>
      <c r="H17" s="146">
        <f t="shared" ca="1" si="0"/>
        <v>29.902806297056809</v>
      </c>
      <c r="I17" s="5">
        <f t="shared" ca="1" si="1"/>
        <v>42.223134839151264</v>
      </c>
      <c r="J17" s="7">
        <v>1000</v>
      </c>
    </row>
    <row r="18" spans="1:26" x14ac:dyDescent="0.2">
      <c r="A18" s="124" t="s">
        <v>22</v>
      </c>
      <c r="B18" s="124" t="s">
        <v>12</v>
      </c>
      <c r="C18" s="124" t="s">
        <v>16</v>
      </c>
      <c r="D18" s="121" t="s">
        <v>13</v>
      </c>
      <c r="E18" s="126">
        <v>26179</v>
      </c>
      <c r="F18" s="129">
        <v>75000</v>
      </c>
      <c r="G18" s="126">
        <v>33679</v>
      </c>
      <c r="H18" s="146">
        <f t="shared" ca="1" si="0"/>
        <v>29.902806297056809</v>
      </c>
      <c r="I18" s="5">
        <f t="shared" ca="1" si="1"/>
        <v>50.436687200547567</v>
      </c>
      <c r="J18" s="7">
        <v>0</v>
      </c>
    </row>
    <row r="19" spans="1:26" x14ac:dyDescent="0.2">
      <c r="A19" s="124" t="s">
        <v>23</v>
      </c>
      <c r="B19" s="124" t="s">
        <v>8</v>
      </c>
      <c r="C19" s="124" t="s">
        <v>9</v>
      </c>
      <c r="D19" s="121" t="s">
        <v>13</v>
      </c>
      <c r="E19" s="126">
        <v>28562</v>
      </c>
      <c r="F19" s="129">
        <v>42500</v>
      </c>
      <c r="G19" s="126">
        <v>32812</v>
      </c>
      <c r="H19" s="146">
        <f t="shared" ca="1" si="0"/>
        <v>32.276522929500345</v>
      </c>
      <c r="I19" s="5">
        <f t="shared" ca="1" si="1"/>
        <v>43.912388774811774</v>
      </c>
      <c r="J19" s="7">
        <v>2000</v>
      </c>
    </row>
    <row r="20" spans="1:26" x14ac:dyDescent="0.2">
      <c r="A20" s="124" t="s">
        <v>7</v>
      </c>
      <c r="B20" s="124" t="s">
        <v>8</v>
      </c>
      <c r="C20" s="124" t="s">
        <v>9</v>
      </c>
      <c r="D20" s="121" t="s">
        <v>10</v>
      </c>
      <c r="E20" s="126">
        <v>28427</v>
      </c>
      <c r="F20" s="129">
        <v>47500</v>
      </c>
      <c r="G20" s="126">
        <v>33177</v>
      </c>
      <c r="H20" s="146">
        <f t="shared" ca="1" si="0"/>
        <v>31.277207392197127</v>
      </c>
      <c r="I20" s="5">
        <f t="shared" ca="1" si="1"/>
        <v>44.281998631074607</v>
      </c>
      <c r="J20" s="7">
        <v>1000</v>
      </c>
    </row>
    <row r="21" spans="1:26" x14ac:dyDescent="0.2">
      <c r="A21" s="124" t="s">
        <v>18</v>
      </c>
      <c r="B21" s="124" t="s">
        <v>8</v>
      </c>
      <c r="C21" s="124" t="s">
        <v>9</v>
      </c>
      <c r="D21" s="121" t="s">
        <v>13</v>
      </c>
      <c r="E21" s="126">
        <v>29692</v>
      </c>
      <c r="F21" s="129">
        <v>38500</v>
      </c>
      <c r="G21" s="126">
        <v>33542</v>
      </c>
      <c r="H21" s="146">
        <f t="shared" ca="1" si="0"/>
        <v>30.277891854893909</v>
      </c>
      <c r="I21" s="5">
        <f t="shared" ca="1" si="1"/>
        <v>40.818617385352496</v>
      </c>
      <c r="J21" s="7">
        <v>500</v>
      </c>
    </row>
    <row r="22" spans="1:26" x14ac:dyDescent="0.2">
      <c r="A22" s="124" t="s">
        <v>29</v>
      </c>
      <c r="B22" s="124" t="s">
        <v>8</v>
      </c>
      <c r="C22" s="124" t="s">
        <v>16</v>
      </c>
      <c r="D22" s="121" t="s">
        <v>10</v>
      </c>
      <c r="E22" s="126">
        <v>28479</v>
      </c>
      <c r="F22" s="129">
        <v>52000</v>
      </c>
      <c r="G22" s="126">
        <v>33679</v>
      </c>
      <c r="H22" s="146">
        <f t="shared" ca="1" si="0"/>
        <v>29.902806297056809</v>
      </c>
      <c r="I22" s="5">
        <f t="shared" ca="1" si="1"/>
        <v>44.139630390143736</v>
      </c>
      <c r="J22" s="7">
        <v>1000</v>
      </c>
      <c r="O22"/>
      <c r="P22"/>
      <c r="Q22"/>
    </row>
    <row r="23" spans="1:26" x14ac:dyDescent="0.2">
      <c r="A23" s="124" t="s">
        <v>19</v>
      </c>
      <c r="B23" s="124" t="s">
        <v>20</v>
      </c>
      <c r="C23" s="124" t="s">
        <v>9</v>
      </c>
      <c r="D23" s="121" t="s">
        <v>10</v>
      </c>
      <c r="E23" s="126">
        <v>29158</v>
      </c>
      <c r="F23" s="129">
        <v>47500</v>
      </c>
      <c r="G23" s="126">
        <v>33908</v>
      </c>
      <c r="H23" s="146">
        <f t="shared" ca="1" si="0"/>
        <v>29.27583846680356</v>
      </c>
      <c r="I23" s="5">
        <f t="shared" ca="1" si="1"/>
        <v>42.280629705681044</v>
      </c>
      <c r="J23" s="7">
        <v>1000</v>
      </c>
      <c r="O23"/>
      <c r="P23"/>
      <c r="Q23"/>
    </row>
    <row r="24" spans="1:26" x14ac:dyDescent="0.2">
      <c r="A24" s="124" t="s">
        <v>21</v>
      </c>
      <c r="B24" s="124" t="s">
        <v>20</v>
      </c>
      <c r="C24" s="124" t="s">
        <v>16</v>
      </c>
      <c r="D24" s="121" t="s">
        <v>10</v>
      </c>
      <c r="E24" s="126">
        <v>28773</v>
      </c>
      <c r="F24" s="129">
        <v>55000</v>
      </c>
      <c r="G24" s="126">
        <v>34273</v>
      </c>
      <c r="H24" s="146">
        <f t="shared" ca="1" si="0"/>
        <v>28.276522929500342</v>
      </c>
      <c r="I24" s="5">
        <f t="shared" ca="1" si="1"/>
        <v>43.3347022587269</v>
      </c>
      <c r="J24" s="7">
        <v>0</v>
      </c>
      <c r="O24"/>
      <c r="P24"/>
      <c r="Q24"/>
    </row>
    <row r="25" spans="1:26" x14ac:dyDescent="0.2">
      <c r="A25" s="128"/>
      <c r="B25" s="128"/>
      <c r="C25" s="128"/>
      <c r="D25" s="144"/>
      <c r="E25" s="130"/>
      <c r="F25" s="145"/>
      <c r="G25" s="130"/>
      <c r="H25" s="147"/>
      <c r="I25" s="22"/>
      <c r="J25" s="22"/>
      <c r="O25"/>
      <c r="P25"/>
      <c r="Q25"/>
    </row>
    <row r="26" spans="1:26" x14ac:dyDescent="0.2">
      <c r="O26"/>
      <c r="P26"/>
      <c r="Q26"/>
    </row>
    <row r="27" spans="1:26" x14ac:dyDescent="0.2">
      <c r="O27"/>
      <c r="P27"/>
      <c r="Q27"/>
    </row>
    <row r="28" spans="1:26" ht="76.5" customHeight="1" x14ac:dyDescent="0.2">
      <c r="A28" s="295" t="s">
        <v>652</v>
      </c>
      <c r="B28" s="296"/>
      <c r="C28" s="296"/>
      <c r="D28" s="296"/>
      <c r="E28" s="296"/>
      <c r="F28" s="296"/>
      <c r="G28" s="296"/>
      <c r="H28" s="296"/>
      <c r="I28" s="166"/>
      <c r="Z28" s="164"/>
    </row>
    <row r="29" spans="1:26" x14ac:dyDescent="0.2">
      <c r="E29"/>
      <c r="F29"/>
      <c r="G29"/>
      <c r="H29"/>
      <c r="I29"/>
      <c r="J29"/>
      <c r="O29"/>
      <c r="P29"/>
      <c r="Q29"/>
    </row>
    <row r="30" spans="1:26" x14ac:dyDescent="0.2">
      <c r="B30" s="10"/>
      <c r="E30"/>
      <c r="F30"/>
      <c r="G30"/>
      <c r="H30"/>
      <c r="I30"/>
      <c r="J30"/>
      <c r="O30"/>
      <c r="P30"/>
      <c r="Q30"/>
    </row>
    <row r="31" spans="1:26" x14ac:dyDescent="0.2">
      <c r="B31" s="10"/>
      <c r="E31"/>
      <c r="F31"/>
      <c r="G31"/>
      <c r="H31"/>
      <c r="I31"/>
      <c r="J31"/>
      <c r="O31"/>
      <c r="P31"/>
      <c r="Q31"/>
    </row>
    <row r="32" spans="1:26" x14ac:dyDescent="0.2">
      <c r="E32"/>
      <c r="F32"/>
      <c r="G32"/>
      <c r="H32"/>
      <c r="I32"/>
      <c r="J32"/>
      <c r="O32"/>
      <c r="P32"/>
      <c r="Q32"/>
    </row>
    <row r="33" spans="5:17" x14ac:dyDescent="0.2">
      <c r="E33"/>
      <c r="F33"/>
      <c r="G33"/>
      <c r="H33"/>
      <c r="I33"/>
      <c r="J33"/>
      <c r="O33"/>
      <c r="P33"/>
      <c r="Q33"/>
    </row>
    <row r="34" spans="5:17" x14ac:dyDescent="0.2">
      <c r="E34"/>
      <c r="F34"/>
      <c r="G34"/>
      <c r="H34"/>
      <c r="I34"/>
      <c r="J34"/>
      <c r="O34"/>
      <c r="P34"/>
      <c r="Q34"/>
    </row>
    <row r="35" spans="5:17" x14ac:dyDescent="0.2">
      <c r="E35"/>
      <c r="F35"/>
      <c r="G35"/>
      <c r="H35"/>
      <c r="I35"/>
      <c r="J35"/>
      <c r="O35"/>
      <c r="P35"/>
      <c r="Q35"/>
    </row>
    <row r="36" spans="5:17" x14ac:dyDescent="0.2">
      <c r="E36"/>
      <c r="F36"/>
      <c r="G36"/>
      <c r="H36"/>
      <c r="I36"/>
      <c r="J36"/>
      <c r="O36"/>
      <c r="P36"/>
      <c r="Q36"/>
    </row>
    <row r="37" spans="5:17" x14ac:dyDescent="0.2">
      <c r="E37"/>
      <c r="F37"/>
      <c r="G37"/>
      <c r="H37"/>
      <c r="I37"/>
      <c r="J37"/>
      <c r="O37"/>
      <c r="P37"/>
      <c r="Q37"/>
    </row>
    <row r="38" spans="5:17" x14ac:dyDescent="0.2">
      <c r="E38"/>
      <c r="F38"/>
      <c r="G38"/>
      <c r="H38"/>
      <c r="I38"/>
      <c r="J38"/>
    </row>
    <row r="39" spans="5:17" x14ac:dyDescent="0.2">
      <c r="E39"/>
      <c r="F39"/>
      <c r="G39"/>
      <c r="H39"/>
      <c r="I39"/>
      <c r="J39"/>
    </row>
    <row r="40" spans="5:17" x14ac:dyDescent="0.2">
      <c r="E40"/>
      <c r="F40"/>
      <c r="G40"/>
      <c r="H40"/>
      <c r="I40"/>
      <c r="J40"/>
    </row>
    <row r="41" spans="5:17" hidden="1" x14ac:dyDescent="0.2">
      <c r="E41"/>
      <c r="F41"/>
      <c r="G41"/>
      <c r="H41"/>
      <c r="I41"/>
      <c r="J41"/>
    </row>
    <row r="42" spans="5:17" hidden="1" x14ac:dyDescent="0.2">
      <c r="E42"/>
      <c r="F42"/>
      <c r="G42"/>
      <c r="H42"/>
      <c r="I42"/>
      <c r="J42"/>
    </row>
    <row r="43" spans="5:17" hidden="1" x14ac:dyDescent="0.2">
      <c r="E43"/>
      <c r="F43"/>
      <c r="G43"/>
      <c r="H43"/>
      <c r="I43"/>
      <c r="J43"/>
    </row>
    <row r="44" spans="5:17" hidden="1" x14ac:dyDescent="0.2">
      <c r="E44"/>
      <c r="F44"/>
      <c r="G44"/>
      <c r="H44"/>
      <c r="I44"/>
      <c r="J44"/>
    </row>
    <row r="45" spans="5:17" hidden="1" x14ac:dyDescent="0.2">
      <c r="E45"/>
      <c r="F45"/>
      <c r="G45"/>
      <c r="H45"/>
      <c r="I45"/>
      <c r="J45"/>
    </row>
    <row r="46" spans="5:17" hidden="1" x14ac:dyDescent="0.2">
      <c r="E46"/>
      <c r="F46"/>
      <c r="G46"/>
      <c r="H46"/>
      <c r="I46"/>
      <c r="J46"/>
    </row>
    <row r="47" spans="5:17" hidden="1" x14ac:dyDescent="0.2">
      <c r="E47"/>
      <c r="F47"/>
      <c r="G47"/>
      <c r="H47"/>
      <c r="I47"/>
      <c r="J47"/>
    </row>
    <row r="48" spans="5:17" hidden="1" x14ac:dyDescent="0.2">
      <c r="E48"/>
      <c r="F48"/>
      <c r="G48"/>
      <c r="H48"/>
      <c r="I48"/>
      <c r="J48"/>
    </row>
    <row r="49" spans="5:10" x14ac:dyDescent="0.2">
      <c r="E49"/>
      <c r="F49"/>
      <c r="G49"/>
      <c r="H49"/>
      <c r="I49"/>
      <c r="J49"/>
    </row>
  </sheetData>
  <mergeCells count="1">
    <mergeCell ref="A28:H28"/>
  </mergeCells>
  <pageMargins left="0.75" right="0.75" top="1" bottom="1" header="0.5" footer="0.5"/>
  <pageSetup orientation="portrait" horizontalDpi="300" verticalDpi="300" r:id="rId1"/>
  <headerFooter alignWithMargins="0">
    <oddHeader>&amp;A</oddHeader>
    <oddFooter>Page &amp;P</oddFooter>
  </headerFooter>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91117-5F19-4A56-AC60-7BD275828969}">
  <sheetPr codeName="Sheet17"/>
  <dimension ref="A1:K14"/>
  <sheetViews>
    <sheetView zoomScale="130" zoomScaleNormal="130" workbookViewId="0">
      <selection activeCell="A2" sqref="A2:XFD2"/>
    </sheetView>
  </sheetViews>
  <sheetFormatPr defaultRowHeight="12.75" x14ac:dyDescent="0.2"/>
  <cols>
    <col min="1" max="1" width="14" bestFit="1" customWidth="1"/>
    <col min="2" max="2" width="17" bestFit="1" customWidth="1"/>
    <col min="3" max="3" width="9" bestFit="1" customWidth="1"/>
    <col min="4" max="4" width="8" bestFit="1" customWidth="1"/>
    <col min="5" max="5" width="11.7109375" bestFit="1" customWidth="1"/>
  </cols>
  <sheetData>
    <row r="1" spans="1:11" s="181" customFormat="1" ht="18" x14ac:dyDescent="0.25">
      <c r="A1" s="105" t="s">
        <v>679</v>
      </c>
      <c r="B1" s="248"/>
      <c r="C1" s="248"/>
      <c r="D1" s="248"/>
      <c r="E1" s="248"/>
      <c r="F1" s="248"/>
      <c r="G1" s="248"/>
      <c r="H1" s="248"/>
      <c r="I1" s="248"/>
      <c r="J1" s="248"/>
      <c r="K1" s="248"/>
    </row>
    <row r="2" spans="1:11" s="94" customFormat="1" hidden="1" x14ac:dyDescent="0.2">
      <c r="A2" s="185"/>
      <c r="B2" s="185"/>
      <c r="C2" s="185"/>
      <c r="D2" s="185"/>
      <c r="E2" s="185"/>
      <c r="F2" s="185"/>
      <c r="G2" s="185"/>
      <c r="H2" s="185"/>
      <c r="I2" s="185"/>
      <c r="J2" s="185"/>
      <c r="K2" s="185"/>
    </row>
    <row r="3" spans="1:11" s="273" customFormat="1" collapsed="1" x14ac:dyDescent="0.2">
      <c r="A3" s="269" t="str">
        <f>IF(A2="","",IF(Disable_Video_Hyperlinks,A2,HYPERLINK(Video_website&amp;A2,A2)))</f>
        <v/>
      </c>
      <c r="B3" s="275"/>
      <c r="C3" s="275"/>
      <c r="D3" s="275"/>
      <c r="E3" s="275"/>
      <c r="F3" s="275"/>
      <c r="G3" s="275"/>
      <c r="H3" s="275"/>
      <c r="I3" s="275"/>
      <c r="J3" s="275"/>
      <c r="K3" s="275"/>
    </row>
    <row r="4" spans="1:11" s="94" customFormat="1" x14ac:dyDescent="0.2">
      <c r="A4" s="271" t="str">
        <f>IF(B2="","",B2)</f>
        <v/>
      </c>
      <c r="B4" s="185"/>
      <c r="C4" s="185"/>
      <c r="D4" s="185"/>
      <c r="E4" s="185"/>
      <c r="F4" s="185"/>
      <c r="G4" s="185"/>
      <c r="H4" s="185"/>
      <c r="I4" s="185"/>
      <c r="J4" s="185"/>
      <c r="K4" s="185"/>
    </row>
    <row r="6" spans="1:11" x14ac:dyDescent="0.2">
      <c r="A6" s="180" t="s">
        <v>3</v>
      </c>
      <c r="B6" t="s">
        <v>678</v>
      </c>
    </row>
    <row r="8" spans="1:11" x14ac:dyDescent="0.2">
      <c r="A8" s="180" t="s">
        <v>677</v>
      </c>
      <c r="B8" s="180" t="s">
        <v>676</v>
      </c>
    </row>
    <row r="9" spans="1:11" x14ac:dyDescent="0.2">
      <c r="A9" s="180" t="s">
        <v>675</v>
      </c>
      <c r="B9" t="s">
        <v>9</v>
      </c>
      <c r="C9" t="s">
        <v>16</v>
      </c>
      <c r="D9" t="s">
        <v>25</v>
      </c>
      <c r="E9" t="s">
        <v>92</v>
      </c>
    </row>
    <row r="10" spans="1:11" x14ac:dyDescent="0.2">
      <c r="A10" s="181" t="s">
        <v>15</v>
      </c>
      <c r="B10" s="16">
        <v>65000</v>
      </c>
      <c r="C10" s="16">
        <v>100000</v>
      </c>
      <c r="D10" s="16">
        <v>38000</v>
      </c>
      <c r="E10" s="16">
        <v>203000</v>
      </c>
    </row>
    <row r="11" spans="1:11" x14ac:dyDescent="0.2">
      <c r="A11" s="181" t="s">
        <v>12</v>
      </c>
      <c r="B11" s="16">
        <v>134500</v>
      </c>
      <c r="C11" s="16">
        <v>75000</v>
      </c>
      <c r="D11" s="16"/>
      <c r="E11" s="16">
        <v>209500</v>
      </c>
    </row>
    <row r="12" spans="1:11" x14ac:dyDescent="0.2">
      <c r="A12" s="181" t="s">
        <v>8</v>
      </c>
      <c r="B12" s="16">
        <v>128500</v>
      </c>
      <c r="C12" s="16">
        <v>52000</v>
      </c>
      <c r="D12" s="16"/>
      <c r="E12" s="16">
        <v>180500</v>
      </c>
    </row>
    <row r="13" spans="1:11" x14ac:dyDescent="0.2">
      <c r="A13" s="181" t="s">
        <v>20</v>
      </c>
      <c r="B13" s="16">
        <v>47500</v>
      </c>
      <c r="C13" s="16">
        <v>55000</v>
      </c>
      <c r="D13" s="16"/>
      <c r="E13" s="16">
        <v>102500</v>
      </c>
    </row>
    <row r="14" spans="1:11" x14ac:dyDescent="0.2">
      <c r="A14" s="181" t="s">
        <v>92</v>
      </c>
      <c r="B14" s="16">
        <v>375500</v>
      </c>
      <c r="C14" s="16">
        <v>282000</v>
      </c>
      <c r="D14" s="16">
        <v>38000</v>
      </c>
      <c r="E14" s="16">
        <v>695500</v>
      </c>
    </row>
  </sheetData>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3"/>
  <dimension ref="A1:G24"/>
  <sheetViews>
    <sheetView zoomScale="130" zoomScaleNormal="130" workbookViewId="0">
      <selection activeCell="A2" sqref="A2:XFD2"/>
    </sheetView>
  </sheetViews>
  <sheetFormatPr defaultColWidth="9.140625" defaultRowHeight="12.75" x14ac:dyDescent="0.2"/>
  <cols>
    <col min="1" max="1" width="16.42578125" style="4" customWidth="1"/>
    <col min="2" max="2" width="17.5703125" style="4" customWidth="1"/>
    <col min="3" max="4" width="12.28515625" style="4" customWidth="1"/>
    <col min="5" max="5" width="11.140625" style="4" customWidth="1"/>
    <col min="6" max="6" width="11.140625" style="6" customWidth="1"/>
    <col min="7" max="7" width="8.28515625" style="4" bestFit="1" customWidth="1"/>
    <col min="8" max="25" width="9.140625" style="4"/>
    <col min="26" max="26" width="9.140625" style="4" customWidth="1"/>
    <col min="27" max="16384" width="9.140625" style="4"/>
  </cols>
  <sheetData>
    <row r="1" spans="1:7" s="162" customFormat="1" ht="18" x14ac:dyDescent="0.25">
      <c r="A1" s="99" t="s">
        <v>250</v>
      </c>
      <c r="F1" s="163"/>
    </row>
    <row r="2" spans="1:7" s="94" customFormat="1" hidden="1" x14ac:dyDescent="0.2">
      <c r="A2" s="183"/>
      <c r="B2" s="183"/>
      <c r="C2" s="183"/>
      <c r="D2" s="183"/>
      <c r="E2" s="183"/>
      <c r="F2" s="184"/>
      <c r="G2" s="183"/>
    </row>
    <row r="3" spans="1:7" s="273" customFormat="1" collapsed="1" x14ac:dyDescent="0.2">
      <c r="A3" s="269" t="str">
        <f>IF(A2="","",IF(Disable_Video_Hyperlinks,A2,HYPERLINK(Video_website&amp;A2,A2)))</f>
        <v/>
      </c>
      <c r="F3" s="274"/>
    </row>
    <row r="4" spans="1:7" s="94" customFormat="1" x14ac:dyDescent="0.2">
      <c r="A4" s="271" t="str">
        <f>IF(B2="","",B2)</f>
        <v/>
      </c>
      <c r="B4" s="183"/>
      <c r="C4" s="183"/>
      <c r="D4" s="183"/>
      <c r="E4" s="183"/>
      <c r="F4" s="184"/>
      <c r="G4" s="183"/>
    </row>
    <row r="5" spans="1:7" x14ac:dyDescent="0.2">
      <c r="A5" s="1"/>
    </row>
    <row r="6" spans="1:7" x14ac:dyDescent="0.2">
      <c r="A6" s="1" t="s">
        <v>39</v>
      </c>
    </row>
    <row r="7" spans="1:7" x14ac:dyDescent="0.2">
      <c r="A7" s="4" t="s">
        <v>42</v>
      </c>
      <c r="C7" s="6">
        <f ca="1">TODAY()</f>
        <v>44601</v>
      </c>
    </row>
    <row r="8" spans="1:7" x14ac:dyDescent="0.2">
      <c r="A8" s="4" t="s">
        <v>40</v>
      </c>
      <c r="C8" s="124">
        <v>365.25</v>
      </c>
    </row>
    <row r="9" spans="1:7" ht="13.5" thickBot="1" x14ac:dyDescent="0.25"/>
    <row r="10" spans="1:7" s="13" customFormat="1" ht="13.5" thickBot="1" x14ac:dyDescent="0.25">
      <c r="A10" s="2" t="s">
        <v>0</v>
      </c>
      <c r="B10" s="2" t="s">
        <v>1</v>
      </c>
      <c r="C10" s="2" t="s">
        <v>2</v>
      </c>
      <c r="D10" s="2" t="s">
        <v>3</v>
      </c>
      <c r="E10" s="2" t="s">
        <v>6</v>
      </c>
      <c r="F10" s="3" t="s">
        <v>5</v>
      </c>
      <c r="G10" s="2" t="s">
        <v>4</v>
      </c>
    </row>
    <row r="11" spans="1:7" x14ac:dyDescent="0.2">
      <c r="A11" s="124" t="s">
        <v>27</v>
      </c>
      <c r="B11" s="124" t="s">
        <v>15</v>
      </c>
      <c r="C11" s="124" t="s">
        <v>9</v>
      </c>
      <c r="D11" s="121" t="s">
        <v>10</v>
      </c>
      <c r="E11" s="129">
        <v>65000</v>
      </c>
      <c r="F11" s="126">
        <v>34297</v>
      </c>
      <c r="G11" s="5">
        <f t="shared" ref="G11:G24" ca="1" si="0">($C$7-F11)/$C$8</f>
        <v>28.210814510609172</v>
      </c>
    </row>
    <row r="12" spans="1:7" x14ac:dyDescent="0.2">
      <c r="A12" s="124" t="s">
        <v>14</v>
      </c>
      <c r="B12" s="124" t="s">
        <v>15</v>
      </c>
      <c r="C12" s="124" t="s">
        <v>16</v>
      </c>
      <c r="D12" s="121" t="s">
        <v>13</v>
      </c>
      <c r="E12" s="129">
        <v>100000</v>
      </c>
      <c r="F12" s="126">
        <v>34297</v>
      </c>
      <c r="G12" s="5">
        <f t="shared" ca="1" si="0"/>
        <v>28.210814510609172</v>
      </c>
    </row>
    <row r="13" spans="1:7" x14ac:dyDescent="0.2">
      <c r="A13" s="124" t="s">
        <v>24</v>
      </c>
      <c r="B13" s="124" t="s">
        <v>15</v>
      </c>
      <c r="C13" s="124" t="s">
        <v>25</v>
      </c>
      <c r="D13" s="121" t="s">
        <v>10</v>
      </c>
      <c r="E13" s="129">
        <v>19500</v>
      </c>
      <c r="F13" s="126">
        <v>34297</v>
      </c>
      <c r="G13" s="5">
        <f t="shared" ca="1" si="0"/>
        <v>28.210814510609172</v>
      </c>
    </row>
    <row r="14" spans="1:7" x14ac:dyDescent="0.2">
      <c r="A14" s="124" t="s">
        <v>26</v>
      </c>
      <c r="B14" s="124" t="s">
        <v>15</v>
      </c>
      <c r="C14" s="124" t="s">
        <v>25</v>
      </c>
      <c r="D14" s="121" t="s">
        <v>10</v>
      </c>
      <c r="E14" s="129">
        <v>18500</v>
      </c>
      <c r="F14" s="126">
        <v>34297</v>
      </c>
      <c r="G14" s="5">
        <f t="shared" ca="1" si="0"/>
        <v>28.210814510609172</v>
      </c>
    </row>
    <row r="15" spans="1:7" x14ac:dyDescent="0.2">
      <c r="A15" s="124" t="s">
        <v>28</v>
      </c>
      <c r="B15" s="124" t="s">
        <v>12</v>
      </c>
      <c r="C15" s="124" t="s">
        <v>9</v>
      </c>
      <c r="D15" s="121" t="s">
        <v>13</v>
      </c>
      <c r="E15" s="129">
        <v>40000</v>
      </c>
      <c r="F15" s="126">
        <v>33679</v>
      </c>
      <c r="G15" s="5">
        <f t="shared" ca="1" si="0"/>
        <v>29.902806297056809</v>
      </c>
    </row>
    <row r="16" spans="1:7" x14ac:dyDescent="0.2">
      <c r="A16" s="124" t="s">
        <v>17</v>
      </c>
      <c r="B16" s="124" t="s">
        <v>12</v>
      </c>
      <c r="C16" s="124" t="s">
        <v>9</v>
      </c>
      <c r="D16" s="121" t="s">
        <v>10</v>
      </c>
      <c r="E16" s="129">
        <v>49500</v>
      </c>
      <c r="F16" s="126">
        <v>33679</v>
      </c>
      <c r="G16" s="5">
        <f t="shared" ca="1" si="0"/>
        <v>29.902806297056809</v>
      </c>
    </row>
    <row r="17" spans="1:7" x14ac:dyDescent="0.2">
      <c r="A17" s="124" t="s">
        <v>11</v>
      </c>
      <c r="B17" s="124" t="s">
        <v>12</v>
      </c>
      <c r="C17" s="124" t="s">
        <v>9</v>
      </c>
      <c r="D17" s="121" t="s">
        <v>10</v>
      </c>
      <c r="E17" s="129">
        <v>45000</v>
      </c>
      <c r="F17" s="126">
        <v>33679</v>
      </c>
      <c r="G17" s="5">
        <f t="shared" ca="1" si="0"/>
        <v>29.902806297056809</v>
      </c>
    </row>
    <row r="18" spans="1:7" x14ac:dyDescent="0.2">
      <c r="A18" s="124" t="s">
        <v>22</v>
      </c>
      <c r="B18" s="124" t="s">
        <v>12</v>
      </c>
      <c r="C18" s="124" t="s">
        <v>16</v>
      </c>
      <c r="D18" s="121" t="s">
        <v>13</v>
      </c>
      <c r="E18" s="129">
        <v>75000</v>
      </c>
      <c r="F18" s="126">
        <v>33679</v>
      </c>
      <c r="G18" s="5">
        <f t="shared" ca="1" si="0"/>
        <v>29.902806297056809</v>
      </c>
    </row>
    <row r="19" spans="1:7" x14ac:dyDescent="0.2">
      <c r="A19" s="124" t="s">
        <v>23</v>
      </c>
      <c r="B19" s="124" t="s">
        <v>8</v>
      </c>
      <c r="C19" s="124" t="s">
        <v>9</v>
      </c>
      <c r="D19" s="121" t="s">
        <v>13</v>
      </c>
      <c r="E19" s="129">
        <v>42500</v>
      </c>
      <c r="F19" s="126">
        <v>32812</v>
      </c>
      <c r="G19" s="5">
        <f t="shared" ca="1" si="0"/>
        <v>32.276522929500345</v>
      </c>
    </row>
    <row r="20" spans="1:7" x14ac:dyDescent="0.2">
      <c r="A20" s="124" t="s">
        <v>7</v>
      </c>
      <c r="B20" s="124" t="s">
        <v>8</v>
      </c>
      <c r="C20" s="124" t="s">
        <v>9</v>
      </c>
      <c r="D20" s="121" t="s">
        <v>10</v>
      </c>
      <c r="E20" s="129">
        <v>47500</v>
      </c>
      <c r="F20" s="126">
        <v>33177</v>
      </c>
      <c r="G20" s="5">
        <f t="shared" ca="1" si="0"/>
        <v>31.277207392197127</v>
      </c>
    </row>
    <row r="21" spans="1:7" x14ac:dyDescent="0.2">
      <c r="A21" s="124" t="s">
        <v>18</v>
      </c>
      <c r="B21" s="124" t="s">
        <v>8</v>
      </c>
      <c r="C21" s="124" t="s">
        <v>9</v>
      </c>
      <c r="D21" s="121" t="s">
        <v>13</v>
      </c>
      <c r="E21" s="129">
        <v>38500</v>
      </c>
      <c r="F21" s="126">
        <v>33542</v>
      </c>
      <c r="G21" s="5">
        <f t="shared" ca="1" si="0"/>
        <v>30.277891854893909</v>
      </c>
    </row>
    <row r="22" spans="1:7" x14ac:dyDescent="0.2">
      <c r="A22" s="124" t="s">
        <v>29</v>
      </c>
      <c r="B22" s="124" t="s">
        <v>8</v>
      </c>
      <c r="C22" s="124" t="s">
        <v>16</v>
      </c>
      <c r="D22" s="121" t="s">
        <v>10</v>
      </c>
      <c r="E22" s="129">
        <v>52000</v>
      </c>
      <c r="F22" s="126">
        <v>33679</v>
      </c>
      <c r="G22" s="5">
        <f t="shared" ca="1" si="0"/>
        <v>29.902806297056809</v>
      </c>
    </row>
    <row r="23" spans="1:7" x14ac:dyDescent="0.2">
      <c r="A23" s="124" t="s">
        <v>19</v>
      </c>
      <c r="B23" s="124" t="s">
        <v>20</v>
      </c>
      <c r="C23" s="124" t="s">
        <v>9</v>
      </c>
      <c r="D23" s="121" t="s">
        <v>10</v>
      </c>
      <c r="E23" s="129">
        <v>47500</v>
      </c>
      <c r="F23" s="126">
        <v>33908</v>
      </c>
      <c r="G23" s="5">
        <f t="shared" ca="1" si="0"/>
        <v>29.27583846680356</v>
      </c>
    </row>
    <row r="24" spans="1:7" x14ac:dyDescent="0.2">
      <c r="A24" s="124" t="s">
        <v>21</v>
      </c>
      <c r="B24" s="124" t="s">
        <v>20</v>
      </c>
      <c r="C24" s="124" t="s">
        <v>16</v>
      </c>
      <c r="D24" s="121" t="s">
        <v>10</v>
      </c>
      <c r="E24" s="129">
        <v>55000</v>
      </c>
      <c r="F24" s="126">
        <v>34273</v>
      </c>
      <c r="G24" s="5">
        <f t="shared" ca="1" si="0"/>
        <v>28.276522929500342</v>
      </c>
    </row>
  </sheetData>
  <phoneticPr fontId="0" type="noConversion"/>
  <pageMargins left="0.75" right="0.75" top="1" bottom="1" header="0.5" footer="0.5"/>
  <pageSetup orientation="portrait" horizontalDpi="300" verticalDpi="300" r:id="rId1"/>
  <headerFooter alignWithMargins="0">
    <oddHeader>&amp;A</oddHeader>
    <oddFooter>Page &amp;P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3C289-B196-4657-BD3C-2A665237BE70}">
  <sheetPr codeName="Sheet46"/>
  <dimension ref="A1:G11"/>
  <sheetViews>
    <sheetView zoomScale="130" zoomScaleNormal="130" workbookViewId="0">
      <selection activeCell="A2" sqref="A2:XFD2"/>
    </sheetView>
  </sheetViews>
  <sheetFormatPr defaultRowHeight="12.75" x14ac:dyDescent="0.2"/>
  <sheetData>
    <row r="1" spans="1:7" s="181" customFormat="1" ht="18" x14ac:dyDescent="0.25">
      <c r="A1" s="99" t="s">
        <v>671</v>
      </c>
    </row>
    <row r="2" spans="1:7" s="94" customFormat="1" hidden="1" x14ac:dyDescent="0.2">
      <c r="A2" s="94" t="s">
        <v>690</v>
      </c>
      <c r="B2" s="270">
        <v>7.2569444444444443E-3</v>
      </c>
    </row>
    <row r="3" spans="1:7" s="273" customFormat="1" collapsed="1" x14ac:dyDescent="0.2">
      <c r="A3" s="269" t="str">
        <f>IF(A2="","",IF(Disable_Video_Hyperlinks,A2,HYPERLINK(Video_website&amp;A2,A2)))</f>
        <v>UNC_DAYT_EXCEL_5.3.5_LECTURE_DATABASE_FUNCTIONS.mp4</v>
      </c>
    </row>
    <row r="4" spans="1:7" s="94" customFormat="1" x14ac:dyDescent="0.2">
      <c r="A4" s="271">
        <f>IF(B2="","",B2)</f>
        <v>7.2569444444444443E-3</v>
      </c>
    </row>
    <row r="7" spans="1:7" x14ac:dyDescent="0.2">
      <c r="A7" s="295" t="s">
        <v>655</v>
      </c>
      <c r="B7" s="295"/>
      <c r="C7" s="295"/>
      <c r="D7" s="295"/>
      <c r="E7" s="295"/>
      <c r="F7" s="295"/>
      <c r="G7" s="295"/>
    </row>
    <row r="8" spans="1:7" x14ac:dyDescent="0.2">
      <c r="A8" s="295"/>
      <c r="B8" s="295"/>
      <c r="C8" s="295"/>
      <c r="D8" s="295"/>
      <c r="E8" s="295"/>
      <c r="F8" s="295"/>
      <c r="G8" s="295"/>
    </row>
    <row r="9" spans="1:7" x14ac:dyDescent="0.2">
      <c r="A9" s="295"/>
      <c r="B9" s="295"/>
      <c r="C9" s="295"/>
      <c r="D9" s="295"/>
      <c r="E9" s="295"/>
      <c r="F9" s="295"/>
      <c r="G9" s="295"/>
    </row>
    <row r="10" spans="1:7" x14ac:dyDescent="0.2">
      <c r="A10" s="295"/>
      <c r="B10" s="295"/>
      <c r="C10" s="295"/>
      <c r="D10" s="295"/>
      <c r="E10" s="295"/>
      <c r="F10" s="295"/>
      <c r="G10" s="295"/>
    </row>
    <row r="11" spans="1:7" x14ac:dyDescent="0.2">
      <c r="A11" s="295"/>
      <c r="B11" s="295"/>
      <c r="C11" s="295"/>
      <c r="D11" s="295"/>
      <c r="E11" s="295"/>
      <c r="F11" s="295"/>
      <c r="G11" s="295"/>
    </row>
  </sheetData>
  <mergeCells count="1">
    <mergeCell ref="A7:G1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21"/>
  <dimension ref="A1:Z41"/>
  <sheetViews>
    <sheetView zoomScale="130" zoomScaleNormal="130" workbookViewId="0">
      <pane xSplit="1" ySplit="10" topLeftCell="B11"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2.75" x14ac:dyDescent="0.2"/>
  <cols>
    <col min="1" max="1" width="12" style="4" customWidth="1"/>
    <col min="2" max="2" width="11.85546875" style="4" customWidth="1"/>
    <col min="3" max="3" width="13.5703125" style="4" customWidth="1"/>
    <col min="4" max="4" width="8.85546875" style="4" customWidth="1"/>
    <col min="5" max="5" width="13.5703125" style="4" customWidth="1"/>
    <col min="6" max="6" width="13.5703125" style="6" customWidth="1"/>
    <col min="7" max="7" width="13.85546875" style="4" bestFit="1" customWidth="1"/>
    <col min="8" max="25" width="9.140625" style="4"/>
    <col min="26" max="26" width="9.140625" style="4" customWidth="1"/>
    <col min="27" max="16384" width="9.140625" style="4"/>
  </cols>
  <sheetData>
    <row r="1" spans="1:7" s="162" customFormat="1" ht="18" x14ac:dyDescent="0.25">
      <c r="A1" s="99" t="s">
        <v>672</v>
      </c>
      <c r="F1" s="163"/>
    </row>
    <row r="2" spans="1:7" s="94" customFormat="1" hidden="1" x14ac:dyDescent="0.2">
      <c r="A2" s="183"/>
      <c r="B2" s="183"/>
      <c r="C2" s="183"/>
      <c r="D2" s="183"/>
      <c r="E2" s="183"/>
      <c r="F2" s="184"/>
      <c r="G2" s="183"/>
    </row>
    <row r="3" spans="1:7" s="273" customFormat="1" collapsed="1" x14ac:dyDescent="0.2">
      <c r="A3" s="269" t="str">
        <f>IF(A2="","",IF(Disable_Video_Hyperlinks,A2,HYPERLINK(Video_website&amp;A2,A2)))</f>
        <v/>
      </c>
      <c r="F3" s="274"/>
    </row>
    <row r="4" spans="1:7" s="94" customFormat="1" x14ac:dyDescent="0.2">
      <c r="A4" s="271" t="str">
        <f>IF(B2="","",B2)</f>
        <v/>
      </c>
      <c r="B4" s="183"/>
      <c r="C4" s="183"/>
      <c r="D4" s="183"/>
      <c r="E4" s="183"/>
      <c r="F4" s="184"/>
      <c r="G4" s="183"/>
    </row>
    <row r="5" spans="1:7" x14ac:dyDescent="0.2">
      <c r="A5" s="1"/>
    </row>
    <row r="6" spans="1:7" x14ac:dyDescent="0.2">
      <c r="A6" s="1" t="s">
        <v>39</v>
      </c>
    </row>
    <row r="7" spans="1:7" x14ac:dyDescent="0.2">
      <c r="A7" s="4" t="s">
        <v>42</v>
      </c>
      <c r="C7" s="6">
        <f ca="1">TODAY()</f>
        <v>44601</v>
      </c>
    </row>
    <row r="8" spans="1:7" x14ac:dyDescent="0.2">
      <c r="A8" s="4" t="s">
        <v>40</v>
      </c>
      <c r="C8" s="124">
        <v>365.25</v>
      </c>
    </row>
    <row r="9" spans="1:7" ht="13.5" thickBot="1" x14ac:dyDescent="0.25"/>
    <row r="10" spans="1:7" s="13" customFormat="1" ht="13.5" thickBot="1" x14ac:dyDescent="0.25">
      <c r="A10" s="2" t="s">
        <v>0</v>
      </c>
      <c r="B10" s="2" t="s">
        <v>1</v>
      </c>
      <c r="C10" s="2" t="s">
        <v>2</v>
      </c>
      <c r="D10" s="2" t="s">
        <v>3</v>
      </c>
      <c r="E10" s="2" t="s">
        <v>6</v>
      </c>
      <c r="F10" s="3" t="s">
        <v>5</v>
      </c>
      <c r="G10" s="2" t="s">
        <v>4</v>
      </c>
    </row>
    <row r="11" spans="1:7" x14ac:dyDescent="0.2">
      <c r="A11" s="124" t="s">
        <v>27</v>
      </c>
      <c r="B11" s="124" t="s">
        <v>15</v>
      </c>
      <c r="C11" s="124" t="s">
        <v>9</v>
      </c>
      <c r="D11" s="121" t="s">
        <v>10</v>
      </c>
      <c r="E11" s="129">
        <v>65000</v>
      </c>
      <c r="F11" s="126">
        <v>34297</v>
      </c>
      <c r="G11" s="5">
        <f t="shared" ref="G11:G24" ca="1" si="0">($C$7-F11)/$C$8</f>
        <v>28.210814510609172</v>
      </c>
    </row>
    <row r="12" spans="1:7" x14ac:dyDescent="0.2">
      <c r="A12" s="124" t="s">
        <v>14</v>
      </c>
      <c r="B12" s="124" t="s">
        <v>15</v>
      </c>
      <c r="C12" s="124" t="s">
        <v>16</v>
      </c>
      <c r="D12" s="121" t="s">
        <v>13</v>
      </c>
      <c r="E12" s="129">
        <v>100000</v>
      </c>
      <c r="F12" s="126">
        <v>34297</v>
      </c>
      <c r="G12" s="5">
        <f t="shared" ca="1" si="0"/>
        <v>28.210814510609172</v>
      </c>
    </row>
    <row r="13" spans="1:7" x14ac:dyDescent="0.2">
      <c r="A13" s="124" t="s">
        <v>24</v>
      </c>
      <c r="B13" s="124" t="s">
        <v>15</v>
      </c>
      <c r="C13" s="124" t="s">
        <v>25</v>
      </c>
      <c r="D13" s="121" t="s">
        <v>10</v>
      </c>
      <c r="E13" s="129">
        <v>19500</v>
      </c>
      <c r="F13" s="126">
        <v>34297</v>
      </c>
      <c r="G13" s="5">
        <f t="shared" ca="1" si="0"/>
        <v>28.210814510609172</v>
      </c>
    </row>
    <row r="14" spans="1:7" x14ac:dyDescent="0.2">
      <c r="A14" s="124" t="s">
        <v>26</v>
      </c>
      <c r="B14" s="124" t="s">
        <v>15</v>
      </c>
      <c r="C14" s="124" t="s">
        <v>25</v>
      </c>
      <c r="D14" s="121" t="s">
        <v>10</v>
      </c>
      <c r="E14" s="129">
        <v>18500</v>
      </c>
      <c r="F14" s="126">
        <v>34297</v>
      </c>
      <c r="G14" s="5">
        <f t="shared" ca="1" si="0"/>
        <v>28.210814510609172</v>
      </c>
    </row>
    <row r="15" spans="1:7" x14ac:dyDescent="0.2">
      <c r="A15" s="124" t="s">
        <v>28</v>
      </c>
      <c r="B15" s="124" t="s">
        <v>12</v>
      </c>
      <c r="C15" s="124" t="s">
        <v>9</v>
      </c>
      <c r="D15" s="121" t="s">
        <v>13</v>
      </c>
      <c r="E15" s="129">
        <v>40000</v>
      </c>
      <c r="F15" s="126">
        <v>33679</v>
      </c>
      <c r="G15" s="5">
        <f t="shared" ca="1" si="0"/>
        <v>29.902806297056809</v>
      </c>
    </row>
    <row r="16" spans="1:7" x14ac:dyDescent="0.2">
      <c r="A16" s="124" t="s">
        <v>17</v>
      </c>
      <c r="B16" s="124" t="s">
        <v>12</v>
      </c>
      <c r="C16" s="124" t="s">
        <v>9</v>
      </c>
      <c r="D16" s="121" t="s">
        <v>10</v>
      </c>
      <c r="E16" s="129">
        <v>49500</v>
      </c>
      <c r="F16" s="126">
        <v>33679</v>
      </c>
      <c r="G16" s="5">
        <f t="shared" ca="1" si="0"/>
        <v>29.902806297056809</v>
      </c>
    </row>
    <row r="17" spans="1:7" x14ac:dyDescent="0.2">
      <c r="A17" s="124" t="s">
        <v>11</v>
      </c>
      <c r="B17" s="124" t="s">
        <v>12</v>
      </c>
      <c r="C17" s="124" t="s">
        <v>9</v>
      </c>
      <c r="D17" s="121" t="s">
        <v>10</v>
      </c>
      <c r="E17" s="129">
        <v>45000</v>
      </c>
      <c r="F17" s="126">
        <v>33679</v>
      </c>
      <c r="G17" s="5">
        <f t="shared" ca="1" si="0"/>
        <v>29.902806297056809</v>
      </c>
    </row>
    <row r="18" spans="1:7" x14ac:dyDescent="0.2">
      <c r="A18" s="124" t="s">
        <v>22</v>
      </c>
      <c r="B18" s="124" t="s">
        <v>12</v>
      </c>
      <c r="C18" s="124" t="s">
        <v>16</v>
      </c>
      <c r="D18" s="121" t="s">
        <v>13</v>
      </c>
      <c r="E18" s="129">
        <v>75000</v>
      </c>
      <c r="F18" s="126">
        <v>33679</v>
      </c>
      <c r="G18" s="5">
        <f t="shared" ca="1" si="0"/>
        <v>29.902806297056809</v>
      </c>
    </row>
    <row r="19" spans="1:7" x14ac:dyDescent="0.2">
      <c r="A19" s="124" t="s">
        <v>23</v>
      </c>
      <c r="B19" s="124" t="s">
        <v>8</v>
      </c>
      <c r="C19" s="124" t="s">
        <v>9</v>
      </c>
      <c r="D19" s="121" t="s">
        <v>13</v>
      </c>
      <c r="E19" s="129">
        <v>42500</v>
      </c>
      <c r="F19" s="126">
        <v>32812</v>
      </c>
      <c r="G19" s="5">
        <f t="shared" ca="1" si="0"/>
        <v>32.276522929500345</v>
      </c>
    </row>
    <row r="20" spans="1:7" x14ac:dyDescent="0.2">
      <c r="A20" s="124" t="s">
        <v>7</v>
      </c>
      <c r="B20" s="124" t="s">
        <v>8</v>
      </c>
      <c r="C20" s="124" t="s">
        <v>9</v>
      </c>
      <c r="D20" s="121" t="s">
        <v>10</v>
      </c>
      <c r="E20" s="129">
        <v>47500</v>
      </c>
      <c r="F20" s="126">
        <v>33177</v>
      </c>
      <c r="G20" s="5">
        <f t="shared" ca="1" si="0"/>
        <v>31.277207392197127</v>
      </c>
    </row>
    <row r="21" spans="1:7" x14ac:dyDescent="0.2">
      <c r="A21" s="124" t="s">
        <v>18</v>
      </c>
      <c r="B21" s="124" t="s">
        <v>8</v>
      </c>
      <c r="C21" s="124" t="s">
        <v>9</v>
      </c>
      <c r="D21" s="121" t="s">
        <v>13</v>
      </c>
      <c r="E21" s="129">
        <v>38500</v>
      </c>
      <c r="F21" s="126">
        <v>33542</v>
      </c>
      <c r="G21" s="5">
        <f t="shared" ca="1" si="0"/>
        <v>30.277891854893909</v>
      </c>
    </row>
    <row r="22" spans="1:7" x14ac:dyDescent="0.2">
      <c r="A22" s="124" t="s">
        <v>29</v>
      </c>
      <c r="B22" s="124" t="s">
        <v>8</v>
      </c>
      <c r="C22" s="124" t="s">
        <v>16</v>
      </c>
      <c r="D22" s="121" t="s">
        <v>10</v>
      </c>
      <c r="E22" s="129">
        <v>52000</v>
      </c>
      <c r="F22" s="126">
        <v>33679</v>
      </c>
      <c r="G22" s="5">
        <f t="shared" ca="1" si="0"/>
        <v>29.902806297056809</v>
      </c>
    </row>
    <row r="23" spans="1:7" x14ac:dyDescent="0.2">
      <c r="A23" s="124" t="s">
        <v>19</v>
      </c>
      <c r="B23" s="124" t="s">
        <v>20</v>
      </c>
      <c r="C23" s="124" t="s">
        <v>9</v>
      </c>
      <c r="D23" s="121" t="s">
        <v>10</v>
      </c>
      <c r="E23" s="129">
        <v>47500</v>
      </c>
      <c r="F23" s="126">
        <v>33908</v>
      </c>
      <c r="G23" s="5">
        <f t="shared" ca="1" si="0"/>
        <v>29.27583846680356</v>
      </c>
    </row>
    <row r="24" spans="1:7" x14ac:dyDescent="0.2">
      <c r="A24" s="124" t="s">
        <v>21</v>
      </c>
      <c r="B24" s="124" t="s">
        <v>20</v>
      </c>
      <c r="C24" s="124" t="s">
        <v>16</v>
      </c>
      <c r="D24" s="121" t="s">
        <v>10</v>
      </c>
      <c r="E24" s="129">
        <v>55000</v>
      </c>
      <c r="F24" s="126">
        <v>34273</v>
      </c>
      <c r="G24" s="5">
        <f t="shared" ca="1" si="0"/>
        <v>28.276522929500342</v>
      </c>
    </row>
    <row r="25" spans="1:7" x14ac:dyDescent="0.2">
      <c r="A25" s="128"/>
      <c r="B25" s="128"/>
      <c r="C25" s="128"/>
      <c r="D25" s="128"/>
      <c r="E25" s="128"/>
      <c r="F25" s="130"/>
      <c r="G25" s="14"/>
    </row>
    <row r="26" spans="1:7" ht="13.5" thickBot="1" x14ac:dyDescent="0.25"/>
    <row r="27" spans="1:7" s="13" customFormat="1" ht="13.5" thickBot="1" x14ac:dyDescent="0.25">
      <c r="A27" s="82" t="str">
        <f t="shared" ref="A27:F27" si="1">A$10</f>
        <v>Name</v>
      </c>
      <c r="B27" s="82" t="str">
        <f t="shared" si="1"/>
        <v>Location</v>
      </c>
      <c r="C27" s="82" t="str">
        <f t="shared" si="1"/>
        <v>Title</v>
      </c>
      <c r="D27" s="82" t="str">
        <f t="shared" si="1"/>
        <v>Gender</v>
      </c>
      <c r="E27" s="82" t="str">
        <f>E$10</f>
        <v>Salary</v>
      </c>
      <c r="F27" s="82" t="str">
        <f t="shared" si="1"/>
        <v>Hire Date</v>
      </c>
      <c r="G27" s="82" t="str">
        <f>G$10</f>
        <v>Service</v>
      </c>
    </row>
    <row r="28" spans="1:7" x14ac:dyDescent="0.2">
      <c r="A28" s="83"/>
      <c r="B28" s="83"/>
      <c r="C28" s="83"/>
      <c r="D28" s="167" t="s">
        <v>10</v>
      </c>
      <c r="E28" s="86"/>
      <c r="F28" s="85"/>
      <c r="G28" s="84"/>
    </row>
    <row r="30" spans="1:7" s="164" customFormat="1" x14ac:dyDescent="0.2">
      <c r="A30" s="170" t="s">
        <v>660</v>
      </c>
      <c r="F30" s="171"/>
    </row>
    <row r="31" spans="1:7" x14ac:dyDescent="0.2">
      <c r="A31" s="4" t="s">
        <v>31</v>
      </c>
      <c r="E31" s="10">
        <f>DAVERAGE(Database4,$E$10,$A$27:$G$28)</f>
        <v>44388.888888888891</v>
      </c>
    </row>
    <row r="32" spans="1:7" x14ac:dyDescent="0.2">
      <c r="A32" s="4" t="s">
        <v>32</v>
      </c>
      <c r="B32" s="10"/>
      <c r="E32" s="10">
        <f>DMAX(Database4,$E$10,$A$27:$G$28)</f>
        <v>65000</v>
      </c>
    </row>
    <row r="33" spans="1:26" x14ac:dyDescent="0.2">
      <c r="A33" s="4" t="s">
        <v>33</v>
      </c>
      <c r="B33" s="10"/>
      <c r="E33" s="10">
        <f>DMIN(Database4,$E$10,$A$27:$G$28)</f>
        <v>18500</v>
      </c>
    </row>
    <row r="34" spans="1:26" x14ac:dyDescent="0.2">
      <c r="A34" s="4" t="s">
        <v>34</v>
      </c>
      <c r="E34" s="10">
        <f>DSUM(Database4,$E$10,$A$27:$G$28)</f>
        <v>399500</v>
      </c>
    </row>
    <row r="35" spans="1:26" x14ac:dyDescent="0.2">
      <c r="A35" s="4" t="s">
        <v>35</v>
      </c>
      <c r="E35" s="4">
        <f>DCOUNTA(Database4,$A$10,$A$27:$G$28)</f>
        <v>9</v>
      </c>
    </row>
    <row r="36" spans="1:26" x14ac:dyDescent="0.2">
      <c r="A36" s="4" t="s">
        <v>36</v>
      </c>
      <c r="E36" s="11">
        <f ca="1">DAVERAGE(Database4,$G$10,$A$27:$G$28)</f>
        <v>29.241159023499886</v>
      </c>
    </row>
    <row r="37" spans="1:26" x14ac:dyDescent="0.2">
      <c r="A37" s="4" t="s">
        <v>37</v>
      </c>
      <c r="D37" s="10"/>
      <c r="E37" s="11">
        <f ca="1">DMAX(Database4,$G$10,$A$27:$G$28)</f>
        <v>31.277207392197127</v>
      </c>
    </row>
    <row r="38" spans="1:26" x14ac:dyDescent="0.2">
      <c r="A38" s="4" t="s">
        <v>38</v>
      </c>
      <c r="E38" s="11">
        <f ca="1">DMIN(Database4,$G$10,$A$27:$G$28)</f>
        <v>28.210814510609172</v>
      </c>
    </row>
    <row r="41" spans="1:26" ht="38.25" customHeight="1" x14ac:dyDescent="0.2">
      <c r="Z41" s="164"/>
    </row>
  </sheetData>
  <phoneticPr fontId="0" type="noConversion"/>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27"/>
  <dimension ref="A1:G83"/>
  <sheetViews>
    <sheetView zoomScale="130" zoomScaleNormal="130" workbookViewId="0">
      <pane xSplit="1" ySplit="10" topLeftCell="B11"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2.75" x14ac:dyDescent="0.2"/>
  <cols>
    <col min="1" max="1" width="12" style="4" customWidth="1"/>
    <col min="2" max="2" width="11.85546875" style="4" customWidth="1"/>
    <col min="3" max="3" width="13.5703125" style="4" customWidth="1"/>
    <col min="4" max="4" width="8.85546875" style="4" customWidth="1"/>
    <col min="5" max="5" width="13.85546875" style="4" bestFit="1" customWidth="1"/>
    <col min="6" max="6" width="13.5703125" style="6" customWidth="1"/>
    <col min="7" max="7" width="13.5703125" style="4" customWidth="1"/>
    <col min="8" max="16384" width="9.140625" style="4"/>
  </cols>
  <sheetData>
    <row r="1" spans="1:7" s="162" customFormat="1" ht="18" x14ac:dyDescent="0.25">
      <c r="A1" s="99" t="s">
        <v>267</v>
      </c>
      <c r="F1" s="163"/>
    </row>
    <row r="2" spans="1:7" s="94" customFormat="1" hidden="1" x14ac:dyDescent="0.2">
      <c r="A2" s="183"/>
      <c r="B2" s="183"/>
      <c r="C2" s="183"/>
      <c r="D2" s="183"/>
      <c r="E2" s="183"/>
      <c r="F2" s="184"/>
      <c r="G2" s="183"/>
    </row>
    <row r="3" spans="1:7" s="273" customFormat="1" collapsed="1" x14ac:dyDescent="0.2">
      <c r="A3" s="269" t="str">
        <f>IF(A2="","",IF(Disable_Video_Hyperlinks,A2,HYPERLINK(Video_website&amp;A2,A2)))</f>
        <v/>
      </c>
      <c r="F3" s="274"/>
    </row>
    <row r="4" spans="1:7" s="94" customFormat="1" x14ac:dyDescent="0.2">
      <c r="A4" s="271" t="str">
        <f>IF(B2="","",B2)</f>
        <v/>
      </c>
      <c r="B4" s="183"/>
      <c r="C4" s="183"/>
      <c r="D4" s="183"/>
      <c r="E4" s="183"/>
      <c r="F4" s="184"/>
      <c r="G4" s="183"/>
    </row>
    <row r="5" spans="1:7" x14ac:dyDescent="0.2">
      <c r="A5" s="1"/>
    </row>
    <row r="6" spans="1:7" x14ac:dyDescent="0.2">
      <c r="A6" s="1" t="s">
        <v>39</v>
      </c>
    </row>
    <row r="7" spans="1:7" x14ac:dyDescent="0.2">
      <c r="A7" s="4" t="s">
        <v>42</v>
      </c>
      <c r="C7" s="6">
        <f ca="1">TODAY()</f>
        <v>44601</v>
      </c>
    </row>
    <row r="8" spans="1:7" x14ac:dyDescent="0.2">
      <c r="A8" s="4" t="s">
        <v>40</v>
      </c>
      <c r="C8" s="124">
        <v>365.25</v>
      </c>
    </row>
    <row r="9" spans="1:7" ht="13.5" thickBot="1" x14ac:dyDescent="0.25"/>
    <row r="10" spans="1:7" s="13" customFormat="1" ht="13.5" thickBot="1" x14ac:dyDescent="0.25">
      <c r="A10" s="2" t="s">
        <v>0</v>
      </c>
      <c r="B10" s="2" t="s">
        <v>1</v>
      </c>
      <c r="C10" s="2" t="s">
        <v>2</v>
      </c>
      <c r="D10" s="2" t="s">
        <v>3</v>
      </c>
      <c r="E10" s="2" t="s">
        <v>6</v>
      </c>
      <c r="F10" s="3" t="s">
        <v>5</v>
      </c>
      <c r="G10" s="2" t="s">
        <v>4</v>
      </c>
    </row>
    <row r="11" spans="1:7" x14ac:dyDescent="0.2">
      <c r="A11" s="124" t="s">
        <v>27</v>
      </c>
      <c r="B11" s="124" t="s">
        <v>15</v>
      </c>
      <c r="C11" s="124" t="s">
        <v>9</v>
      </c>
      <c r="D11" s="121" t="s">
        <v>10</v>
      </c>
      <c r="E11" s="129">
        <v>65000</v>
      </c>
      <c r="F11" s="126">
        <v>34297</v>
      </c>
      <c r="G11" s="146">
        <f t="shared" ref="G11:G24" ca="1" si="0">($C$7-F11)/$C$8</f>
        <v>28.210814510609172</v>
      </c>
    </row>
    <row r="12" spans="1:7" x14ac:dyDescent="0.2">
      <c r="A12" s="124" t="s">
        <v>14</v>
      </c>
      <c r="B12" s="124" t="s">
        <v>15</v>
      </c>
      <c r="C12" s="124" t="s">
        <v>16</v>
      </c>
      <c r="D12" s="121" t="s">
        <v>13</v>
      </c>
      <c r="E12" s="129">
        <v>100000</v>
      </c>
      <c r="F12" s="126">
        <v>34297</v>
      </c>
      <c r="G12" s="146">
        <f t="shared" ca="1" si="0"/>
        <v>28.210814510609172</v>
      </c>
    </row>
    <row r="13" spans="1:7" x14ac:dyDescent="0.2">
      <c r="A13" s="124" t="s">
        <v>24</v>
      </c>
      <c r="B13" s="124" t="s">
        <v>15</v>
      </c>
      <c r="C13" s="124" t="s">
        <v>25</v>
      </c>
      <c r="D13" s="121" t="s">
        <v>10</v>
      </c>
      <c r="E13" s="129">
        <v>19500</v>
      </c>
      <c r="F13" s="126">
        <v>34297</v>
      </c>
      <c r="G13" s="146">
        <f t="shared" ca="1" si="0"/>
        <v>28.210814510609172</v>
      </c>
    </row>
    <row r="14" spans="1:7" x14ac:dyDescent="0.2">
      <c r="A14" s="124" t="s">
        <v>26</v>
      </c>
      <c r="B14" s="124" t="s">
        <v>15</v>
      </c>
      <c r="C14" s="124" t="s">
        <v>25</v>
      </c>
      <c r="D14" s="121" t="s">
        <v>10</v>
      </c>
      <c r="E14" s="129">
        <v>18500</v>
      </c>
      <c r="F14" s="126">
        <v>34297</v>
      </c>
      <c r="G14" s="146">
        <f t="shared" ca="1" si="0"/>
        <v>28.210814510609172</v>
      </c>
    </row>
    <row r="15" spans="1:7" x14ac:dyDescent="0.2">
      <c r="A15" s="124" t="s">
        <v>28</v>
      </c>
      <c r="B15" s="124" t="s">
        <v>12</v>
      </c>
      <c r="C15" s="124" t="s">
        <v>9</v>
      </c>
      <c r="D15" s="121" t="s">
        <v>13</v>
      </c>
      <c r="E15" s="129">
        <v>40000</v>
      </c>
      <c r="F15" s="126">
        <v>33679</v>
      </c>
      <c r="G15" s="146">
        <f t="shared" ca="1" si="0"/>
        <v>29.902806297056809</v>
      </c>
    </row>
    <row r="16" spans="1:7" x14ac:dyDescent="0.2">
      <c r="A16" s="124" t="s">
        <v>17</v>
      </c>
      <c r="B16" s="124" t="s">
        <v>12</v>
      </c>
      <c r="C16" s="124" t="s">
        <v>9</v>
      </c>
      <c r="D16" s="121" t="s">
        <v>10</v>
      </c>
      <c r="E16" s="129">
        <v>49500</v>
      </c>
      <c r="F16" s="126">
        <v>33679</v>
      </c>
      <c r="G16" s="146">
        <f t="shared" ca="1" si="0"/>
        <v>29.902806297056809</v>
      </c>
    </row>
    <row r="17" spans="1:7" x14ac:dyDescent="0.2">
      <c r="A17" s="124" t="s">
        <v>11</v>
      </c>
      <c r="B17" s="124" t="s">
        <v>12</v>
      </c>
      <c r="C17" s="124" t="s">
        <v>9</v>
      </c>
      <c r="D17" s="121" t="s">
        <v>10</v>
      </c>
      <c r="E17" s="129">
        <v>45000</v>
      </c>
      <c r="F17" s="126">
        <v>33679</v>
      </c>
      <c r="G17" s="146">
        <f t="shared" ca="1" si="0"/>
        <v>29.902806297056809</v>
      </c>
    </row>
    <row r="18" spans="1:7" x14ac:dyDescent="0.2">
      <c r="A18" s="124" t="s">
        <v>22</v>
      </c>
      <c r="B18" s="124" t="s">
        <v>12</v>
      </c>
      <c r="C18" s="124" t="s">
        <v>16</v>
      </c>
      <c r="D18" s="121" t="s">
        <v>13</v>
      </c>
      <c r="E18" s="129">
        <v>75000</v>
      </c>
      <c r="F18" s="126">
        <v>33679</v>
      </c>
      <c r="G18" s="146">
        <f t="shared" ca="1" si="0"/>
        <v>29.902806297056809</v>
      </c>
    </row>
    <row r="19" spans="1:7" x14ac:dyDescent="0.2">
      <c r="A19" s="124" t="s">
        <v>23</v>
      </c>
      <c r="B19" s="124" t="s">
        <v>8</v>
      </c>
      <c r="C19" s="124" t="s">
        <v>9</v>
      </c>
      <c r="D19" s="121" t="s">
        <v>13</v>
      </c>
      <c r="E19" s="129">
        <v>42500</v>
      </c>
      <c r="F19" s="126">
        <v>32812</v>
      </c>
      <c r="G19" s="146">
        <f t="shared" ca="1" si="0"/>
        <v>32.276522929500345</v>
      </c>
    </row>
    <row r="20" spans="1:7" x14ac:dyDescent="0.2">
      <c r="A20" s="124" t="s">
        <v>7</v>
      </c>
      <c r="B20" s="124" t="s">
        <v>8</v>
      </c>
      <c r="C20" s="124" t="s">
        <v>9</v>
      </c>
      <c r="D20" s="121" t="s">
        <v>10</v>
      </c>
      <c r="E20" s="129">
        <v>47500</v>
      </c>
      <c r="F20" s="126">
        <v>33177</v>
      </c>
      <c r="G20" s="146">
        <f t="shared" ca="1" si="0"/>
        <v>31.277207392197127</v>
      </c>
    </row>
    <row r="21" spans="1:7" x14ac:dyDescent="0.2">
      <c r="A21" s="124" t="s">
        <v>18</v>
      </c>
      <c r="B21" s="124" t="s">
        <v>8</v>
      </c>
      <c r="C21" s="124" t="s">
        <v>9</v>
      </c>
      <c r="D21" s="121" t="s">
        <v>13</v>
      </c>
      <c r="E21" s="129">
        <v>38500</v>
      </c>
      <c r="F21" s="126">
        <v>33542</v>
      </c>
      <c r="G21" s="146">
        <f t="shared" ca="1" si="0"/>
        <v>30.277891854893909</v>
      </c>
    </row>
    <row r="22" spans="1:7" x14ac:dyDescent="0.2">
      <c r="A22" s="124" t="s">
        <v>29</v>
      </c>
      <c r="B22" s="124" t="s">
        <v>8</v>
      </c>
      <c r="C22" s="124" t="s">
        <v>16</v>
      </c>
      <c r="D22" s="121" t="s">
        <v>10</v>
      </c>
      <c r="E22" s="129">
        <v>52000</v>
      </c>
      <c r="F22" s="126">
        <v>33679</v>
      </c>
      <c r="G22" s="146">
        <f t="shared" ca="1" si="0"/>
        <v>29.902806297056809</v>
      </c>
    </row>
    <row r="23" spans="1:7" x14ac:dyDescent="0.2">
      <c r="A23" s="124" t="s">
        <v>19</v>
      </c>
      <c r="B23" s="124" t="s">
        <v>20</v>
      </c>
      <c r="C23" s="124" t="s">
        <v>9</v>
      </c>
      <c r="D23" s="121" t="s">
        <v>10</v>
      </c>
      <c r="E23" s="129">
        <v>47500</v>
      </c>
      <c r="F23" s="126">
        <v>33908</v>
      </c>
      <c r="G23" s="146">
        <f t="shared" ca="1" si="0"/>
        <v>29.27583846680356</v>
      </c>
    </row>
    <row r="24" spans="1:7" x14ac:dyDescent="0.2">
      <c r="A24" s="124" t="s">
        <v>21</v>
      </c>
      <c r="B24" s="124" t="s">
        <v>20</v>
      </c>
      <c r="C24" s="124" t="s">
        <v>16</v>
      </c>
      <c r="D24" s="121" t="s">
        <v>10</v>
      </c>
      <c r="E24" s="129">
        <v>55000</v>
      </c>
      <c r="F24" s="126">
        <v>34273</v>
      </c>
      <c r="G24" s="146">
        <f t="shared" ca="1" si="0"/>
        <v>28.276522929500342</v>
      </c>
    </row>
    <row r="25" spans="1:7" x14ac:dyDescent="0.2">
      <c r="A25" s="128"/>
      <c r="B25" s="128"/>
      <c r="C25" s="128"/>
      <c r="D25" s="128"/>
      <c r="E25" s="128"/>
      <c r="F25" s="130"/>
      <c r="G25" s="151"/>
    </row>
    <row r="26" spans="1:7" ht="13.5" thickBot="1" x14ac:dyDescent="0.25"/>
    <row r="27" spans="1:7" customFormat="1" ht="13.5" thickBot="1" x14ac:dyDescent="0.25">
      <c r="A27" s="2" t="str">
        <f t="shared" ref="A27:G27" si="1">A$10</f>
        <v>Name</v>
      </c>
      <c r="B27" s="2" t="str">
        <f t="shared" si="1"/>
        <v>Location</v>
      </c>
      <c r="C27" s="2" t="str">
        <f t="shared" si="1"/>
        <v>Title</v>
      </c>
      <c r="D27" s="2" t="str">
        <f t="shared" si="1"/>
        <v>Gender</v>
      </c>
      <c r="E27" s="3" t="str">
        <f>E$10</f>
        <v>Salary</v>
      </c>
      <c r="F27" s="3" t="str">
        <f>F$10</f>
        <v>Hire Date</v>
      </c>
      <c r="G27" s="2" t="str">
        <f t="shared" si="1"/>
        <v>Service</v>
      </c>
    </row>
    <row r="28" spans="1:7" s="20" customFormat="1" x14ac:dyDescent="0.2">
      <c r="A28" s="144"/>
      <c r="B28" s="144"/>
      <c r="C28" s="144"/>
      <c r="D28" s="144"/>
      <c r="E28" s="144"/>
      <c r="F28" s="144"/>
      <c r="G28" s="144"/>
    </row>
    <row r="30" spans="1:7" s="164" customFormat="1" x14ac:dyDescent="0.2">
      <c r="A30" s="170" t="s">
        <v>660</v>
      </c>
      <c r="F30" s="171"/>
    </row>
    <row r="31" spans="1:7" x14ac:dyDescent="0.2">
      <c r="A31" s="4" t="s">
        <v>31</v>
      </c>
      <c r="E31" s="10">
        <f>DAVERAGE(Database7,$E$10,$A$27:$G$28)</f>
        <v>49678.571428571428</v>
      </c>
    </row>
    <row r="32" spans="1:7" x14ac:dyDescent="0.2">
      <c r="A32" s="4" t="s">
        <v>32</v>
      </c>
      <c r="B32" s="10"/>
      <c r="E32" s="10">
        <f>DMAX(Database7,$E$10,$A$27:$G$28)</f>
        <v>100000</v>
      </c>
    </row>
    <row r="33" spans="1:7" x14ac:dyDescent="0.2">
      <c r="A33" s="4" t="s">
        <v>33</v>
      </c>
      <c r="B33" s="10"/>
      <c r="E33" s="10">
        <f>DMIN(Database7,$E$10,$A$27:$G$28)</f>
        <v>18500</v>
      </c>
    </row>
    <row r="34" spans="1:7" x14ac:dyDescent="0.2">
      <c r="A34" s="4" t="s">
        <v>34</v>
      </c>
      <c r="E34" s="10">
        <f>DSUM(Database7,$E$10,$A$27:$G$28)</f>
        <v>695500</v>
      </c>
    </row>
    <row r="35" spans="1:7" x14ac:dyDescent="0.2">
      <c r="A35" s="4" t="s">
        <v>35</v>
      </c>
      <c r="E35" s="4">
        <f>DCOUNTA(Database7,A10,$A$27:$G$28)</f>
        <v>14</v>
      </c>
    </row>
    <row r="36" spans="1:7" x14ac:dyDescent="0.2">
      <c r="A36" s="4" t="s">
        <v>36</v>
      </c>
      <c r="E36" s="5">
        <f ca="1">DAVERAGE(Database7,$G$10,$A$27:$G$28)</f>
        <v>29.552948078615429</v>
      </c>
    </row>
    <row r="37" spans="1:7" x14ac:dyDescent="0.2">
      <c r="A37" s="4" t="s">
        <v>37</v>
      </c>
      <c r="D37" s="10"/>
      <c r="E37" s="5">
        <f ca="1">DMAX(Database7,$G$10,$A$27:$G$28)</f>
        <v>32.276522929500345</v>
      </c>
    </row>
    <row r="38" spans="1:7" x14ac:dyDescent="0.2">
      <c r="A38" s="4" t="s">
        <v>38</v>
      </c>
      <c r="E38" s="5">
        <f ca="1">DMIN(Database7,$G$10,$A$27:$G$28)</f>
        <v>28.210814510609172</v>
      </c>
    </row>
    <row r="40" spans="1:7" ht="13.5" thickBot="1" x14ac:dyDescent="0.25">
      <c r="A40" s="1" t="s">
        <v>98</v>
      </c>
    </row>
    <row r="41" spans="1:7" ht="13.5" thickBot="1" x14ac:dyDescent="0.25">
      <c r="A41" s="2" t="str">
        <f t="shared" ref="A41:G41" si="2">A$10</f>
        <v>Name</v>
      </c>
      <c r="B41" s="2" t="str">
        <f t="shared" si="2"/>
        <v>Location</v>
      </c>
      <c r="C41" s="2" t="str">
        <f t="shared" si="2"/>
        <v>Title</v>
      </c>
      <c r="D41" s="2" t="str">
        <f t="shared" si="2"/>
        <v>Gender</v>
      </c>
      <c r="E41" s="3" t="str">
        <f>E$10</f>
        <v>Salary</v>
      </c>
      <c r="F41" s="3" t="str">
        <f>F$10</f>
        <v>Hire Date</v>
      </c>
      <c r="G41" s="2" t="str">
        <f t="shared" si="2"/>
        <v>Service</v>
      </c>
    </row>
    <row r="42" spans="1:7" s="30" customFormat="1" x14ac:dyDescent="0.2">
      <c r="A42" s="144"/>
      <c r="B42" s="144" t="s">
        <v>12</v>
      </c>
      <c r="C42" s="144" t="s">
        <v>9</v>
      </c>
      <c r="D42" s="144" t="s">
        <v>10</v>
      </c>
      <c r="E42" s="144"/>
      <c r="F42" s="144"/>
      <c r="G42" s="144"/>
    </row>
    <row r="45" spans="1:7" ht="13.5" thickBot="1" x14ac:dyDescent="0.25">
      <c r="A45" s="1" t="s">
        <v>99</v>
      </c>
    </row>
    <row r="46" spans="1:7" ht="13.5" thickBot="1" x14ac:dyDescent="0.25">
      <c r="A46" s="2" t="str">
        <f t="shared" ref="A46:G46" si="3">A$10</f>
        <v>Name</v>
      </c>
      <c r="B46" s="2" t="str">
        <f t="shared" si="3"/>
        <v>Location</v>
      </c>
      <c r="C46" s="2" t="str">
        <f t="shared" si="3"/>
        <v>Title</v>
      </c>
      <c r="D46" s="2" t="str">
        <f t="shared" si="3"/>
        <v>Gender</v>
      </c>
      <c r="E46" s="3" t="str">
        <f>E$10</f>
        <v>Salary</v>
      </c>
      <c r="F46" s="3" t="str">
        <f>F$10</f>
        <v>Hire Date</v>
      </c>
      <c r="G46" s="2" t="str">
        <f t="shared" si="3"/>
        <v>Service</v>
      </c>
    </row>
    <row r="47" spans="1:7" s="30" customFormat="1" x14ac:dyDescent="0.2">
      <c r="A47" s="144"/>
      <c r="B47" s="144" t="s">
        <v>12</v>
      </c>
      <c r="C47" s="144"/>
      <c r="D47" s="144"/>
      <c r="E47" s="144"/>
      <c r="F47" s="144"/>
      <c r="G47" s="144"/>
    </row>
    <row r="48" spans="1:7" s="30" customFormat="1" x14ac:dyDescent="0.2">
      <c r="A48" s="144"/>
      <c r="B48" s="144" t="s">
        <v>8</v>
      </c>
      <c r="C48" s="144"/>
      <c r="D48" s="144"/>
      <c r="E48" s="144"/>
      <c r="F48" s="144"/>
      <c r="G48" s="144"/>
    </row>
    <row r="51" spans="1:7" ht="13.5" thickBot="1" x14ac:dyDescent="0.25">
      <c r="A51" s="1" t="s">
        <v>100</v>
      </c>
    </row>
    <row r="52" spans="1:7" ht="13.5" thickBot="1" x14ac:dyDescent="0.25">
      <c r="A52" s="2" t="str">
        <f t="shared" ref="A52:G52" si="4">A$10</f>
        <v>Name</v>
      </c>
      <c r="B52" s="2" t="str">
        <f t="shared" si="4"/>
        <v>Location</v>
      </c>
      <c r="C52" s="2" t="str">
        <f t="shared" si="4"/>
        <v>Title</v>
      </c>
      <c r="D52" s="2" t="str">
        <f t="shared" si="4"/>
        <v>Gender</v>
      </c>
      <c r="E52" s="3" t="str">
        <f>E$10</f>
        <v>Salary</v>
      </c>
      <c r="F52" s="3" t="str">
        <f>F$10</f>
        <v>Hire Date</v>
      </c>
      <c r="G52" s="2" t="str">
        <f t="shared" si="4"/>
        <v>Service</v>
      </c>
    </row>
    <row r="53" spans="1:7" s="30" customFormat="1" x14ac:dyDescent="0.2">
      <c r="A53" s="144"/>
      <c r="B53" s="144" t="s">
        <v>12</v>
      </c>
      <c r="C53" s="144"/>
      <c r="D53" s="144" t="s">
        <v>13</v>
      </c>
      <c r="E53" s="144"/>
      <c r="F53" s="144"/>
      <c r="G53" s="144"/>
    </row>
    <row r="54" spans="1:7" s="30" customFormat="1" x14ac:dyDescent="0.2">
      <c r="A54" s="144"/>
      <c r="B54" s="144" t="s">
        <v>8</v>
      </c>
      <c r="C54" s="144"/>
      <c r="D54" s="144" t="s">
        <v>13</v>
      </c>
      <c r="E54" s="144"/>
      <c r="F54" s="144"/>
      <c r="G54" s="144"/>
    </row>
    <row r="57" spans="1:7" ht="13.5" thickBot="1" x14ac:dyDescent="0.25">
      <c r="A57" s="1" t="s">
        <v>150</v>
      </c>
    </row>
    <row r="58" spans="1:7" ht="13.5" thickBot="1" x14ac:dyDescent="0.25">
      <c r="A58" s="2" t="str">
        <f t="shared" ref="A58:G58" si="5">A$10</f>
        <v>Name</v>
      </c>
      <c r="B58" s="2" t="str">
        <f t="shared" si="5"/>
        <v>Location</v>
      </c>
      <c r="C58" s="2" t="str">
        <f t="shared" si="5"/>
        <v>Title</v>
      </c>
      <c r="D58" s="2" t="str">
        <f t="shared" si="5"/>
        <v>Gender</v>
      </c>
      <c r="E58" s="3" t="str">
        <f>E$10</f>
        <v>Salary</v>
      </c>
      <c r="F58" s="3" t="str">
        <f>F$10</f>
        <v>Hire Date</v>
      </c>
      <c r="G58" s="2" t="str">
        <f t="shared" si="5"/>
        <v>Service</v>
      </c>
    </row>
    <row r="59" spans="1:7" s="30" customFormat="1" x14ac:dyDescent="0.2">
      <c r="A59" s="144"/>
      <c r="B59" s="144"/>
      <c r="C59" s="144"/>
      <c r="D59" s="144"/>
      <c r="E59" s="144"/>
      <c r="F59" s="144"/>
      <c r="G59" s="144" t="s">
        <v>97</v>
      </c>
    </row>
    <row r="62" spans="1:7" ht="13.5" thickBot="1" x14ac:dyDescent="0.25">
      <c r="A62" s="1" t="s">
        <v>103</v>
      </c>
    </row>
    <row r="63" spans="1:7" ht="13.5" thickBot="1" x14ac:dyDescent="0.25">
      <c r="A63" s="2" t="str">
        <f t="shared" ref="A63:G63" si="6">A$10</f>
        <v>Name</v>
      </c>
      <c r="B63" s="2" t="str">
        <f t="shared" si="6"/>
        <v>Location</v>
      </c>
      <c r="C63" s="2" t="str">
        <f t="shared" si="6"/>
        <v>Title</v>
      </c>
      <c r="D63" s="2" t="str">
        <f t="shared" si="6"/>
        <v>Gender</v>
      </c>
      <c r="E63" s="3" t="str">
        <f>E$10</f>
        <v>Salary</v>
      </c>
      <c r="F63" s="2" t="str">
        <f>F$10</f>
        <v>Hire Date</v>
      </c>
      <c r="G63" s="2" t="str">
        <f t="shared" si="6"/>
        <v>Service</v>
      </c>
    </row>
    <row r="64" spans="1:7" s="30" customFormat="1" x14ac:dyDescent="0.2">
      <c r="A64" s="144"/>
      <c r="B64" s="144"/>
      <c r="C64" s="144"/>
      <c r="D64" s="144"/>
      <c r="E64" s="144"/>
      <c r="F64" s="144" t="s">
        <v>104</v>
      </c>
      <c r="G64" s="144"/>
    </row>
    <row r="67" spans="1:7" ht="13.5" thickBot="1" x14ac:dyDescent="0.25">
      <c r="A67" s="1" t="s">
        <v>101</v>
      </c>
    </row>
    <row r="68" spans="1:7" ht="13.5" thickBot="1" x14ac:dyDescent="0.25">
      <c r="A68" s="2" t="str">
        <f t="shared" ref="A68:G68" si="7">A$10</f>
        <v>Name</v>
      </c>
      <c r="B68" s="2" t="str">
        <f t="shared" si="7"/>
        <v>Location</v>
      </c>
      <c r="C68" s="2" t="str">
        <f t="shared" si="7"/>
        <v>Title</v>
      </c>
      <c r="D68" s="2" t="str">
        <f t="shared" si="7"/>
        <v>Gender</v>
      </c>
      <c r="E68" s="3" t="str">
        <f>E$10</f>
        <v>Salary</v>
      </c>
      <c r="F68" s="3" t="str">
        <f>F$10</f>
        <v>Hire Date</v>
      </c>
      <c r="G68" s="2" t="str">
        <f t="shared" si="7"/>
        <v>Service</v>
      </c>
    </row>
    <row r="69" spans="1:7" s="30" customFormat="1" x14ac:dyDescent="0.2">
      <c r="A69" s="144"/>
      <c r="B69" s="144"/>
      <c r="C69" s="144"/>
      <c r="D69" s="144"/>
      <c r="E69" s="144"/>
      <c r="F69" s="144"/>
      <c r="G69" s="148">
        <f ca="1">MAX(G11:G25)</f>
        <v>32.276522929500345</v>
      </c>
    </row>
    <row r="71" spans="1:7" ht="13.5" thickBot="1" x14ac:dyDescent="0.25">
      <c r="A71" s="1" t="s">
        <v>102</v>
      </c>
    </row>
    <row r="72" spans="1:7" ht="13.5" thickBot="1" x14ac:dyDescent="0.25">
      <c r="A72" s="2" t="str">
        <f t="shared" ref="A72:G72" si="8">A$10</f>
        <v>Name</v>
      </c>
      <c r="B72" s="2" t="str">
        <f t="shared" si="8"/>
        <v>Location</v>
      </c>
      <c r="C72" s="2" t="str">
        <f t="shared" si="8"/>
        <v>Title</v>
      </c>
      <c r="D72" s="2" t="str">
        <f t="shared" si="8"/>
        <v>Gender</v>
      </c>
      <c r="E72" s="2" t="str">
        <f>E$10</f>
        <v>Salary</v>
      </c>
      <c r="F72" s="3" t="str">
        <f>F$10</f>
        <v>Hire Date</v>
      </c>
      <c r="G72" s="2" t="str">
        <f t="shared" si="8"/>
        <v>Service</v>
      </c>
    </row>
    <row r="73" spans="1:7" s="33" customFormat="1" x14ac:dyDescent="0.2">
      <c r="A73" s="144"/>
      <c r="B73" s="144"/>
      <c r="C73" s="144"/>
      <c r="D73" s="144"/>
      <c r="E73" s="149">
        <f>MAX(E15:E29)</f>
        <v>75000</v>
      </c>
      <c r="F73" s="144"/>
      <c r="G73" s="148"/>
    </row>
    <row r="76" spans="1:7" ht="13.5" thickBot="1" x14ac:dyDescent="0.25">
      <c r="A76" s="1" t="s">
        <v>105</v>
      </c>
    </row>
    <row r="77" spans="1:7" ht="13.5" thickBot="1" x14ac:dyDescent="0.25">
      <c r="A77" s="2" t="str">
        <f t="shared" ref="A77:G77" si="9">A$10</f>
        <v>Name</v>
      </c>
      <c r="B77" s="2" t="str">
        <f t="shared" si="9"/>
        <v>Location</v>
      </c>
      <c r="C77" s="2" t="str">
        <f t="shared" si="9"/>
        <v>Title</v>
      </c>
      <c r="D77" s="2" t="str">
        <f t="shared" si="9"/>
        <v>Gender</v>
      </c>
      <c r="E77" s="2" t="str">
        <f>E$10</f>
        <v>Salary</v>
      </c>
      <c r="F77" s="3" t="str">
        <f>E$10</f>
        <v>Salary</v>
      </c>
      <c r="G77" s="2" t="str">
        <f t="shared" si="9"/>
        <v>Service</v>
      </c>
    </row>
    <row r="78" spans="1:7" x14ac:dyDescent="0.2">
      <c r="A78" s="144"/>
      <c r="B78" s="144"/>
      <c r="C78" s="144"/>
      <c r="D78" s="144"/>
      <c r="E78" s="149" t="s">
        <v>107</v>
      </c>
      <c r="F78" s="150" t="s">
        <v>106</v>
      </c>
      <c r="G78" s="148"/>
    </row>
    <row r="81" spans="1:7" ht="13.5" thickBot="1" x14ac:dyDescent="0.25">
      <c r="A81" s="1" t="s">
        <v>108</v>
      </c>
    </row>
    <row r="82" spans="1:7" ht="13.5" thickBot="1" x14ac:dyDescent="0.25">
      <c r="A82" s="2" t="str">
        <f t="shared" ref="A82:G82" si="10">A$10</f>
        <v>Name</v>
      </c>
      <c r="B82" s="2" t="str">
        <f t="shared" si="10"/>
        <v>Location</v>
      </c>
      <c r="C82" s="2" t="str">
        <f t="shared" si="10"/>
        <v>Title</v>
      </c>
      <c r="D82" s="2" t="str">
        <f t="shared" si="10"/>
        <v>Gender</v>
      </c>
      <c r="E82" s="3" t="str">
        <f>F$10</f>
        <v>Hire Date</v>
      </c>
      <c r="F82" s="3" t="str">
        <f>F$10</f>
        <v>Hire Date</v>
      </c>
      <c r="G82" s="2" t="str">
        <f t="shared" si="10"/>
        <v>Service</v>
      </c>
    </row>
    <row r="83" spans="1:7" x14ac:dyDescent="0.2">
      <c r="A83" s="144"/>
      <c r="B83" s="144"/>
      <c r="C83" s="144"/>
      <c r="D83" s="144"/>
      <c r="E83" s="149" t="s">
        <v>110</v>
      </c>
      <c r="F83" s="144" t="s">
        <v>109</v>
      </c>
      <c r="G83" s="148"/>
    </row>
  </sheetData>
  <phoneticPr fontId="0" type="noConversion"/>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28"/>
  <dimension ref="A1:G65"/>
  <sheetViews>
    <sheetView zoomScale="130" zoomScaleNormal="130" workbookViewId="0">
      <pane xSplit="1" ySplit="10" topLeftCell="B11"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2.75" x14ac:dyDescent="0.2"/>
  <cols>
    <col min="1" max="1" width="12" style="4" customWidth="1"/>
    <col min="2" max="2" width="11.85546875" style="4" customWidth="1"/>
    <col min="3" max="3" width="13.5703125" style="4" customWidth="1"/>
    <col min="4" max="4" width="8.85546875" style="4" customWidth="1"/>
    <col min="5" max="5" width="13.85546875" style="4" bestFit="1" customWidth="1"/>
    <col min="6" max="6" width="13.5703125" style="6" customWidth="1"/>
    <col min="7" max="7" width="13.5703125" style="4" customWidth="1"/>
    <col min="8" max="16384" width="9.140625" style="4"/>
  </cols>
  <sheetData>
    <row r="1" spans="1:7" s="162" customFormat="1" ht="18" x14ac:dyDescent="0.25">
      <c r="A1" s="99" t="s">
        <v>268</v>
      </c>
      <c r="F1" s="163"/>
    </row>
    <row r="2" spans="1:7" s="94" customFormat="1" hidden="1" x14ac:dyDescent="0.2">
      <c r="A2" s="183"/>
      <c r="B2" s="183"/>
      <c r="C2" s="183"/>
      <c r="D2" s="183"/>
      <c r="E2" s="183"/>
      <c r="F2" s="184"/>
      <c r="G2" s="183"/>
    </row>
    <row r="3" spans="1:7" s="273" customFormat="1" collapsed="1" x14ac:dyDescent="0.2">
      <c r="A3" s="269" t="str">
        <f>IF(A2="","",IF(Disable_Video_Hyperlinks,A2,HYPERLINK(Video_website&amp;A2,A2)))</f>
        <v/>
      </c>
      <c r="F3" s="274"/>
    </row>
    <row r="4" spans="1:7" s="94" customFormat="1" x14ac:dyDescent="0.2">
      <c r="A4" s="271" t="str">
        <f>IF(B2="","",B2)</f>
        <v/>
      </c>
      <c r="B4" s="183"/>
      <c r="C4" s="183"/>
      <c r="D4" s="183"/>
      <c r="E4" s="183"/>
      <c r="F4" s="184"/>
      <c r="G4" s="183"/>
    </row>
    <row r="5" spans="1:7" x14ac:dyDescent="0.2">
      <c r="A5" s="1"/>
    </row>
    <row r="6" spans="1:7" x14ac:dyDescent="0.2">
      <c r="A6" s="1" t="s">
        <v>39</v>
      </c>
    </row>
    <row r="7" spans="1:7" x14ac:dyDescent="0.2">
      <c r="A7" s="4" t="s">
        <v>42</v>
      </c>
      <c r="C7" s="6">
        <f ca="1">TODAY()</f>
        <v>44601</v>
      </c>
    </row>
    <row r="8" spans="1:7" x14ac:dyDescent="0.2">
      <c r="A8" s="4" t="s">
        <v>40</v>
      </c>
      <c r="C8" s="124">
        <v>365.25</v>
      </c>
    </row>
    <row r="9" spans="1:7" ht="13.5" thickBot="1" x14ac:dyDescent="0.25"/>
    <row r="10" spans="1:7" s="13" customFormat="1" ht="13.5" thickBot="1" x14ac:dyDescent="0.25">
      <c r="A10" s="2" t="s">
        <v>0</v>
      </c>
      <c r="B10" s="2" t="s">
        <v>1</v>
      </c>
      <c r="C10" s="2" t="s">
        <v>2</v>
      </c>
      <c r="D10" s="2" t="s">
        <v>3</v>
      </c>
      <c r="E10" s="2" t="s">
        <v>6</v>
      </c>
      <c r="F10" s="3" t="s">
        <v>5</v>
      </c>
      <c r="G10" s="2" t="s">
        <v>4</v>
      </c>
    </row>
    <row r="11" spans="1:7" x14ac:dyDescent="0.2">
      <c r="A11" s="124" t="s">
        <v>27</v>
      </c>
      <c r="B11" s="124" t="s">
        <v>15</v>
      </c>
      <c r="C11" s="124" t="s">
        <v>9</v>
      </c>
      <c r="D11" s="121" t="s">
        <v>10</v>
      </c>
      <c r="E11" s="129">
        <v>65000</v>
      </c>
      <c r="F11" s="126">
        <v>34297</v>
      </c>
      <c r="G11" s="5">
        <f t="shared" ref="G11:G24" ca="1" si="0">($C$7-F11)/$C$8</f>
        <v>28.210814510609172</v>
      </c>
    </row>
    <row r="12" spans="1:7" x14ac:dyDescent="0.2">
      <c r="A12" s="124" t="s">
        <v>14</v>
      </c>
      <c r="B12" s="124" t="s">
        <v>15</v>
      </c>
      <c r="C12" s="124" t="s">
        <v>16</v>
      </c>
      <c r="D12" s="121" t="s">
        <v>13</v>
      </c>
      <c r="E12" s="129">
        <v>100000</v>
      </c>
      <c r="F12" s="126">
        <v>34297</v>
      </c>
      <c r="G12" s="5">
        <f t="shared" ca="1" si="0"/>
        <v>28.210814510609172</v>
      </c>
    </row>
    <row r="13" spans="1:7" x14ac:dyDescent="0.2">
      <c r="A13" s="124" t="s">
        <v>24</v>
      </c>
      <c r="B13" s="124" t="s">
        <v>15</v>
      </c>
      <c r="C13" s="124" t="s">
        <v>25</v>
      </c>
      <c r="D13" s="121" t="s">
        <v>10</v>
      </c>
      <c r="E13" s="129">
        <v>19500</v>
      </c>
      <c r="F13" s="126">
        <v>34297</v>
      </c>
      <c r="G13" s="5">
        <f t="shared" ca="1" si="0"/>
        <v>28.210814510609172</v>
      </c>
    </row>
    <row r="14" spans="1:7" x14ac:dyDescent="0.2">
      <c r="A14" s="124" t="s">
        <v>26</v>
      </c>
      <c r="B14" s="124" t="s">
        <v>15</v>
      </c>
      <c r="C14" s="124" t="s">
        <v>25</v>
      </c>
      <c r="D14" s="121" t="s">
        <v>10</v>
      </c>
      <c r="E14" s="129">
        <v>18500</v>
      </c>
      <c r="F14" s="126">
        <v>34297</v>
      </c>
      <c r="G14" s="5">
        <f t="shared" ca="1" si="0"/>
        <v>28.210814510609172</v>
      </c>
    </row>
    <row r="15" spans="1:7" x14ac:dyDescent="0.2">
      <c r="A15" s="124" t="s">
        <v>28</v>
      </c>
      <c r="B15" s="124" t="s">
        <v>12</v>
      </c>
      <c r="C15" s="124" t="s">
        <v>9</v>
      </c>
      <c r="D15" s="121" t="s">
        <v>13</v>
      </c>
      <c r="E15" s="129">
        <v>40000</v>
      </c>
      <c r="F15" s="126">
        <v>33679</v>
      </c>
      <c r="G15" s="5">
        <f t="shared" ca="1" si="0"/>
        <v>29.902806297056809</v>
      </c>
    </row>
    <row r="16" spans="1:7" x14ac:dyDescent="0.2">
      <c r="A16" s="124" t="s">
        <v>17</v>
      </c>
      <c r="B16" s="124" t="s">
        <v>12</v>
      </c>
      <c r="C16" s="124" t="s">
        <v>9</v>
      </c>
      <c r="D16" s="121" t="s">
        <v>10</v>
      </c>
      <c r="E16" s="129">
        <v>49500</v>
      </c>
      <c r="F16" s="126">
        <v>33679</v>
      </c>
      <c r="G16" s="5">
        <f t="shared" ca="1" si="0"/>
        <v>29.902806297056809</v>
      </c>
    </row>
    <row r="17" spans="1:7" x14ac:dyDescent="0.2">
      <c r="A17" s="124" t="s">
        <v>11</v>
      </c>
      <c r="B17" s="124" t="s">
        <v>12</v>
      </c>
      <c r="C17" s="124" t="s">
        <v>9</v>
      </c>
      <c r="D17" s="121" t="s">
        <v>10</v>
      </c>
      <c r="E17" s="129">
        <v>45000</v>
      </c>
      <c r="F17" s="126">
        <v>33679</v>
      </c>
      <c r="G17" s="5">
        <f t="shared" ca="1" si="0"/>
        <v>29.902806297056809</v>
      </c>
    </row>
    <row r="18" spans="1:7" x14ac:dyDescent="0.2">
      <c r="A18" s="124" t="s">
        <v>22</v>
      </c>
      <c r="B18" s="124" t="s">
        <v>12</v>
      </c>
      <c r="C18" s="124" t="s">
        <v>16</v>
      </c>
      <c r="D18" s="121" t="s">
        <v>13</v>
      </c>
      <c r="E18" s="129">
        <v>75000</v>
      </c>
      <c r="F18" s="126">
        <v>33679</v>
      </c>
      <c r="G18" s="5">
        <f t="shared" ca="1" si="0"/>
        <v>29.902806297056809</v>
      </c>
    </row>
    <row r="19" spans="1:7" x14ac:dyDescent="0.2">
      <c r="A19" s="124" t="s">
        <v>23</v>
      </c>
      <c r="B19" s="124" t="s">
        <v>8</v>
      </c>
      <c r="C19" s="124" t="s">
        <v>9</v>
      </c>
      <c r="D19" s="121" t="s">
        <v>13</v>
      </c>
      <c r="E19" s="129">
        <v>42500</v>
      </c>
      <c r="F19" s="126">
        <v>32812</v>
      </c>
      <c r="G19" s="5">
        <f t="shared" ca="1" si="0"/>
        <v>32.276522929500345</v>
      </c>
    </row>
    <row r="20" spans="1:7" x14ac:dyDescent="0.2">
      <c r="A20" s="124" t="s">
        <v>7</v>
      </c>
      <c r="B20" s="124" t="s">
        <v>8</v>
      </c>
      <c r="C20" s="124" t="s">
        <v>9</v>
      </c>
      <c r="D20" s="121" t="s">
        <v>10</v>
      </c>
      <c r="E20" s="129">
        <v>47500</v>
      </c>
      <c r="F20" s="126">
        <v>33177</v>
      </c>
      <c r="G20" s="5">
        <f t="shared" ca="1" si="0"/>
        <v>31.277207392197127</v>
      </c>
    </row>
    <row r="21" spans="1:7" x14ac:dyDescent="0.2">
      <c r="A21" s="124" t="s">
        <v>18</v>
      </c>
      <c r="B21" s="124" t="s">
        <v>8</v>
      </c>
      <c r="C21" s="124" t="s">
        <v>9</v>
      </c>
      <c r="D21" s="121" t="s">
        <v>13</v>
      </c>
      <c r="E21" s="129">
        <v>38500</v>
      </c>
      <c r="F21" s="126">
        <v>33542</v>
      </c>
      <c r="G21" s="5">
        <f t="shared" ca="1" si="0"/>
        <v>30.277891854893909</v>
      </c>
    </row>
    <row r="22" spans="1:7" x14ac:dyDescent="0.2">
      <c r="A22" s="124" t="s">
        <v>29</v>
      </c>
      <c r="B22" s="124" t="s">
        <v>8</v>
      </c>
      <c r="C22" s="124" t="s">
        <v>16</v>
      </c>
      <c r="D22" s="121" t="s">
        <v>10</v>
      </c>
      <c r="E22" s="129">
        <v>52000</v>
      </c>
      <c r="F22" s="126">
        <v>33679</v>
      </c>
      <c r="G22" s="5">
        <f t="shared" ca="1" si="0"/>
        <v>29.902806297056809</v>
      </c>
    </row>
    <row r="23" spans="1:7" x14ac:dyDescent="0.2">
      <c r="A23" s="124" t="s">
        <v>19</v>
      </c>
      <c r="B23" s="124" t="s">
        <v>20</v>
      </c>
      <c r="C23" s="124" t="s">
        <v>9</v>
      </c>
      <c r="D23" s="121" t="s">
        <v>10</v>
      </c>
      <c r="E23" s="129">
        <v>47500</v>
      </c>
      <c r="F23" s="126">
        <v>33908</v>
      </c>
      <c r="G23" s="5">
        <f t="shared" ca="1" si="0"/>
        <v>29.27583846680356</v>
      </c>
    </row>
    <row r="24" spans="1:7" x14ac:dyDescent="0.2">
      <c r="A24" s="124" t="s">
        <v>21</v>
      </c>
      <c r="B24" s="124" t="s">
        <v>20</v>
      </c>
      <c r="C24" s="124" t="s">
        <v>16</v>
      </c>
      <c r="D24" s="121" t="s">
        <v>10</v>
      </c>
      <c r="E24" s="129">
        <v>55000</v>
      </c>
      <c r="F24" s="126">
        <v>34273</v>
      </c>
      <c r="G24" s="5">
        <f t="shared" ca="1" si="0"/>
        <v>28.276522929500342</v>
      </c>
    </row>
    <row r="25" spans="1:7" x14ac:dyDescent="0.2">
      <c r="A25" s="128"/>
      <c r="B25" s="128"/>
      <c r="C25" s="128"/>
      <c r="D25" s="128"/>
      <c r="E25" s="128"/>
      <c r="F25" s="130"/>
      <c r="G25" s="14"/>
    </row>
    <row r="26" spans="1:7" ht="13.5" thickBot="1" x14ac:dyDescent="0.25"/>
    <row r="27" spans="1:7" customFormat="1" ht="13.5" thickBot="1" x14ac:dyDescent="0.25">
      <c r="A27" s="2" t="str">
        <f t="shared" ref="A27:G27" si="1">A$10</f>
        <v>Name</v>
      </c>
      <c r="B27" s="2" t="str">
        <f t="shared" si="1"/>
        <v>Location</v>
      </c>
      <c r="C27" s="2" t="str">
        <f t="shared" si="1"/>
        <v>Title</v>
      </c>
      <c r="D27" s="2" t="str">
        <f t="shared" si="1"/>
        <v>Gender</v>
      </c>
      <c r="E27" s="3" t="str">
        <f>E$10</f>
        <v>Salary</v>
      </c>
      <c r="F27" s="3" t="str">
        <f>F$10</f>
        <v>Hire Date</v>
      </c>
      <c r="G27" s="2" t="str">
        <f t="shared" si="1"/>
        <v>Service</v>
      </c>
    </row>
    <row r="28" spans="1:7" s="20" customFormat="1" x14ac:dyDescent="0.2">
      <c r="A28" s="144"/>
      <c r="B28" s="144"/>
      <c r="C28" s="144"/>
      <c r="D28" s="144" t="s">
        <v>10</v>
      </c>
      <c r="E28" s="144"/>
      <c r="F28" s="144"/>
      <c r="G28" s="144"/>
    </row>
    <row r="30" spans="1:7" s="162" customFormat="1" x14ac:dyDescent="0.2">
      <c r="A30" s="96" t="s">
        <v>660</v>
      </c>
      <c r="F30" s="163"/>
    </row>
    <row r="31" spans="1:7" x14ac:dyDescent="0.2">
      <c r="A31" s="4" t="s">
        <v>31</v>
      </c>
      <c r="E31" s="10">
        <f>DAVERAGE(Database9,$E$10,$A$27:$G$28)</f>
        <v>44388.888888888891</v>
      </c>
    </row>
    <row r="32" spans="1:7" x14ac:dyDescent="0.2">
      <c r="A32" s="4" t="s">
        <v>32</v>
      </c>
      <c r="B32" s="10"/>
      <c r="E32" s="10">
        <f>DMAX(Database9,$E$10,$A$27:$G$28)</f>
        <v>65000</v>
      </c>
    </row>
    <row r="33" spans="1:7" x14ac:dyDescent="0.2">
      <c r="A33" s="4" t="s">
        <v>33</v>
      </c>
      <c r="B33" s="10"/>
      <c r="E33" s="10">
        <f>DMIN(Database9,$E$10,$A$27:$G$28)</f>
        <v>18500</v>
      </c>
    </row>
    <row r="34" spans="1:7" x14ac:dyDescent="0.2">
      <c r="A34" s="4" t="s">
        <v>34</v>
      </c>
      <c r="E34" s="10">
        <f>DSUM(Database9,$E$10,$A$27:$G$28)</f>
        <v>399500</v>
      </c>
    </row>
    <row r="35" spans="1:7" x14ac:dyDescent="0.2">
      <c r="A35" s="4" t="s">
        <v>35</v>
      </c>
      <c r="E35" s="4">
        <f>DCOUNTA(Database9,A10,$A$27:$G$28)</f>
        <v>9</v>
      </c>
    </row>
    <row r="36" spans="1:7" x14ac:dyDescent="0.2">
      <c r="A36" s="4" t="s">
        <v>36</v>
      </c>
      <c r="E36" s="5">
        <f ca="1">DMAX(Database9,$G$10,$A$27:$G$28)</f>
        <v>31.277207392197127</v>
      </c>
    </row>
    <row r="37" spans="1:7" x14ac:dyDescent="0.2">
      <c r="A37" s="4" t="s">
        <v>37</v>
      </c>
      <c r="D37" s="10"/>
      <c r="E37" s="5">
        <f ca="1">DAVERAGE(Database9,$G$10,$A$27:$G$28)</f>
        <v>29.241159023499886</v>
      </c>
    </row>
    <row r="38" spans="1:7" x14ac:dyDescent="0.2">
      <c r="A38" s="4" t="s">
        <v>38</v>
      </c>
      <c r="E38" s="5">
        <f ca="1">DMIN(Database9,$G$10,$A$27:$G$28)</f>
        <v>28.210814510609172</v>
      </c>
    </row>
    <row r="39" spans="1:7" x14ac:dyDescent="0.2">
      <c r="E39" s="5"/>
    </row>
    <row r="40" spans="1:7" ht="13.5" thickBot="1" x14ac:dyDescent="0.25"/>
    <row r="41" spans="1:7" ht="13.5" thickBot="1" x14ac:dyDescent="0.25">
      <c r="A41" s="2" t="str">
        <f t="shared" ref="A41:G41" si="2">A$10</f>
        <v>Name</v>
      </c>
      <c r="B41" s="2" t="str">
        <f t="shared" si="2"/>
        <v>Location</v>
      </c>
      <c r="C41" s="2" t="str">
        <f t="shared" si="2"/>
        <v>Title</v>
      </c>
      <c r="D41" s="2" t="str">
        <f t="shared" si="2"/>
        <v>Gender</v>
      </c>
      <c r="E41" s="3" t="str">
        <f>E$10</f>
        <v>Salary</v>
      </c>
      <c r="F41" s="3" t="str">
        <f>F$10</f>
        <v>Hire Date</v>
      </c>
      <c r="G41" s="2" t="str">
        <f t="shared" si="2"/>
        <v>Service</v>
      </c>
    </row>
    <row r="42" spans="1:7" s="31" customFormat="1" x14ac:dyDescent="0.2">
      <c r="A42" s="144"/>
      <c r="B42" s="144"/>
      <c r="C42" s="144"/>
      <c r="D42" s="144" t="s">
        <v>13</v>
      </c>
      <c r="E42" s="144"/>
      <c r="F42" s="144"/>
      <c r="G42" s="144"/>
    </row>
    <row r="44" spans="1:7" s="164" customFormat="1" x14ac:dyDescent="0.2">
      <c r="A44" s="170" t="s">
        <v>661</v>
      </c>
      <c r="F44" s="171"/>
    </row>
    <row r="45" spans="1:7" x14ac:dyDescent="0.2">
      <c r="A45" s="4" t="s">
        <v>31</v>
      </c>
      <c r="E45" s="10">
        <f>DAVERAGE(Database9,$E$10,$A$41:$G$42)</f>
        <v>59200</v>
      </c>
    </row>
    <row r="46" spans="1:7" x14ac:dyDescent="0.2">
      <c r="A46" s="4" t="s">
        <v>32</v>
      </c>
      <c r="B46" s="10"/>
      <c r="E46" s="10">
        <f>DMAX(Database9,$E$10,$A$41:$G$42)</f>
        <v>100000</v>
      </c>
    </row>
    <row r="47" spans="1:7" x14ac:dyDescent="0.2">
      <c r="A47" s="4" t="s">
        <v>33</v>
      </c>
      <c r="B47" s="10"/>
      <c r="E47" s="10">
        <f>DMIN(Database9,$E$10,$A$41:$G$42)</f>
        <v>38500</v>
      </c>
    </row>
    <row r="48" spans="1:7" x14ac:dyDescent="0.2">
      <c r="A48" s="4" t="s">
        <v>34</v>
      </c>
      <c r="E48" s="10">
        <f>DSUM(Database9,$E$10,$A$41:$G$42)</f>
        <v>296000</v>
      </c>
    </row>
    <row r="49" spans="1:7" x14ac:dyDescent="0.2">
      <c r="A49" s="4" t="s">
        <v>35</v>
      </c>
      <c r="E49" s="4">
        <f>DCOUNTA(Database9,$A$10,$A$41:$G$42)</f>
        <v>5</v>
      </c>
    </row>
    <row r="50" spans="1:7" x14ac:dyDescent="0.2">
      <c r="A50" s="4" t="s">
        <v>36</v>
      </c>
      <c r="E50" s="5">
        <f ca="1">DMAX(Database9,$G$10,$A$41:$G$42)</f>
        <v>32.276522929500345</v>
      </c>
    </row>
    <row r="51" spans="1:7" x14ac:dyDescent="0.2">
      <c r="A51" s="4" t="s">
        <v>37</v>
      </c>
      <c r="D51" s="10"/>
      <c r="E51" s="5">
        <f ca="1">DAVERAGE(Database9,$G$10,$A$41:$G$42)</f>
        <v>30.114168377823411</v>
      </c>
    </row>
    <row r="52" spans="1:7" x14ac:dyDescent="0.2">
      <c r="A52" s="4" t="s">
        <v>38</v>
      </c>
      <c r="E52" s="5">
        <f ca="1">DMIN(Database9,$G$10,$A$41:$G$42)</f>
        <v>28.210814510609172</v>
      </c>
    </row>
    <row r="54" spans="1:7" ht="13.5" thickBot="1" x14ac:dyDescent="0.25"/>
    <row r="55" spans="1:7" ht="13.5" thickBot="1" x14ac:dyDescent="0.25">
      <c r="E55" s="2" t="str">
        <f>$D$10</f>
        <v>Gender</v>
      </c>
      <c r="G55" s="2" t="str">
        <f>$D$10</f>
        <v>Gender</v>
      </c>
    </row>
    <row r="56" spans="1:7" x14ac:dyDescent="0.2">
      <c r="E56" s="144" t="s">
        <v>13</v>
      </c>
      <c r="F56" s="4"/>
      <c r="G56" s="152" t="s">
        <v>10</v>
      </c>
    </row>
    <row r="57" spans="1:7" x14ac:dyDescent="0.2">
      <c r="G57" s="6"/>
    </row>
    <row r="58" spans="1:7" x14ac:dyDescent="0.2">
      <c r="A58" s="4" t="s">
        <v>31</v>
      </c>
      <c r="E58" s="10">
        <f>DAVERAGE(Database9,$E$10,E55:E56)</f>
        <v>59200</v>
      </c>
      <c r="G58" s="10">
        <f>DAVERAGE(Database9,$E$10,G55:G56)</f>
        <v>44388.888888888891</v>
      </c>
    </row>
    <row r="59" spans="1:7" x14ac:dyDescent="0.2">
      <c r="A59" s="4" t="s">
        <v>32</v>
      </c>
      <c r="E59" s="10">
        <f>DMAX(Database9,$E$10,E55:E56)</f>
        <v>100000</v>
      </c>
      <c r="G59" s="10">
        <f>DMAX(Database9,$E$10,G55:G56)</f>
        <v>65000</v>
      </c>
    </row>
    <row r="60" spans="1:7" x14ac:dyDescent="0.2">
      <c r="A60" s="4" t="s">
        <v>33</v>
      </c>
      <c r="E60" s="10">
        <f>DMIN(Database9,$E$10,E55:E56)</f>
        <v>38500</v>
      </c>
      <c r="G60" s="10">
        <f>DMIN(Database9,$E$10,G55:G56)</f>
        <v>18500</v>
      </c>
    </row>
    <row r="61" spans="1:7" x14ac:dyDescent="0.2">
      <c r="A61" s="4" t="s">
        <v>34</v>
      </c>
      <c r="E61" s="10">
        <f>DSUM(Database9,$E$10,E55:E56)</f>
        <v>296000</v>
      </c>
      <c r="G61" s="10">
        <f>DSUM(Database9,$E$10,G55:G56)</f>
        <v>399500</v>
      </c>
    </row>
    <row r="62" spans="1:7" x14ac:dyDescent="0.2">
      <c r="A62" s="4" t="s">
        <v>35</v>
      </c>
      <c r="E62" s="4">
        <f>DCOUNTA(Database9,,E55:E56)</f>
        <v>5</v>
      </c>
      <c r="G62" s="4">
        <f>DCOUNTA(Database9,,G55:G56)</f>
        <v>9</v>
      </c>
    </row>
    <row r="63" spans="1:7" x14ac:dyDescent="0.2">
      <c r="A63" s="4" t="s">
        <v>36</v>
      </c>
      <c r="E63" s="5">
        <f ca="1">DMAX(Database9,$G$10,E55:E56)</f>
        <v>32.276522929500345</v>
      </c>
      <c r="G63" s="5">
        <f ca="1">DMAX(Database9,$G$10,G55:G56)</f>
        <v>31.277207392197127</v>
      </c>
    </row>
    <row r="64" spans="1:7" x14ac:dyDescent="0.2">
      <c r="A64" s="4" t="s">
        <v>37</v>
      </c>
      <c r="E64" s="5">
        <f ca="1">DAVERAGE(Database9,$G$10,E55:E56)</f>
        <v>30.114168377823411</v>
      </c>
      <c r="G64" s="5">
        <f ca="1">DAVERAGE(Database9,$G$10,G55:G56)</f>
        <v>29.241159023499886</v>
      </c>
    </row>
    <row r="65" spans="1:7" x14ac:dyDescent="0.2">
      <c r="A65" s="4" t="s">
        <v>38</v>
      </c>
      <c r="E65" s="5">
        <f ca="1">DMIN(Database9,$G$10,E55:E56)</f>
        <v>28.210814510609172</v>
      </c>
      <c r="G65" s="5">
        <f ca="1">DMIN(Database9,$G$10,G55:G56)</f>
        <v>28.210814510609172</v>
      </c>
    </row>
  </sheetData>
  <phoneticPr fontId="0" type="noConversion"/>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29"/>
  <dimension ref="A1:Z44"/>
  <sheetViews>
    <sheetView zoomScale="130" zoomScaleNormal="130" workbookViewId="0">
      <pane xSplit="1" ySplit="10" topLeftCell="B11"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2.75" x14ac:dyDescent="0.2"/>
  <cols>
    <col min="1" max="1" width="12" style="4" customWidth="1"/>
    <col min="2" max="2" width="11.85546875" style="4" customWidth="1"/>
    <col min="3" max="3" width="13.5703125" style="4" customWidth="1"/>
    <col min="4" max="4" width="8.85546875" style="4" customWidth="1"/>
    <col min="5" max="5" width="13.5703125" style="4" customWidth="1"/>
    <col min="6" max="6" width="13.5703125" style="6" customWidth="1"/>
    <col min="7" max="7" width="13.85546875" style="4" bestFit="1" customWidth="1"/>
    <col min="8" max="8" width="3.42578125" style="4" customWidth="1"/>
    <col min="9" max="25" width="9.140625" style="4"/>
    <col min="26" max="26" width="9.140625" style="4" customWidth="1"/>
    <col min="27" max="16384" width="9.140625" style="4"/>
  </cols>
  <sheetData>
    <row r="1" spans="1:7" s="162" customFormat="1" ht="18" x14ac:dyDescent="0.25">
      <c r="A1" s="99" t="s">
        <v>269</v>
      </c>
      <c r="F1" s="163"/>
    </row>
    <row r="2" spans="1:7" s="94" customFormat="1" hidden="1" x14ac:dyDescent="0.2">
      <c r="A2" s="183"/>
      <c r="B2" s="183"/>
      <c r="C2" s="183"/>
      <c r="D2" s="183"/>
      <c r="E2" s="183"/>
      <c r="F2" s="184"/>
      <c r="G2" s="183"/>
    </row>
    <row r="3" spans="1:7" s="273" customFormat="1" collapsed="1" x14ac:dyDescent="0.2">
      <c r="A3" s="269" t="str">
        <f>IF(A2="","",IF(Disable_Video_Hyperlinks,A2,HYPERLINK(Video_website&amp;A2,A2)))</f>
        <v/>
      </c>
      <c r="F3" s="274"/>
    </row>
    <row r="4" spans="1:7" s="94" customFormat="1" x14ac:dyDescent="0.2">
      <c r="A4" s="271" t="str">
        <f>IF(B2="","",B2)</f>
        <v/>
      </c>
      <c r="B4" s="183"/>
      <c r="C4" s="183"/>
      <c r="D4" s="183"/>
      <c r="E4" s="183"/>
      <c r="F4" s="184"/>
      <c r="G4" s="183"/>
    </row>
    <row r="5" spans="1:7" x14ac:dyDescent="0.2">
      <c r="A5" s="1"/>
    </row>
    <row r="6" spans="1:7" x14ac:dyDescent="0.2">
      <c r="A6" s="1" t="s">
        <v>39</v>
      </c>
    </row>
    <row r="7" spans="1:7" x14ac:dyDescent="0.2">
      <c r="A7" s="4" t="s">
        <v>42</v>
      </c>
      <c r="C7" s="6">
        <f ca="1">TODAY()</f>
        <v>44601</v>
      </c>
    </row>
    <row r="8" spans="1:7" x14ac:dyDescent="0.2">
      <c r="A8" s="4" t="s">
        <v>40</v>
      </c>
      <c r="C8" s="124">
        <v>365.25</v>
      </c>
    </row>
    <row r="9" spans="1:7" ht="13.5" thickBot="1" x14ac:dyDescent="0.25"/>
    <row r="10" spans="1:7" s="13" customFormat="1" ht="13.5" thickBot="1" x14ac:dyDescent="0.25">
      <c r="A10" s="2" t="s">
        <v>0</v>
      </c>
      <c r="B10" s="2" t="s">
        <v>1</v>
      </c>
      <c r="C10" s="2" t="s">
        <v>2</v>
      </c>
      <c r="D10" s="2" t="s">
        <v>3</v>
      </c>
      <c r="E10" s="2" t="s">
        <v>6</v>
      </c>
      <c r="F10" s="3" t="s">
        <v>5</v>
      </c>
      <c r="G10" s="2" t="s">
        <v>4</v>
      </c>
    </row>
    <row r="11" spans="1:7" x14ac:dyDescent="0.2">
      <c r="A11" s="124" t="s">
        <v>27</v>
      </c>
      <c r="B11" s="124" t="s">
        <v>15</v>
      </c>
      <c r="C11" s="124" t="s">
        <v>9</v>
      </c>
      <c r="D11" s="121" t="s">
        <v>10</v>
      </c>
      <c r="E11" s="129">
        <v>65000</v>
      </c>
      <c r="F11" s="126">
        <v>34297</v>
      </c>
      <c r="G11" s="5">
        <f t="shared" ref="G11:G24" ca="1" si="0">($C$7-F11)/$C$8</f>
        <v>28.210814510609172</v>
      </c>
    </row>
    <row r="12" spans="1:7" x14ac:dyDescent="0.2">
      <c r="A12" s="124" t="s">
        <v>14</v>
      </c>
      <c r="B12" s="124" t="s">
        <v>15</v>
      </c>
      <c r="C12" s="124" t="s">
        <v>16</v>
      </c>
      <c r="D12" s="121" t="s">
        <v>13</v>
      </c>
      <c r="E12" s="129">
        <v>100000</v>
      </c>
      <c r="F12" s="126">
        <v>34297</v>
      </c>
      <c r="G12" s="5">
        <f t="shared" ca="1" si="0"/>
        <v>28.210814510609172</v>
      </c>
    </row>
    <row r="13" spans="1:7" x14ac:dyDescent="0.2">
      <c r="A13" s="124" t="s">
        <v>24</v>
      </c>
      <c r="B13" s="124" t="s">
        <v>15</v>
      </c>
      <c r="C13" s="124" t="s">
        <v>25</v>
      </c>
      <c r="D13" s="121" t="s">
        <v>10</v>
      </c>
      <c r="E13" s="129">
        <v>19500</v>
      </c>
      <c r="F13" s="126">
        <v>34297</v>
      </c>
      <c r="G13" s="5">
        <f t="shared" ca="1" si="0"/>
        <v>28.210814510609172</v>
      </c>
    </row>
    <row r="14" spans="1:7" x14ac:dyDescent="0.2">
      <c r="A14" s="124" t="s">
        <v>26</v>
      </c>
      <c r="B14" s="124" t="s">
        <v>15</v>
      </c>
      <c r="C14" s="124" t="s">
        <v>25</v>
      </c>
      <c r="D14" s="121" t="s">
        <v>10</v>
      </c>
      <c r="E14" s="129">
        <v>18500</v>
      </c>
      <c r="F14" s="126">
        <v>34297</v>
      </c>
      <c r="G14" s="5">
        <f t="shared" ca="1" si="0"/>
        <v>28.210814510609172</v>
      </c>
    </row>
    <row r="15" spans="1:7" x14ac:dyDescent="0.2">
      <c r="A15" s="124" t="s">
        <v>28</v>
      </c>
      <c r="B15" s="124" t="s">
        <v>12</v>
      </c>
      <c r="C15" s="124" t="s">
        <v>9</v>
      </c>
      <c r="D15" s="121" t="s">
        <v>13</v>
      </c>
      <c r="E15" s="129">
        <v>40000</v>
      </c>
      <c r="F15" s="126">
        <v>33679</v>
      </c>
      <c r="G15" s="5">
        <f t="shared" ca="1" si="0"/>
        <v>29.902806297056809</v>
      </c>
    </row>
    <row r="16" spans="1:7" x14ac:dyDescent="0.2">
      <c r="A16" s="124" t="s">
        <v>17</v>
      </c>
      <c r="B16" s="124" t="s">
        <v>12</v>
      </c>
      <c r="C16" s="124" t="s">
        <v>9</v>
      </c>
      <c r="D16" s="121" t="s">
        <v>10</v>
      </c>
      <c r="E16" s="129">
        <v>49500</v>
      </c>
      <c r="F16" s="126">
        <v>33679</v>
      </c>
      <c r="G16" s="5">
        <f t="shared" ca="1" si="0"/>
        <v>29.902806297056809</v>
      </c>
    </row>
    <row r="17" spans="1:7" x14ac:dyDescent="0.2">
      <c r="A17" s="124" t="s">
        <v>11</v>
      </c>
      <c r="B17" s="124" t="s">
        <v>12</v>
      </c>
      <c r="C17" s="124" t="s">
        <v>9</v>
      </c>
      <c r="D17" s="121" t="s">
        <v>10</v>
      </c>
      <c r="E17" s="129">
        <v>45000</v>
      </c>
      <c r="F17" s="126">
        <v>33679</v>
      </c>
      <c r="G17" s="5">
        <f t="shared" ca="1" si="0"/>
        <v>29.902806297056809</v>
      </c>
    </row>
    <row r="18" spans="1:7" x14ac:dyDescent="0.2">
      <c r="A18" s="124" t="s">
        <v>22</v>
      </c>
      <c r="B18" s="124" t="s">
        <v>12</v>
      </c>
      <c r="C18" s="124" t="s">
        <v>16</v>
      </c>
      <c r="D18" s="121" t="s">
        <v>13</v>
      </c>
      <c r="E18" s="129">
        <v>75000</v>
      </c>
      <c r="F18" s="126">
        <v>33679</v>
      </c>
      <c r="G18" s="5">
        <f t="shared" ca="1" si="0"/>
        <v>29.902806297056809</v>
      </c>
    </row>
    <row r="19" spans="1:7" x14ac:dyDescent="0.2">
      <c r="A19" s="124" t="s">
        <v>23</v>
      </c>
      <c r="B19" s="124" t="s">
        <v>8</v>
      </c>
      <c r="C19" s="124" t="s">
        <v>9</v>
      </c>
      <c r="D19" s="121" t="s">
        <v>13</v>
      </c>
      <c r="E19" s="129">
        <v>42500</v>
      </c>
      <c r="F19" s="126">
        <v>32812</v>
      </c>
      <c r="G19" s="5">
        <f t="shared" ca="1" si="0"/>
        <v>32.276522929500345</v>
      </c>
    </row>
    <row r="20" spans="1:7" x14ac:dyDescent="0.2">
      <c r="A20" s="124" t="s">
        <v>7</v>
      </c>
      <c r="B20" s="124" t="s">
        <v>8</v>
      </c>
      <c r="C20" s="124" t="s">
        <v>9</v>
      </c>
      <c r="D20" s="121" t="s">
        <v>10</v>
      </c>
      <c r="E20" s="129">
        <v>47500</v>
      </c>
      <c r="F20" s="126">
        <v>33177</v>
      </c>
      <c r="G20" s="5">
        <f t="shared" ca="1" si="0"/>
        <v>31.277207392197127</v>
      </c>
    </row>
    <row r="21" spans="1:7" x14ac:dyDescent="0.2">
      <c r="A21" s="124" t="s">
        <v>18</v>
      </c>
      <c r="B21" s="124" t="s">
        <v>8</v>
      </c>
      <c r="C21" s="124" t="s">
        <v>9</v>
      </c>
      <c r="D21" s="121" t="s">
        <v>13</v>
      </c>
      <c r="E21" s="129">
        <v>38500</v>
      </c>
      <c r="F21" s="126">
        <v>33542</v>
      </c>
      <c r="G21" s="5">
        <f t="shared" ca="1" si="0"/>
        <v>30.277891854893909</v>
      </c>
    </row>
    <row r="22" spans="1:7" x14ac:dyDescent="0.2">
      <c r="A22" s="124" t="s">
        <v>29</v>
      </c>
      <c r="B22" s="124" t="s">
        <v>8</v>
      </c>
      <c r="C22" s="124" t="s">
        <v>16</v>
      </c>
      <c r="D22" s="121" t="s">
        <v>10</v>
      </c>
      <c r="E22" s="129">
        <v>52000</v>
      </c>
      <c r="F22" s="126">
        <v>33679</v>
      </c>
      <c r="G22" s="5">
        <f t="shared" ca="1" si="0"/>
        <v>29.902806297056809</v>
      </c>
    </row>
    <row r="23" spans="1:7" x14ac:dyDescent="0.2">
      <c r="A23" s="124" t="s">
        <v>19</v>
      </c>
      <c r="B23" s="124" t="s">
        <v>20</v>
      </c>
      <c r="C23" s="124" t="s">
        <v>9</v>
      </c>
      <c r="D23" s="121" t="s">
        <v>10</v>
      </c>
      <c r="E23" s="129">
        <v>47500</v>
      </c>
      <c r="F23" s="126">
        <v>33908</v>
      </c>
      <c r="G23" s="5">
        <f t="shared" ca="1" si="0"/>
        <v>29.27583846680356</v>
      </c>
    </row>
    <row r="24" spans="1:7" x14ac:dyDescent="0.2">
      <c r="A24" s="124" t="s">
        <v>21</v>
      </c>
      <c r="B24" s="124" t="s">
        <v>20</v>
      </c>
      <c r="C24" s="124" t="s">
        <v>16</v>
      </c>
      <c r="D24" s="121" t="s">
        <v>10</v>
      </c>
      <c r="E24" s="129">
        <v>55000</v>
      </c>
      <c r="F24" s="126">
        <v>34273</v>
      </c>
      <c r="G24" s="5">
        <f t="shared" ca="1" si="0"/>
        <v>28.276522929500342</v>
      </c>
    </row>
    <row r="25" spans="1:7" x14ac:dyDescent="0.2">
      <c r="A25" s="128"/>
      <c r="B25" s="128"/>
      <c r="C25" s="128"/>
      <c r="D25" s="128"/>
      <c r="E25" s="128"/>
      <c r="F25" s="130"/>
      <c r="G25" s="14"/>
    </row>
    <row r="26" spans="1:7" ht="13.5" thickBot="1" x14ac:dyDescent="0.25"/>
    <row r="27" spans="1:7" customFormat="1" ht="13.5" thickBot="1" x14ac:dyDescent="0.25">
      <c r="A27" s="2" t="str">
        <f t="shared" ref="A27:F27" si="1">A$10</f>
        <v>Name</v>
      </c>
      <c r="B27" s="2" t="str">
        <f t="shared" si="1"/>
        <v>Location</v>
      </c>
      <c r="C27" s="2" t="str">
        <f t="shared" si="1"/>
        <v>Title</v>
      </c>
      <c r="D27" s="2" t="str">
        <f t="shared" si="1"/>
        <v>Gender</v>
      </c>
      <c r="E27" s="3" t="str">
        <f>E$10</f>
        <v>Salary</v>
      </c>
      <c r="F27" s="3" t="str">
        <f t="shared" si="1"/>
        <v>Hire Date</v>
      </c>
      <c r="G27" s="2" t="str">
        <f>G$10</f>
        <v>Service</v>
      </c>
    </row>
    <row r="28" spans="1:7" customFormat="1" x14ac:dyDescent="0.2">
      <c r="A28" s="128"/>
      <c r="B28" s="128"/>
      <c r="C28" s="128"/>
      <c r="D28" s="144" t="s">
        <v>10</v>
      </c>
      <c r="E28" s="128"/>
      <c r="F28" s="128"/>
      <c r="G28" s="128"/>
    </row>
    <row r="29" spans="1:7" x14ac:dyDescent="0.2">
      <c r="A29" s="124"/>
      <c r="B29" s="124"/>
      <c r="C29" s="124"/>
      <c r="D29" s="124"/>
      <c r="E29" s="124"/>
      <c r="F29" s="126"/>
      <c r="G29" s="124"/>
    </row>
    <row r="30" spans="1:7" s="162" customFormat="1" x14ac:dyDescent="0.2">
      <c r="A30" s="96" t="s">
        <v>660</v>
      </c>
      <c r="F30" s="163"/>
    </row>
    <row r="31" spans="1:7" x14ac:dyDescent="0.2">
      <c r="A31" s="4" t="s">
        <v>31</v>
      </c>
      <c r="E31" s="10">
        <f>DAVERAGE(Database11,$E$10,$A$27:$G$28)</f>
        <v>44388.888888888891</v>
      </c>
      <c r="G31" s="10"/>
    </row>
    <row r="32" spans="1:7" x14ac:dyDescent="0.2">
      <c r="A32" s="4" t="s">
        <v>32</v>
      </c>
      <c r="B32" s="10"/>
      <c r="E32" s="10">
        <f>DMAX(Database11,$E$10,$A$27:$G$28)</f>
        <v>65000</v>
      </c>
      <c r="G32" s="10"/>
    </row>
    <row r="33" spans="1:26" x14ac:dyDescent="0.2">
      <c r="A33" s="4" t="s">
        <v>33</v>
      </c>
      <c r="B33" s="10"/>
      <c r="E33" s="10">
        <f>DMIN(Database11,$E$10,$A$27:$G$28)</f>
        <v>18500</v>
      </c>
      <c r="G33" s="10"/>
    </row>
    <row r="34" spans="1:26" x14ac:dyDescent="0.2">
      <c r="A34" s="4" t="s">
        <v>34</v>
      </c>
      <c r="E34" s="10">
        <f>DSUM(Database11,$E$10,$A$27:$G$28)</f>
        <v>399500</v>
      </c>
      <c r="G34" s="10"/>
    </row>
    <row r="35" spans="1:26" x14ac:dyDescent="0.2">
      <c r="A35" s="4" t="s">
        <v>35</v>
      </c>
      <c r="E35" s="4">
        <f>DCOUNTA(Database11,A10,$A$27:$G$28)</f>
        <v>9</v>
      </c>
    </row>
    <row r="36" spans="1:26" x14ac:dyDescent="0.2">
      <c r="A36" s="4" t="s">
        <v>36</v>
      </c>
      <c r="E36" s="5">
        <f ca="1">DMAX(Database11,$G$10,$A$27:$G$28)</f>
        <v>31.277207392197127</v>
      </c>
      <c r="G36" s="5"/>
    </row>
    <row r="37" spans="1:26" x14ac:dyDescent="0.2">
      <c r="A37" s="4" t="s">
        <v>37</v>
      </c>
      <c r="D37" s="10"/>
      <c r="E37" s="5">
        <f ca="1">DAVERAGE(Database11,$G$10,$A$27:$G$28)</f>
        <v>29.241159023499886</v>
      </c>
      <c r="G37" s="5"/>
    </row>
    <row r="38" spans="1:26" x14ac:dyDescent="0.2">
      <c r="A38" s="4" t="s">
        <v>38</v>
      </c>
      <c r="E38" s="5">
        <f ca="1">DMIN(Database11,$G$10,$A$27:$G$28)</f>
        <v>28.210814510609172</v>
      </c>
      <c r="G38" s="5"/>
    </row>
    <row r="39" spans="1:26" ht="13.5" thickBot="1" x14ac:dyDescent="0.25"/>
    <row r="40" spans="1:26" ht="13.5" thickBot="1" x14ac:dyDescent="0.25">
      <c r="E40" s="2" t="str">
        <f>E$10</f>
        <v>Salary</v>
      </c>
      <c r="G40" s="2" t="str">
        <f>$A$10</f>
        <v>Name</v>
      </c>
    </row>
    <row r="41" spans="1:26" x14ac:dyDescent="0.2">
      <c r="A41" s="4" t="s">
        <v>41</v>
      </c>
      <c r="E41" s="153">
        <f>MAX(E$11:E$24)</f>
        <v>100000</v>
      </c>
      <c r="G41" s="31" t="str">
        <f>DGET(Database11,$G$40,E40:E41)</f>
        <v>Coulter</v>
      </c>
    </row>
    <row r="44" spans="1:26" ht="76.5" customHeight="1" x14ac:dyDescent="0.2">
      <c r="A44" s="295" t="s">
        <v>656</v>
      </c>
      <c r="B44" s="296"/>
      <c r="C44" s="296"/>
      <c r="D44" s="296"/>
      <c r="E44" s="296"/>
      <c r="F44" s="296"/>
      <c r="G44" s="296"/>
      <c r="Z44" s="164"/>
    </row>
  </sheetData>
  <mergeCells count="1">
    <mergeCell ref="A44:G44"/>
  </mergeCells>
  <phoneticPr fontId="0" type="noConversion"/>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22"/>
  <dimension ref="A1:G38"/>
  <sheetViews>
    <sheetView zoomScale="130" zoomScaleNormal="130" workbookViewId="0">
      <pane xSplit="1" ySplit="10" topLeftCell="B11" activePane="bottomRight" state="frozen"/>
      <selection activeCell="A2" sqref="A2:XFD2"/>
      <selection pane="topRight" activeCell="A2" sqref="A2:XFD2"/>
      <selection pane="bottomLeft" activeCell="A2" sqref="A2:XFD2"/>
      <selection pane="bottomRight" activeCell="A2" sqref="A2:XFD2"/>
    </sheetView>
  </sheetViews>
  <sheetFormatPr defaultColWidth="9.140625" defaultRowHeight="12.75" x14ac:dyDescent="0.2"/>
  <cols>
    <col min="1" max="1" width="12" style="4" customWidth="1"/>
    <col min="2" max="2" width="11.85546875" style="4" customWidth="1"/>
    <col min="3" max="3" width="13.5703125" style="4" customWidth="1"/>
    <col min="4" max="4" width="8.85546875" style="4" customWidth="1"/>
    <col min="5" max="5" width="13.85546875" style="4" bestFit="1" customWidth="1"/>
    <col min="6" max="6" width="13.5703125" style="6" customWidth="1"/>
    <col min="7" max="7" width="10.5703125" style="4" customWidth="1"/>
    <col min="8" max="16384" width="9.140625" style="4"/>
  </cols>
  <sheetData>
    <row r="1" spans="1:7" s="162" customFormat="1" ht="18" x14ac:dyDescent="0.25">
      <c r="A1" s="99" t="s">
        <v>233</v>
      </c>
      <c r="F1" s="163"/>
    </row>
    <row r="2" spans="1:7" s="94" customFormat="1" hidden="1" x14ac:dyDescent="0.2">
      <c r="A2" s="183"/>
      <c r="B2" s="183"/>
      <c r="C2" s="183"/>
      <c r="D2" s="183"/>
      <c r="E2" s="183"/>
      <c r="F2" s="184"/>
      <c r="G2" s="183"/>
    </row>
    <row r="3" spans="1:7" s="273" customFormat="1" collapsed="1" x14ac:dyDescent="0.2">
      <c r="A3" s="269" t="str">
        <f>IF(A2="","",IF(Disable_Video_Hyperlinks,A2,HYPERLINK(Video_website&amp;A2,A2)))</f>
        <v/>
      </c>
      <c r="F3" s="274"/>
    </row>
    <row r="4" spans="1:7" s="94" customFormat="1" x14ac:dyDescent="0.2">
      <c r="A4" s="271" t="str">
        <f>IF(B2="","",B2)</f>
        <v/>
      </c>
      <c r="B4" s="183"/>
      <c r="C4" s="183"/>
      <c r="D4" s="183"/>
      <c r="E4" s="183"/>
      <c r="F4" s="184"/>
      <c r="G4" s="183"/>
    </row>
    <row r="5" spans="1:7" x14ac:dyDescent="0.2">
      <c r="A5" s="1"/>
    </row>
    <row r="6" spans="1:7" x14ac:dyDescent="0.2">
      <c r="A6" s="1" t="s">
        <v>39</v>
      </c>
    </row>
    <row r="7" spans="1:7" x14ac:dyDescent="0.2">
      <c r="A7" s="4" t="s">
        <v>42</v>
      </c>
      <c r="C7" s="6">
        <f ca="1">TODAY()</f>
        <v>44601</v>
      </c>
    </row>
    <row r="8" spans="1:7" x14ac:dyDescent="0.2">
      <c r="A8" s="4" t="s">
        <v>40</v>
      </c>
      <c r="C8" s="124">
        <v>365.25</v>
      </c>
    </row>
    <row r="9" spans="1:7" ht="13.5" thickBot="1" x14ac:dyDescent="0.25"/>
    <row r="10" spans="1:7" s="13" customFormat="1" ht="13.5" thickBot="1" x14ac:dyDescent="0.25">
      <c r="A10" s="2" t="s">
        <v>0</v>
      </c>
      <c r="B10" s="2" t="s">
        <v>1</v>
      </c>
      <c r="C10" s="2" t="s">
        <v>2</v>
      </c>
      <c r="D10" s="2" t="s">
        <v>3</v>
      </c>
      <c r="E10" s="2" t="s">
        <v>6</v>
      </c>
      <c r="F10" s="3" t="s">
        <v>5</v>
      </c>
      <c r="G10" s="2" t="s">
        <v>4</v>
      </c>
    </row>
    <row r="11" spans="1:7" x14ac:dyDescent="0.2">
      <c r="A11" s="124" t="s">
        <v>27</v>
      </c>
      <c r="B11" s="124" t="s">
        <v>15</v>
      </c>
      <c r="C11" s="124" t="s">
        <v>9</v>
      </c>
      <c r="D11" s="121" t="s">
        <v>10</v>
      </c>
      <c r="E11" s="129">
        <v>65000</v>
      </c>
      <c r="F11" s="126">
        <v>34297</v>
      </c>
      <c r="G11" s="5">
        <f t="shared" ref="G11:G24" ca="1" si="0">($C$7-F11)/$C$8</f>
        <v>28.210814510609172</v>
      </c>
    </row>
    <row r="12" spans="1:7" x14ac:dyDescent="0.2">
      <c r="A12" s="124" t="s">
        <v>14</v>
      </c>
      <c r="B12" s="124" t="s">
        <v>15</v>
      </c>
      <c r="C12" s="124" t="s">
        <v>16</v>
      </c>
      <c r="D12" s="121" t="s">
        <v>13</v>
      </c>
      <c r="E12" s="129">
        <v>100000</v>
      </c>
      <c r="F12" s="126">
        <v>34297</v>
      </c>
      <c r="G12" s="5">
        <f t="shared" ca="1" si="0"/>
        <v>28.210814510609172</v>
      </c>
    </row>
    <row r="13" spans="1:7" x14ac:dyDescent="0.2">
      <c r="A13" s="124" t="s">
        <v>24</v>
      </c>
      <c r="B13" s="124" t="s">
        <v>15</v>
      </c>
      <c r="C13" s="124" t="s">
        <v>25</v>
      </c>
      <c r="D13" s="121" t="s">
        <v>10</v>
      </c>
      <c r="E13" s="129">
        <v>19500</v>
      </c>
      <c r="F13" s="126">
        <v>34297</v>
      </c>
      <c r="G13" s="5">
        <f t="shared" ca="1" si="0"/>
        <v>28.210814510609172</v>
      </c>
    </row>
    <row r="14" spans="1:7" x14ac:dyDescent="0.2">
      <c r="A14" s="124" t="s">
        <v>26</v>
      </c>
      <c r="B14" s="124" t="s">
        <v>15</v>
      </c>
      <c r="C14" s="124" t="s">
        <v>25</v>
      </c>
      <c r="D14" s="121" t="s">
        <v>10</v>
      </c>
      <c r="E14" s="129">
        <v>18500</v>
      </c>
      <c r="F14" s="126">
        <v>34297</v>
      </c>
      <c r="G14" s="5">
        <f t="shared" ca="1" si="0"/>
        <v>28.210814510609172</v>
      </c>
    </row>
    <row r="15" spans="1:7" x14ac:dyDescent="0.2">
      <c r="A15" s="124" t="s">
        <v>28</v>
      </c>
      <c r="B15" s="124" t="s">
        <v>12</v>
      </c>
      <c r="C15" s="124" t="s">
        <v>9</v>
      </c>
      <c r="D15" s="121" t="s">
        <v>13</v>
      </c>
      <c r="E15" s="129">
        <v>40000</v>
      </c>
      <c r="F15" s="126">
        <v>33679</v>
      </c>
      <c r="G15" s="5">
        <f t="shared" ca="1" si="0"/>
        <v>29.902806297056809</v>
      </c>
    </row>
    <row r="16" spans="1:7" x14ac:dyDescent="0.2">
      <c r="A16" s="124" t="s">
        <v>17</v>
      </c>
      <c r="B16" s="124" t="s">
        <v>12</v>
      </c>
      <c r="C16" s="124" t="s">
        <v>9</v>
      </c>
      <c r="D16" s="121" t="s">
        <v>10</v>
      </c>
      <c r="E16" s="129">
        <v>49500</v>
      </c>
      <c r="F16" s="126">
        <v>33679</v>
      </c>
      <c r="G16" s="5">
        <f t="shared" ca="1" si="0"/>
        <v>29.902806297056809</v>
      </c>
    </row>
    <row r="17" spans="1:7" x14ac:dyDescent="0.2">
      <c r="A17" s="124" t="s">
        <v>11</v>
      </c>
      <c r="B17" s="124" t="s">
        <v>12</v>
      </c>
      <c r="C17" s="124" t="s">
        <v>9</v>
      </c>
      <c r="D17" s="121" t="s">
        <v>10</v>
      </c>
      <c r="E17" s="129">
        <v>45000</v>
      </c>
      <c r="F17" s="126">
        <v>33679</v>
      </c>
      <c r="G17" s="5">
        <f t="shared" ca="1" si="0"/>
        <v>29.902806297056809</v>
      </c>
    </row>
    <row r="18" spans="1:7" x14ac:dyDescent="0.2">
      <c r="A18" s="124" t="s">
        <v>22</v>
      </c>
      <c r="B18" s="124" t="s">
        <v>12</v>
      </c>
      <c r="C18" s="124" t="s">
        <v>16</v>
      </c>
      <c r="D18" s="121" t="s">
        <v>13</v>
      </c>
      <c r="E18" s="129">
        <v>75000</v>
      </c>
      <c r="F18" s="126">
        <v>33679</v>
      </c>
      <c r="G18" s="5">
        <f t="shared" ca="1" si="0"/>
        <v>29.902806297056809</v>
      </c>
    </row>
    <row r="19" spans="1:7" x14ac:dyDescent="0.2">
      <c r="A19" s="124" t="s">
        <v>23</v>
      </c>
      <c r="B19" s="124" t="s">
        <v>8</v>
      </c>
      <c r="C19" s="124" t="s">
        <v>9</v>
      </c>
      <c r="D19" s="121" t="s">
        <v>13</v>
      </c>
      <c r="E19" s="129">
        <v>42500</v>
      </c>
      <c r="F19" s="126">
        <v>32812</v>
      </c>
      <c r="G19" s="5">
        <f t="shared" ca="1" si="0"/>
        <v>32.276522929500345</v>
      </c>
    </row>
    <row r="20" spans="1:7" x14ac:dyDescent="0.2">
      <c r="A20" s="124" t="s">
        <v>7</v>
      </c>
      <c r="B20" s="124" t="s">
        <v>8</v>
      </c>
      <c r="C20" s="124" t="s">
        <v>9</v>
      </c>
      <c r="D20" s="121" t="s">
        <v>10</v>
      </c>
      <c r="E20" s="129">
        <v>47500</v>
      </c>
      <c r="F20" s="126">
        <v>33177</v>
      </c>
      <c r="G20" s="5">
        <f t="shared" ca="1" si="0"/>
        <v>31.277207392197127</v>
      </c>
    </row>
    <row r="21" spans="1:7" x14ac:dyDescent="0.2">
      <c r="A21" s="124" t="s">
        <v>18</v>
      </c>
      <c r="B21" s="124" t="s">
        <v>8</v>
      </c>
      <c r="C21" s="124" t="s">
        <v>9</v>
      </c>
      <c r="D21" s="121" t="s">
        <v>13</v>
      </c>
      <c r="E21" s="129">
        <v>38500</v>
      </c>
      <c r="F21" s="126">
        <v>33542</v>
      </c>
      <c r="G21" s="5">
        <f t="shared" ca="1" si="0"/>
        <v>30.277891854893909</v>
      </c>
    </row>
    <row r="22" spans="1:7" x14ac:dyDescent="0.2">
      <c r="A22" s="124" t="s">
        <v>29</v>
      </c>
      <c r="B22" s="124" t="s">
        <v>8</v>
      </c>
      <c r="C22" s="124" t="s">
        <v>16</v>
      </c>
      <c r="D22" s="121" t="s">
        <v>10</v>
      </c>
      <c r="E22" s="129">
        <v>52000</v>
      </c>
      <c r="F22" s="126">
        <v>33679</v>
      </c>
      <c r="G22" s="5">
        <f t="shared" ca="1" si="0"/>
        <v>29.902806297056809</v>
      </c>
    </row>
    <row r="23" spans="1:7" x14ac:dyDescent="0.2">
      <c r="A23" s="124" t="s">
        <v>19</v>
      </c>
      <c r="B23" s="124" t="s">
        <v>20</v>
      </c>
      <c r="C23" s="124" t="s">
        <v>9</v>
      </c>
      <c r="D23" s="121" t="s">
        <v>10</v>
      </c>
      <c r="E23" s="129">
        <v>47500</v>
      </c>
      <c r="F23" s="126">
        <v>33908</v>
      </c>
      <c r="G23" s="5">
        <f t="shared" ca="1" si="0"/>
        <v>29.27583846680356</v>
      </c>
    </row>
    <row r="24" spans="1:7" x14ac:dyDescent="0.2">
      <c r="A24" s="124" t="s">
        <v>21</v>
      </c>
      <c r="B24" s="124" t="s">
        <v>20</v>
      </c>
      <c r="C24" s="124" t="s">
        <v>16</v>
      </c>
      <c r="D24" s="121" t="s">
        <v>10</v>
      </c>
      <c r="E24" s="129">
        <v>55000</v>
      </c>
      <c r="F24" s="126">
        <v>34273</v>
      </c>
      <c r="G24" s="5">
        <f t="shared" ca="1" si="0"/>
        <v>28.276522929500342</v>
      </c>
    </row>
    <row r="25" spans="1:7" x14ac:dyDescent="0.2">
      <c r="A25" s="128"/>
      <c r="B25" s="128"/>
      <c r="C25" s="128"/>
      <c r="D25" s="128"/>
      <c r="E25" s="128"/>
      <c r="F25" s="130"/>
      <c r="G25" s="14"/>
    </row>
    <row r="26" spans="1:7" ht="13.5" thickBot="1" x14ac:dyDescent="0.25"/>
    <row r="27" spans="1:7" s="13" customFormat="1" ht="13.5" thickBot="1" x14ac:dyDescent="0.25">
      <c r="A27" s="2" t="str">
        <f t="shared" ref="A27:G27" si="1">A$10</f>
        <v>Name</v>
      </c>
      <c r="B27" s="2" t="str">
        <f t="shared" si="1"/>
        <v>Location</v>
      </c>
      <c r="C27" s="2" t="str">
        <f t="shared" si="1"/>
        <v>Title</v>
      </c>
      <c r="D27" s="2" t="str">
        <f t="shared" si="1"/>
        <v>Gender</v>
      </c>
      <c r="E27" s="2" t="str">
        <f>E$10</f>
        <v>Salary</v>
      </c>
      <c r="F27" s="2" t="str">
        <f>F$10</f>
        <v>Hire Date</v>
      </c>
      <c r="G27" s="2" t="str">
        <f t="shared" si="1"/>
        <v>Service</v>
      </c>
    </row>
    <row r="28" spans="1:7" x14ac:dyDescent="0.2">
      <c r="A28" s="128"/>
      <c r="B28" s="128"/>
      <c r="C28" s="128"/>
      <c r="D28" s="144" t="s">
        <v>10</v>
      </c>
      <c r="E28" s="145"/>
      <c r="F28" s="130"/>
      <c r="G28" s="154"/>
    </row>
    <row r="30" spans="1:7" x14ac:dyDescent="0.2">
      <c r="A30" s="12" t="s">
        <v>30</v>
      </c>
      <c r="B30" s="8"/>
      <c r="C30" s="8"/>
      <c r="D30" s="8"/>
      <c r="E30" s="8"/>
      <c r="F30" s="9"/>
      <c r="G30" s="8"/>
    </row>
    <row r="31" spans="1:7" x14ac:dyDescent="0.2">
      <c r="A31" s="4" t="s">
        <v>31</v>
      </c>
      <c r="E31" s="10">
        <f>DAVERAGE(Database5,$E$10,$A$27:$G$28)</f>
        <v>44388.888888888891</v>
      </c>
    </row>
    <row r="32" spans="1:7" x14ac:dyDescent="0.2">
      <c r="A32" s="4" t="s">
        <v>32</v>
      </c>
      <c r="B32" s="10"/>
      <c r="E32" s="10">
        <f>DMAX(Database5,$E$10,$A$27:$G$28)</f>
        <v>65000</v>
      </c>
    </row>
    <row r="33" spans="1:5" x14ac:dyDescent="0.2">
      <c r="A33" s="4" t="s">
        <v>33</v>
      </c>
      <c r="B33" s="10"/>
      <c r="E33" s="10">
        <f>DMIN(Database5,$E$10,$A$27:$G$28)</f>
        <v>18500</v>
      </c>
    </row>
    <row r="34" spans="1:5" x14ac:dyDescent="0.2">
      <c r="A34" s="4" t="s">
        <v>34</v>
      </c>
      <c r="E34" s="10">
        <f>DSUM(Database5,$E$10,$A$27:$G$28)</f>
        <v>399500</v>
      </c>
    </row>
    <row r="35" spans="1:5" x14ac:dyDescent="0.2">
      <c r="A35" s="4" t="s">
        <v>35</v>
      </c>
      <c r="E35" s="4">
        <f>DCOUNTA(Database5,$A$10,$A$27:$G$28)</f>
        <v>9</v>
      </c>
    </row>
    <row r="36" spans="1:5" x14ac:dyDescent="0.2">
      <c r="A36" s="4" t="s">
        <v>36</v>
      </c>
      <c r="E36" s="11">
        <f ca="1">DAVERAGE(Database5,$G$10,$A$27:$G$28)</f>
        <v>29.241159023499886</v>
      </c>
    </row>
    <row r="37" spans="1:5" x14ac:dyDescent="0.2">
      <c r="A37" s="4" t="s">
        <v>37</v>
      </c>
      <c r="D37" s="10"/>
      <c r="E37" s="11">
        <f ca="1">DMAX(Database5,$G$10,$A$27:$G$28)</f>
        <v>31.277207392197127</v>
      </c>
    </row>
    <row r="38" spans="1:5" x14ac:dyDescent="0.2">
      <c r="A38" s="4" t="s">
        <v>38</v>
      </c>
      <c r="E38" s="11">
        <f ca="1">DMIN(Database5,$G$10,$A$27:$G$28)</f>
        <v>28.210814510609172</v>
      </c>
    </row>
  </sheetData>
  <phoneticPr fontId="0" type="noConversion"/>
  <pageMargins left="0.75" right="0.75" top="1" bottom="1" header="0.5" footer="0.5"/>
  <pageSetup orientation="portrait" horizontalDpi="300" verticalDpi="300" r:id="rId1"/>
  <headerFooter alignWithMargins="0">
    <oddHeader>&amp;A</oddHeader>
    <oddFooter>Page &amp;P</oddFooter>
  </headerFooter>
  <legacy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16">
    <outlinePr summaryBelow="0" summaryRight="0"/>
    <pageSetUpPr fitToPage="1"/>
  </sheetPr>
  <dimension ref="A1:A126"/>
  <sheetViews>
    <sheetView zoomScaleNormal="100" workbookViewId="0">
      <pane xSplit="24615" topLeftCell="AR1"/>
      <selection activeCell="A4" sqref="A4"/>
      <selection pane="topRight" activeCell="A4" sqref="A4"/>
    </sheetView>
  </sheetViews>
  <sheetFormatPr defaultColWidth="5.42578125" defaultRowHeight="12.75" outlineLevelRow="1" x14ac:dyDescent="0.2"/>
  <cols>
    <col min="1" max="1" width="112.7109375" style="70" customWidth="1"/>
    <col min="2" max="3" width="6" style="44" customWidth="1"/>
    <col min="4" max="16384" width="5.42578125" style="44"/>
  </cols>
  <sheetData>
    <row r="1" spans="1:1" s="247" customFormat="1" ht="88.5" collapsed="1" x14ac:dyDescent="0.55000000000000004">
      <c r="A1" s="246" t="s">
        <v>243</v>
      </c>
    </row>
    <row r="2" spans="1:1" s="182" customFormat="1" hidden="1" outlineLevel="1" x14ac:dyDescent="0.2">
      <c r="A2" s="190"/>
    </row>
    <row r="3" spans="1:1" s="182" customFormat="1" x14ac:dyDescent="0.2">
      <c r="A3" s="196" t="str">
        <f>IF(A2="","",IF(Disable_Video_Hyperlinks,A2,HYPERLINK(Video_website&amp;A2,A2)))</f>
        <v/>
      </c>
    </row>
    <row r="4" spans="1:1" x14ac:dyDescent="0.2">
      <c r="A4" s="51" t="s">
        <v>154</v>
      </c>
    </row>
    <row r="5" spans="1:1" x14ac:dyDescent="0.2">
      <c r="A5" s="52" t="s">
        <v>112</v>
      </c>
    </row>
    <row r="6" spans="1:1" outlineLevel="1" x14ac:dyDescent="0.2">
      <c r="A6" s="53" t="s">
        <v>155</v>
      </c>
    </row>
    <row r="7" spans="1:1" ht="25.5" outlineLevel="1" x14ac:dyDescent="0.2">
      <c r="A7" s="54" t="s">
        <v>156</v>
      </c>
    </row>
    <row r="8" spans="1:1" outlineLevel="1" x14ac:dyDescent="0.2">
      <c r="A8" s="55" t="s">
        <v>130</v>
      </c>
    </row>
    <row r="9" spans="1:1" outlineLevel="1" x14ac:dyDescent="0.2">
      <c r="A9" s="55" t="s">
        <v>131</v>
      </c>
    </row>
    <row r="10" spans="1:1" ht="25.5" outlineLevel="1" x14ac:dyDescent="0.2">
      <c r="A10" s="56" t="s">
        <v>157</v>
      </c>
    </row>
    <row r="11" spans="1:1" outlineLevel="1" x14ac:dyDescent="0.2">
      <c r="A11" s="56" t="s">
        <v>158</v>
      </c>
    </row>
    <row r="12" spans="1:1" outlineLevel="1" x14ac:dyDescent="0.2">
      <c r="A12" s="56" t="s">
        <v>159</v>
      </c>
    </row>
    <row r="13" spans="1:1" ht="25.5" outlineLevel="1" x14ac:dyDescent="0.2">
      <c r="A13" s="56" t="s">
        <v>132</v>
      </c>
    </row>
    <row r="14" spans="1:1" outlineLevel="1" x14ac:dyDescent="0.2">
      <c r="A14" s="56" t="s">
        <v>160</v>
      </c>
    </row>
    <row r="15" spans="1:1" ht="25.5" outlineLevel="1" x14ac:dyDescent="0.2">
      <c r="A15" s="56" t="s">
        <v>161</v>
      </c>
    </row>
    <row r="16" spans="1:1" outlineLevel="1" x14ac:dyDescent="0.2">
      <c r="A16" s="55" t="s">
        <v>113</v>
      </c>
    </row>
    <row r="17" spans="1:1" outlineLevel="1" x14ac:dyDescent="0.2">
      <c r="A17" s="56" t="s">
        <v>162</v>
      </c>
    </row>
    <row r="18" spans="1:1" outlineLevel="1" x14ac:dyDescent="0.2">
      <c r="A18" s="56" t="s">
        <v>163</v>
      </c>
    </row>
    <row r="19" spans="1:1" outlineLevel="1" x14ac:dyDescent="0.2">
      <c r="A19" s="56" t="s">
        <v>164</v>
      </c>
    </row>
    <row r="20" spans="1:1" outlineLevel="1" x14ac:dyDescent="0.2">
      <c r="A20" s="56" t="s">
        <v>165</v>
      </c>
    </row>
    <row r="21" spans="1:1" outlineLevel="1" x14ac:dyDescent="0.2">
      <c r="A21" s="53" t="s">
        <v>155</v>
      </c>
    </row>
    <row r="22" spans="1:1" collapsed="1" x14ac:dyDescent="0.2">
      <c r="A22" s="52" t="s">
        <v>111</v>
      </c>
    </row>
    <row r="23" spans="1:1" ht="13.15" hidden="1" customHeight="1" outlineLevel="1" x14ac:dyDescent="0.2">
      <c r="A23" s="53" t="s">
        <v>155</v>
      </c>
    </row>
    <row r="24" spans="1:1" ht="13.15" hidden="1" customHeight="1" outlineLevel="1" x14ac:dyDescent="0.2">
      <c r="A24" s="55" t="s">
        <v>119</v>
      </c>
    </row>
    <row r="25" spans="1:1" ht="13.15" hidden="1" customHeight="1" outlineLevel="1" x14ac:dyDescent="0.2">
      <c r="A25" s="55" t="s">
        <v>166</v>
      </c>
    </row>
    <row r="26" spans="1:1" ht="26.45" hidden="1" customHeight="1" outlineLevel="1" x14ac:dyDescent="0.2">
      <c r="A26" s="55" t="s">
        <v>120</v>
      </c>
    </row>
    <row r="27" spans="1:1" ht="26.45" hidden="1" customHeight="1" outlineLevel="1" x14ac:dyDescent="0.2">
      <c r="A27" s="57" t="s">
        <v>121</v>
      </c>
    </row>
    <row r="28" spans="1:1" ht="26.45" hidden="1" customHeight="1" outlineLevel="1" x14ac:dyDescent="0.2">
      <c r="A28" s="55" t="s">
        <v>167</v>
      </c>
    </row>
    <row r="29" spans="1:1" ht="26.45" hidden="1" customHeight="1" outlineLevel="1" x14ac:dyDescent="0.2">
      <c r="A29" s="56" t="s">
        <v>168</v>
      </c>
    </row>
    <row r="30" spans="1:1" ht="26.45" hidden="1" customHeight="1" outlineLevel="1" x14ac:dyDescent="0.2">
      <c r="A30" s="56" t="s">
        <v>122</v>
      </c>
    </row>
    <row r="31" spans="1:1" ht="13.15" hidden="1" customHeight="1" outlineLevel="1" x14ac:dyDescent="0.2">
      <c r="A31" s="56" t="s">
        <v>169</v>
      </c>
    </row>
    <row r="32" spans="1:1" ht="25.5" hidden="1" outlineLevel="1" x14ac:dyDescent="0.2">
      <c r="A32" s="56" t="s">
        <v>170</v>
      </c>
    </row>
    <row r="33" spans="1:1" ht="39.6" hidden="1" customHeight="1" outlineLevel="1" x14ac:dyDescent="0.2">
      <c r="A33" s="56" t="s">
        <v>171</v>
      </c>
    </row>
    <row r="34" spans="1:1" ht="39.6" hidden="1" customHeight="1" outlineLevel="1" x14ac:dyDescent="0.2">
      <c r="A34" s="56" t="s">
        <v>123</v>
      </c>
    </row>
    <row r="35" spans="1:1" ht="39.6" hidden="1" customHeight="1" outlineLevel="1" x14ac:dyDescent="0.2">
      <c r="A35" s="56" t="s">
        <v>172</v>
      </c>
    </row>
    <row r="36" spans="1:1" ht="26.45" hidden="1" customHeight="1" outlineLevel="1" x14ac:dyDescent="0.2">
      <c r="A36" s="56" t="s">
        <v>124</v>
      </c>
    </row>
    <row r="37" spans="1:1" ht="26.45" hidden="1" customHeight="1" outlineLevel="1" x14ac:dyDescent="0.2">
      <c r="A37" s="56" t="s">
        <v>173</v>
      </c>
    </row>
    <row r="38" spans="1:1" ht="25.5" hidden="1" outlineLevel="1" x14ac:dyDescent="0.2">
      <c r="A38" s="56" t="s">
        <v>174</v>
      </c>
    </row>
    <row r="39" spans="1:1" ht="25.5" hidden="1" outlineLevel="1" x14ac:dyDescent="0.2">
      <c r="A39" s="56" t="s">
        <v>175</v>
      </c>
    </row>
    <row r="40" spans="1:1" ht="39.6" hidden="1" customHeight="1" outlineLevel="1" x14ac:dyDescent="0.2">
      <c r="A40" s="56" t="s">
        <v>125</v>
      </c>
    </row>
    <row r="41" spans="1:1" ht="26.45" hidden="1" customHeight="1" outlineLevel="1" x14ac:dyDescent="0.2">
      <c r="A41" s="55" t="s">
        <v>126</v>
      </c>
    </row>
    <row r="42" spans="1:1" ht="26.45" hidden="1" customHeight="1" outlineLevel="1" x14ac:dyDescent="0.2">
      <c r="A42" s="56" t="s">
        <v>127</v>
      </c>
    </row>
    <row r="43" spans="1:1" ht="26.45" hidden="1" customHeight="1" outlineLevel="1" x14ac:dyDescent="0.2">
      <c r="A43" s="55" t="s">
        <v>128</v>
      </c>
    </row>
    <row r="44" spans="1:1" ht="26.45" hidden="1" customHeight="1" outlineLevel="1" x14ac:dyDescent="0.2">
      <c r="A44" s="56" t="s">
        <v>129</v>
      </c>
    </row>
    <row r="45" spans="1:1" ht="26.45" hidden="1" customHeight="1" outlineLevel="1" x14ac:dyDescent="0.2">
      <c r="A45" s="56" t="s">
        <v>176</v>
      </c>
    </row>
    <row r="46" spans="1:1" ht="26.45" hidden="1" customHeight="1" outlineLevel="1" x14ac:dyDescent="0.2">
      <c r="A46" s="56" t="s">
        <v>177</v>
      </c>
    </row>
    <row r="47" spans="1:1" ht="13.15" hidden="1" customHeight="1" outlineLevel="1" x14ac:dyDescent="0.2">
      <c r="A47" s="55" t="s">
        <v>178</v>
      </c>
    </row>
    <row r="48" spans="1:1" ht="25.5" hidden="1" outlineLevel="1" x14ac:dyDescent="0.2">
      <c r="A48" s="55" t="s">
        <v>179</v>
      </c>
    </row>
    <row r="49" spans="1:1" ht="13.15" hidden="1" customHeight="1" outlineLevel="1" x14ac:dyDescent="0.2">
      <c r="A49" s="55" t="s">
        <v>180</v>
      </c>
    </row>
    <row r="50" spans="1:1" ht="13.15" hidden="1" customHeight="1" outlineLevel="1" x14ac:dyDescent="0.2">
      <c r="A50" s="53" t="s">
        <v>155</v>
      </c>
    </row>
    <row r="51" spans="1:1" collapsed="1" x14ac:dyDescent="0.2">
      <c r="A51" s="52" t="s">
        <v>114</v>
      </c>
    </row>
    <row r="52" spans="1:1" hidden="1" outlineLevel="1" x14ac:dyDescent="0.2">
      <c r="A52" s="58" t="s">
        <v>155</v>
      </c>
    </row>
    <row r="53" spans="1:1" ht="25.5" hidden="1" outlineLevel="1" x14ac:dyDescent="0.2">
      <c r="A53" s="55" t="s">
        <v>181</v>
      </c>
    </row>
    <row r="54" spans="1:1" ht="38.25" hidden="1" outlineLevel="1" x14ac:dyDescent="0.2">
      <c r="A54" s="55" t="s">
        <v>182</v>
      </c>
    </row>
    <row r="55" spans="1:1" hidden="1" outlineLevel="1" x14ac:dyDescent="0.2">
      <c r="A55" s="54" t="s">
        <v>183</v>
      </c>
    </row>
    <row r="56" spans="1:1" hidden="1" outlineLevel="1" x14ac:dyDescent="0.2">
      <c r="A56" s="53" t="s">
        <v>115</v>
      </c>
    </row>
    <row r="57" spans="1:1" hidden="1" outlineLevel="1" x14ac:dyDescent="0.2">
      <c r="A57" s="56" t="s">
        <v>133</v>
      </c>
    </row>
    <row r="58" spans="1:1" hidden="1" outlineLevel="1" x14ac:dyDescent="0.2">
      <c r="A58" s="59" t="s">
        <v>184</v>
      </c>
    </row>
    <row r="59" spans="1:1" ht="25.5" hidden="1" outlineLevel="1" x14ac:dyDescent="0.2">
      <c r="A59" s="59" t="s">
        <v>185</v>
      </c>
    </row>
    <row r="60" spans="1:1" ht="25.5" hidden="1" outlineLevel="1" x14ac:dyDescent="0.2">
      <c r="A60" s="55" t="s">
        <v>186</v>
      </c>
    </row>
    <row r="61" spans="1:1" hidden="1" outlineLevel="1" x14ac:dyDescent="0.2">
      <c r="A61" s="59" t="s">
        <v>134</v>
      </c>
    </row>
    <row r="62" spans="1:1" hidden="1" outlineLevel="1" x14ac:dyDescent="0.2">
      <c r="A62" s="59" t="s">
        <v>135</v>
      </c>
    </row>
    <row r="63" spans="1:1" ht="25.5" hidden="1" outlineLevel="1" x14ac:dyDescent="0.2">
      <c r="A63" s="55" t="s">
        <v>187</v>
      </c>
    </row>
    <row r="64" spans="1:1" hidden="1" outlineLevel="1" x14ac:dyDescent="0.2">
      <c r="A64" s="53" t="s">
        <v>116</v>
      </c>
    </row>
    <row r="65" spans="1:1" ht="25.5" hidden="1" outlineLevel="1" x14ac:dyDescent="0.2">
      <c r="A65" s="55" t="s">
        <v>188</v>
      </c>
    </row>
    <row r="66" spans="1:1" ht="25.5" hidden="1" outlineLevel="1" x14ac:dyDescent="0.2">
      <c r="A66" s="56" t="s">
        <v>189</v>
      </c>
    </row>
    <row r="67" spans="1:1" hidden="1" outlineLevel="1" x14ac:dyDescent="0.2">
      <c r="A67" s="54" t="s">
        <v>190</v>
      </c>
    </row>
    <row r="68" spans="1:1" hidden="1" outlineLevel="1" x14ac:dyDescent="0.2">
      <c r="A68" s="54" t="s">
        <v>136</v>
      </c>
    </row>
    <row r="69" spans="1:1" ht="38.25" hidden="1" outlineLevel="1" x14ac:dyDescent="0.2">
      <c r="A69" s="57" t="s">
        <v>191</v>
      </c>
    </row>
    <row r="70" spans="1:1" ht="25.5" hidden="1" outlineLevel="1" x14ac:dyDescent="0.2">
      <c r="A70" s="55" t="s">
        <v>137</v>
      </c>
    </row>
    <row r="71" spans="1:1" ht="25.5" hidden="1" outlineLevel="1" x14ac:dyDescent="0.2">
      <c r="A71" s="60" t="s">
        <v>192</v>
      </c>
    </row>
    <row r="72" spans="1:1" hidden="1" outlineLevel="1" x14ac:dyDescent="0.2">
      <c r="A72" s="57" t="s">
        <v>193</v>
      </c>
    </row>
    <row r="73" spans="1:1" ht="25.5" hidden="1" outlineLevel="1" x14ac:dyDescent="0.2">
      <c r="A73" s="57" t="s">
        <v>194</v>
      </c>
    </row>
    <row r="74" spans="1:1" hidden="1" outlineLevel="1" x14ac:dyDescent="0.2">
      <c r="A74" s="55" t="s">
        <v>138</v>
      </c>
    </row>
    <row r="75" spans="1:1" hidden="1" outlineLevel="1" x14ac:dyDescent="0.2">
      <c r="A75" s="54" t="s">
        <v>139</v>
      </c>
    </row>
    <row r="76" spans="1:1" ht="25.5" hidden="1" outlineLevel="1" x14ac:dyDescent="0.2">
      <c r="A76" s="57" t="s">
        <v>195</v>
      </c>
    </row>
    <row r="77" spans="1:1" hidden="1" outlineLevel="1" x14ac:dyDescent="0.2">
      <c r="A77" s="57" t="s">
        <v>196</v>
      </c>
    </row>
    <row r="78" spans="1:1" ht="25.5" hidden="1" outlineLevel="1" x14ac:dyDescent="0.2">
      <c r="A78" s="57" t="s">
        <v>197</v>
      </c>
    </row>
    <row r="79" spans="1:1" hidden="1" outlineLevel="1" x14ac:dyDescent="0.2">
      <c r="A79" s="54" t="s">
        <v>140</v>
      </c>
    </row>
    <row r="80" spans="1:1" ht="25.5" hidden="1" outlineLevel="1" x14ac:dyDescent="0.2">
      <c r="A80" s="57" t="s">
        <v>141</v>
      </c>
    </row>
    <row r="81" spans="1:1" hidden="1" outlineLevel="1" x14ac:dyDescent="0.2">
      <c r="A81" s="57" t="s">
        <v>142</v>
      </c>
    </row>
    <row r="82" spans="1:1" hidden="1" outlineLevel="1" x14ac:dyDescent="0.2">
      <c r="A82" s="53" t="s">
        <v>117</v>
      </c>
    </row>
    <row r="83" spans="1:1" hidden="1" outlineLevel="1" x14ac:dyDescent="0.2">
      <c r="A83" s="55" t="s">
        <v>198</v>
      </c>
    </row>
    <row r="84" spans="1:1" hidden="1" outlineLevel="1" x14ac:dyDescent="0.2">
      <c r="A84" s="56" t="s">
        <v>143</v>
      </c>
    </row>
    <row r="85" spans="1:1" hidden="1" outlineLevel="1" x14ac:dyDescent="0.2">
      <c r="A85" s="56" t="s">
        <v>118</v>
      </c>
    </row>
    <row r="86" spans="1:1" hidden="1" outlineLevel="1" x14ac:dyDescent="0.2">
      <c r="A86" s="56" t="s">
        <v>199</v>
      </c>
    </row>
    <row r="87" spans="1:1" ht="25.5" hidden="1" outlineLevel="1" x14ac:dyDescent="0.2">
      <c r="A87" s="56" t="s">
        <v>200</v>
      </c>
    </row>
    <row r="88" spans="1:1" ht="25.5" hidden="1" outlineLevel="1" x14ac:dyDescent="0.2">
      <c r="A88" s="57" t="s">
        <v>201</v>
      </c>
    </row>
    <row r="89" spans="1:1" ht="25.5" hidden="1" outlineLevel="1" x14ac:dyDescent="0.2">
      <c r="A89" s="59" t="s">
        <v>202</v>
      </c>
    </row>
    <row r="90" spans="1:1" ht="25.5" hidden="1" outlineLevel="1" x14ac:dyDescent="0.2">
      <c r="A90" s="59" t="s">
        <v>144</v>
      </c>
    </row>
    <row r="91" spans="1:1" ht="25.5" hidden="1" outlineLevel="1" x14ac:dyDescent="0.2">
      <c r="A91" s="59" t="s">
        <v>203</v>
      </c>
    </row>
    <row r="92" spans="1:1" ht="25.5" hidden="1" outlineLevel="1" x14ac:dyDescent="0.2">
      <c r="A92" s="59" t="s">
        <v>204</v>
      </c>
    </row>
    <row r="93" spans="1:1" hidden="1" outlineLevel="1" x14ac:dyDescent="0.2">
      <c r="A93" s="55" t="s">
        <v>205</v>
      </c>
    </row>
    <row r="94" spans="1:1" hidden="1" outlineLevel="1" x14ac:dyDescent="0.2">
      <c r="A94" s="56" t="s">
        <v>206</v>
      </c>
    </row>
    <row r="95" spans="1:1" ht="25.5" hidden="1" outlineLevel="1" x14ac:dyDescent="0.2">
      <c r="A95" s="56" t="s">
        <v>145</v>
      </c>
    </row>
    <row r="96" spans="1:1" hidden="1" outlineLevel="1" x14ac:dyDescent="0.2">
      <c r="A96" s="56" t="s">
        <v>146</v>
      </c>
    </row>
    <row r="97" spans="1:1" ht="38.25" hidden="1" outlineLevel="1" x14ac:dyDescent="0.2">
      <c r="A97" s="56" t="s">
        <v>207</v>
      </c>
    </row>
    <row r="98" spans="1:1" ht="25.5" hidden="1" outlineLevel="1" x14ac:dyDescent="0.2">
      <c r="A98" s="54" t="s">
        <v>208</v>
      </c>
    </row>
    <row r="99" spans="1:1" hidden="1" outlineLevel="1" x14ac:dyDescent="0.2">
      <c r="A99" s="61" t="s">
        <v>155</v>
      </c>
    </row>
    <row r="100" spans="1:1" collapsed="1" x14ac:dyDescent="0.2">
      <c r="A100" s="62" t="s">
        <v>209</v>
      </c>
    </row>
    <row r="101" spans="1:1" hidden="1" outlineLevel="1" x14ac:dyDescent="0.2">
      <c r="A101" s="63" t="s">
        <v>155</v>
      </c>
    </row>
    <row r="102" spans="1:1" hidden="1" outlineLevel="1" x14ac:dyDescent="0.2">
      <c r="A102" s="64" t="s">
        <v>210</v>
      </c>
    </row>
    <row r="103" spans="1:1" ht="25.5" hidden="1" outlineLevel="1" x14ac:dyDescent="0.2">
      <c r="A103" s="65" t="s">
        <v>211</v>
      </c>
    </row>
    <row r="104" spans="1:1" ht="25.5" hidden="1" outlineLevel="1" x14ac:dyDescent="0.2">
      <c r="A104" s="65" t="s">
        <v>212</v>
      </c>
    </row>
    <row r="105" spans="1:1" hidden="1" outlineLevel="1" x14ac:dyDescent="0.2">
      <c r="A105" s="65" t="s">
        <v>213</v>
      </c>
    </row>
    <row r="106" spans="1:1" ht="25.5" hidden="1" outlineLevel="1" x14ac:dyDescent="0.2">
      <c r="A106" s="65" t="s">
        <v>214</v>
      </c>
    </row>
    <row r="107" spans="1:1" ht="25.5" hidden="1" outlineLevel="1" x14ac:dyDescent="0.2">
      <c r="A107" s="65" t="s">
        <v>215</v>
      </c>
    </row>
    <row r="108" spans="1:1" hidden="1" outlineLevel="1" x14ac:dyDescent="0.2">
      <c r="A108" s="65" t="s">
        <v>216</v>
      </c>
    </row>
    <row r="109" spans="1:1" hidden="1" outlineLevel="1" x14ac:dyDescent="0.2">
      <c r="A109" s="65" t="s">
        <v>217</v>
      </c>
    </row>
    <row r="110" spans="1:1" ht="25.5" hidden="1" outlineLevel="1" x14ac:dyDescent="0.2">
      <c r="A110" s="64" t="s">
        <v>218</v>
      </c>
    </row>
    <row r="111" spans="1:1" hidden="1" outlineLevel="1" x14ac:dyDescent="0.2">
      <c r="A111" s="64" t="s">
        <v>219</v>
      </c>
    </row>
    <row r="112" spans="1:1" hidden="1" outlineLevel="1" x14ac:dyDescent="0.2">
      <c r="A112" s="64" t="s">
        <v>220</v>
      </c>
    </row>
    <row r="113" spans="1:1" hidden="1" outlineLevel="1" x14ac:dyDescent="0.2">
      <c r="A113" s="64" t="s">
        <v>221</v>
      </c>
    </row>
    <row r="114" spans="1:1" hidden="1" outlineLevel="1" x14ac:dyDescent="0.2">
      <c r="A114" s="64" t="s">
        <v>222</v>
      </c>
    </row>
    <row r="115" spans="1:1" hidden="1" outlineLevel="1" x14ac:dyDescent="0.2">
      <c r="A115" s="64" t="s">
        <v>223</v>
      </c>
    </row>
    <row r="116" spans="1:1" hidden="1" outlineLevel="1" x14ac:dyDescent="0.2">
      <c r="A116" s="64" t="s">
        <v>224</v>
      </c>
    </row>
    <row r="117" spans="1:1" ht="25.5" hidden="1" outlineLevel="1" x14ac:dyDescent="0.2">
      <c r="A117" s="64" t="s">
        <v>225</v>
      </c>
    </row>
    <row r="118" spans="1:1" ht="25.5" hidden="1" outlineLevel="1" x14ac:dyDescent="0.2">
      <c r="A118" s="64" t="s">
        <v>226</v>
      </c>
    </row>
    <row r="119" spans="1:1" hidden="1" outlineLevel="1" x14ac:dyDescent="0.2">
      <c r="A119" s="64" t="s">
        <v>227</v>
      </c>
    </row>
    <row r="120" spans="1:1" hidden="1" outlineLevel="1" x14ac:dyDescent="0.2">
      <c r="A120" s="66" t="s">
        <v>155</v>
      </c>
    </row>
    <row r="121" spans="1:1" hidden="1" outlineLevel="1" x14ac:dyDescent="0.2">
      <c r="A121" s="67" t="s">
        <v>228</v>
      </c>
    </row>
    <row r="122" spans="1:1" ht="25.5" hidden="1" outlineLevel="1" x14ac:dyDescent="0.2">
      <c r="A122" s="68" t="s">
        <v>229</v>
      </c>
    </row>
    <row r="123" spans="1:1" hidden="1" outlineLevel="1" x14ac:dyDescent="0.2">
      <c r="A123" s="68" t="s">
        <v>147</v>
      </c>
    </row>
    <row r="124" spans="1:1" hidden="1" outlineLevel="1" x14ac:dyDescent="0.2">
      <c r="A124" s="54" t="s">
        <v>148</v>
      </c>
    </row>
    <row r="125" spans="1:1" ht="25.5" hidden="1" outlineLevel="1" x14ac:dyDescent="0.2">
      <c r="A125" s="68" t="s">
        <v>149</v>
      </c>
    </row>
    <row r="126" spans="1:1" hidden="1" outlineLevel="1" x14ac:dyDescent="0.2">
      <c r="A126" s="69" t="s">
        <v>155</v>
      </c>
    </row>
  </sheetData>
  <sheetProtection formatCells="0" formatColumns="0" formatRows="0" insertColumns="0" insertRows="0" insertHyperlinks="0" deleteColumns="0" deleteRows="0" sort="0" autoFilter="0" pivotTables="0"/>
  <printOptions gridLines="1"/>
  <pageMargins left="0.18" right="0.21" top="0.5" bottom="0.5" header="0.5" footer="0.5"/>
  <pageSetup scale="86" fitToHeight="6" orientation="portrait" cellComments="asDisplayed" horizont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C23B7A315D434A8072106EED37CA6B" ma:contentTypeVersion="12" ma:contentTypeDescription="Create a new document." ma:contentTypeScope="" ma:versionID="6a9d08bbc5a838c262a20aeb012eeef3">
  <xsd:schema xmlns:xsd="http://www.w3.org/2001/XMLSchema" xmlns:xs="http://www.w3.org/2001/XMLSchema" xmlns:p="http://schemas.microsoft.com/office/2006/metadata/properties" xmlns:ns3="1dd9b365-2dee-445a-8029-dd3730e20ecb" xmlns:ns4="047c0153-4877-46d5-b392-4dc4097c5831" targetNamespace="http://schemas.microsoft.com/office/2006/metadata/properties" ma:root="true" ma:fieldsID="97886e83283f46591b2b249e02853881" ns3:_="" ns4:_="">
    <xsd:import namespace="1dd9b365-2dee-445a-8029-dd3730e20ecb"/>
    <xsd:import namespace="047c0153-4877-46d5-b392-4dc4097c583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d9b365-2dee-445a-8029-dd3730e20e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47c0153-4877-46d5-b392-4dc4097c583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A798B3-0DCE-4938-8021-562E5825C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d9b365-2dee-445a-8029-dd3730e20ecb"/>
    <ds:schemaRef ds:uri="047c0153-4877-46d5-b392-4dc4097c58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4F2007-31AF-46CC-89C4-4FF61EAA9454}">
  <ds:schemaRefs>
    <ds:schemaRef ds:uri="1dd9b365-2dee-445a-8029-dd3730e20ecb"/>
    <ds:schemaRef ds:uri="http://purl.org/dc/terms/"/>
    <ds:schemaRef ds:uri="http://schemas.microsoft.com/office/infopath/2007/PartnerControls"/>
    <ds:schemaRef ds:uri="http://purl.org/dc/elements/1.1/"/>
    <ds:schemaRef ds:uri="http://purl.org/dc/dcmitype/"/>
    <ds:schemaRef ds:uri="http://schemas.microsoft.com/office/2006/documentManagement/types"/>
    <ds:schemaRef ds:uri="http://schemas.openxmlformats.org/package/2006/metadata/core-properties"/>
    <ds:schemaRef ds:uri="047c0153-4877-46d5-b392-4dc4097c583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6C134C25-71E4-4E27-AF84-AB2292484B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56</vt:i4>
      </vt:variant>
      <vt:variant>
        <vt:lpstr>Named Ranges</vt:lpstr>
      </vt:variant>
      <vt:variant>
        <vt:i4>10</vt:i4>
      </vt:variant>
    </vt:vector>
  </HeadingPairs>
  <TitlesOfParts>
    <vt:vector size="66" baseType="lpstr">
      <vt:lpstr>Documentation</vt:lpstr>
      <vt:lpstr>_Text</vt:lpstr>
      <vt:lpstr>Data</vt:lpstr>
      <vt:lpstr>CONCATENATE</vt:lpstr>
      <vt:lpstr>Ampersand</vt:lpstr>
      <vt:lpstr>CONCAT, TEXTJOIN</vt:lpstr>
      <vt:lpstr>TEXT</vt:lpstr>
      <vt:lpstr>TEXTJOIN</vt:lpstr>
      <vt:lpstr>TRIM</vt:lpstr>
      <vt:lpstr>TRIM_range</vt:lpstr>
      <vt:lpstr>RIGHT</vt:lpstr>
      <vt:lpstr>SEARCH</vt:lpstr>
      <vt:lpstr>Pasted_values</vt:lpstr>
      <vt:lpstr>Filter</vt:lpstr>
      <vt:lpstr>Delete_rows</vt:lpstr>
      <vt:lpstr>MID</vt:lpstr>
      <vt:lpstr>SUBSTITUTE</vt:lpstr>
      <vt:lpstr>Text_to_columns</vt:lpstr>
      <vt:lpstr>_Date_Arithmetic</vt:lpstr>
      <vt:lpstr>Date_Plus_Number</vt:lpstr>
      <vt:lpstr>Date_Minus_Date</vt:lpstr>
      <vt:lpstr>Convert__Days</vt:lpstr>
      <vt:lpstr>TODAY_function</vt:lpstr>
      <vt:lpstr>Hard-coded_TODAY</vt:lpstr>
      <vt:lpstr>Isolated_TODAY</vt:lpstr>
      <vt:lpstr>YEARFRAC_EDATE</vt:lpstr>
      <vt:lpstr>YEARFRAC</vt:lpstr>
      <vt:lpstr>DATEDIF</vt:lpstr>
      <vt:lpstr>Various_Methods</vt:lpstr>
      <vt:lpstr>Rounddown_Int</vt:lpstr>
      <vt:lpstr>DATE_EDATE</vt:lpstr>
      <vt:lpstr>EDATE_vs_Arithmetic</vt:lpstr>
      <vt:lpstr>_Stat_Criteria</vt:lpstr>
      <vt:lpstr>Stat_Functions</vt:lpstr>
      <vt:lpstr>Stat_IF</vt:lpstr>
      <vt:lpstr>Stat_IFS</vt:lpstr>
      <vt:lpstr>_Subtotal</vt:lpstr>
      <vt:lpstr>AutoFilter</vt:lpstr>
      <vt:lpstr>Subtotal_Tool</vt:lpstr>
      <vt:lpstr>Incorrect_Subtotal</vt:lpstr>
      <vt:lpstr>SUBTOTAL_Function</vt:lpstr>
      <vt:lpstr>SUBTOTAL_Filtered</vt:lpstr>
      <vt:lpstr>Poor_Design</vt:lpstr>
      <vt:lpstr>Better_Design</vt:lpstr>
      <vt:lpstr>_PivotTables</vt:lpstr>
      <vt:lpstr>PivotWizard</vt:lpstr>
      <vt:lpstr>PivotTable</vt:lpstr>
      <vt:lpstr>PivotChart</vt:lpstr>
      <vt:lpstr>Pivot_Examples</vt:lpstr>
      <vt:lpstr>_Database</vt:lpstr>
      <vt:lpstr>Dfunctions</vt:lpstr>
      <vt:lpstr>Criteria</vt:lpstr>
      <vt:lpstr>Multiple_Criteria</vt:lpstr>
      <vt:lpstr>DGET</vt:lpstr>
      <vt:lpstr>Advanced_Filter</vt:lpstr>
      <vt:lpstr>Key</vt:lpstr>
      <vt:lpstr>Advanced_Filter!Criteria</vt:lpstr>
      <vt:lpstr>Database11</vt:lpstr>
      <vt:lpstr>Database4</vt:lpstr>
      <vt:lpstr>Database5</vt:lpstr>
      <vt:lpstr>Database7</vt:lpstr>
      <vt:lpstr>Database9</vt:lpstr>
      <vt:lpstr>Disable_Video_Hyperlinks</vt:lpstr>
      <vt:lpstr>element_designator</vt:lpstr>
      <vt:lpstr>Last_Modified</vt:lpstr>
      <vt:lpstr>TOC</vt:lpstr>
    </vt:vector>
  </TitlesOfParts>
  <Company>University of North Carolina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Day</dc:creator>
  <cp:lastModifiedBy>Travis Day</cp:lastModifiedBy>
  <cp:lastPrinted>1997-11-20T22:36:09Z</cp:lastPrinted>
  <dcterms:created xsi:type="dcterms:W3CDTF">1997-11-20T19:38:38Z</dcterms:created>
  <dcterms:modified xsi:type="dcterms:W3CDTF">2022-02-09T21:14:46Z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Travis S. Day</vt:lpwstr>
  </property>
  <property fmtid="{D5CDD505-2E9C-101B-9397-08002B2CF9AE}" pid="3" name="Publisher">
    <vt:lpwstr>Travis S. Day</vt:lpwstr>
  </property>
  <property fmtid="{D5CDD505-2E9C-101B-9397-08002B2CF9AE}" pid="4" name="ContentTypeId">
    <vt:lpwstr>0x01010083C23B7A315D434A8072106EED37CA6B</vt:lpwstr>
  </property>
</Properties>
</file>