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3.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omments4.xml" ContentType="application/vnd.openxmlformats-officedocument.spreadsheetml.comments+xml"/>
  <Override PartName="/xl/drawings/drawing20.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drawings/drawing21.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https://adminliveunc-my.sharepoint.com/personal/dayt_ad_unc_edu/Documents/Documents/Class/Notes/"/>
    </mc:Choice>
  </mc:AlternateContent>
  <xr:revisionPtr revIDLastSave="3171" documentId="8_{CE44BD70-C6DF-466B-9AEB-56C91E11ACCF}" xr6:coauthVersionLast="47" xr6:coauthVersionMax="47" xr10:uidLastSave="{4CEDA338-9EEA-4747-93E0-A035B98B0106}"/>
  <bookViews>
    <workbookView xWindow="-120" yWindow="-120" windowWidth="29040" windowHeight="17520" tabRatio="854" xr2:uid="{00000000-000D-0000-FFFF-FFFF00000000}"/>
  </bookViews>
  <sheets>
    <sheet name="Documentation" sheetId="54" r:id="rId1"/>
    <sheet name="_Goal_Seek" sheetId="12" r:id="rId2"/>
    <sheet name="Solver" sheetId="66" r:id="rId3"/>
    <sheet name="Constraints" sheetId="13" r:id="rId4"/>
    <sheet name="Conditional_Format" sheetId="14" r:id="rId5"/>
    <sheet name="Trial_&amp;_Error" sheetId="15" r:id="rId6"/>
    <sheet name="Solver_Add-in" sheetId="19" r:id="rId7"/>
    <sheet name="Optimal Values" sheetId="16" r:id="rId8"/>
    <sheet name="_Answer_Report" sheetId="68" r:id="rId9"/>
    <sheet name="Format_Before_Solving" sheetId="69" r:id="rId10"/>
    <sheet name="Binding_Constraints" sheetId="75" r:id="rId11"/>
    <sheet name="_Solver_Parameters" sheetId="20" r:id="rId12"/>
    <sheet name="Objective_Cell" sheetId="21" r:id="rId13"/>
    <sheet name="Variable_Cells" sheetId="22" r:id="rId14"/>
    <sheet name="Cells_do_not_converge" sheetId="23" r:id="rId15"/>
    <sheet name="Non-Negativity" sheetId="24" r:id="rId16"/>
    <sheet name="Multiple_Constraints" sheetId="25" r:id="rId17"/>
    <sheet name="Sheet_Design" sheetId="26" r:id="rId18"/>
    <sheet name="_Constraint_Ranges" sheetId="27" r:id="rId19"/>
    <sheet name="Sheet_Design_2" sheetId="64" r:id="rId20"/>
    <sheet name="Constraint_Ranges_2" sheetId="65" r:id="rId21"/>
    <sheet name="_Integer_Constraint" sheetId="28" r:id="rId22"/>
    <sheet name="Cannot_Just_Round" sheetId="29" r:id="rId23"/>
    <sheet name="Ignored Constraints" sheetId="30" state="hidden" r:id="rId24"/>
    <sheet name="_No_Feasible_Solution" sheetId="31" r:id="rId25"/>
    <sheet name="Relax_Constraint" sheetId="32" r:id="rId26"/>
    <sheet name="Goldstar" sheetId="33" r:id="rId27"/>
    <sheet name="Goldstar_Answer_Report" sheetId="34" r:id="rId28"/>
    <sheet name="Inoptimal_Solution" sheetId="35" r:id="rId29"/>
    <sheet name="Solver_Run_1" sheetId="36" r:id="rId30"/>
    <sheet name="Solver_Run_2" sheetId="37" r:id="rId31"/>
    <sheet name="Solving_Method" sheetId="73" r:id="rId32"/>
    <sheet name="_Supplemental" sheetId="71" r:id="rId33"/>
    <sheet name="1-What-If" sheetId="55" r:id="rId34"/>
    <sheet name="1-Goal Seek" sheetId="56" r:id="rId35"/>
    <sheet name="1-Maximize Racquets" sheetId="2" r:id="rId36"/>
    <sheet name="1-Answer Report 1" sheetId="57" r:id="rId37"/>
    <sheet name="1-Answer Report 2" sheetId="58" r:id="rId38"/>
    <sheet name="2-Maximize Racquets &amp; Times" sheetId="4" r:id="rId39"/>
    <sheet name="2-Answer Report" sheetId="3" r:id="rId40"/>
    <sheet name="3-Distribution" sheetId="9" r:id="rId41"/>
    <sheet name="3-Answer Report" sheetId="8" r:id="rId42"/>
    <sheet name="3-Shipping Contracts" sheetId="7" r:id="rId43"/>
    <sheet name="3-Answer Report 1" sheetId="5" r:id="rId44"/>
    <sheet name="3-Answer Report 2" sheetId="6" r:id="rId45"/>
  </sheets>
  <externalReferences>
    <externalReference r:id="rId46"/>
  </externalReferences>
  <definedNames>
    <definedName name="_xlnm._FilterDatabase" localSheetId="0" hidden="1">Documentation!$A$8:$G$53</definedName>
    <definedName name="_scenchg_count" localSheetId="21" hidden="1">3</definedName>
    <definedName name="_scenchg_count" localSheetId="26" hidden="1">3</definedName>
    <definedName name="_scenchg1" localSheetId="21" hidden="1">_Integer_Constraint!$B$16</definedName>
    <definedName name="_scenchg1" localSheetId="26" hidden="1">Goldstar!$B$16</definedName>
    <definedName name="_scenchg2" localSheetId="21" hidden="1">_Integer_Constraint!$C$16</definedName>
    <definedName name="_scenchg2" localSheetId="26" hidden="1">Goldstar!$C$16</definedName>
    <definedName name="_scenchg3" localSheetId="21" hidden="1">_Integer_Constraint!$D$16</definedName>
    <definedName name="_scenchg3" localSheetId="26" hidden="1">Goldstar!$D$16</definedName>
    <definedName name="anscount" hidden="1">1</definedName>
    <definedName name="Disable_Video_Hyperlinks">Documentation!$C$2</definedName>
    <definedName name="element_designator">Documentation!$D$7</definedName>
    <definedName name="Last_modified">Documentation!$B$4</definedName>
    <definedName name="scen_change" localSheetId="21" hidden="1">_Integer_Constraint!$B$16:$D$16</definedName>
    <definedName name="scen_change" localSheetId="26" hidden="1">Goldstar!$B$16:$D$16</definedName>
    <definedName name="scen_result" localSheetId="21" hidden="1">_Integer_Constraint!$B$26</definedName>
    <definedName name="scen_result" localSheetId="26" hidden="1">Goldstar!$B$26</definedName>
    <definedName name="segment_designator">"_"</definedName>
    <definedName name="solver_adj" localSheetId="18" hidden="1">_Constraint_Ranges!$I$7:$I$10</definedName>
    <definedName name="solver_adj" localSheetId="1" hidden="1">_Goal_Seek!$E$14</definedName>
    <definedName name="solver_adj" localSheetId="21" hidden="1">_Integer_Constraint!$B$16:$D$16</definedName>
    <definedName name="solver_adj" localSheetId="24" hidden="1">_No_Feasible_Solution!$B$7:$B$8</definedName>
    <definedName name="solver_adj" localSheetId="34" hidden="1">'1-Goal Seek'!$D$8:$D$9</definedName>
    <definedName name="solver_adj" localSheetId="35" hidden="1">'1-Maximize Racquets'!$G$8:$G$9</definedName>
    <definedName name="solver_adj" localSheetId="33" hidden="1">'1-What-If'!$D$8:$D$9</definedName>
    <definedName name="solver_adj" localSheetId="38" hidden="1">'2-Maximize Racquets &amp; Times'!$I$7:$I$8</definedName>
    <definedName name="solver_adj" localSheetId="40" hidden="1">'3-Distribution'!$G$8:$J$15</definedName>
    <definedName name="solver_adj" localSheetId="42" hidden="1">'3-Shipping Contracts'!$F$8:$I$12</definedName>
    <definedName name="solver_adj" localSheetId="22" hidden="1">Cannot_Just_Round!$B$7:$B$8</definedName>
    <definedName name="solver_adj" localSheetId="14" hidden="1">Cells_do_not_converge!$B$7:$B$10</definedName>
    <definedName name="solver_adj" localSheetId="20" hidden="1">Constraint_Ranges_2!$I$7:$I$10</definedName>
    <definedName name="solver_adj" localSheetId="23" hidden="1">'Ignored Constraints'!$B$4:$B$7</definedName>
    <definedName name="solver_adj" localSheetId="28" hidden="1">Inoptimal_Solution!$B$16:$C$16</definedName>
    <definedName name="solver_adj" localSheetId="16" hidden="1">Multiple_Constraints!$B$7:$B$10</definedName>
    <definedName name="solver_adj" localSheetId="15" hidden="1">'Non-Negativity'!$B$7:$B$10</definedName>
    <definedName name="solver_adj" localSheetId="7" hidden="1">'Optimal Values'!$B$7:$B$10</definedName>
    <definedName name="solver_adj" localSheetId="25" hidden="1">Relax_Constraint!$B$7:$B$8</definedName>
    <definedName name="solver_adj" localSheetId="17" hidden="1">Sheet_Design!$B$8:$B$11</definedName>
    <definedName name="solver_adj" localSheetId="19" hidden="1">Sheet_Design_2!$B$8:$B$11</definedName>
    <definedName name="solver_adj" localSheetId="2" hidden="1">Solver!$E$13</definedName>
    <definedName name="solver_adj" localSheetId="13" hidden="1">Variable_Cells!$B$7:$B$10</definedName>
    <definedName name="solver_cvg" localSheetId="18" hidden="1">0.0001</definedName>
    <definedName name="solver_cvg" localSheetId="1" hidden="1">0.0001</definedName>
    <definedName name="solver_cvg" localSheetId="21" hidden="1">0.001</definedName>
    <definedName name="solver_cvg" localSheetId="24" hidden="1">0.0001</definedName>
    <definedName name="solver_cvg" localSheetId="11" hidden="1">0.0001</definedName>
    <definedName name="solver_cvg" localSheetId="34" hidden="1">0.0001</definedName>
    <definedName name="solver_cvg" localSheetId="35" hidden="1">0.0001</definedName>
    <definedName name="solver_cvg" localSheetId="33" hidden="1">0.0001</definedName>
    <definedName name="solver_cvg" localSheetId="38" hidden="1">0.0001</definedName>
    <definedName name="solver_cvg" localSheetId="40" hidden="1">0.0001</definedName>
    <definedName name="solver_cvg" localSheetId="42" hidden="1">0.0001</definedName>
    <definedName name="solver_cvg" localSheetId="22" hidden="1">0.0001</definedName>
    <definedName name="solver_cvg" localSheetId="14" hidden="1">0.0001</definedName>
    <definedName name="solver_cvg" localSheetId="4" hidden="1">0.0001</definedName>
    <definedName name="solver_cvg" localSheetId="20" hidden="1">0.0001</definedName>
    <definedName name="solver_cvg" localSheetId="3" hidden="1">0.0001</definedName>
    <definedName name="solver_cvg" localSheetId="26" hidden="1">0.001</definedName>
    <definedName name="solver_cvg" localSheetId="27" hidden="1">0.0001</definedName>
    <definedName name="solver_cvg" localSheetId="23" hidden="1">0.0001</definedName>
    <definedName name="solver_cvg" localSheetId="28" hidden="1">0.001</definedName>
    <definedName name="solver_cvg" localSheetId="16" hidden="1">0.0001</definedName>
    <definedName name="solver_cvg" localSheetId="15" hidden="1">0.0001</definedName>
    <definedName name="solver_cvg" localSheetId="12" hidden="1">0.0001</definedName>
    <definedName name="solver_cvg" localSheetId="7" hidden="1">0.0001</definedName>
    <definedName name="solver_cvg" localSheetId="25" hidden="1">0.0001</definedName>
    <definedName name="solver_cvg" localSheetId="17" hidden="1">0.0001</definedName>
    <definedName name="solver_cvg" localSheetId="19" hidden="1">0.0001</definedName>
    <definedName name="solver_cvg" localSheetId="2" hidden="1">0.0001</definedName>
    <definedName name="solver_cvg" localSheetId="6" hidden="1">0.0001</definedName>
    <definedName name="solver_cvg" localSheetId="5" hidden="1">0.0001</definedName>
    <definedName name="solver_cvg" localSheetId="13" hidden="1">0.0001</definedName>
    <definedName name="solver_drv" localSheetId="18" hidden="1">1</definedName>
    <definedName name="solver_drv" localSheetId="1" hidden="1">1</definedName>
    <definedName name="solver_drv" localSheetId="21" hidden="1">1</definedName>
    <definedName name="solver_drv" localSheetId="24" hidden="1">1</definedName>
    <definedName name="solver_drv" localSheetId="11" hidden="1">1</definedName>
    <definedName name="solver_drv" localSheetId="34" hidden="1">1</definedName>
    <definedName name="solver_drv" localSheetId="35" hidden="1">1</definedName>
    <definedName name="solver_drv" localSheetId="33" hidden="1">1</definedName>
    <definedName name="solver_drv" localSheetId="38" hidden="1">1</definedName>
    <definedName name="solver_drv" localSheetId="40" hidden="1">1</definedName>
    <definedName name="solver_drv" localSheetId="42" hidden="1">1</definedName>
    <definedName name="solver_drv" localSheetId="22" hidden="1">1</definedName>
    <definedName name="solver_drv" localSheetId="14" hidden="1">1</definedName>
    <definedName name="solver_drv" localSheetId="4" hidden="1">1</definedName>
    <definedName name="solver_drv" localSheetId="20" hidden="1">1</definedName>
    <definedName name="solver_drv" localSheetId="3" hidden="1">1</definedName>
    <definedName name="solver_drv" localSheetId="26" hidden="1">1</definedName>
    <definedName name="solver_drv" localSheetId="27" hidden="1">1</definedName>
    <definedName name="solver_drv" localSheetId="23" hidden="1">1</definedName>
    <definedName name="solver_drv" localSheetId="28" hidden="1">1</definedName>
    <definedName name="solver_drv" localSheetId="16" hidden="1">1</definedName>
    <definedName name="solver_drv" localSheetId="15" hidden="1">1</definedName>
    <definedName name="solver_drv" localSheetId="12" hidden="1">1</definedName>
    <definedName name="solver_drv" localSheetId="7" hidden="1">1</definedName>
    <definedName name="solver_drv" localSheetId="25" hidden="1">1</definedName>
    <definedName name="solver_drv" localSheetId="17" hidden="1">1</definedName>
    <definedName name="solver_drv" localSheetId="19" hidden="1">1</definedName>
    <definedName name="solver_drv" localSheetId="2" hidden="1">1</definedName>
    <definedName name="solver_drv" localSheetId="6" hidden="1">1</definedName>
    <definedName name="solver_drv" localSheetId="5" hidden="1">1</definedName>
    <definedName name="solver_drv" localSheetId="13" hidden="1">1</definedName>
    <definedName name="solver_eng" localSheetId="18" hidden="1">1</definedName>
    <definedName name="solver_eng" localSheetId="1" hidden="1">1</definedName>
    <definedName name="solver_eng" localSheetId="21" hidden="1">1</definedName>
    <definedName name="solver_eng" localSheetId="24" hidden="1">1</definedName>
    <definedName name="solver_eng" localSheetId="11" hidden="1">1</definedName>
    <definedName name="solver_eng" localSheetId="35" hidden="1">1</definedName>
    <definedName name="solver_eng" localSheetId="22" hidden="1">1</definedName>
    <definedName name="solver_eng" localSheetId="14" hidden="1">1</definedName>
    <definedName name="solver_eng" localSheetId="20" hidden="1">1</definedName>
    <definedName name="solver_eng" localSheetId="26" hidden="1">1</definedName>
    <definedName name="solver_eng" localSheetId="23" hidden="1">2</definedName>
    <definedName name="solver_eng" localSheetId="28" hidden="1">1</definedName>
    <definedName name="solver_eng" localSheetId="16" hidden="1">1</definedName>
    <definedName name="solver_eng" localSheetId="15" hidden="1">1</definedName>
    <definedName name="solver_eng" localSheetId="12" hidden="1">1</definedName>
    <definedName name="solver_eng" localSheetId="7" hidden="1">1</definedName>
    <definedName name="solver_eng" localSheetId="25" hidden="1">1</definedName>
    <definedName name="solver_eng" localSheetId="17" hidden="1">1</definedName>
    <definedName name="solver_eng" localSheetId="19" hidden="1">2</definedName>
    <definedName name="solver_eng" localSheetId="2" hidden="1">1</definedName>
    <definedName name="solver_eng" localSheetId="13" hidden="1">1</definedName>
    <definedName name="solver_est" localSheetId="18" hidden="1">1</definedName>
    <definedName name="solver_est" localSheetId="1" hidden="1">1</definedName>
    <definedName name="solver_est" localSheetId="21" hidden="1">1</definedName>
    <definedName name="solver_est" localSheetId="24" hidden="1">1</definedName>
    <definedName name="solver_est" localSheetId="11" hidden="1">1</definedName>
    <definedName name="solver_est" localSheetId="34" hidden="1">1</definedName>
    <definedName name="solver_est" localSheetId="35" hidden="1">1</definedName>
    <definedName name="solver_est" localSheetId="33" hidden="1">1</definedName>
    <definedName name="solver_est" localSheetId="38" hidden="1">1</definedName>
    <definedName name="solver_est" localSheetId="40" hidden="1">1</definedName>
    <definedName name="solver_est" localSheetId="42" hidden="1">1</definedName>
    <definedName name="solver_est" localSheetId="22" hidden="1">1</definedName>
    <definedName name="solver_est" localSheetId="14" hidden="1">1</definedName>
    <definedName name="solver_est" localSheetId="4" hidden="1">1</definedName>
    <definedName name="solver_est" localSheetId="20" hidden="1">1</definedName>
    <definedName name="solver_est" localSheetId="3" hidden="1">1</definedName>
    <definedName name="solver_est" localSheetId="26" hidden="1">1</definedName>
    <definedName name="solver_est" localSheetId="27" hidden="1">1</definedName>
    <definedName name="solver_est" localSheetId="23" hidden="1">1</definedName>
    <definedName name="solver_est" localSheetId="28" hidden="1">1</definedName>
    <definedName name="solver_est" localSheetId="16" hidden="1">1</definedName>
    <definedName name="solver_est" localSheetId="15" hidden="1">1</definedName>
    <definedName name="solver_est" localSheetId="12" hidden="1">1</definedName>
    <definedName name="solver_est" localSheetId="7" hidden="1">1</definedName>
    <definedName name="solver_est" localSheetId="25" hidden="1">1</definedName>
    <definedName name="solver_est" localSheetId="17" hidden="1">1</definedName>
    <definedName name="solver_est" localSheetId="19" hidden="1">1</definedName>
    <definedName name="solver_est" localSheetId="2" hidden="1">1</definedName>
    <definedName name="solver_est" localSheetId="6" hidden="1">1</definedName>
    <definedName name="solver_est" localSheetId="5" hidden="1">1</definedName>
    <definedName name="solver_est" localSheetId="13" hidden="1">1</definedName>
    <definedName name="solver_itr" localSheetId="18" hidden="1">100</definedName>
    <definedName name="solver_itr" localSheetId="1" hidden="1">100</definedName>
    <definedName name="solver_itr" localSheetId="21" hidden="1">100</definedName>
    <definedName name="solver_itr" localSheetId="24" hidden="1">100</definedName>
    <definedName name="solver_itr" localSheetId="11" hidden="1">100</definedName>
    <definedName name="solver_itr" localSheetId="34" hidden="1">100</definedName>
    <definedName name="solver_itr" localSheetId="35" hidden="1">100</definedName>
    <definedName name="solver_itr" localSheetId="33" hidden="1">100</definedName>
    <definedName name="solver_itr" localSheetId="38" hidden="1">100</definedName>
    <definedName name="solver_itr" localSheetId="40" hidden="1">100</definedName>
    <definedName name="solver_itr" localSheetId="42" hidden="1">100</definedName>
    <definedName name="solver_itr" localSheetId="22" hidden="1">100</definedName>
    <definedName name="solver_itr" localSheetId="14" hidden="1">100</definedName>
    <definedName name="solver_itr" localSheetId="4" hidden="1">100</definedName>
    <definedName name="solver_itr" localSheetId="20" hidden="1">100</definedName>
    <definedName name="solver_itr" localSheetId="3" hidden="1">100</definedName>
    <definedName name="solver_itr" localSheetId="26" hidden="1">100</definedName>
    <definedName name="solver_itr" localSheetId="27" hidden="1">100</definedName>
    <definedName name="solver_itr" localSheetId="23" hidden="1">100</definedName>
    <definedName name="solver_itr" localSheetId="28" hidden="1">100</definedName>
    <definedName name="solver_itr" localSheetId="16" hidden="1">100</definedName>
    <definedName name="solver_itr" localSheetId="15" hidden="1">100</definedName>
    <definedName name="solver_itr" localSheetId="12" hidden="1">100</definedName>
    <definedName name="solver_itr" localSheetId="7" hidden="1">100</definedName>
    <definedName name="solver_itr" localSheetId="25" hidden="1">100</definedName>
    <definedName name="solver_itr" localSheetId="17" hidden="1">100</definedName>
    <definedName name="solver_itr" localSheetId="19" hidden="1">100</definedName>
    <definedName name="solver_itr" localSheetId="2" hidden="1">100</definedName>
    <definedName name="solver_itr" localSheetId="6" hidden="1">100</definedName>
    <definedName name="solver_itr" localSheetId="5" hidden="1">100</definedName>
    <definedName name="solver_itr" localSheetId="13" hidden="1">100</definedName>
    <definedName name="solver_lhs1" localSheetId="18" hidden="1">_Constraint_Ranges!$I$7:$I$10</definedName>
    <definedName name="solver_lhs1" localSheetId="1" hidden="1">_Goal_Seek!$E$23</definedName>
    <definedName name="solver_lhs1" localSheetId="21" hidden="1">_Integer_Constraint!$B$16:$D$16</definedName>
    <definedName name="solver_lhs1" localSheetId="24" hidden="1">_No_Feasible_Solution!$B$7:$B$8</definedName>
    <definedName name="solver_lhs1" localSheetId="11" hidden="1">_Solver_Parameters!$E$14</definedName>
    <definedName name="solver_lhs1" localSheetId="34" hidden="1">'1-Goal Seek'!$E$10</definedName>
    <definedName name="solver_lhs1" localSheetId="35" hidden="1">'1-Maximize Racquets'!$F$10</definedName>
    <definedName name="solver_lhs1" localSheetId="33" hidden="1">'1-What-If'!$E$10</definedName>
    <definedName name="solver_lhs1" localSheetId="38" hidden="1">'2-Maximize Racquets &amp; Times'!$J$9</definedName>
    <definedName name="solver_lhs1" localSheetId="40" hidden="1">'3-Distribution'!$J$16</definedName>
    <definedName name="solver_lhs1" localSheetId="42" hidden="1">'3-Shipping Contracts'!$J$8:$J$12</definedName>
    <definedName name="solver_lhs1" localSheetId="22" hidden="1">Cannot_Just_Round!$E$15</definedName>
    <definedName name="solver_lhs1" localSheetId="14" hidden="1">Cells_do_not_converge!$E$14</definedName>
    <definedName name="solver_lhs1" localSheetId="4" hidden="1">Conditional_Format!$E$14</definedName>
    <definedName name="solver_lhs1" localSheetId="20" hidden="1">Constraint_Ranges_2!$I$7:$I$10</definedName>
    <definedName name="solver_lhs1" localSheetId="3" hidden="1">Constraints!$E$14</definedName>
    <definedName name="solver_lhs1" localSheetId="26" hidden="1">Goldstar!$E$20</definedName>
    <definedName name="solver_lhs1" localSheetId="23" hidden="1">'Ignored Constraints'!$B$4:$B$7</definedName>
    <definedName name="solver_lhs1" localSheetId="28" hidden="1">Inoptimal_Solution!$B$16:$C$16</definedName>
    <definedName name="solver_lhs1" localSheetId="16" hidden="1">Multiple_Constraints!$B$8</definedName>
    <definedName name="solver_lhs1" localSheetId="15" hidden="1">'Non-Negativity'!$B$7:$B$10</definedName>
    <definedName name="solver_lhs1" localSheetId="12" hidden="1">Objective_Cell!$E$14</definedName>
    <definedName name="solver_lhs1" localSheetId="7" hidden="1">'Optimal Values'!$B$7:$B$10</definedName>
    <definedName name="solver_lhs1" localSheetId="25" hidden="1">Relax_Constraint!$B$7:$B$8</definedName>
    <definedName name="solver_lhs1" localSheetId="17" hidden="1">Sheet_Design!$B$8:$B$11</definedName>
    <definedName name="solver_lhs1" localSheetId="19" hidden="1">Sheet_Design_2!$B$8:$B$11</definedName>
    <definedName name="solver_lhs1" localSheetId="2" hidden="1">Solver!$E$22</definedName>
    <definedName name="solver_lhs1" localSheetId="6" hidden="1">'Solver_Add-in'!$E$14</definedName>
    <definedName name="solver_lhs1" localSheetId="5" hidden="1">'Trial_&amp;_Error'!$E$14</definedName>
    <definedName name="solver_lhs1" localSheetId="13" hidden="1">Variable_Cells!$E$14</definedName>
    <definedName name="solver_lhs10" localSheetId="40" hidden="1">'3-Distribution'!$K$15</definedName>
    <definedName name="solver_lhs10" localSheetId="42" hidden="1">'3-Shipping Contracts'!#REF!</definedName>
    <definedName name="solver_lhs10" localSheetId="28" hidden="1">Inoptimal_Solution!$C$16</definedName>
    <definedName name="solver_lhs10" localSheetId="19" hidden="1">Sheet_Design_2!$E$23</definedName>
    <definedName name="solver_lhs11" localSheetId="40" hidden="1">'3-Distribution'!$G$16</definedName>
    <definedName name="solver_lhs11" localSheetId="19" hidden="1">Sheet_Design_2!$E$23</definedName>
    <definedName name="solver_lhs12" localSheetId="40" hidden="1">'3-Distribution'!$H$16</definedName>
    <definedName name="solver_lhs13" localSheetId="40" hidden="1">'3-Distribution'!$I$16</definedName>
    <definedName name="solver_lhs14" localSheetId="40" hidden="1">'3-Distribution'!$G$8:$J$15</definedName>
    <definedName name="solver_lhs2" localSheetId="18" hidden="1">_Constraint_Ranges!$I$15</definedName>
    <definedName name="solver_lhs2" localSheetId="21" hidden="1">_Integer_Constraint!$F$18</definedName>
    <definedName name="solver_lhs2" localSheetId="24" hidden="1">_No_Feasible_Solution!$B$7</definedName>
    <definedName name="solver_lhs2" localSheetId="11" hidden="1">_Solver_Parameters!$E$22</definedName>
    <definedName name="solver_lhs2" localSheetId="34" hidden="1">'1-Goal Seek'!$D$8</definedName>
    <definedName name="solver_lhs2" localSheetId="35" hidden="1">'1-Maximize Racquets'!$E$10</definedName>
    <definedName name="solver_lhs2" localSheetId="33" hidden="1">'1-What-If'!$D$8</definedName>
    <definedName name="solver_lhs2" localSheetId="38" hidden="1">'2-Maximize Racquets &amp; Times'!$I$7</definedName>
    <definedName name="solver_lhs2" localSheetId="40" hidden="1">'3-Distribution'!$G$8:$J$15</definedName>
    <definedName name="solver_lhs2" localSheetId="42" hidden="1">'3-Shipping Contracts'!$F$8:$I$12</definedName>
    <definedName name="solver_lhs2" localSheetId="22" hidden="1">Cannot_Just_Round!$E$11</definedName>
    <definedName name="solver_lhs2" localSheetId="14" hidden="1">Cells_do_not_converge!$E$22</definedName>
    <definedName name="solver_lhs2" localSheetId="4" hidden="1">Conditional_Format!$E$22</definedName>
    <definedName name="solver_lhs2" localSheetId="20" hidden="1">Constraint_Ranges_2!$J$15</definedName>
    <definedName name="solver_lhs2" localSheetId="3" hidden="1">Constraints!$E$22</definedName>
    <definedName name="solver_lhs2" localSheetId="26" hidden="1">Goldstar!$E$18</definedName>
    <definedName name="solver_lhs2" localSheetId="23" hidden="1">'Ignored Constraints'!$B$4:$B$7</definedName>
    <definedName name="solver_lhs2" localSheetId="28" hidden="1">Inoptimal_Solution!$B$16:$C$16</definedName>
    <definedName name="solver_lhs2" localSheetId="16" hidden="1">Multiple_Constraints!$B$9</definedName>
    <definedName name="solver_lhs2" localSheetId="15" hidden="1">'Non-Negativity'!$E$14</definedName>
    <definedName name="solver_lhs2" localSheetId="12" hidden="1">Objective_Cell!$E$22</definedName>
    <definedName name="solver_lhs2" localSheetId="7" hidden="1">'Optimal Values'!$B$7:$B$10</definedName>
    <definedName name="solver_lhs2" localSheetId="25" hidden="1">Relax_Constraint!$B$7</definedName>
    <definedName name="solver_lhs2" localSheetId="17" hidden="1">Sheet_Design!$E$15</definedName>
    <definedName name="solver_lhs2" localSheetId="19" hidden="1">Sheet_Design_2!$E$15</definedName>
    <definedName name="solver_lhs2" localSheetId="6" hidden="1">'Solver_Add-in'!$E$22</definedName>
    <definedName name="solver_lhs2" localSheetId="5" hidden="1">'Trial_&amp;_Error'!$E$22</definedName>
    <definedName name="solver_lhs2" localSheetId="13" hidden="1">Variable_Cells!$E$22</definedName>
    <definedName name="solver_lhs3" localSheetId="18" hidden="1">_Constraint_Ranges!$I$19:$I$22</definedName>
    <definedName name="solver_lhs3" localSheetId="21" hidden="1">_Integer_Constraint!$F$20</definedName>
    <definedName name="solver_lhs3" localSheetId="24" hidden="1">_No_Feasible_Solution!$E$15</definedName>
    <definedName name="solver_lhs3" localSheetId="11" hidden="1">_Solver_Parameters!$E$20</definedName>
    <definedName name="solver_lhs3" localSheetId="34" hidden="1">'1-Goal Seek'!$D$9</definedName>
    <definedName name="solver_lhs3" localSheetId="35" hidden="1">'1-Maximize Racquets'!$G$8:$G$9</definedName>
    <definedName name="solver_lhs3" localSheetId="33" hidden="1">'1-What-If'!$D$9</definedName>
    <definedName name="solver_lhs3" localSheetId="38" hidden="1">'2-Maximize Racquets &amp; Times'!$I$8</definedName>
    <definedName name="solver_lhs3" localSheetId="40" hidden="1">'3-Distribution'!$K$8</definedName>
    <definedName name="solver_lhs3" localSheetId="42" hidden="1">'3-Shipping Contracts'!$F$13:$H$13</definedName>
    <definedName name="solver_lhs3" localSheetId="22" hidden="1">Cannot_Just_Round!$B$7</definedName>
    <definedName name="solver_lhs3" localSheetId="14" hidden="1">Cells_do_not_converge!$E$20</definedName>
    <definedName name="solver_lhs3" localSheetId="4" hidden="1">Conditional_Format!$E$20</definedName>
    <definedName name="solver_lhs3" localSheetId="20" hidden="1">Constraint_Ranges_2!$J$15</definedName>
    <definedName name="solver_lhs3" localSheetId="3" hidden="1">Constraints!$E$20</definedName>
    <definedName name="solver_lhs3" localSheetId="26" hidden="1">Goldstar!$E$18</definedName>
    <definedName name="solver_lhs3" localSheetId="23" hidden="1">'Ignored Constraints'!$E$10</definedName>
    <definedName name="solver_lhs3" localSheetId="28" hidden="1">Inoptimal_Solution!$C$16</definedName>
    <definedName name="solver_lhs3" localSheetId="16" hidden="1">Multiple_Constraints!$B$10</definedName>
    <definedName name="solver_lhs3" localSheetId="15" hidden="1">'Non-Negativity'!$E$16</definedName>
    <definedName name="solver_lhs3" localSheetId="12" hidden="1">Objective_Cell!$E$20</definedName>
    <definedName name="solver_lhs3" localSheetId="7" hidden="1">'Optimal Values'!$E$14</definedName>
    <definedName name="solver_lhs3" localSheetId="25" hidden="1">Relax_Constraint!$E$15</definedName>
    <definedName name="solver_lhs3" localSheetId="17" hidden="1">Sheet_Design!$E$17</definedName>
    <definedName name="solver_lhs3" localSheetId="19" hidden="1">Sheet_Design_2!$E$15</definedName>
    <definedName name="solver_lhs3" localSheetId="6" hidden="1">'Solver_Add-in'!$E$20</definedName>
    <definedName name="solver_lhs3" localSheetId="5" hidden="1">'Trial_&amp;_Error'!$E$20</definedName>
    <definedName name="solver_lhs3" localSheetId="13" hidden="1">Variable_Cells!$E$20</definedName>
    <definedName name="solver_lhs4" localSheetId="18" hidden="1">_Constraint_Ranges!$I$19:$I$22</definedName>
    <definedName name="solver_lhs4" localSheetId="21" hidden="1">_Integer_Constraint!$F$20</definedName>
    <definedName name="solver_lhs4" localSheetId="24" hidden="1">_No_Feasible_Solution!$B$8</definedName>
    <definedName name="solver_lhs4" localSheetId="11" hidden="1">_Solver_Parameters!$E$20</definedName>
    <definedName name="solver_lhs4" localSheetId="34" hidden="1">'1-Goal Seek'!#REF!</definedName>
    <definedName name="solver_lhs4" localSheetId="35" hidden="1">'1-Maximize Racquets'!$D$10</definedName>
    <definedName name="solver_lhs4" localSheetId="33" hidden="1">'1-What-If'!#REF!</definedName>
    <definedName name="solver_lhs4" localSheetId="38" hidden="1">'2-Maximize Racquets &amp; Times'!$D$9</definedName>
    <definedName name="solver_lhs4" localSheetId="40" hidden="1">'3-Distribution'!$K$9</definedName>
    <definedName name="solver_lhs4" localSheetId="42" hidden="1">'3-Shipping Contracts'!$I$13</definedName>
    <definedName name="solver_lhs4" localSheetId="22" hidden="1">Cannot_Just_Round!$B$7:$B$8</definedName>
    <definedName name="solver_lhs4" localSheetId="14" hidden="1">Cells_do_not_converge!$E$20</definedName>
    <definedName name="solver_lhs4" localSheetId="4" hidden="1">Conditional_Format!$E$20</definedName>
    <definedName name="solver_lhs4" localSheetId="20" hidden="1">Constraint_Ranges_2!$J$19:$J$22</definedName>
    <definedName name="solver_lhs4" localSheetId="3" hidden="1">Constraints!$E$20</definedName>
    <definedName name="solver_lhs4" localSheetId="26" hidden="1">Goldstar!$E$20</definedName>
    <definedName name="solver_lhs4" localSheetId="23" hidden="1">'Ignored Constraints'!$E$12</definedName>
    <definedName name="solver_lhs4" localSheetId="28" hidden="1">Inoptimal_Solution!$D$18</definedName>
    <definedName name="solver_lhs4" localSheetId="16" hidden="1">Multiple_Constraints!$B$7</definedName>
    <definedName name="solver_lhs4" localSheetId="15" hidden="1">'Non-Negativity'!$E$18</definedName>
    <definedName name="solver_lhs4" localSheetId="12" hidden="1">Objective_Cell!$E$20</definedName>
    <definedName name="solver_lhs4" localSheetId="7" hidden="1">'Optimal Values'!$E$16</definedName>
    <definedName name="solver_lhs4" localSheetId="25" hidden="1">Relax_Constraint!$B$8</definedName>
    <definedName name="solver_lhs4" localSheetId="17" hidden="1">Sheet_Design!$E$19</definedName>
    <definedName name="solver_lhs4" localSheetId="19" hidden="1">Sheet_Design_2!$E$17</definedName>
    <definedName name="solver_lhs4" localSheetId="6" hidden="1">'Solver_Add-in'!$E$20</definedName>
    <definedName name="solver_lhs4" localSheetId="5" hidden="1">'Trial_&amp;_Error'!$E$20</definedName>
    <definedName name="solver_lhs4" localSheetId="13" hidden="1">Variable_Cells!$E$20</definedName>
    <definedName name="solver_lhs5" localSheetId="18" hidden="1">_Constraint_Ranges!$I$19:$I$22</definedName>
    <definedName name="solver_lhs5" localSheetId="21" hidden="1">_Integer_Constraint!$D$16</definedName>
    <definedName name="solver_lhs5" localSheetId="24" hidden="1">_No_Feasible_Solution!$B$7:$B$8</definedName>
    <definedName name="solver_lhs5" localSheetId="11" hidden="1">_Solver_Parameters!$E$22</definedName>
    <definedName name="solver_lhs5" localSheetId="34" hidden="1">'1-Goal Seek'!#REF!</definedName>
    <definedName name="solver_lhs5" localSheetId="35" hidden="1">'1-Maximize Racquets'!$H$10</definedName>
    <definedName name="solver_lhs5" localSheetId="33" hidden="1">'1-What-If'!#REF!</definedName>
    <definedName name="solver_lhs5" localSheetId="38" hidden="1">'2-Maximize Racquets &amp; Times'!$H$9</definedName>
    <definedName name="solver_lhs5" localSheetId="40" hidden="1">'3-Distribution'!$K$10</definedName>
    <definedName name="solver_lhs5" localSheetId="42" hidden="1">'3-Shipping Contracts'!$F$8:$H$10</definedName>
    <definedName name="solver_lhs5" localSheetId="22" hidden="1">Cannot_Just_Round!$B$8</definedName>
    <definedName name="solver_lhs5" localSheetId="14" hidden="1">Cells_do_not_converge!$E$22</definedName>
    <definedName name="solver_lhs5" localSheetId="4" hidden="1">Conditional_Format!$E$22</definedName>
    <definedName name="solver_lhs5" localSheetId="20" hidden="1">Constraint_Ranges_2!$J$19:$J$22</definedName>
    <definedName name="solver_lhs5" localSheetId="3" hidden="1">Constraints!$E$22</definedName>
    <definedName name="solver_lhs5" localSheetId="26" hidden="1">Goldstar!$D$16</definedName>
    <definedName name="solver_lhs5" localSheetId="23" hidden="1">'Ignored Constraints'!$E$14</definedName>
    <definedName name="solver_lhs5" localSheetId="28" hidden="1">Inoptimal_Solution!$D$20</definedName>
    <definedName name="solver_lhs5" localSheetId="16" hidden="1">Multiple_Constraints!$E$14</definedName>
    <definedName name="solver_lhs5" localSheetId="15" hidden="1">'Non-Negativity'!$E$20</definedName>
    <definedName name="solver_lhs5" localSheetId="12" hidden="1">Objective_Cell!$E$22</definedName>
    <definedName name="solver_lhs5" localSheetId="7" hidden="1">'Optimal Values'!$E$18</definedName>
    <definedName name="solver_lhs5" localSheetId="25" hidden="1">Relax_Constraint!$B$7:$B$8</definedName>
    <definedName name="solver_lhs5" localSheetId="17" hidden="1">Sheet_Design!$E$21</definedName>
    <definedName name="solver_lhs5" localSheetId="19" hidden="1">Sheet_Design_2!$E$17</definedName>
    <definedName name="solver_lhs5" localSheetId="6" hidden="1">'Solver_Add-in'!$E$22</definedName>
    <definedName name="solver_lhs5" localSheetId="5" hidden="1">'Trial_&amp;_Error'!$E$22</definedName>
    <definedName name="solver_lhs5" localSheetId="13" hidden="1">Variable_Cells!$E$22</definedName>
    <definedName name="solver_lhs6" localSheetId="18" hidden="1">_Constraint_Ranges!$I$7:$I$10</definedName>
    <definedName name="solver_lhs6" localSheetId="21" hidden="1">_Integer_Constraint!$B$16:$D$16</definedName>
    <definedName name="solver_lhs6" localSheetId="24" hidden="1">_No_Feasible_Solution!$E$11</definedName>
    <definedName name="solver_lhs6" localSheetId="11" hidden="1">_Solver_Parameters!$B$7:$B$10</definedName>
    <definedName name="solver_lhs6" localSheetId="34" hidden="1">'1-Goal Seek'!#REF!</definedName>
    <definedName name="solver_lhs6" localSheetId="35" hidden="1">'1-Maximize Racquets'!$G$8</definedName>
    <definedName name="solver_lhs6" localSheetId="33" hidden="1">'1-What-If'!#REF!</definedName>
    <definedName name="solver_lhs6" localSheetId="38" hidden="1">'2-Maximize Racquets &amp; Times'!$E$9</definedName>
    <definedName name="solver_lhs6" localSheetId="40" hidden="1">'3-Distribution'!$K$11</definedName>
    <definedName name="solver_lhs6" localSheetId="42" hidden="1">'3-Shipping Contracts'!$F$13</definedName>
    <definedName name="solver_lhs6" localSheetId="22" hidden="1">Cannot_Just_Round!$B$8</definedName>
    <definedName name="solver_lhs6" localSheetId="14" hidden="1">Cells_do_not_converge!$B$7:$B$10</definedName>
    <definedName name="solver_lhs6" localSheetId="4" hidden="1">Conditional_Format!$B$7:$B$10</definedName>
    <definedName name="solver_lhs6" localSheetId="20" hidden="1">Constraint_Ranges_2!$I$7:$I$10</definedName>
    <definedName name="solver_lhs6" localSheetId="3" hidden="1">Constraints!$B$7:$B$10</definedName>
    <definedName name="solver_lhs6" localSheetId="26" hidden="1">Goldstar!$B$16:$D$16</definedName>
    <definedName name="solver_lhs6" localSheetId="23" hidden="1">'Ignored Constraints'!$E$16</definedName>
    <definedName name="solver_lhs6" localSheetId="28" hidden="1">Inoptimal_Solution!$B$16:$C$16</definedName>
    <definedName name="solver_lhs6" localSheetId="16" hidden="1">Multiple_Constraints!$E$16</definedName>
    <definedName name="solver_lhs6" localSheetId="15" hidden="1">'Non-Negativity'!$E$22</definedName>
    <definedName name="solver_lhs6" localSheetId="12" hidden="1">Objective_Cell!$B$7:$B$10</definedName>
    <definedName name="solver_lhs6" localSheetId="7" hidden="1">'Optimal Values'!$E$20</definedName>
    <definedName name="solver_lhs6" localSheetId="25" hidden="1">Relax_Constraint!$E$11</definedName>
    <definedName name="solver_lhs6" localSheetId="17" hidden="1">Sheet_Design!$E$23</definedName>
    <definedName name="solver_lhs6" localSheetId="19" hidden="1">Sheet_Design_2!$E$19</definedName>
    <definedName name="solver_lhs6" localSheetId="6" hidden="1">'Solver_Add-in'!$B$7:$B$10</definedName>
    <definedName name="solver_lhs6" localSheetId="5" hidden="1">'Trial_&amp;_Error'!$B$7:$B$10</definedName>
    <definedName name="solver_lhs6" localSheetId="13" hidden="1">Variable_Cells!$B$7:$B$10</definedName>
    <definedName name="solver_lhs7" localSheetId="18" hidden="1">_Constraint_Ranges!$I$15</definedName>
    <definedName name="solver_lhs7" localSheetId="11" hidden="1">_Solver_Parameters!$E$14</definedName>
    <definedName name="solver_lhs7" localSheetId="34" hidden="1">'1-Goal Seek'!$D$8:$D$9</definedName>
    <definedName name="solver_lhs7" localSheetId="35" hidden="1">'1-Maximize Racquets'!$G$9</definedName>
    <definedName name="solver_lhs7" localSheetId="33" hidden="1">'1-What-If'!$D$8:$D$9</definedName>
    <definedName name="solver_lhs7" localSheetId="38" hidden="1">'2-Maximize Racquets &amp; Times'!$I$7:$I$8</definedName>
    <definedName name="solver_lhs7" localSheetId="40" hidden="1">'3-Distribution'!$K$12</definedName>
    <definedName name="solver_lhs7" localSheetId="42" hidden="1">'3-Shipping Contracts'!$H$13</definedName>
    <definedName name="solver_lhs7" localSheetId="14" hidden="1">Cells_do_not_converge!$E$14</definedName>
    <definedName name="solver_lhs7" localSheetId="4" hidden="1">Conditional_Format!$E$14</definedName>
    <definedName name="solver_lhs7" localSheetId="20" hidden="1">Constraint_Ranges_2!$J$15</definedName>
    <definedName name="solver_lhs7" localSheetId="3" hidden="1">Constraints!$E$14</definedName>
    <definedName name="solver_lhs7" localSheetId="23" hidden="1">'Ignored Constraints'!$E$18</definedName>
    <definedName name="solver_lhs7" localSheetId="28" hidden="1">Inoptimal_Solution!$C$16</definedName>
    <definedName name="solver_lhs7" localSheetId="16" hidden="1">Multiple_Constraints!$E$18</definedName>
    <definedName name="solver_lhs7" localSheetId="15" hidden="1">'Non-Negativity'!$E$14</definedName>
    <definedName name="solver_lhs7" localSheetId="12" hidden="1">Objective_Cell!$E$14</definedName>
    <definedName name="solver_lhs7" localSheetId="7" hidden="1">'Optimal Values'!$E$22</definedName>
    <definedName name="solver_lhs7" localSheetId="17" hidden="1">Sheet_Design!$B$10</definedName>
    <definedName name="solver_lhs7" localSheetId="19" hidden="1">Sheet_Design_2!$E$19</definedName>
    <definedName name="solver_lhs7" localSheetId="6" hidden="1">'Solver_Add-in'!$E$14</definedName>
    <definedName name="solver_lhs7" localSheetId="5" hidden="1">'Trial_&amp;_Error'!$E$14</definedName>
    <definedName name="solver_lhs7" localSheetId="13" hidden="1">Variable_Cells!$E$14</definedName>
    <definedName name="solver_lhs8" localSheetId="34" hidden="1">'1-Goal Seek'!#REF!</definedName>
    <definedName name="solver_lhs8" localSheetId="35" hidden="1">'1-Maximize Racquets'!#REF!</definedName>
    <definedName name="solver_lhs8" localSheetId="33" hidden="1">'1-What-If'!#REF!</definedName>
    <definedName name="solver_lhs8" localSheetId="38" hidden="1">'2-Maximize Racquets &amp; Times'!$G$9</definedName>
    <definedName name="solver_lhs8" localSheetId="40" hidden="1">'3-Distribution'!$K$13</definedName>
    <definedName name="solver_lhs8" localSheetId="42" hidden="1">'3-Shipping Contracts'!$J$10</definedName>
    <definedName name="solver_lhs8" localSheetId="28" hidden="1">Inoptimal_Solution!$B$16:$C$16</definedName>
    <definedName name="solver_lhs8" localSheetId="16" hidden="1">Multiple_Constraints!$E$20</definedName>
    <definedName name="solver_lhs8" localSheetId="17" hidden="1">Sheet_Design!$B$10</definedName>
    <definedName name="solver_lhs8" localSheetId="19" hidden="1">Sheet_Design_2!$E$21</definedName>
    <definedName name="solver_lhs9" localSheetId="34" hidden="1">'1-Goal Seek'!#REF!</definedName>
    <definedName name="solver_lhs9" localSheetId="35" hidden="1">'1-Maximize Racquets'!#REF!</definedName>
    <definedName name="solver_lhs9" localSheetId="33" hidden="1">'1-What-If'!#REF!</definedName>
    <definedName name="solver_lhs9" localSheetId="38" hidden="1">'2-Maximize Racquets &amp; Times'!$F$9</definedName>
    <definedName name="solver_lhs9" localSheetId="40" hidden="1">'3-Distribution'!$K$14</definedName>
    <definedName name="solver_lhs9" localSheetId="42" hidden="1">'3-Shipping Contracts'!#REF!</definedName>
    <definedName name="solver_lhs9" localSheetId="28" hidden="1">Inoptimal_Solution!$B$16:$C$16</definedName>
    <definedName name="solver_lhs9" localSheetId="16" hidden="1">Multiple_Constraints!$E$22</definedName>
    <definedName name="solver_lhs9" localSheetId="17" hidden="1">Sheet_Design!$B$11</definedName>
    <definedName name="solver_lhs9" localSheetId="19" hidden="1">Sheet_Design_2!$E$21</definedName>
    <definedName name="solver_lin" localSheetId="18" hidden="1">2</definedName>
    <definedName name="solver_lin" localSheetId="1" hidden="1">2</definedName>
    <definedName name="solver_lin" localSheetId="21" hidden="1">2</definedName>
    <definedName name="solver_lin" localSheetId="24" hidden="1">2</definedName>
    <definedName name="solver_lin" localSheetId="11" hidden="1">2</definedName>
    <definedName name="solver_lin" localSheetId="34" hidden="1">2</definedName>
    <definedName name="solver_lin" localSheetId="35" hidden="1">2</definedName>
    <definedName name="solver_lin" localSheetId="33" hidden="1">2</definedName>
    <definedName name="solver_lin" localSheetId="38" hidden="1">2</definedName>
    <definedName name="solver_lin" localSheetId="40" hidden="1">2</definedName>
    <definedName name="solver_lin" localSheetId="42" hidden="1">2</definedName>
    <definedName name="solver_lin" localSheetId="22" hidden="1">2</definedName>
    <definedName name="solver_lin" localSheetId="14" hidden="1">2</definedName>
    <definedName name="solver_lin" localSheetId="4" hidden="1">2</definedName>
    <definedName name="solver_lin" localSheetId="20" hidden="1">2</definedName>
    <definedName name="solver_lin" localSheetId="3" hidden="1">2</definedName>
    <definedName name="solver_lin" localSheetId="26" hidden="1">2</definedName>
    <definedName name="solver_lin" localSheetId="27" hidden="1">2</definedName>
    <definedName name="solver_lin" localSheetId="23" hidden="1">2</definedName>
    <definedName name="solver_lin" localSheetId="28" hidden="1">2</definedName>
    <definedName name="solver_lin" localSheetId="16" hidden="1">2</definedName>
    <definedName name="solver_lin" localSheetId="15" hidden="1">2</definedName>
    <definedName name="solver_lin" localSheetId="12" hidden="1">2</definedName>
    <definedName name="solver_lin" localSheetId="7" hidden="1">2</definedName>
    <definedName name="solver_lin" localSheetId="25" hidden="1">2</definedName>
    <definedName name="solver_lin" localSheetId="17" hidden="1">2</definedName>
    <definedName name="solver_lin" localSheetId="19" hidden="1">2</definedName>
    <definedName name="solver_lin" localSheetId="2" hidden="1">2</definedName>
    <definedName name="solver_lin" localSheetId="6" hidden="1">2</definedName>
    <definedName name="solver_lin" localSheetId="5" hidden="1">2</definedName>
    <definedName name="solver_lin" localSheetId="13" hidden="1">2</definedName>
    <definedName name="solver_mip" localSheetId="18" hidden="1">2147483647</definedName>
    <definedName name="solver_mip" localSheetId="1" hidden="1">2147483647</definedName>
    <definedName name="solver_mip" localSheetId="21" hidden="1">2147483647</definedName>
    <definedName name="solver_mip" localSheetId="24" hidden="1">2147483647</definedName>
    <definedName name="solver_mip" localSheetId="22" hidden="1">2147483647</definedName>
    <definedName name="solver_mip" localSheetId="14" hidden="1">2147483647</definedName>
    <definedName name="solver_mip" localSheetId="20" hidden="1">2147483647</definedName>
    <definedName name="solver_mip" localSheetId="23" hidden="1">2147483647</definedName>
    <definedName name="solver_mip" localSheetId="28" hidden="1">2147483647</definedName>
    <definedName name="solver_mip" localSheetId="7" hidden="1">2147483647</definedName>
    <definedName name="solver_mip" localSheetId="25" hidden="1">2147483647</definedName>
    <definedName name="solver_mip" localSheetId="2" hidden="1">2147483647</definedName>
    <definedName name="solver_mip" localSheetId="13" hidden="1">2147483647</definedName>
    <definedName name="solver_mni" localSheetId="18" hidden="1">30</definedName>
    <definedName name="solver_mni" localSheetId="1" hidden="1">30</definedName>
    <definedName name="solver_mni" localSheetId="21" hidden="1">30</definedName>
    <definedName name="solver_mni" localSheetId="24" hidden="1">30</definedName>
    <definedName name="solver_mni" localSheetId="22" hidden="1">30</definedName>
    <definedName name="solver_mni" localSheetId="14" hidden="1">30</definedName>
    <definedName name="solver_mni" localSheetId="20" hidden="1">30</definedName>
    <definedName name="solver_mni" localSheetId="23" hidden="1">30</definedName>
    <definedName name="solver_mni" localSheetId="28" hidden="1">30</definedName>
    <definedName name="solver_mni" localSheetId="7" hidden="1">30</definedName>
    <definedName name="solver_mni" localSheetId="25" hidden="1">30</definedName>
    <definedName name="solver_mni" localSheetId="2" hidden="1">30</definedName>
    <definedName name="solver_mni" localSheetId="13" hidden="1">30</definedName>
    <definedName name="solver_mrt" localSheetId="18" hidden="1">0.075</definedName>
    <definedName name="solver_mrt" localSheetId="1" hidden="1">0.075</definedName>
    <definedName name="solver_mrt" localSheetId="21" hidden="1">0.075</definedName>
    <definedName name="solver_mrt" localSheetId="24" hidden="1">0.075</definedName>
    <definedName name="solver_mrt" localSheetId="22" hidden="1">0.075</definedName>
    <definedName name="solver_mrt" localSheetId="14" hidden="1">0.075</definedName>
    <definedName name="solver_mrt" localSheetId="20" hidden="1">0.075</definedName>
    <definedName name="solver_mrt" localSheetId="23" hidden="1">0.075</definedName>
    <definedName name="solver_mrt" localSheetId="28" hidden="1">0.075</definedName>
    <definedName name="solver_mrt" localSheetId="7" hidden="1">0.075</definedName>
    <definedName name="solver_mrt" localSheetId="25" hidden="1">0.075</definedName>
    <definedName name="solver_mrt" localSheetId="2" hidden="1">0.075</definedName>
    <definedName name="solver_mrt" localSheetId="13" hidden="1">0.075</definedName>
    <definedName name="solver_msl" localSheetId="18" hidden="1">2</definedName>
    <definedName name="solver_msl" localSheetId="1" hidden="1">2</definedName>
    <definedName name="solver_msl" localSheetId="21" hidden="1">2</definedName>
    <definedName name="solver_msl" localSheetId="24" hidden="1">2</definedName>
    <definedName name="solver_msl" localSheetId="22" hidden="1">2</definedName>
    <definedName name="solver_msl" localSheetId="14" hidden="1">2</definedName>
    <definedName name="solver_msl" localSheetId="20" hidden="1">2</definedName>
    <definedName name="solver_msl" localSheetId="23" hidden="1">2</definedName>
    <definedName name="solver_msl" localSheetId="28" hidden="1">2</definedName>
    <definedName name="solver_msl" localSheetId="7" hidden="1">2</definedName>
    <definedName name="solver_msl" localSheetId="25" hidden="1">2</definedName>
    <definedName name="solver_msl" localSheetId="2" hidden="1">2</definedName>
    <definedName name="solver_msl" localSheetId="13" hidden="1">2</definedName>
    <definedName name="solver_neg" localSheetId="18" hidden="1">1</definedName>
    <definedName name="solver_neg" localSheetId="1" hidden="1">2</definedName>
    <definedName name="solver_neg" localSheetId="21" hidden="1">2</definedName>
    <definedName name="solver_neg" localSheetId="24" hidden="1">2</definedName>
    <definedName name="solver_neg" localSheetId="11" hidden="1">2</definedName>
    <definedName name="solver_neg" localSheetId="34" hidden="1">2</definedName>
    <definedName name="solver_neg" localSheetId="35" hidden="1">2</definedName>
    <definedName name="solver_neg" localSheetId="33" hidden="1">2</definedName>
    <definedName name="solver_neg" localSheetId="38" hidden="1">2</definedName>
    <definedName name="solver_neg" localSheetId="40" hidden="1">2</definedName>
    <definedName name="solver_neg" localSheetId="42" hidden="1">2</definedName>
    <definedName name="solver_neg" localSheetId="22" hidden="1">2</definedName>
    <definedName name="solver_neg" localSheetId="14" hidden="1">2</definedName>
    <definedName name="solver_neg" localSheetId="4" hidden="1">2</definedName>
    <definedName name="solver_neg" localSheetId="20" hidden="1">1</definedName>
    <definedName name="solver_neg" localSheetId="3" hidden="1">2</definedName>
    <definedName name="solver_neg" localSheetId="26" hidden="1">2</definedName>
    <definedName name="solver_neg" localSheetId="27" hidden="1">2</definedName>
    <definedName name="solver_neg" localSheetId="23" hidden="1">1</definedName>
    <definedName name="solver_neg" localSheetId="28" hidden="1">2</definedName>
    <definedName name="solver_neg" localSheetId="16" hidden="1">2</definedName>
    <definedName name="solver_neg" localSheetId="15" hidden="1">1</definedName>
    <definedName name="solver_neg" localSheetId="12" hidden="1">2</definedName>
    <definedName name="solver_neg" localSheetId="7" hidden="1">2</definedName>
    <definedName name="solver_neg" localSheetId="25" hidden="1">2</definedName>
    <definedName name="solver_neg" localSheetId="17" hidden="1">2</definedName>
    <definedName name="solver_neg" localSheetId="19" hidden="1">1</definedName>
    <definedName name="solver_neg" localSheetId="2" hidden="1">2</definedName>
    <definedName name="solver_neg" localSheetId="6" hidden="1">2</definedName>
    <definedName name="solver_neg" localSheetId="5" hidden="1">2</definedName>
    <definedName name="solver_neg" localSheetId="13" hidden="1">2</definedName>
    <definedName name="solver_nod" localSheetId="18" hidden="1">2147483647</definedName>
    <definedName name="solver_nod" localSheetId="1" hidden="1">2147483647</definedName>
    <definedName name="solver_nod" localSheetId="21" hidden="1">2147483647</definedName>
    <definedName name="solver_nod" localSheetId="24" hidden="1">2147483647</definedName>
    <definedName name="solver_nod" localSheetId="22" hidden="1">2147483647</definedName>
    <definedName name="solver_nod" localSheetId="14" hidden="1">2147483647</definedName>
    <definedName name="solver_nod" localSheetId="20" hidden="1">2147483647</definedName>
    <definedName name="solver_nod" localSheetId="23" hidden="1">2147483647</definedName>
    <definedName name="solver_nod" localSheetId="28" hidden="1">2147483647</definedName>
    <definedName name="solver_nod" localSheetId="7" hidden="1">2147483647</definedName>
    <definedName name="solver_nod" localSheetId="25" hidden="1">2147483647</definedName>
    <definedName name="solver_nod" localSheetId="2" hidden="1">2147483647</definedName>
    <definedName name="solver_nod" localSheetId="13" hidden="1">2147483647</definedName>
    <definedName name="solver_num" localSheetId="18" hidden="1">3</definedName>
    <definedName name="solver_num" localSheetId="1" hidden="1">0</definedName>
    <definedName name="solver_num" localSheetId="21" hidden="1">3</definedName>
    <definedName name="solver_num" localSheetId="24" hidden="1">6</definedName>
    <definedName name="solver_num" localSheetId="11" hidden="1">0</definedName>
    <definedName name="solver_num" localSheetId="34" hidden="1">7</definedName>
    <definedName name="solver_num" localSheetId="35" hidden="1">7</definedName>
    <definedName name="solver_num" localSheetId="33" hidden="1">7</definedName>
    <definedName name="solver_num" localSheetId="38" hidden="1">9</definedName>
    <definedName name="solver_num" localSheetId="40" hidden="1">14</definedName>
    <definedName name="solver_num" localSheetId="42" hidden="1">4</definedName>
    <definedName name="solver_num" localSheetId="22" hidden="1">5</definedName>
    <definedName name="solver_num" localSheetId="14" hidden="1">0</definedName>
    <definedName name="solver_num" localSheetId="4" hidden="1">0</definedName>
    <definedName name="solver_num" localSheetId="20" hidden="1">5</definedName>
    <definedName name="solver_num" localSheetId="3" hidden="1">0</definedName>
    <definedName name="solver_num" localSheetId="26" hidden="1">0</definedName>
    <definedName name="solver_num" localSheetId="27" hidden="1">0</definedName>
    <definedName name="solver_num" localSheetId="23" hidden="1">7</definedName>
    <definedName name="solver_num" localSheetId="28" hidden="1">5</definedName>
    <definedName name="solver_num" localSheetId="16" hidden="1">9</definedName>
    <definedName name="solver_num" localSheetId="15" hidden="1">6</definedName>
    <definedName name="solver_num" localSheetId="12" hidden="1">0</definedName>
    <definedName name="solver_num" localSheetId="7" hidden="1">7</definedName>
    <definedName name="solver_num" localSheetId="25" hidden="1">6</definedName>
    <definedName name="solver_num" localSheetId="17" hidden="1">6</definedName>
    <definedName name="solver_num" localSheetId="19" hidden="1">11</definedName>
    <definedName name="solver_num" localSheetId="2" hidden="1">1</definedName>
    <definedName name="solver_num" localSheetId="6" hidden="1">0</definedName>
    <definedName name="solver_num" localSheetId="5" hidden="1">0</definedName>
    <definedName name="solver_num" localSheetId="13" hidden="1">0</definedName>
    <definedName name="solver_nwt" localSheetId="18" hidden="1">1</definedName>
    <definedName name="solver_nwt" localSheetId="1" hidden="1">1</definedName>
    <definedName name="solver_nwt" localSheetId="21" hidden="1">1</definedName>
    <definedName name="solver_nwt" localSheetId="24" hidden="1">1</definedName>
    <definedName name="solver_nwt" localSheetId="11" hidden="1">1</definedName>
    <definedName name="solver_nwt" localSheetId="34" hidden="1">1</definedName>
    <definedName name="solver_nwt" localSheetId="35" hidden="1">1</definedName>
    <definedName name="solver_nwt" localSheetId="33" hidden="1">1</definedName>
    <definedName name="solver_nwt" localSheetId="38" hidden="1">1</definedName>
    <definedName name="solver_nwt" localSheetId="40" hidden="1">1</definedName>
    <definedName name="solver_nwt" localSheetId="42" hidden="1">1</definedName>
    <definedName name="solver_nwt" localSheetId="22" hidden="1">1</definedName>
    <definedName name="solver_nwt" localSheetId="14" hidden="1">1</definedName>
    <definedName name="solver_nwt" localSheetId="4" hidden="1">1</definedName>
    <definedName name="solver_nwt" localSheetId="20" hidden="1">1</definedName>
    <definedName name="solver_nwt" localSheetId="3" hidden="1">1</definedName>
    <definedName name="solver_nwt" localSheetId="26" hidden="1">1</definedName>
    <definedName name="solver_nwt" localSheetId="27" hidden="1">1</definedName>
    <definedName name="solver_nwt" localSheetId="23" hidden="1">1</definedName>
    <definedName name="solver_nwt" localSheetId="28" hidden="1">1</definedName>
    <definedName name="solver_nwt" localSheetId="16" hidden="1">1</definedName>
    <definedName name="solver_nwt" localSheetId="15" hidden="1">1</definedName>
    <definedName name="solver_nwt" localSheetId="12" hidden="1">1</definedName>
    <definedName name="solver_nwt" localSheetId="7" hidden="1">1</definedName>
    <definedName name="solver_nwt" localSheetId="25" hidden="1">1</definedName>
    <definedName name="solver_nwt" localSheetId="17" hidden="1">1</definedName>
    <definedName name="solver_nwt" localSheetId="19" hidden="1">1</definedName>
    <definedName name="solver_nwt" localSheetId="2" hidden="1">1</definedName>
    <definedName name="solver_nwt" localSheetId="6" hidden="1">1</definedName>
    <definedName name="solver_nwt" localSheetId="5" hidden="1">1</definedName>
    <definedName name="solver_nwt" localSheetId="13" hidden="1">1</definedName>
    <definedName name="solver_opt" localSheetId="18" hidden="1">_Constraint_Ranges!$I$25</definedName>
    <definedName name="solver_opt" localSheetId="1" hidden="1">_Goal_Seek!$E$23</definedName>
    <definedName name="solver_opt" localSheetId="21" hidden="1">_Integer_Constraint!$F$19</definedName>
    <definedName name="solver_opt" localSheetId="24" hidden="1">_No_Feasible_Solution!$E$11</definedName>
    <definedName name="solver_opt" localSheetId="34" hidden="1">'1-Goal Seek'!$D$10</definedName>
    <definedName name="solver_opt" localSheetId="35" hidden="1">'1-Maximize Racquets'!$G$10</definedName>
    <definedName name="solver_opt" localSheetId="33" hidden="1">'1-What-If'!$D$10</definedName>
    <definedName name="solver_opt" localSheetId="38" hidden="1">'2-Maximize Racquets &amp; Times'!$I$9</definedName>
    <definedName name="solver_opt" localSheetId="40" hidden="1">'3-Distribution'!$L$16</definedName>
    <definedName name="solver_opt" localSheetId="42" hidden="1">'3-Shipping Contracts'!$J$14</definedName>
    <definedName name="solver_opt" localSheetId="22" hidden="1">Cannot_Just_Round!$E$11</definedName>
    <definedName name="solver_opt" localSheetId="14" hidden="1">Cells_do_not_converge!$E$25</definedName>
    <definedName name="solver_opt" localSheetId="20" hidden="1">Constraint_Ranges_2!$J$25</definedName>
    <definedName name="solver_opt" localSheetId="27" hidden="1">Goldstar_Answer_Report!$E$18</definedName>
    <definedName name="solver_opt" localSheetId="23" hidden="1">'Ignored Constraints'!$E$21</definedName>
    <definedName name="solver_opt" localSheetId="28" hidden="1">Inoptimal_Solution!$D$19</definedName>
    <definedName name="solver_opt" localSheetId="16" hidden="1">Multiple_Constraints!$E$25</definedName>
    <definedName name="solver_opt" localSheetId="15" hidden="1">'Non-Negativity'!$E$25</definedName>
    <definedName name="solver_opt" localSheetId="12" hidden="1">Objective_Cell!$E$25</definedName>
    <definedName name="solver_opt" localSheetId="7" hidden="1">'Optimal Values'!$E$25</definedName>
    <definedName name="solver_opt" localSheetId="25" hidden="1">Relax_Constraint!$E$11</definedName>
    <definedName name="solver_opt" localSheetId="17" hidden="1">Sheet_Design!$E$26</definedName>
    <definedName name="solver_opt" localSheetId="19" hidden="1">Sheet_Design_2!$E$26</definedName>
    <definedName name="solver_opt" localSheetId="2" hidden="1">Solver!$E$22</definedName>
    <definedName name="solver_opt" localSheetId="13" hidden="1">Variable_Cells!$E$25</definedName>
    <definedName name="solver_pre" localSheetId="18" hidden="1">0.000001</definedName>
    <definedName name="solver_pre" localSheetId="1" hidden="1">0.000001</definedName>
    <definedName name="solver_pre" localSheetId="21" hidden="1">0.000001</definedName>
    <definedName name="solver_pre" localSheetId="24" hidden="1">0.000001</definedName>
    <definedName name="solver_pre" localSheetId="11" hidden="1">0.000001</definedName>
    <definedName name="solver_pre" localSheetId="34" hidden="1">0.000001</definedName>
    <definedName name="solver_pre" localSheetId="35" hidden="1">0.000001</definedName>
    <definedName name="solver_pre" localSheetId="33" hidden="1">0.000001</definedName>
    <definedName name="solver_pre" localSheetId="38" hidden="1">0.000001</definedName>
    <definedName name="solver_pre" localSheetId="40" hidden="1">0.000001</definedName>
    <definedName name="solver_pre" localSheetId="42" hidden="1">0.000001</definedName>
    <definedName name="solver_pre" localSheetId="22" hidden="1">0.000001</definedName>
    <definedName name="solver_pre" localSheetId="14" hidden="1">0.000001</definedName>
    <definedName name="solver_pre" localSheetId="4" hidden="1">0.000001</definedName>
    <definedName name="solver_pre" localSheetId="20" hidden="1">0.000001</definedName>
    <definedName name="solver_pre" localSheetId="3" hidden="1">0.000001</definedName>
    <definedName name="solver_pre" localSheetId="26" hidden="1">0.000001</definedName>
    <definedName name="solver_pre" localSheetId="27" hidden="1">0.000001</definedName>
    <definedName name="solver_pre" localSheetId="23" hidden="1">0.000001</definedName>
    <definedName name="solver_pre" localSheetId="28" hidden="1">0.000001</definedName>
    <definedName name="solver_pre" localSheetId="16" hidden="1">0.000001</definedName>
    <definedName name="solver_pre" localSheetId="15" hidden="1">0.000001</definedName>
    <definedName name="solver_pre" localSheetId="12" hidden="1">0.000001</definedName>
    <definedName name="solver_pre" localSheetId="7" hidden="1">0.000001</definedName>
    <definedName name="solver_pre" localSheetId="25" hidden="1">0.000001</definedName>
    <definedName name="solver_pre" localSheetId="17" hidden="1">0.000001</definedName>
    <definedName name="solver_pre" localSheetId="19" hidden="1">0.000001</definedName>
    <definedName name="solver_pre" localSheetId="2" hidden="1">0.000001</definedName>
    <definedName name="solver_pre" localSheetId="6" hidden="1">0.000001</definedName>
    <definedName name="solver_pre" localSheetId="5" hidden="1">0.000001</definedName>
    <definedName name="solver_pre" localSheetId="13" hidden="1">0.000001</definedName>
    <definedName name="solver_rbv" localSheetId="18" hidden="1">1</definedName>
    <definedName name="solver_rbv" localSheetId="1" hidden="1">1</definedName>
    <definedName name="solver_rbv" localSheetId="21" hidden="1">1</definedName>
    <definedName name="solver_rbv" localSheetId="24" hidden="1">1</definedName>
    <definedName name="solver_rbv" localSheetId="22" hidden="1">1</definedName>
    <definedName name="solver_rbv" localSheetId="14" hidden="1">1</definedName>
    <definedName name="solver_rbv" localSheetId="20" hidden="1">1</definedName>
    <definedName name="solver_rbv" localSheetId="23" hidden="1">1</definedName>
    <definedName name="solver_rbv" localSheetId="28" hidden="1">1</definedName>
    <definedName name="solver_rbv" localSheetId="7" hidden="1">1</definedName>
    <definedName name="solver_rbv" localSheetId="25" hidden="1">1</definedName>
    <definedName name="solver_rbv" localSheetId="2" hidden="1">1</definedName>
    <definedName name="solver_rbv" localSheetId="13" hidden="1">1</definedName>
    <definedName name="solver_rel1" localSheetId="18" hidden="1">3</definedName>
    <definedName name="solver_rel1" localSheetId="1" hidden="1">2</definedName>
    <definedName name="solver_rel1" localSheetId="21" hidden="1">3</definedName>
    <definedName name="solver_rel1" localSheetId="24" hidden="1">4</definedName>
    <definedName name="solver_rel1" localSheetId="11" hidden="1">1</definedName>
    <definedName name="solver_rel1" localSheetId="34" hidden="1">1</definedName>
    <definedName name="solver_rel1" localSheetId="35" hidden="1">1</definedName>
    <definedName name="solver_rel1" localSheetId="33" hidden="1">1</definedName>
    <definedName name="solver_rel1" localSheetId="38" hidden="1">1</definedName>
    <definedName name="solver_rel1" localSheetId="40" hidden="1">1</definedName>
    <definedName name="solver_rel1" localSheetId="42" hidden="1">2</definedName>
    <definedName name="solver_rel1" localSheetId="22" hidden="1">3</definedName>
    <definedName name="solver_rel1" localSheetId="14" hidden="1">1</definedName>
    <definedName name="solver_rel1" localSheetId="4" hidden="1">1</definedName>
    <definedName name="solver_rel1" localSheetId="20" hidden="1">3</definedName>
    <definedName name="solver_rel1" localSheetId="3" hidden="1">1</definedName>
    <definedName name="solver_rel1" localSheetId="26" hidden="1">1</definedName>
    <definedName name="solver_rel1" localSheetId="23" hidden="1">4</definedName>
    <definedName name="solver_rel1" localSheetId="28" hidden="1">4</definedName>
    <definedName name="solver_rel1" localSheetId="16" hidden="1">3</definedName>
    <definedName name="solver_rel1" localSheetId="15" hidden="1">3</definedName>
    <definedName name="solver_rel1" localSheetId="12" hidden="1">1</definedName>
    <definedName name="solver_rel1" localSheetId="7" hidden="1">4</definedName>
    <definedName name="solver_rel1" localSheetId="25" hidden="1">4</definedName>
    <definedName name="solver_rel1" localSheetId="17" hidden="1">3</definedName>
    <definedName name="solver_rel1" localSheetId="19" hidden="1">3</definedName>
    <definedName name="solver_rel1" localSheetId="2" hidden="1">2</definedName>
    <definedName name="solver_rel1" localSheetId="6" hidden="1">1</definedName>
    <definedName name="solver_rel1" localSheetId="5" hidden="1">1</definedName>
    <definedName name="solver_rel1" localSheetId="13" hidden="1">1</definedName>
    <definedName name="solver_rel10" localSheetId="40" hidden="1">3</definedName>
    <definedName name="solver_rel10" localSheetId="42" hidden="1">2</definedName>
    <definedName name="solver_rel10" localSheetId="28" hidden="1">2</definedName>
    <definedName name="solver_rel10" localSheetId="19" hidden="1">1</definedName>
    <definedName name="solver_rel11" localSheetId="40" hidden="1">1</definedName>
    <definedName name="solver_rel11" localSheetId="19" hidden="1">3</definedName>
    <definedName name="solver_rel12" localSheetId="40" hidden="1">1</definedName>
    <definedName name="solver_rel13" localSheetId="40" hidden="1">1</definedName>
    <definedName name="solver_rel14" localSheetId="40" hidden="1">4</definedName>
    <definedName name="solver_rel2" localSheetId="18" hidden="1">1</definedName>
    <definedName name="solver_rel2" localSheetId="21" hidden="1">1</definedName>
    <definedName name="solver_rel2" localSheetId="24" hidden="1">3</definedName>
    <definedName name="solver_rel2" localSheetId="11" hidden="1">1</definedName>
    <definedName name="solver_rel2" localSheetId="34" hidden="1">3</definedName>
    <definedName name="solver_rel2" localSheetId="35" hidden="1">1</definedName>
    <definedName name="solver_rel2" localSheetId="33" hidden="1">3</definedName>
    <definedName name="solver_rel2" localSheetId="38" hidden="1">3</definedName>
    <definedName name="solver_rel2" localSheetId="40" hidden="1">3</definedName>
    <definedName name="solver_rel2" localSheetId="42" hidden="1">5</definedName>
    <definedName name="solver_rel2" localSheetId="22" hidden="1">1</definedName>
    <definedName name="solver_rel2" localSheetId="14" hidden="1">1</definedName>
    <definedName name="solver_rel2" localSheetId="4" hidden="1">1</definedName>
    <definedName name="solver_rel2" localSheetId="20" hidden="1">1</definedName>
    <definedName name="solver_rel2" localSheetId="3" hidden="1">1</definedName>
    <definedName name="solver_rel2" localSheetId="26" hidden="1">1</definedName>
    <definedName name="solver_rel2" localSheetId="23" hidden="1">3</definedName>
    <definedName name="solver_rel2" localSheetId="28" hidden="1">3</definedName>
    <definedName name="solver_rel2" localSheetId="16" hidden="1">3</definedName>
    <definedName name="solver_rel2" localSheetId="15" hidden="1">1</definedName>
    <definedName name="solver_rel2" localSheetId="12" hidden="1">1</definedName>
    <definedName name="solver_rel2" localSheetId="7" hidden="1">3</definedName>
    <definedName name="solver_rel2" localSheetId="25" hidden="1">3</definedName>
    <definedName name="solver_rel2" localSheetId="17" hidden="1">1</definedName>
    <definedName name="solver_rel2" localSheetId="19" hidden="1">1</definedName>
    <definedName name="solver_rel2" localSheetId="6" hidden="1">1</definedName>
    <definedName name="solver_rel2" localSheetId="5" hidden="1">1</definedName>
    <definedName name="solver_rel2" localSheetId="13" hidden="1">1</definedName>
    <definedName name="solver_rel3" localSheetId="18" hidden="1">1</definedName>
    <definedName name="solver_rel3" localSheetId="21" hidden="1">1</definedName>
    <definedName name="solver_rel3" localSheetId="24" hidden="1">3</definedName>
    <definedName name="solver_rel3" localSheetId="11" hidden="1">1</definedName>
    <definedName name="solver_rel3" localSheetId="34" hidden="1">3</definedName>
    <definedName name="solver_rel3" localSheetId="35" hidden="1">4</definedName>
    <definedName name="solver_rel3" localSheetId="33" hidden="1">3</definedName>
    <definedName name="solver_rel3" localSheetId="38" hidden="1">3</definedName>
    <definedName name="solver_rel3" localSheetId="40" hidden="1">3</definedName>
    <definedName name="solver_rel3" localSheetId="42" hidden="1">2</definedName>
    <definedName name="solver_rel3" localSheetId="22" hidden="1">3</definedName>
    <definedName name="solver_rel3" localSheetId="14" hidden="1">1</definedName>
    <definedName name="solver_rel3" localSheetId="4" hidden="1">1</definedName>
    <definedName name="solver_rel3" localSheetId="20" hidden="1">3</definedName>
    <definedName name="solver_rel3" localSheetId="3" hidden="1">1</definedName>
    <definedName name="solver_rel3" localSheetId="26" hidden="1">1</definedName>
    <definedName name="solver_rel3" localSheetId="23" hidden="1">1</definedName>
    <definedName name="solver_rel3" localSheetId="28" hidden="1">1</definedName>
    <definedName name="solver_rel3" localSheetId="16" hidden="1">3</definedName>
    <definedName name="solver_rel3" localSheetId="15" hidden="1">1</definedName>
    <definedName name="solver_rel3" localSheetId="12" hidden="1">1</definedName>
    <definedName name="solver_rel3" localSheetId="7" hidden="1">1</definedName>
    <definedName name="solver_rel3" localSheetId="25" hidden="1">3</definedName>
    <definedName name="solver_rel3" localSheetId="17" hidden="1">1</definedName>
    <definedName name="solver_rel3" localSheetId="19" hidden="1">3</definedName>
    <definedName name="solver_rel3" localSheetId="6" hidden="1">1</definedName>
    <definedName name="solver_rel3" localSheetId="5" hidden="1">1</definedName>
    <definedName name="solver_rel3" localSheetId="13" hidden="1">1</definedName>
    <definedName name="solver_rel4" localSheetId="18" hidden="1">3</definedName>
    <definedName name="solver_rel4" localSheetId="21" hidden="1">1</definedName>
    <definedName name="solver_rel4" localSheetId="24" hidden="1">3</definedName>
    <definedName name="solver_rel4" localSheetId="11" hidden="1">1</definedName>
    <definedName name="solver_rel4" localSheetId="34" hidden="1">1</definedName>
    <definedName name="solver_rel4" localSheetId="35" hidden="1">1</definedName>
    <definedName name="solver_rel4" localSheetId="33" hidden="1">1</definedName>
    <definedName name="solver_rel4" localSheetId="38" hidden="1">1</definedName>
    <definedName name="solver_rel4" localSheetId="40" hidden="1">3</definedName>
    <definedName name="solver_rel4" localSheetId="42" hidden="1">2</definedName>
    <definedName name="solver_rel4" localSheetId="22" hidden="1">3</definedName>
    <definedName name="solver_rel4" localSheetId="14" hidden="1">1</definedName>
    <definedName name="solver_rel4" localSheetId="4" hidden="1">1</definedName>
    <definedName name="solver_rel4" localSheetId="20" hidden="1">1</definedName>
    <definedName name="solver_rel4" localSheetId="3" hidden="1">1</definedName>
    <definedName name="solver_rel4" localSheetId="26" hidden="1">1</definedName>
    <definedName name="solver_rel4" localSheetId="23" hidden="1">1</definedName>
    <definedName name="solver_rel4" localSheetId="28" hidden="1">1</definedName>
    <definedName name="solver_rel4" localSheetId="16" hidden="1">3</definedName>
    <definedName name="solver_rel4" localSheetId="15" hidden="1">1</definedName>
    <definedName name="solver_rel4" localSheetId="12" hidden="1">1</definedName>
    <definedName name="solver_rel4" localSheetId="7" hidden="1">1</definedName>
    <definedName name="solver_rel4" localSheetId="25" hidden="1">3</definedName>
    <definedName name="solver_rel4" localSheetId="17" hidden="1">1</definedName>
    <definedName name="solver_rel4" localSheetId="19" hidden="1">1</definedName>
    <definedName name="solver_rel4" localSheetId="6" hidden="1">1</definedName>
    <definedName name="solver_rel4" localSheetId="5" hidden="1">1</definedName>
    <definedName name="solver_rel4" localSheetId="13" hidden="1">1</definedName>
    <definedName name="solver_rel5" localSheetId="18" hidden="1">3</definedName>
    <definedName name="solver_rel5" localSheetId="21" hidden="1">3</definedName>
    <definedName name="solver_rel5" localSheetId="24" hidden="1">3</definedName>
    <definedName name="solver_rel5" localSheetId="11" hidden="1">1</definedName>
    <definedName name="solver_rel5" localSheetId="34" hidden="1">1</definedName>
    <definedName name="solver_rel5" localSheetId="35" hidden="1">1</definedName>
    <definedName name="solver_rel5" localSheetId="33" hidden="1">1</definedName>
    <definedName name="solver_rel5" localSheetId="38" hidden="1">1</definedName>
    <definedName name="solver_rel5" localSheetId="40" hidden="1">3</definedName>
    <definedName name="solver_rel5" localSheetId="42" hidden="1">5</definedName>
    <definedName name="solver_rel5" localSheetId="22" hidden="1">3</definedName>
    <definedName name="solver_rel5" localSheetId="14" hidden="1">1</definedName>
    <definedName name="solver_rel5" localSheetId="4" hidden="1">1</definedName>
    <definedName name="solver_rel5" localSheetId="20" hidden="1">3</definedName>
    <definedName name="solver_rel5" localSheetId="3" hidden="1">1</definedName>
    <definedName name="solver_rel5" localSheetId="26" hidden="1">3</definedName>
    <definedName name="solver_rel5" localSheetId="23" hidden="1">1</definedName>
    <definedName name="solver_rel5" localSheetId="28" hidden="1">1</definedName>
    <definedName name="solver_rel5" localSheetId="16" hidden="1">1</definedName>
    <definedName name="solver_rel5" localSheetId="15" hidden="1">1</definedName>
    <definedName name="solver_rel5" localSheetId="12" hidden="1">1</definedName>
    <definedName name="solver_rel5" localSheetId="7" hidden="1">1</definedName>
    <definedName name="solver_rel5" localSheetId="25" hidden="1">3</definedName>
    <definedName name="solver_rel5" localSheetId="17" hidden="1">1</definedName>
    <definedName name="solver_rel5" localSheetId="19" hidden="1">3</definedName>
    <definedName name="solver_rel5" localSheetId="6" hidden="1">1</definedName>
    <definedName name="solver_rel5" localSheetId="5" hidden="1">1</definedName>
    <definedName name="solver_rel5" localSheetId="13" hidden="1">1</definedName>
    <definedName name="solver_rel6" localSheetId="18" hidden="1">3</definedName>
    <definedName name="solver_rel6" localSheetId="21" hidden="1">4</definedName>
    <definedName name="solver_rel6" localSheetId="24" hidden="1">1</definedName>
    <definedName name="solver_rel6" localSheetId="11" hidden="1">3</definedName>
    <definedName name="solver_rel6" localSheetId="34" hidden="1">1</definedName>
    <definedName name="solver_rel6" localSheetId="35" hidden="1">3</definedName>
    <definedName name="solver_rel6" localSheetId="33" hidden="1">1</definedName>
    <definedName name="solver_rel6" localSheetId="38" hidden="1">1</definedName>
    <definedName name="solver_rel6" localSheetId="40" hidden="1">3</definedName>
    <definedName name="solver_rel6" localSheetId="42" hidden="1">2</definedName>
    <definedName name="solver_rel6" localSheetId="22" hidden="1">3</definedName>
    <definedName name="solver_rel6" localSheetId="14" hidden="1">3</definedName>
    <definedName name="solver_rel6" localSheetId="4" hidden="1">3</definedName>
    <definedName name="solver_rel6" localSheetId="20" hidden="1">3</definedName>
    <definedName name="solver_rel6" localSheetId="3" hidden="1">3</definedName>
    <definedName name="solver_rel6" localSheetId="26" hidden="1">4</definedName>
    <definedName name="solver_rel6" localSheetId="23" hidden="1">1</definedName>
    <definedName name="solver_rel6" localSheetId="28" hidden="1">3</definedName>
    <definedName name="solver_rel6" localSheetId="16" hidden="1">1</definedName>
    <definedName name="solver_rel6" localSheetId="15" hidden="1">1</definedName>
    <definedName name="solver_rel6" localSheetId="12" hidden="1">3</definedName>
    <definedName name="solver_rel6" localSheetId="7" hidden="1">1</definedName>
    <definedName name="solver_rel6" localSheetId="25" hidden="1">1</definedName>
    <definedName name="solver_rel6" localSheetId="17" hidden="1">1</definedName>
    <definedName name="solver_rel6" localSheetId="19" hidden="1">1</definedName>
    <definedName name="solver_rel6" localSheetId="6" hidden="1">3</definedName>
    <definedName name="solver_rel6" localSheetId="5" hidden="1">3</definedName>
    <definedName name="solver_rel6" localSheetId="13" hidden="1">3</definedName>
    <definedName name="solver_rel7" localSheetId="18" hidden="1">1</definedName>
    <definedName name="solver_rel7" localSheetId="11" hidden="1">1</definedName>
    <definedName name="solver_rel7" localSheetId="34" hidden="1">4</definedName>
    <definedName name="solver_rel7" localSheetId="35" hidden="1">3</definedName>
    <definedName name="solver_rel7" localSheetId="33" hidden="1">4</definedName>
    <definedName name="solver_rel7" localSheetId="38" hidden="1">4</definedName>
    <definedName name="solver_rel7" localSheetId="40" hidden="1">3</definedName>
    <definedName name="solver_rel7" localSheetId="42" hidden="1">2</definedName>
    <definedName name="solver_rel7" localSheetId="14" hidden="1">1</definedName>
    <definedName name="solver_rel7" localSheetId="4" hidden="1">1</definedName>
    <definedName name="solver_rel7" localSheetId="20" hidden="1">1</definedName>
    <definedName name="solver_rel7" localSheetId="3" hidden="1">1</definedName>
    <definedName name="solver_rel7" localSheetId="23" hidden="1">1</definedName>
    <definedName name="solver_rel7" localSheetId="28" hidden="1">3</definedName>
    <definedName name="solver_rel7" localSheetId="16" hidden="1">1</definedName>
    <definedName name="solver_rel7" localSheetId="15" hidden="1">1</definedName>
    <definedName name="solver_rel7" localSheetId="12" hidden="1">1</definedName>
    <definedName name="solver_rel7" localSheetId="7" hidden="1">1</definedName>
    <definedName name="solver_rel7" localSheetId="17" hidden="1">3</definedName>
    <definedName name="solver_rel7" localSheetId="19" hidden="1">3</definedName>
    <definedName name="solver_rel7" localSheetId="6" hidden="1">1</definedName>
    <definedName name="solver_rel7" localSheetId="5" hidden="1">1</definedName>
    <definedName name="solver_rel7" localSheetId="13" hidden="1">1</definedName>
    <definedName name="solver_rel8" localSheetId="34" hidden="1">1</definedName>
    <definedName name="solver_rel8" localSheetId="35" hidden="1">1</definedName>
    <definedName name="solver_rel8" localSheetId="33" hidden="1">1</definedName>
    <definedName name="solver_rel8" localSheetId="38" hidden="1">1</definedName>
    <definedName name="solver_rel8" localSheetId="40" hidden="1">3</definedName>
    <definedName name="solver_rel8" localSheetId="42" hidden="1">2</definedName>
    <definedName name="solver_rel8" localSheetId="28" hidden="1">3</definedName>
    <definedName name="solver_rel8" localSheetId="16" hidden="1">1</definedName>
    <definedName name="solver_rel8" localSheetId="17" hidden="1">3</definedName>
    <definedName name="solver_rel8" localSheetId="19" hidden="1">1</definedName>
    <definedName name="solver_rel9" localSheetId="34" hidden="1">1</definedName>
    <definedName name="solver_rel9" localSheetId="35" hidden="1">1</definedName>
    <definedName name="solver_rel9" localSheetId="33" hidden="1">1</definedName>
    <definedName name="solver_rel9" localSheetId="38" hidden="1">1</definedName>
    <definedName name="solver_rel9" localSheetId="40" hidden="1">3</definedName>
    <definedName name="solver_rel9" localSheetId="42" hidden="1">2</definedName>
    <definedName name="solver_rel9" localSheetId="28" hidden="1">4</definedName>
    <definedName name="solver_rel9" localSheetId="16" hidden="1">1</definedName>
    <definedName name="solver_rel9" localSheetId="17" hidden="1">3</definedName>
    <definedName name="solver_rel9" localSheetId="19" hidden="1">3</definedName>
    <definedName name="solver_rhs1" localSheetId="18" hidden="1">0</definedName>
    <definedName name="solver_rhs1" localSheetId="1" hidden="1">_Goal_Seek!$E$24</definedName>
    <definedName name="solver_rhs1" localSheetId="21" hidden="1">_Integer_Constraint!$B$15:$D$15</definedName>
    <definedName name="solver_rhs1" localSheetId="24" hidden="1">integer</definedName>
    <definedName name="solver_rhs1" localSheetId="11" hidden="1">_Solver_Parameters!$E$15</definedName>
    <definedName name="solver_rhs1" localSheetId="34" hidden="1">'1-Goal Seek'!#REF!</definedName>
    <definedName name="solver_rhs1" localSheetId="35" hidden="1">'1-Maximize Racquets'!$C$18</definedName>
    <definedName name="solver_rhs1" localSheetId="33" hidden="1">'1-What-If'!#REF!</definedName>
    <definedName name="solver_rhs1" localSheetId="38" hidden="1">'2-Maximize Racquets &amp; Times'!$C$12</definedName>
    <definedName name="solver_rhs1" localSheetId="40" hidden="1">'3-Distribution'!$J$18</definedName>
    <definedName name="solver_rhs1" localSheetId="42" hidden="1">'3-Shipping Contracts'!$C$25</definedName>
    <definedName name="solver_rhs1" localSheetId="22" hidden="1">Cannot_Just_Round!$E$16</definedName>
    <definedName name="solver_rhs1" localSheetId="14" hidden="1">Cells_do_not_converge!$E$15</definedName>
    <definedName name="solver_rhs1" localSheetId="4" hidden="1">Conditional_Format!$E$15</definedName>
    <definedName name="solver_rhs1" localSheetId="20" hidden="1">0</definedName>
    <definedName name="solver_rhs1" localSheetId="3" hidden="1">Constraints!$E$15</definedName>
    <definedName name="solver_rhs1" localSheetId="26" hidden="1">Goldstar!$B$23</definedName>
    <definedName name="solver_rhs1" localSheetId="23" hidden="1">integer</definedName>
    <definedName name="solver_rhs1" localSheetId="28" hidden="1">integer</definedName>
    <definedName name="solver_rhs1" localSheetId="16" hidden="1">0</definedName>
    <definedName name="solver_rhs1" localSheetId="15" hidden="1">0</definedName>
    <definedName name="solver_rhs1" localSheetId="12" hidden="1">Objective_Cell!$E$15</definedName>
    <definedName name="solver_rhs1" localSheetId="7" hidden="1">"integer"</definedName>
    <definedName name="solver_rhs1" localSheetId="25" hidden="1">integer</definedName>
    <definedName name="solver_rhs1" localSheetId="17" hidden="1">0</definedName>
    <definedName name="solver_rhs1" localSheetId="19" hidden="1">0</definedName>
    <definedName name="solver_rhs1" localSheetId="2" hidden="1">Solver!$E$23</definedName>
    <definedName name="solver_rhs1" localSheetId="6" hidden="1">'Solver_Add-in'!$E$15</definedName>
    <definedName name="solver_rhs1" localSheetId="5" hidden="1">'Trial_&amp;_Error'!$E$15</definedName>
    <definedName name="solver_rhs1" localSheetId="13" hidden="1">Variable_Cells!$E$15</definedName>
    <definedName name="solver_rhs10" localSheetId="40" hidden="1">'3-Distribution'!$B$15</definedName>
    <definedName name="solver_rhs10" localSheetId="42" hidden="1">'3-Shipping Contracts'!#REF!</definedName>
    <definedName name="solver_rhs10" localSheetId="28" hidden="1">Inoptimal_Solution!#REF!</definedName>
    <definedName name="solver_rhs10" localSheetId="19" hidden="1">Sheet_Design_2!$E$24</definedName>
    <definedName name="solver_rhs11" localSheetId="40" hidden="1">'3-Distribution'!$G$18</definedName>
    <definedName name="solver_rhs11" localSheetId="19" hidden="1">0</definedName>
    <definedName name="solver_rhs12" localSheetId="40" hidden="1">'3-Distribution'!$H$18</definedName>
    <definedName name="solver_rhs13" localSheetId="40" hidden="1">'3-Distribution'!$I$18</definedName>
    <definedName name="solver_rhs14" localSheetId="40" hidden="1">integer</definedName>
    <definedName name="solver_rhs2" localSheetId="18" hidden="1">_Constraint_Ranges!$J$15</definedName>
    <definedName name="solver_rhs2" localSheetId="21" hidden="1">_Integer_Constraint!$B$22</definedName>
    <definedName name="solver_rhs2" localSheetId="24" hidden="1">_No_Feasible_Solution!$E$13</definedName>
    <definedName name="solver_rhs2" localSheetId="11" hidden="1">_Solver_Parameters!$E$23</definedName>
    <definedName name="solver_rhs2" localSheetId="34" hidden="1">'1-Goal Seek'!#REF!</definedName>
    <definedName name="solver_rhs2" localSheetId="35" hidden="1">'1-Maximize Racquets'!$C$17</definedName>
    <definedName name="solver_rhs2" localSheetId="33" hidden="1">'1-What-If'!#REF!</definedName>
    <definedName name="solver_rhs2" localSheetId="38" hidden="1">'2-Maximize Racquets &amp; Times'!$C$13</definedName>
    <definedName name="solver_rhs2" localSheetId="40" hidden="1">'3-Distribution'!$C$23</definedName>
    <definedName name="solver_rhs2" localSheetId="42" hidden="1">binary</definedName>
    <definedName name="solver_rhs2" localSheetId="22" hidden="1">Cannot_Just_Round!$E$12</definedName>
    <definedName name="solver_rhs2" localSheetId="14" hidden="1">Cells_do_not_converge!$E$23</definedName>
    <definedName name="solver_rhs2" localSheetId="4" hidden="1">Conditional_Format!$E$23</definedName>
    <definedName name="solver_rhs2" localSheetId="20" hidden="1">Constraint_Ranges_2!$K$15</definedName>
    <definedName name="solver_rhs2" localSheetId="3" hidden="1">Constraints!$E$23</definedName>
    <definedName name="solver_rhs2" localSheetId="26" hidden="1">Goldstar!$B$22</definedName>
    <definedName name="solver_rhs2" localSheetId="23" hidden="1">0</definedName>
    <definedName name="solver_rhs2" localSheetId="28" hidden="1">Inoptimal_Solution!$B$15:$C$15</definedName>
    <definedName name="solver_rhs2" localSheetId="16" hidden="1">0</definedName>
    <definedName name="solver_rhs2" localSheetId="15" hidden="1">'Non-Negativity'!$E$15</definedName>
    <definedName name="solver_rhs2" localSheetId="12" hidden="1">Objective_Cell!$E$23</definedName>
    <definedName name="solver_rhs2" localSheetId="7" hidden="1">0</definedName>
    <definedName name="solver_rhs2" localSheetId="25" hidden="1">Relax_Constraint!$E$13</definedName>
    <definedName name="solver_rhs2" localSheetId="17" hidden="1">Sheet_Design!$E$16</definedName>
    <definedName name="solver_rhs2" localSheetId="19" hidden="1">Sheet_Design_2!$E$16</definedName>
    <definedName name="solver_rhs2" localSheetId="6" hidden="1">'Solver_Add-in'!$E$23</definedName>
    <definedName name="solver_rhs2" localSheetId="5" hidden="1">'Trial_&amp;_Error'!$E$23</definedName>
    <definedName name="solver_rhs2" localSheetId="13" hidden="1">Variable_Cells!$E$23</definedName>
    <definedName name="solver_rhs3" localSheetId="18" hidden="1">_Constraint_Ranges!$J$19:$J$22</definedName>
    <definedName name="solver_rhs3" localSheetId="21" hidden="1">_Integer_Constraint!$B$23</definedName>
    <definedName name="solver_rhs3" localSheetId="24" hidden="1">_No_Feasible_Solution!$E$16</definedName>
    <definedName name="solver_rhs3" localSheetId="11" hidden="1">_Solver_Parameters!$E$21</definedName>
    <definedName name="solver_rhs3" localSheetId="34" hidden="1">'1-Goal Seek'!#REF!</definedName>
    <definedName name="solver_rhs3" localSheetId="35" hidden="1">integer</definedName>
    <definedName name="solver_rhs3" localSheetId="33" hidden="1">'1-What-If'!#REF!</definedName>
    <definedName name="solver_rhs3" localSheetId="38" hidden="1">'2-Maximize Racquets &amp; Times'!$C$14</definedName>
    <definedName name="solver_rhs3" localSheetId="40" hidden="1">'3-Distribution'!$B$8</definedName>
    <definedName name="solver_rhs3" localSheetId="42" hidden="1">'3-Shipping Contracts'!$C$19</definedName>
    <definedName name="solver_rhs3" localSheetId="22" hidden="1">Cannot_Just_Round!$E$13</definedName>
    <definedName name="solver_rhs3" localSheetId="14" hidden="1">Cells_do_not_converge!$E$21</definedName>
    <definedName name="solver_rhs3" localSheetId="4" hidden="1">Conditional_Format!$E$21</definedName>
    <definedName name="solver_rhs3" localSheetId="20" hidden="1">Constraint_Ranges_2!$I$15</definedName>
    <definedName name="solver_rhs3" localSheetId="3" hidden="1">Constraints!$E$21</definedName>
    <definedName name="solver_rhs3" localSheetId="26" hidden="1">Goldstar!$B$22</definedName>
    <definedName name="solver_rhs3" localSheetId="23" hidden="1">'Ignored Constraints'!$E$11</definedName>
    <definedName name="solver_rhs3" localSheetId="28" hidden="1">Inoptimal_Solution!$B$25</definedName>
    <definedName name="solver_rhs3" localSheetId="16" hidden="1">0</definedName>
    <definedName name="solver_rhs3" localSheetId="15" hidden="1">'Non-Negativity'!$E$17</definedName>
    <definedName name="solver_rhs3" localSheetId="12" hidden="1">Objective_Cell!$E$21</definedName>
    <definedName name="solver_rhs3" localSheetId="7" hidden="1">'Optimal Values'!$E$15</definedName>
    <definedName name="solver_rhs3" localSheetId="25" hidden="1">Relax_Constraint!$E$16</definedName>
    <definedName name="solver_rhs3" localSheetId="17" hidden="1">Sheet_Design!$E$18</definedName>
    <definedName name="solver_rhs3" localSheetId="19" hidden="1">0</definedName>
    <definedName name="solver_rhs3" localSheetId="6" hidden="1">'Solver_Add-in'!$E$21</definedName>
    <definedName name="solver_rhs3" localSheetId="5" hidden="1">'Trial_&amp;_Error'!$E$21</definedName>
    <definedName name="solver_rhs3" localSheetId="13" hidden="1">Variable_Cells!$E$21</definedName>
    <definedName name="solver_rhs4" localSheetId="18" hidden="1">_Constraint_Ranges!#REF!</definedName>
    <definedName name="solver_rhs4" localSheetId="21" hidden="1">_Integer_Constraint!$B$23</definedName>
    <definedName name="solver_rhs4" localSheetId="24" hidden="1">_No_Feasible_Solution!$E$14</definedName>
    <definedName name="solver_rhs4" localSheetId="11" hidden="1">_Solver_Parameters!$E$21</definedName>
    <definedName name="solver_rhs4" localSheetId="34" hidden="1">'1-Goal Seek'!#REF!</definedName>
    <definedName name="solver_rhs4" localSheetId="35" hidden="1">'1-Maximize Racquets'!$C$16</definedName>
    <definedName name="solver_rhs4" localSheetId="33" hidden="1">'1-What-If'!#REF!</definedName>
    <definedName name="solver_rhs4" localSheetId="38" hidden="1">'2-Maximize Racquets &amp; Times'!$C$15</definedName>
    <definedName name="solver_rhs4" localSheetId="40" hidden="1">'3-Distribution'!$B$9</definedName>
    <definedName name="solver_rhs4" localSheetId="42" hidden="1">'3-Shipping Contracts'!$C$28</definedName>
    <definedName name="solver_rhs4" localSheetId="22" hidden="1">0</definedName>
    <definedName name="solver_rhs4" localSheetId="14" hidden="1">Cells_do_not_converge!$E$21</definedName>
    <definedName name="solver_rhs4" localSheetId="4" hidden="1">Conditional_Format!$E$21</definedName>
    <definedName name="solver_rhs4" localSheetId="20" hidden="1">Constraint_Ranges_2!$K$19:$K$22</definedName>
    <definedName name="solver_rhs4" localSheetId="3" hidden="1">Constraints!$E$21</definedName>
    <definedName name="solver_rhs4" localSheetId="26" hidden="1">Goldstar!$B$23</definedName>
    <definedName name="solver_rhs4" localSheetId="23" hidden="1">'Ignored Constraints'!$E$13</definedName>
    <definedName name="solver_rhs4" localSheetId="28" hidden="1">Inoptimal_Solution!$B$22</definedName>
    <definedName name="solver_rhs4" localSheetId="16" hidden="1">0</definedName>
    <definedName name="solver_rhs4" localSheetId="15" hidden="1">'Non-Negativity'!$E$19</definedName>
    <definedName name="solver_rhs4" localSheetId="12" hidden="1">Objective_Cell!$E$21</definedName>
    <definedName name="solver_rhs4" localSheetId="7" hidden="1">'Optimal Values'!$E$17</definedName>
    <definedName name="solver_rhs4" localSheetId="25" hidden="1">Relax_Constraint!$E$14</definedName>
    <definedName name="solver_rhs4" localSheetId="17" hidden="1">Sheet_Design!$E$20</definedName>
    <definedName name="solver_rhs4" localSheetId="19" hidden="1">Sheet_Design_2!$E$18</definedName>
    <definedName name="solver_rhs4" localSheetId="6" hidden="1">'Solver_Add-in'!$E$21</definedName>
    <definedName name="solver_rhs4" localSheetId="5" hidden="1">'Trial_&amp;_Error'!$E$21</definedName>
    <definedName name="solver_rhs4" localSheetId="13" hidden="1">Variable_Cells!$E$21</definedName>
    <definedName name="solver_rhs5" localSheetId="18" hidden="1">_Constraint_Ranges!#REF!</definedName>
    <definedName name="solver_rhs5" localSheetId="21" hidden="1">_Integer_Constraint!$D$15</definedName>
    <definedName name="solver_rhs5" localSheetId="24" hidden="1">0</definedName>
    <definedName name="solver_rhs5" localSheetId="11" hidden="1">_Solver_Parameters!$E$23</definedName>
    <definedName name="solver_rhs5" localSheetId="34" hidden="1">'1-Goal Seek'!#REF!</definedName>
    <definedName name="solver_rhs5" localSheetId="35" hidden="1">'1-Maximize Racquets'!$C$13</definedName>
    <definedName name="solver_rhs5" localSheetId="33" hidden="1">'1-What-If'!#REF!</definedName>
    <definedName name="solver_rhs5" localSheetId="38" hidden="1">'2-Maximize Racquets &amp; Times'!$C$20</definedName>
    <definedName name="solver_rhs5" localSheetId="40" hidden="1">'3-Distribution'!$B$10</definedName>
    <definedName name="solver_rhs5" localSheetId="42" hidden="1">binary</definedName>
    <definedName name="solver_rhs5" localSheetId="22" hidden="1">Cannot_Just_Round!$E$14</definedName>
    <definedName name="solver_rhs5" localSheetId="14" hidden="1">Cells_do_not_converge!$E$23</definedName>
    <definedName name="solver_rhs5" localSheetId="4" hidden="1">Conditional_Format!$E$23</definedName>
    <definedName name="solver_rhs5" localSheetId="20" hidden="1">Constraint_Ranges_2!$I$19:$I$22</definedName>
    <definedName name="solver_rhs5" localSheetId="3" hidden="1">Constraints!$E$23</definedName>
    <definedName name="solver_rhs5" localSheetId="26" hidden="1">Goldstar!$D$15</definedName>
    <definedName name="solver_rhs5" localSheetId="23" hidden="1">'Ignored Constraints'!$E$15</definedName>
    <definedName name="solver_rhs5" localSheetId="28" hidden="1">Inoptimal_Solution!$B$23</definedName>
    <definedName name="solver_rhs5" localSheetId="16" hidden="1">Multiple_Constraints!$E$15</definedName>
    <definedName name="solver_rhs5" localSheetId="15" hidden="1">'Non-Negativity'!$E$21</definedName>
    <definedName name="solver_rhs5" localSheetId="12" hidden="1">Objective_Cell!$E$23</definedName>
    <definedName name="solver_rhs5" localSheetId="7" hidden="1">'Optimal Values'!$E$19</definedName>
    <definedName name="solver_rhs5" localSheetId="25" hidden="1">0</definedName>
    <definedName name="solver_rhs5" localSheetId="17" hidden="1">Sheet_Design!$E$22</definedName>
    <definedName name="solver_rhs5" localSheetId="19" hidden="1">0</definedName>
    <definedName name="solver_rhs5" localSheetId="6" hidden="1">'Solver_Add-in'!$E$23</definedName>
    <definedName name="solver_rhs5" localSheetId="5" hidden="1">'Trial_&amp;_Error'!$E$23</definedName>
    <definedName name="solver_rhs5" localSheetId="13" hidden="1">Variable_Cells!$E$23</definedName>
    <definedName name="solver_rhs6" localSheetId="18" hidden="1">0</definedName>
    <definedName name="solver_rhs6" localSheetId="21" hidden="1">[1]!integer</definedName>
    <definedName name="solver_rhs6" localSheetId="24" hidden="1">_No_Feasible_Solution!$E$12</definedName>
    <definedName name="solver_rhs6" localSheetId="11" hidden="1">0</definedName>
    <definedName name="solver_rhs6" localSheetId="34" hidden="1">'1-Goal Seek'!#REF!</definedName>
    <definedName name="solver_rhs6" localSheetId="35" hidden="1">'1-Maximize Racquets'!$C$14</definedName>
    <definedName name="solver_rhs6" localSheetId="33" hidden="1">'1-What-If'!#REF!</definedName>
    <definedName name="solver_rhs6" localSheetId="38" hidden="1">'2-Maximize Racquets &amp; Times'!$C$16</definedName>
    <definedName name="solver_rhs6" localSheetId="40" hidden="1">'3-Distribution'!$B$11</definedName>
    <definedName name="solver_rhs6" localSheetId="42" hidden="1">'3-Shipping Contracts'!$C$25</definedName>
    <definedName name="solver_rhs6" localSheetId="22" hidden="1">Cannot_Just_Round!$E$14</definedName>
    <definedName name="solver_rhs6" localSheetId="14" hidden="1">0</definedName>
    <definedName name="solver_rhs6" localSheetId="4" hidden="1">0</definedName>
    <definedName name="solver_rhs6" localSheetId="20" hidden="1">0</definedName>
    <definedName name="solver_rhs6" localSheetId="3" hidden="1">0</definedName>
    <definedName name="solver_rhs6" localSheetId="26" hidden="1">[1]!integer</definedName>
    <definedName name="solver_rhs6" localSheetId="23" hidden="1">'Ignored Constraints'!$E$17</definedName>
    <definedName name="solver_rhs6" localSheetId="28" hidden="1">Inoptimal_Solution!$B$15:$C$15</definedName>
    <definedName name="solver_rhs6" localSheetId="16" hidden="1">Multiple_Constraints!$E$17</definedName>
    <definedName name="solver_rhs6" localSheetId="15" hidden="1">'Non-Negativity'!$E$23</definedName>
    <definedName name="solver_rhs6" localSheetId="12" hidden="1">0</definedName>
    <definedName name="solver_rhs6" localSheetId="7" hidden="1">'Optimal Values'!$E$21</definedName>
    <definedName name="solver_rhs6" localSheetId="25" hidden="1">Relax_Constraint!$E$12</definedName>
    <definedName name="solver_rhs6" localSheetId="17" hidden="1">Sheet_Design!$E$24</definedName>
    <definedName name="solver_rhs6" localSheetId="19" hidden="1">Sheet_Design_2!$E$20</definedName>
    <definedName name="solver_rhs6" localSheetId="6" hidden="1">0</definedName>
    <definedName name="solver_rhs6" localSheetId="5" hidden="1">0</definedName>
    <definedName name="solver_rhs6" localSheetId="13" hidden="1">0</definedName>
    <definedName name="solver_rhs7" localSheetId="18" hidden="1">_Constraint_Ranges!$J$15</definedName>
    <definedName name="solver_rhs7" localSheetId="11" hidden="1">_Solver_Parameters!$E$15</definedName>
    <definedName name="solver_rhs7" localSheetId="34" hidden="1">integer</definedName>
    <definedName name="solver_rhs7" localSheetId="35" hidden="1">'1-Maximize Racquets'!$C$15</definedName>
    <definedName name="solver_rhs7" localSheetId="33" hidden="1">integer</definedName>
    <definedName name="solver_rhs7" localSheetId="38" hidden="1">integer</definedName>
    <definedName name="solver_rhs7" localSheetId="40" hidden="1">'3-Distribution'!$B$12</definedName>
    <definedName name="solver_rhs7" localSheetId="42" hidden="1">'3-Shipping Contracts'!$C$27</definedName>
    <definedName name="solver_rhs7" localSheetId="14" hidden="1">Cells_do_not_converge!$E$15</definedName>
    <definedName name="solver_rhs7" localSheetId="4" hidden="1">Conditional_Format!$E$15</definedName>
    <definedName name="solver_rhs7" localSheetId="20" hidden="1">Constraint_Ranges_2!$K$15</definedName>
    <definedName name="solver_rhs7" localSheetId="3" hidden="1">Constraints!$E$15</definedName>
    <definedName name="solver_rhs7" localSheetId="23" hidden="1">'Ignored Constraints'!$E$19</definedName>
    <definedName name="solver_rhs7" localSheetId="28" hidden="1">0</definedName>
    <definedName name="solver_rhs7" localSheetId="16" hidden="1">Multiple_Constraints!$E$19</definedName>
    <definedName name="solver_rhs7" localSheetId="15" hidden="1">'Non-Negativity'!$E$15</definedName>
    <definedName name="solver_rhs7" localSheetId="12" hidden="1">Objective_Cell!$E$15</definedName>
    <definedName name="solver_rhs7" localSheetId="7" hidden="1">'Optimal Values'!$E$23</definedName>
    <definedName name="solver_rhs7" localSheetId="17" hidden="1">0</definedName>
    <definedName name="solver_rhs7" localSheetId="19" hidden="1">0</definedName>
    <definedName name="solver_rhs7" localSheetId="6" hidden="1">'Solver_Add-in'!$E$15</definedName>
    <definedName name="solver_rhs7" localSheetId="5" hidden="1">'Trial_&amp;_Error'!$E$15</definedName>
    <definedName name="solver_rhs7" localSheetId="13" hidden="1">Variable_Cells!$E$15</definedName>
    <definedName name="solver_rhs8" localSheetId="34" hidden="1">'1-Goal Seek'!#REF!</definedName>
    <definedName name="solver_rhs8" localSheetId="35" hidden="1">'1-Maximize Racquets'!#REF!</definedName>
    <definedName name="solver_rhs8" localSheetId="33" hidden="1">'1-What-If'!#REF!</definedName>
    <definedName name="solver_rhs8" localSheetId="38" hidden="1">'2-Maximize Racquets &amp; Times'!$C$19</definedName>
    <definedName name="solver_rhs8" localSheetId="40" hidden="1">'3-Distribution'!$B$13</definedName>
    <definedName name="solver_rhs8" localSheetId="42" hidden="1">'3-Shipping Contracts'!$C$21</definedName>
    <definedName name="solver_rhs8" localSheetId="28" hidden="1">Inoptimal_Solution!$B$15:$C$15</definedName>
    <definedName name="solver_rhs8" localSheetId="16" hidden="1">Multiple_Constraints!$E$21</definedName>
    <definedName name="solver_rhs8" localSheetId="17" hidden="1">0</definedName>
    <definedName name="solver_rhs8" localSheetId="19" hidden="1">Sheet_Design_2!$E$22</definedName>
    <definedName name="solver_rhs9" localSheetId="34" hidden="1">'1-Goal Seek'!#REF!</definedName>
    <definedName name="solver_rhs9" localSheetId="35" hidden="1">'1-Maximize Racquets'!#REF!</definedName>
    <definedName name="solver_rhs9" localSheetId="33" hidden="1">'1-What-If'!#REF!</definedName>
    <definedName name="solver_rhs9" localSheetId="38" hidden="1">'2-Maximize Racquets &amp; Times'!$C$17</definedName>
    <definedName name="solver_rhs9" localSheetId="40" hidden="1">'3-Distribution'!$B$14</definedName>
    <definedName name="solver_rhs9" localSheetId="42" hidden="1">'3-Shipping Contracts'!#REF!</definedName>
    <definedName name="solver_rhs9" localSheetId="28" hidden="1">integer</definedName>
    <definedName name="solver_rhs9" localSheetId="16" hidden="1">Multiple_Constraints!$E$23</definedName>
    <definedName name="solver_rhs9" localSheetId="17" hidden="1">0</definedName>
    <definedName name="solver_rhs9" localSheetId="19" hidden="1">0</definedName>
    <definedName name="solver_rlx" localSheetId="18" hidden="1">1</definedName>
    <definedName name="solver_rlx" localSheetId="1" hidden="1">1</definedName>
    <definedName name="solver_rlx" localSheetId="21" hidden="1">1</definedName>
    <definedName name="solver_rlx" localSheetId="24" hidden="1">2</definedName>
    <definedName name="solver_rlx" localSheetId="22" hidden="1">1</definedName>
    <definedName name="solver_rlx" localSheetId="14" hidden="1">1</definedName>
    <definedName name="solver_rlx" localSheetId="20" hidden="1">1</definedName>
    <definedName name="solver_rlx" localSheetId="23" hidden="1">1</definedName>
    <definedName name="solver_rlx" localSheetId="28" hidden="1">2</definedName>
    <definedName name="solver_rlx" localSheetId="7" hidden="1">1</definedName>
    <definedName name="solver_rlx" localSheetId="25" hidden="1">2</definedName>
    <definedName name="solver_rlx" localSheetId="2" hidden="1">1</definedName>
    <definedName name="solver_rlx" localSheetId="13" hidden="1">1</definedName>
    <definedName name="solver_rsd" localSheetId="18" hidden="1">0</definedName>
    <definedName name="solver_rsd" localSheetId="1" hidden="1">0</definedName>
    <definedName name="solver_rsd" localSheetId="21" hidden="1">0</definedName>
    <definedName name="solver_rsd" localSheetId="24" hidden="1">0</definedName>
    <definedName name="solver_rsd" localSheetId="22" hidden="1">0</definedName>
    <definedName name="solver_rsd" localSheetId="14" hidden="1">0</definedName>
    <definedName name="solver_rsd" localSheetId="20" hidden="1">0</definedName>
    <definedName name="solver_rsd" localSheetId="23" hidden="1">0</definedName>
    <definedName name="solver_rsd" localSheetId="28" hidden="1">0</definedName>
    <definedName name="solver_rsd" localSheetId="7" hidden="1">0</definedName>
    <definedName name="solver_rsd" localSheetId="25" hidden="1">0</definedName>
    <definedName name="solver_rsd" localSheetId="2" hidden="1">0</definedName>
    <definedName name="solver_rsd" localSheetId="13" hidden="1">0</definedName>
    <definedName name="solver_scl" localSheetId="18" hidden="1">2</definedName>
    <definedName name="solver_scl" localSheetId="1" hidden="1">2</definedName>
    <definedName name="solver_scl" localSheetId="21" hidden="1">2</definedName>
    <definedName name="solver_scl" localSheetId="24" hidden="1">2</definedName>
    <definedName name="solver_scl" localSheetId="11" hidden="1">2</definedName>
    <definedName name="solver_scl" localSheetId="34" hidden="1">2</definedName>
    <definedName name="solver_scl" localSheetId="35" hidden="1">2</definedName>
    <definedName name="solver_scl" localSheetId="33" hidden="1">2</definedName>
    <definedName name="solver_scl" localSheetId="38" hidden="1">2</definedName>
    <definedName name="solver_scl" localSheetId="40" hidden="1">2</definedName>
    <definedName name="solver_scl" localSheetId="42" hidden="1">2</definedName>
    <definedName name="solver_scl" localSheetId="22" hidden="1">2</definedName>
    <definedName name="solver_scl" localSheetId="14" hidden="1">2</definedName>
    <definedName name="solver_scl" localSheetId="4" hidden="1">2</definedName>
    <definedName name="solver_scl" localSheetId="20" hidden="1">2</definedName>
    <definedName name="solver_scl" localSheetId="3" hidden="1">2</definedName>
    <definedName name="solver_scl" localSheetId="26" hidden="1">2</definedName>
    <definedName name="solver_scl" localSheetId="27" hidden="1">2</definedName>
    <definedName name="solver_scl" localSheetId="23" hidden="1">2</definedName>
    <definedName name="solver_scl" localSheetId="28" hidden="1">2</definedName>
    <definedName name="solver_scl" localSheetId="16" hidden="1">2</definedName>
    <definedName name="solver_scl" localSheetId="15" hidden="1">2</definedName>
    <definedName name="solver_scl" localSheetId="12" hidden="1">2</definedName>
    <definedName name="solver_scl" localSheetId="7" hidden="1">2</definedName>
    <definedName name="solver_scl" localSheetId="25" hidden="1">2</definedName>
    <definedName name="solver_scl" localSheetId="17" hidden="1">2</definedName>
    <definedName name="solver_scl" localSheetId="19" hidden="1">2</definedName>
    <definedName name="solver_scl" localSheetId="2" hidden="1">2</definedName>
    <definedName name="solver_scl" localSheetId="6" hidden="1">2</definedName>
    <definedName name="solver_scl" localSheetId="5" hidden="1">2</definedName>
    <definedName name="solver_scl" localSheetId="13" hidden="1">2</definedName>
    <definedName name="solver_sho" localSheetId="18" hidden="1">2</definedName>
    <definedName name="solver_sho" localSheetId="1" hidden="1">2</definedName>
    <definedName name="solver_sho" localSheetId="21" hidden="1">2</definedName>
    <definedName name="solver_sho" localSheetId="24" hidden="1">2</definedName>
    <definedName name="solver_sho" localSheetId="11" hidden="1">2</definedName>
    <definedName name="solver_sho" localSheetId="34" hidden="1">2</definedName>
    <definedName name="solver_sho" localSheetId="35" hidden="1">2</definedName>
    <definedName name="solver_sho" localSheetId="33" hidden="1">2</definedName>
    <definedName name="solver_sho" localSheetId="38" hidden="1">2</definedName>
    <definedName name="solver_sho" localSheetId="40" hidden="1">2</definedName>
    <definedName name="solver_sho" localSheetId="42" hidden="1">2</definedName>
    <definedName name="solver_sho" localSheetId="22" hidden="1">2</definedName>
    <definedName name="solver_sho" localSheetId="14" hidden="1">2</definedName>
    <definedName name="solver_sho" localSheetId="4" hidden="1">2</definedName>
    <definedName name="solver_sho" localSheetId="20" hidden="1">2</definedName>
    <definedName name="solver_sho" localSheetId="3" hidden="1">2</definedName>
    <definedName name="solver_sho" localSheetId="26" hidden="1">2</definedName>
    <definedName name="solver_sho" localSheetId="27" hidden="1">2</definedName>
    <definedName name="solver_sho" localSheetId="23" hidden="1">2</definedName>
    <definedName name="solver_sho" localSheetId="28" hidden="1">2</definedName>
    <definedName name="solver_sho" localSheetId="16" hidden="1">2</definedName>
    <definedName name="solver_sho" localSheetId="15" hidden="1">2</definedName>
    <definedName name="solver_sho" localSheetId="12" hidden="1">2</definedName>
    <definedName name="solver_sho" localSheetId="7" hidden="1">2</definedName>
    <definedName name="solver_sho" localSheetId="25" hidden="1">2</definedName>
    <definedName name="solver_sho" localSheetId="17" hidden="1">2</definedName>
    <definedName name="solver_sho" localSheetId="19" hidden="1">2</definedName>
    <definedName name="solver_sho" localSheetId="2" hidden="1">2</definedName>
    <definedName name="solver_sho" localSheetId="6" hidden="1">2</definedName>
    <definedName name="solver_sho" localSheetId="5" hidden="1">2</definedName>
    <definedName name="solver_sho" localSheetId="13" hidden="1">2</definedName>
    <definedName name="solver_ssz" localSheetId="18" hidden="1">100</definedName>
    <definedName name="solver_ssz" localSheetId="1" hidden="1">100</definedName>
    <definedName name="solver_ssz" localSheetId="21" hidden="1">100</definedName>
    <definedName name="solver_ssz" localSheetId="24" hidden="1">100</definedName>
    <definedName name="solver_ssz" localSheetId="22" hidden="1">100</definedName>
    <definedName name="solver_ssz" localSheetId="14" hidden="1">100</definedName>
    <definedName name="solver_ssz" localSheetId="20" hidden="1">100</definedName>
    <definedName name="solver_ssz" localSheetId="23" hidden="1">100</definedName>
    <definedName name="solver_ssz" localSheetId="28" hidden="1">100</definedName>
    <definedName name="solver_ssz" localSheetId="7" hidden="1">100</definedName>
    <definedName name="solver_ssz" localSheetId="25" hidden="1">100</definedName>
    <definedName name="solver_ssz" localSheetId="2" hidden="1">100</definedName>
    <definedName name="solver_ssz" localSheetId="13" hidden="1">100</definedName>
    <definedName name="solver_tim" localSheetId="18" hidden="1">100</definedName>
    <definedName name="solver_tim" localSheetId="1" hidden="1">100</definedName>
    <definedName name="solver_tim" localSheetId="21" hidden="1">100</definedName>
    <definedName name="solver_tim" localSheetId="24" hidden="1">100</definedName>
    <definedName name="solver_tim" localSheetId="11" hidden="1">100</definedName>
    <definedName name="solver_tim" localSheetId="34" hidden="1">100</definedName>
    <definedName name="solver_tim" localSheetId="35" hidden="1">100</definedName>
    <definedName name="solver_tim" localSheetId="33" hidden="1">100</definedName>
    <definedName name="solver_tim" localSheetId="38" hidden="1">100</definedName>
    <definedName name="solver_tim" localSheetId="40" hidden="1">100</definedName>
    <definedName name="solver_tim" localSheetId="42" hidden="1">100</definedName>
    <definedName name="solver_tim" localSheetId="22" hidden="1">100</definedName>
    <definedName name="solver_tim" localSheetId="14" hidden="1">100</definedName>
    <definedName name="solver_tim" localSheetId="4" hidden="1">100</definedName>
    <definedName name="solver_tim" localSheetId="20" hidden="1">100</definedName>
    <definedName name="solver_tim" localSheetId="3" hidden="1">100</definedName>
    <definedName name="solver_tim" localSheetId="26" hidden="1">100</definedName>
    <definedName name="solver_tim" localSheetId="27" hidden="1">100</definedName>
    <definedName name="solver_tim" localSheetId="23" hidden="1">100</definedName>
    <definedName name="solver_tim" localSheetId="28" hidden="1">100</definedName>
    <definedName name="solver_tim" localSheetId="16" hidden="1">100</definedName>
    <definedName name="solver_tim" localSheetId="15" hidden="1">100</definedName>
    <definedName name="solver_tim" localSheetId="12" hidden="1">100</definedName>
    <definedName name="solver_tim" localSheetId="7" hidden="1">100</definedName>
    <definedName name="solver_tim" localSheetId="25" hidden="1">100</definedName>
    <definedName name="solver_tim" localSheetId="17" hidden="1">100</definedName>
    <definedName name="solver_tim" localSheetId="19" hidden="1">100</definedName>
    <definedName name="solver_tim" localSheetId="2" hidden="1">100</definedName>
    <definedName name="solver_tim" localSheetId="6" hidden="1">100</definedName>
    <definedName name="solver_tim" localSheetId="5" hidden="1">100</definedName>
    <definedName name="solver_tim" localSheetId="13" hidden="1">100</definedName>
    <definedName name="solver_tmp" localSheetId="21" hidden="1">_Integer_Constraint!$D$15</definedName>
    <definedName name="solver_tmp" localSheetId="26" hidden="1">Goldstar!$D$15</definedName>
    <definedName name="solver_tol" localSheetId="18" hidden="1">0.05</definedName>
    <definedName name="solver_tol" localSheetId="1" hidden="1">0.05</definedName>
    <definedName name="solver_tol" localSheetId="21" hidden="1">0.05</definedName>
    <definedName name="solver_tol" localSheetId="24" hidden="1">0.05</definedName>
    <definedName name="solver_tol" localSheetId="11" hidden="1">0.05</definedName>
    <definedName name="solver_tol" localSheetId="34" hidden="1">0.05</definedName>
    <definedName name="solver_tol" localSheetId="35" hidden="1">0.05</definedName>
    <definedName name="solver_tol" localSheetId="33" hidden="1">0.05</definedName>
    <definedName name="solver_tol" localSheetId="38" hidden="1">0.05</definedName>
    <definedName name="solver_tol" localSheetId="40" hidden="1">0.05</definedName>
    <definedName name="solver_tol" localSheetId="42" hidden="1">0.05</definedName>
    <definedName name="solver_tol" localSheetId="22" hidden="1">0.05</definedName>
    <definedName name="solver_tol" localSheetId="14" hidden="1">0.05</definedName>
    <definedName name="solver_tol" localSheetId="4" hidden="1">0.05</definedName>
    <definedName name="solver_tol" localSheetId="20" hidden="1">0.05</definedName>
    <definedName name="solver_tol" localSheetId="3" hidden="1">0.05</definedName>
    <definedName name="solver_tol" localSheetId="26" hidden="1">0.005</definedName>
    <definedName name="solver_tol" localSheetId="27" hidden="1">0.05</definedName>
    <definedName name="solver_tol" localSheetId="23" hidden="1">0.05</definedName>
    <definedName name="solver_tol" localSheetId="28" hidden="1">0</definedName>
    <definedName name="solver_tol" localSheetId="16" hidden="1">0.05</definedName>
    <definedName name="solver_tol" localSheetId="15" hidden="1">0.05</definedName>
    <definedName name="solver_tol" localSheetId="12" hidden="1">0.05</definedName>
    <definedName name="solver_tol" localSheetId="7" hidden="1">0.05</definedName>
    <definedName name="solver_tol" localSheetId="25" hidden="1">0.01</definedName>
    <definedName name="solver_tol" localSheetId="17" hidden="1">0.05</definedName>
    <definedName name="solver_tol" localSheetId="19" hidden="1">0.05</definedName>
    <definedName name="solver_tol" localSheetId="2" hidden="1">0.05</definedName>
    <definedName name="solver_tol" localSheetId="6" hidden="1">0.05</definedName>
    <definedName name="solver_tol" localSheetId="5" hidden="1">0.05</definedName>
    <definedName name="solver_tol" localSheetId="13" hidden="1">0.05</definedName>
    <definedName name="solver_typ" localSheetId="18" hidden="1">1</definedName>
    <definedName name="solver_typ" localSheetId="1" hidden="1">3</definedName>
    <definedName name="solver_typ" localSheetId="21" hidden="1">1</definedName>
    <definedName name="solver_typ" localSheetId="24" hidden="1">2</definedName>
    <definedName name="solver_typ" localSheetId="11" hidden="1">1</definedName>
    <definedName name="solver_typ" localSheetId="34" hidden="1">1</definedName>
    <definedName name="solver_typ" localSheetId="35" hidden="1">1</definedName>
    <definedName name="solver_typ" localSheetId="33" hidden="1">1</definedName>
    <definedName name="solver_typ" localSheetId="38" hidden="1">1</definedName>
    <definedName name="solver_typ" localSheetId="40" hidden="1">2</definedName>
    <definedName name="solver_typ" localSheetId="42" hidden="1">2</definedName>
    <definedName name="solver_typ" localSheetId="22" hidden="1">2</definedName>
    <definedName name="solver_typ" localSheetId="14" hidden="1">1</definedName>
    <definedName name="solver_typ" localSheetId="4" hidden="1">1</definedName>
    <definedName name="solver_typ" localSheetId="20" hidden="1">1</definedName>
    <definedName name="solver_typ" localSheetId="3" hidden="1">1</definedName>
    <definedName name="solver_typ" localSheetId="26" hidden="1">1</definedName>
    <definedName name="solver_typ" localSheetId="27" hidden="1">1</definedName>
    <definedName name="solver_typ" localSheetId="23" hidden="1">1</definedName>
    <definedName name="solver_typ" localSheetId="28" hidden="1">1</definedName>
    <definedName name="solver_typ" localSheetId="16" hidden="1">1</definedName>
    <definedName name="solver_typ" localSheetId="15" hidden="1">1</definedName>
    <definedName name="solver_typ" localSheetId="12" hidden="1">1</definedName>
    <definedName name="solver_typ" localSheetId="7" hidden="1">1</definedName>
    <definedName name="solver_typ" localSheetId="25" hidden="1">2</definedName>
    <definedName name="solver_typ" localSheetId="17" hidden="1">1</definedName>
    <definedName name="solver_typ" localSheetId="19" hidden="1">1</definedName>
    <definedName name="solver_typ" localSheetId="2" hidden="1">2</definedName>
    <definedName name="solver_typ" localSheetId="6" hidden="1">1</definedName>
    <definedName name="solver_typ" localSheetId="5" hidden="1">1</definedName>
    <definedName name="solver_typ" localSheetId="13" hidden="1">1</definedName>
    <definedName name="solver_val" localSheetId="18" hidden="1">0</definedName>
    <definedName name="solver_val" localSheetId="1" hidden="1">250</definedName>
    <definedName name="solver_val" localSheetId="21" hidden="1">0</definedName>
    <definedName name="solver_val" localSheetId="24" hidden="1">0</definedName>
    <definedName name="solver_val" localSheetId="11" hidden="1">0</definedName>
    <definedName name="solver_val" localSheetId="34" hidden="1">0</definedName>
    <definedName name="solver_val" localSheetId="35" hidden="1">0</definedName>
    <definedName name="solver_val" localSheetId="33" hidden="1">0</definedName>
    <definedName name="solver_val" localSheetId="38" hidden="1">0</definedName>
    <definedName name="solver_val" localSheetId="40" hidden="1">0</definedName>
    <definedName name="solver_val" localSheetId="42" hidden="1">0</definedName>
    <definedName name="solver_val" localSheetId="22" hidden="1">0</definedName>
    <definedName name="solver_val" localSheetId="14" hidden="1">0</definedName>
    <definedName name="solver_val" localSheetId="4" hidden="1">0</definedName>
    <definedName name="solver_val" localSheetId="20" hidden="1">0</definedName>
    <definedName name="solver_val" localSheetId="3" hidden="1">0</definedName>
    <definedName name="solver_val" localSheetId="26" hidden="1">0</definedName>
    <definedName name="solver_val" localSheetId="27" hidden="1">0</definedName>
    <definedName name="solver_val" localSheetId="23" hidden="1">0</definedName>
    <definedName name="solver_val" localSheetId="28" hidden="1">0</definedName>
    <definedName name="solver_val" localSheetId="16" hidden="1">0</definedName>
    <definedName name="solver_val" localSheetId="15" hidden="1">0</definedName>
    <definedName name="solver_val" localSheetId="12" hidden="1">0</definedName>
    <definedName name="solver_val" localSheetId="7" hidden="1">0</definedName>
    <definedName name="solver_val" localSheetId="25" hidden="1">0</definedName>
    <definedName name="solver_val" localSheetId="17" hidden="1">0</definedName>
    <definedName name="solver_val" localSheetId="19" hidden="1">0</definedName>
    <definedName name="solver_val" localSheetId="2" hidden="1">250</definedName>
    <definedName name="solver_val" localSheetId="6" hidden="1">0</definedName>
    <definedName name="solver_val" localSheetId="5" hidden="1">0</definedName>
    <definedName name="solver_val" localSheetId="13" hidden="1">0</definedName>
    <definedName name="solver_ver" localSheetId="18" hidden="1">3</definedName>
    <definedName name="solver_ver" localSheetId="1" hidden="1">3</definedName>
    <definedName name="solver_ver" localSheetId="21" hidden="1">3</definedName>
    <definedName name="solver_ver" localSheetId="24" hidden="1">3</definedName>
    <definedName name="solver_ver" localSheetId="11" hidden="1">3</definedName>
    <definedName name="solver_ver" localSheetId="35" hidden="1">3</definedName>
    <definedName name="solver_ver" localSheetId="22" hidden="1">3</definedName>
    <definedName name="solver_ver" localSheetId="14" hidden="1">3</definedName>
    <definedName name="solver_ver" localSheetId="20" hidden="1">3</definedName>
    <definedName name="solver_ver" localSheetId="26" hidden="1">3</definedName>
    <definedName name="solver_ver" localSheetId="23" hidden="1">3</definedName>
    <definedName name="solver_ver" localSheetId="28" hidden="1">3</definedName>
    <definedName name="solver_ver" localSheetId="16" hidden="1">3</definedName>
    <definedName name="solver_ver" localSheetId="15" hidden="1">3</definedName>
    <definedName name="solver_ver" localSheetId="12" hidden="1">3</definedName>
    <definedName name="solver_ver" localSheetId="7" hidden="1">3</definedName>
    <definedName name="solver_ver" localSheetId="25" hidden="1">3</definedName>
    <definedName name="solver_ver" localSheetId="17" hidden="1">3</definedName>
    <definedName name="solver_ver" localSheetId="19" hidden="1">3</definedName>
    <definedName name="solver_ver" localSheetId="2" hidden="1">3</definedName>
    <definedName name="solver_ver" localSheetId="13" hidden="1">3</definedName>
    <definedName name="TOC">Documentation!$A$8</definedName>
    <definedName name="Video_website">"https://public.kenan-flagler.unc.edu/faculty/dayt/class/video/"</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3" i="54" l="1"/>
  <c r="C53" i="54"/>
  <c r="B53" i="54"/>
  <c r="D52" i="54"/>
  <c r="C52" i="54"/>
  <c r="B52" i="54"/>
  <c r="D51" i="54"/>
  <c r="C51" i="54"/>
  <c r="B51" i="54"/>
  <c r="D50" i="54"/>
  <c r="C50" i="54"/>
  <c r="B50" i="54"/>
  <c r="D49" i="54"/>
  <c r="C49" i="54"/>
  <c r="B49" i="54"/>
  <c r="D48" i="54"/>
  <c r="C48" i="54"/>
  <c r="B48" i="54"/>
  <c r="D47" i="54"/>
  <c r="C47" i="54"/>
  <c r="B47" i="54"/>
  <c r="D46" i="54"/>
  <c r="C46" i="54"/>
  <c r="B46" i="54"/>
  <c r="D45" i="54"/>
  <c r="C45" i="54"/>
  <c r="B45" i="54"/>
  <c r="D44" i="54"/>
  <c r="C44" i="54"/>
  <c r="B44" i="54"/>
  <c r="D43" i="54"/>
  <c r="C43" i="54"/>
  <c r="B43" i="54"/>
  <c r="D42" i="54"/>
  <c r="C42" i="54"/>
  <c r="B42" i="54"/>
  <c r="D41" i="54"/>
  <c r="C41" i="54"/>
  <c r="B41" i="54"/>
  <c r="D40" i="54"/>
  <c r="C40" i="54"/>
  <c r="B40" i="54"/>
  <c r="D39" i="54"/>
  <c r="C39" i="54"/>
  <c r="B39" i="54"/>
  <c r="D38" i="54"/>
  <c r="C38" i="54"/>
  <c r="B38" i="54"/>
  <c r="D37" i="54"/>
  <c r="C37" i="54"/>
  <c r="B37" i="54"/>
  <c r="D36" i="54"/>
  <c r="C36" i="54"/>
  <c r="B36" i="54"/>
  <c r="D35" i="54"/>
  <c r="C35" i="54"/>
  <c r="B35" i="54"/>
  <c r="D34" i="54"/>
  <c r="C34" i="54"/>
  <c r="B34" i="54"/>
  <c r="D33" i="54"/>
  <c r="C33" i="54"/>
  <c r="B33" i="54"/>
  <c r="D32" i="54"/>
  <c r="C32" i="54"/>
  <c r="B32" i="54"/>
  <c r="D31" i="54"/>
  <c r="C31" i="54"/>
  <c r="B31" i="54"/>
  <c r="D30" i="54"/>
  <c r="C30" i="54"/>
  <c r="B30" i="54"/>
  <c r="D29" i="54"/>
  <c r="C29" i="54"/>
  <c r="B29" i="54"/>
  <c r="D28" i="54"/>
  <c r="C28" i="54"/>
  <c r="B28" i="54"/>
  <c r="D27" i="54"/>
  <c r="C27" i="54"/>
  <c r="B27" i="54"/>
  <c r="D26" i="54"/>
  <c r="C26" i="54"/>
  <c r="B26" i="54"/>
  <c r="D25" i="54"/>
  <c r="C25" i="54"/>
  <c r="B25" i="54"/>
  <c r="D24" i="54"/>
  <c r="C24" i="54"/>
  <c r="B24" i="54"/>
  <c r="D23" i="54"/>
  <c r="C23" i="54"/>
  <c r="B23" i="54"/>
  <c r="D22" i="54"/>
  <c r="C22" i="54"/>
  <c r="B22" i="54"/>
  <c r="D21" i="54"/>
  <c r="C21" i="54"/>
  <c r="B21" i="54"/>
  <c r="D20" i="54"/>
  <c r="C20" i="54"/>
  <c r="B20" i="54"/>
  <c r="D19" i="54"/>
  <c r="C19" i="54"/>
  <c r="B19" i="54"/>
  <c r="D18" i="54"/>
  <c r="C18" i="54"/>
  <c r="B18" i="54"/>
  <c r="D17" i="54"/>
  <c r="C17" i="54"/>
  <c r="B17" i="54"/>
  <c r="D16" i="54"/>
  <c r="C16" i="54"/>
  <c r="B16" i="54"/>
  <c r="D15" i="54"/>
  <c r="C15" i="54"/>
  <c r="B15" i="54"/>
  <c r="D14" i="54"/>
  <c r="C14" i="54"/>
  <c r="B14" i="54"/>
  <c r="D13" i="54"/>
  <c r="C13" i="54"/>
  <c r="B13" i="54"/>
  <c r="D12" i="54"/>
  <c r="C12" i="54"/>
  <c r="B12" i="54"/>
  <c r="D11" i="54"/>
  <c r="C11" i="54"/>
  <c r="B11" i="54"/>
  <c r="D10" i="54"/>
  <c r="C10" i="54"/>
  <c r="B10" i="54"/>
  <c r="D9" i="54"/>
  <c r="C9" i="54"/>
  <c r="A9" i="54"/>
  <c r="F9" i="54" s="1"/>
  <c r="E8" i="54"/>
  <c r="A4" i="75"/>
  <c r="A3" i="75"/>
  <c r="C6" i="54"/>
  <c r="A4" i="66"/>
  <c r="A4" i="13"/>
  <c r="A4" i="14"/>
  <c r="A4" i="15"/>
  <c r="A4" i="19"/>
  <c r="A4" i="16"/>
  <c r="A4" i="68"/>
  <c r="A4" i="69"/>
  <c r="A4" i="20"/>
  <c r="A4" i="21"/>
  <c r="A4" i="22"/>
  <c r="A4" i="23"/>
  <c r="A4" i="24"/>
  <c r="A4" i="25"/>
  <c r="A4" i="26"/>
  <c r="A4" i="27"/>
  <c r="A4" i="64"/>
  <c r="A4" i="65"/>
  <c r="A4" i="28"/>
  <c r="A4" i="29"/>
  <c r="A4" i="31"/>
  <c r="A4" i="32"/>
  <c r="A4" i="33"/>
  <c r="A4" i="34"/>
  <c r="A4" i="35"/>
  <c r="A4" i="36"/>
  <c r="A4" i="37"/>
  <c r="A4" i="73"/>
  <c r="A4" i="71"/>
  <c r="A4" i="55"/>
  <c r="A4" i="56"/>
  <c r="A4" i="2"/>
  <c r="A4" i="57"/>
  <c r="A4" i="58"/>
  <c r="A4" i="4"/>
  <c r="A4" i="3"/>
  <c r="A4" i="9"/>
  <c r="A4" i="8"/>
  <c r="A4" i="7"/>
  <c r="A4" i="5"/>
  <c r="A4" i="6"/>
  <c r="A4" i="12"/>
  <c r="A25" i="54"/>
  <c r="A48" i="54"/>
  <c r="A15" i="54"/>
  <c r="A35" i="54"/>
  <c r="A46" i="54"/>
  <c r="A27" i="54"/>
  <c r="A21" i="54"/>
  <c r="A33" i="54"/>
  <c r="A17" i="54"/>
  <c r="A40" i="54"/>
  <c r="A51" i="54"/>
  <c r="A19" i="54"/>
  <c r="A38" i="54"/>
  <c r="A20" i="54"/>
  <c r="A12" i="54"/>
  <c r="A52" i="54"/>
  <c r="A43" i="54"/>
  <c r="A50" i="54"/>
  <c r="A53" i="54"/>
  <c r="A30" i="54"/>
  <c r="A41" i="54"/>
  <c r="A23" i="54"/>
  <c r="A44" i="54"/>
  <c r="A11" i="54"/>
  <c r="A42" i="54"/>
  <c r="A45" i="54"/>
  <c r="A22" i="54"/>
  <c r="A31" i="54"/>
  <c r="A10" i="54"/>
  <c r="A36" i="54"/>
  <c r="A47" i="54"/>
  <c r="A34" i="54"/>
  <c r="A37" i="54"/>
  <c r="A14" i="54"/>
  <c r="A24" i="54"/>
  <c r="A13" i="54"/>
  <c r="A49" i="54"/>
  <c r="A28" i="54"/>
  <c r="A39" i="54"/>
  <c r="A26" i="54"/>
  <c r="A29" i="54"/>
  <c r="A32" i="54"/>
  <c r="A18" i="54"/>
  <c r="A16" i="54"/>
  <c r="F27" i="54" l="1"/>
  <c r="F16" i="54"/>
  <c r="F24" i="54"/>
  <c r="F32" i="54"/>
  <c r="F14" i="54"/>
  <c r="F22" i="54"/>
  <c r="F30" i="54"/>
  <c r="F38" i="54"/>
  <c r="F46" i="54"/>
  <c r="F13" i="54"/>
  <c r="F21" i="54"/>
  <c r="F29" i="54"/>
  <c r="F37" i="54"/>
  <c r="F45" i="54"/>
  <c r="F53" i="54"/>
  <c r="F19" i="54"/>
  <c r="F35" i="54"/>
  <c r="F10" i="54"/>
  <c r="F18" i="54"/>
  <c r="F26" i="54"/>
  <c r="F34" i="54"/>
  <c r="F42" i="54"/>
  <c r="F50" i="54"/>
  <c r="F51" i="54"/>
  <c r="F15" i="54"/>
  <c r="F23" i="54"/>
  <c r="F31" i="54"/>
  <c r="F39" i="54"/>
  <c r="F47" i="54"/>
  <c r="F11" i="54"/>
  <c r="F43" i="54"/>
  <c r="F40" i="54"/>
  <c r="F48" i="54"/>
  <c r="F12" i="54"/>
  <c r="F20" i="54"/>
  <c r="F28" i="54"/>
  <c r="F36" i="54"/>
  <c r="F44" i="54"/>
  <c r="F52" i="54"/>
  <c r="F17" i="54"/>
  <c r="F25" i="54"/>
  <c r="F33" i="54"/>
  <c r="F41" i="54"/>
  <c r="F49" i="54"/>
  <c r="A3" i="69"/>
  <c r="A3" i="66"/>
  <c r="A3" i="13"/>
  <c r="A3" i="14"/>
  <c r="A3" i="15"/>
  <c r="A3" i="19"/>
  <c r="A3" i="16"/>
  <c r="A3" i="68"/>
  <c r="A3" i="20"/>
  <c r="A3" i="21"/>
  <c r="A3" i="22"/>
  <c r="A3" i="23"/>
  <c r="A3" i="24"/>
  <c r="A3" i="25"/>
  <c r="A3" i="26"/>
  <c r="A3" i="27"/>
  <c r="A3" i="64"/>
  <c r="A3" i="65"/>
  <c r="A3" i="28"/>
  <c r="A3" i="29"/>
  <c r="A3" i="31"/>
  <c r="A3" i="32"/>
  <c r="A3" i="33"/>
  <c r="A3" i="34"/>
  <c r="A3" i="35"/>
  <c r="A3" i="36"/>
  <c r="A3" i="37"/>
  <c r="A3" i="73"/>
  <c r="A3" i="71"/>
  <c r="A3" i="57"/>
  <c r="A3" i="58"/>
  <c r="A3" i="4"/>
  <c r="A3" i="3"/>
  <c r="A3" i="9"/>
  <c r="A3" i="8"/>
  <c r="A3" i="7"/>
  <c r="A3" i="5"/>
  <c r="A3" i="6"/>
  <c r="A3" i="12"/>
  <c r="E31" i="54" l="1"/>
  <c r="A1" i="54"/>
  <c r="B9" i="54" s="1"/>
  <c r="E16" i="66" l="1"/>
  <c r="E22" i="66" s="1"/>
  <c r="B16" i="66"/>
  <c r="B22" i="66" s="1"/>
  <c r="J22" i="65" l="1"/>
  <c r="E22" i="65"/>
  <c r="J21" i="65"/>
  <c r="J20" i="65"/>
  <c r="E20" i="65"/>
  <c r="J19" i="65"/>
  <c r="E18" i="65"/>
  <c r="E16" i="65"/>
  <c r="J15" i="65"/>
  <c r="J25" i="65" s="1"/>
  <c r="E14" i="65"/>
  <c r="E25" i="65" s="1"/>
  <c r="J23" i="64"/>
  <c r="E23" i="64"/>
  <c r="J22" i="64"/>
  <c r="J21" i="64"/>
  <c r="E21" i="64"/>
  <c r="J20" i="64"/>
  <c r="E19" i="64"/>
  <c r="E17" i="64"/>
  <c r="J16" i="64"/>
  <c r="J26" i="64" s="1"/>
  <c r="E15" i="64"/>
  <c r="E26" i="64" s="1"/>
  <c r="I22" i="27"/>
  <c r="I21" i="27"/>
  <c r="I20" i="27"/>
  <c r="I19" i="27"/>
  <c r="I15" i="27"/>
  <c r="I25" i="27" s="1"/>
  <c r="D10" i="56" l="1"/>
  <c r="E9" i="56"/>
  <c r="E8" i="56"/>
  <c r="D10" i="55"/>
  <c r="E9" i="55"/>
  <c r="E8" i="55"/>
  <c r="L7" i="7"/>
  <c r="J8" i="7"/>
  <c r="L10" i="7" s="1" a="1"/>
  <c r="L10" i="7" s="1"/>
  <c r="L8" i="7" a="1"/>
  <c r="L8" i="7" s="1"/>
  <c r="J9" i="7"/>
  <c r="J10" i="7"/>
  <c r="J11" i="7"/>
  <c r="L11" i="7"/>
  <c r="J12" i="7"/>
  <c r="F13" i="7"/>
  <c r="L9" i="7" s="1" a="1"/>
  <c r="L9" i="7" s="1"/>
  <c r="G13" i="7"/>
  <c r="H13" i="7"/>
  <c r="I13" i="7"/>
  <c r="J14" i="7"/>
  <c r="L6" i="7" s="1"/>
  <c r="N7" i="9"/>
  <c r="O7" i="9"/>
  <c r="K8" i="9"/>
  <c r="N10" i="9" s="1"/>
  <c r="L8" i="9"/>
  <c r="N8" i="9" a="1"/>
  <c r="N8" i="9" s="1"/>
  <c r="O8" i="9" a="1"/>
  <c r="O8" i="9" s="1"/>
  <c r="K9" i="9"/>
  <c r="N11" i="9" s="1"/>
  <c r="L9" i="9"/>
  <c r="N9" i="9" a="1"/>
  <c r="N9" i="9" s="1"/>
  <c r="O9" i="9" a="1"/>
  <c r="O9" i="9" s="1"/>
  <c r="K10" i="9"/>
  <c r="N12" i="9" s="1"/>
  <c r="L10" i="9"/>
  <c r="K11" i="9"/>
  <c r="N13" i="9" s="1"/>
  <c r="L11" i="9"/>
  <c r="K12" i="9"/>
  <c r="N14" i="9" s="1"/>
  <c r="L12" i="9"/>
  <c r="K13" i="9"/>
  <c r="N15" i="9" s="1"/>
  <c r="L13" i="9"/>
  <c r="K14" i="9"/>
  <c r="N16" i="9" s="1"/>
  <c r="L14" i="9"/>
  <c r="K15" i="9"/>
  <c r="O17" i="9" s="1"/>
  <c r="L15" i="9"/>
  <c r="B16" i="9"/>
  <c r="G16" i="9"/>
  <c r="G19" i="9" s="1"/>
  <c r="H16" i="9"/>
  <c r="H19" i="9" s="1"/>
  <c r="I16" i="9"/>
  <c r="I19" i="9" s="1"/>
  <c r="J16" i="9"/>
  <c r="J19" i="9" s="1"/>
  <c r="K16" i="9"/>
  <c r="N17" i="9"/>
  <c r="K18" i="9"/>
  <c r="N18" i="9"/>
  <c r="O19" i="9"/>
  <c r="O21" i="9"/>
  <c r="D7" i="4"/>
  <c r="E7" i="4"/>
  <c r="F7" i="4"/>
  <c r="G7" i="4"/>
  <c r="H7" i="4"/>
  <c r="J7" i="4"/>
  <c r="D8" i="4"/>
  <c r="E8" i="4"/>
  <c r="F8" i="4"/>
  <c r="G8" i="4"/>
  <c r="H8" i="4"/>
  <c r="J8" i="4"/>
  <c r="I9" i="4"/>
  <c r="D8" i="2"/>
  <c r="E8" i="2"/>
  <c r="F8" i="2"/>
  <c r="H8" i="2"/>
  <c r="D9" i="2"/>
  <c r="D10" i="2" s="1"/>
  <c r="E9" i="2"/>
  <c r="F9" i="2"/>
  <c r="H9" i="2"/>
  <c r="E10" i="2"/>
  <c r="F10" i="2"/>
  <c r="G10" i="2"/>
  <c r="B12" i="35"/>
  <c r="B19" i="35" s="1"/>
  <c r="C12" i="35"/>
  <c r="C19" i="35" s="1"/>
  <c r="B18" i="35"/>
  <c r="C18" i="35"/>
  <c r="B20" i="35"/>
  <c r="C20" i="35"/>
  <c r="B12" i="33"/>
  <c r="B19" i="33" s="1"/>
  <c r="C12" i="33"/>
  <c r="C19" i="33" s="1"/>
  <c r="D12" i="33"/>
  <c r="D19" i="33" s="1"/>
  <c r="B18" i="33"/>
  <c r="C18" i="33"/>
  <c r="D18" i="33"/>
  <c r="B20" i="33"/>
  <c r="C20" i="33"/>
  <c r="D20" i="33"/>
  <c r="E11" i="32"/>
  <c r="E15" i="32"/>
  <c r="E11" i="31"/>
  <c r="E15" i="31"/>
  <c r="E10" i="30"/>
  <c r="E21" i="30" s="1"/>
  <c r="E12" i="30"/>
  <c r="E14" i="30"/>
  <c r="E16" i="30"/>
  <c r="E18" i="30"/>
  <c r="E11" i="29"/>
  <c r="E15" i="29"/>
  <c r="B12" i="28"/>
  <c r="B19" i="28" s="1"/>
  <c r="C12" i="28"/>
  <c r="C19" i="28" s="1"/>
  <c r="D12" i="28"/>
  <c r="D19" i="28" s="1"/>
  <c r="B18" i="28"/>
  <c r="C18" i="28"/>
  <c r="D18" i="28"/>
  <c r="B20" i="28"/>
  <c r="C20" i="28"/>
  <c r="D20" i="28"/>
  <c r="E14" i="27"/>
  <c r="E25" i="27" s="1"/>
  <c r="E16" i="27"/>
  <c r="E18" i="27"/>
  <c r="E20" i="27"/>
  <c r="E22" i="27"/>
  <c r="E15" i="26"/>
  <c r="E26" i="26" s="1"/>
  <c r="I16" i="26"/>
  <c r="I26" i="26" s="1"/>
  <c r="E17" i="26"/>
  <c r="E19" i="26"/>
  <c r="I20" i="26"/>
  <c r="I21" i="26"/>
  <c r="E21" i="26"/>
  <c r="I22" i="26"/>
  <c r="I23" i="26"/>
  <c r="E23" i="26"/>
  <c r="E14" i="25"/>
  <c r="E25" i="25" s="1"/>
  <c r="E16" i="25"/>
  <c r="E18" i="25"/>
  <c r="E20" i="25"/>
  <c r="E22" i="25"/>
  <c r="E14" i="24"/>
  <c r="E25" i="24" s="1"/>
  <c r="E16" i="24"/>
  <c r="E18" i="24"/>
  <c r="E20" i="24"/>
  <c r="E22" i="24"/>
  <c r="E14" i="23"/>
  <c r="E25" i="23" s="1"/>
  <c r="E16" i="23"/>
  <c r="E18" i="23"/>
  <c r="E20" i="23"/>
  <c r="E22" i="23"/>
  <c r="E14" i="22"/>
  <c r="E25" i="22" s="1"/>
  <c r="E16" i="22"/>
  <c r="E18" i="22"/>
  <c r="E20" i="22"/>
  <c r="E22" i="22"/>
  <c r="E14" i="21"/>
  <c r="E25" i="21" s="1"/>
  <c r="E16" i="21"/>
  <c r="E18" i="21"/>
  <c r="E20" i="21"/>
  <c r="E22" i="21"/>
  <c r="E14" i="20"/>
  <c r="E25" i="20" s="1"/>
  <c r="E16" i="20"/>
  <c r="E18" i="20"/>
  <c r="E20" i="20"/>
  <c r="E22" i="20"/>
  <c r="E14" i="19"/>
  <c r="E25" i="19" s="1"/>
  <c r="E16" i="19"/>
  <c r="E18" i="19"/>
  <c r="E20" i="19"/>
  <c r="E22" i="19"/>
  <c r="E14" i="16"/>
  <c r="E25" i="16" s="1"/>
  <c r="E16" i="16"/>
  <c r="E18" i="16"/>
  <c r="E20" i="16"/>
  <c r="E22" i="16"/>
  <c r="E14" i="15"/>
  <c r="E25" i="15" s="1"/>
  <c r="E16" i="15"/>
  <c r="E18" i="15"/>
  <c r="E20" i="15"/>
  <c r="E22" i="15"/>
  <c r="E14" i="14"/>
  <c r="E25" i="14" s="1"/>
  <c r="E16" i="14"/>
  <c r="E18" i="14"/>
  <c r="E20" i="14"/>
  <c r="E22" i="14"/>
  <c r="E14" i="13"/>
  <c r="E25" i="13" s="1"/>
  <c r="E16" i="13"/>
  <c r="E18" i="13"/>
  <c r="E20" i="13"/>
  <c r="E22" i="13"/>
  <c r="B17" i="12"/>
  <c r="B23" i="12" s="1"/>
  <c r="E17" i="12"/>
  <c r="E23" i="12" s="1"/>
  <c r="H9" i="4" l="1"/>
  <c r="D9" i="4"/>
  <c r="F9" i="4"/>
  <c r="O16" i="9"/>
  <c r="O15" i="9"/>
  <c r="O14" i="9"/>
  <c r="O13" i="9"/>
  <c r="O12" i="9"/>
  <c r="O11" i="9"/>
  <c r="O10" i="9"/>
  <c r="E9" i="4"/>
  <c r="G9" i="4"/>
  <c r="H10" i="2"/>
  <c r="E18" i="33"/>
  <c r="E10" i="56"/>
  <c r="E10" i="55"/>
  <c r="E20" i="33"/>
  <c r="D18" i="35"/>
  <c r="D19" i="35"/>
  <c r="F18" i="28"/>
  <c r="D20" i="35"/>
  <c r="J9" i="4"/>
  <c r="O18" i="9"/>
  <c r="F20" i="28"/>
  <c r="F19" i="28"/>
  <c r="L16" i="9"/>
  <c r="N6" i="9" s="1"/>
  <c r="O6" i="9"/>
  <c r="E19" i="33"/>
  <c r="K19" i="9"/>
  <c r="O2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B23" authorId="0" shapeId="0" xr:uid="{00000000-0006-0000-0100-000001000000}">
      <text>
        <r>
          <rPr>
            <sz val="8"/>
            <color indexed="81"/>
            <rFont val="Tahoma"/>
            <family val="2"/>
          </rPr>
          <t xml:space="preserve">Use </t>
        </r>
        <r>
          <rPr>
            <b/>
            <sz val="8"/>
            <color indexed="81"/>
            <rFont val="Tahoma"/>
            <family val="2"/>
          </rPr>
          <t>goal seek</t>
        </r>
        <r>
          <rPr>
            <sz val="8"/>
            <color indexed="81"/>
            <rFont val="Tahoma"/>
            <family val="2"/>
          </rPr>
          <t xml:space="preserve"> to make the result of this formula be $250 by changing one of the inputs above.  (Can't change B10.)</t>
        </r>
      </text>
    </comment>
    <comment ref="E23" authorId="0" shapeId="0" xr:uid="{00000000-0006-0000-0100-000002000000}">
      <text>
        <r>
          <rPr>
            <sz val="8"/>
            <color indexed="81"/>
            <rFont val="Tahoma"/>
            <family val="2"/>
          </rPr>
          <t xml:space="preserve">Use </t>
        </r>
        <r>
          <rPr>
            <b/>
            <sz val="8"/>
            <color indexed="81"/>
            <rFont val="Tahoma"/>
            <family val="2"/>
          </rPr>
          <t>Solver</t>
        </r>
        <r>
          <rPr>
            <sz val="8"/>
            <color indexed="81"/>
            <rFont val="Tahoma"/>
            <family val="2"/>
          </rPr>
          <t xml:space="preserve"> to make the result of this formula be $250 by changing some of the inputs above.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B22" authorId="0" shapeId="0" xr:uid="{14EB0750-84D1-4F7A-9F53-8AD0A359F00A}">
      <text>
        <r>
          <rPr>
            <sz val="8"/>
            <color indexed="81"/>
            <rFont val="Tahoma"/>
            <family val="2"/>
          </rPr>
          <t xml:space="preserve">Use </t>
        </r>
        <r>
          <rPr>
            <b/>
            <sz val="8"/>
            <color indexed="81"/>
            <rFont val="Tahoma"/>
            <family val="2"/>
          </rPr>
          <t>goal seek</t>
        </r>
        <r>
          <rPr>
            <sz val="8"/>
            <color indexed="81"/>
            <rFont val="Tahoma"/>
            <family val="2"/>
          </rPr>
          <t xml:space="preserve"> to make the result of this formula be $250 by changing one of the inputs above.  (Can't change B10.)</t>
        </r>
      </text>
    </comment>
    <comment ref="E22" authorId="0" shapeId="0" xr:uid="{61CC8430-DDE1-450B-A070-BD85C7DCD7CD}">
      <text>
        <r>
          <rPr>
            <sz val="8"/>
            <color indexed="81"/>
            <rFont val="Tahoma"/>
            <family val="2"/>
          </rPr>
          <t xml:space="preserve">Use </t>
        </r>
        <r>
          <rPr>
            <b/>
            <sz val="8"/>
            <color indexed="81"/>
            <rFont val="Tahoma"/>
            <family val="2"/>
          </rPr>
          <t>Solver</t>
        </r>
        <r>
          <rPr>
            <sz val="8"/>
            <color indexed="81"/>
            <rFont val="Tahoma"/>
            <family val="2"/>
          </rPr>
          <t xml:space="preserve"> to make the result of this formula be $250 by changing some of the inputs above.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E37" authorId="0" shapeId="0" xr:uid="{B56C8DC2-3644-430F-9818-07CAD1220572}">
      <text>
        <r>
          <rPr>
            <b/>
            <sz val="9"/>
            <color indexed="81"/>
            <rFont val="Tahoma"/>
            <family val="2"/>
          </rPr>
          <t>Travis Day:</t>
        </r>
        <r>
          <rPr>
            <sz val="9"/>
            <color indexed="81"/>
            <rFont val="Tahoma"/>
            <family val="2"/>
          </rPr>
          <t xml:space="preserve">
This constraint is binding.  The optimal solution is  affected by this constraint value (800).  Changing this constraint value to 900 or 700 would change the optimal solution.</t>
        </r>
      </text>
    </comment>
    <comment ref="E38" authorId="0" shapeId="0" xr:uid="{9F2C821B-CD6B-4323-B829-CD62CEFEFB1C}">
      <text>
        <r>
          <rPr>
            <b/>
            <sz val="9"/>
            <color indexed="81"/>
            <rFont val="Tahoma"/>
            <family val="2"/>
          </rPr>
          <t>Travis Day:</t>
        </r>
        <r>
          <rPr>
            <sz val="9"/>
            <color indexed="81"/>
            <rFont val="Tahoma"/>
            <family val="2"/>
          </rPr>
          <t xml:space="preserve">
This constraint is non-binding.  The optimal solution is not affected by this constraint value (900).  Changing this constraint value to 800 or 1,000 would not change the optimal solution.  (Changing it to 650 WOULD change the optimal solution...since Solver found the previous optimal solution value to be 700.)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A16" authorId="0" shapeId="0" xr:uid="{00000000-0006-0000-1800-000001000000}">
      <text>
        <r>
          <rPr>
            <b/>
            <sz val="8"/>
            <color indexed="81"/>
            <rFont val="Tahoma"/>
            <family val="2"/>
          </rPr>
          <t xml:space="preserve"> </t>
        </r>
        <r>
          <rPr>
            <sz val="8"/>
            <color indexed="81"/>
            <rFont val="Tahoma"/>
            <family val="2"/>
          </rPr>
          <t>Quantity to Order from the supplier must be at least enough to cover your Customer Requests.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A16" authorId="0" shapeId="0" xr:uid="{00000000-0006-0000-1A00-000001000000}">
      <text>
        <r>
          <rPr>
            <b/>
            <sz val="8"/>
            <color indexed="81"/>
            <rFont val="Tahoma"/>
            <family val="2"/>
          </rPr>
          <t xml:space="preserve"> </t>
        </r>
        <r>
          <rPr>
            <sz val="8"/>
            <color indexed="81"/>
            <rFont val="Tahoma"/>
            <family val="2"/>
          </rPr>
          <t>Quantity to Order from the supplier must be at least enough to cover your Customer Requests.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Travis Day</author>
  </authors>
  <commentList>
    <comment ref="D7" authorId="0" shapeId="0" xr:uid="{00000000-0006-0000-1F00-000001000000}">
      <text>
        <r>
          <rPr>
            <sz val="9"/>
            <color indexed="81"/>
            <rFont val="Tahoma"/>
            <family val="2"/>
          </rPr>
          <t xml:space="preserve">New columns with information for manufacturing each racquet
</t>
        </r>
      </text>
    </comment>
    <comment ref="E7" authorId="0" shapeId="0" xr:uid="{00000000-0006-0000-1F00-000002000000}">
      <text>
        <r>
          <rPr>
            <sz val="9"/>
            <color indexed="81"/>
            <rFont val="Tahoma"/>
            <family val="2"/>
          </rPr>
          <t xml:space="preserve">New columns with information for manufacturing each racquet
</t>
        </r>
      </text>
    </comment>
    <comment ref="F7" authorId="0" shapeId="0" xr:uid="{00000000-0006-0000-1F00-000003000000}">
      <text>
        <r>
          <rPr>
            <sz val="9"/>
            <color indexed="81"/>
            <rFont val="Tahoma"/>
            <family val="2"/>
          </rPr>
          <t xml:space="preserve">New columns with information for manufacturing each racquet
</t>
        </r>
      </text>
    </comment>
    <comment ref="G7" authorId="0" shapeId="0" xr:uid="{00000000-0006-0000-1F00-000004000000}">
      <text>
        <r>
          <rPr>
            <sz val="9"/>
            <color indexed="81"/>
            <rFont val="Tahoma"/>
            <family val="2"/>
          </rPr>
          <t>Goal Seek solutions</t>
        </r>
      </text>
    </comment>
    <comment ref="A12" authorId="0" shapeId="0" xr:uid="{00000000-0006-0000-1F00-000005000000}">
      <text>
        <r>
          <rPr>
            <sz val="9"/>
            <color indexed="81"/>
            <rFont val="Tahoma"/>
            <family val="2"/>
          </rPr>
          <t>Constraints to use in the solution</t>
        </r>
      </text>
    </comment>
    <comment ref="H13" authorId="0" shapeId="0" xr:uid="{00000000-0006-0000-1F00-000006000000}">
      <text>
        <r>
          <rPr>
            <sz val="9"/>
            <color indexed="81"/>
            <rFont val="Tahoma"/>
            <family val="2"/>
          </rPr>
          <t>Prroduction information</t>
        </r>
      </text>
    </comment>
  </commentList>
</comments>
</file>

<file path=xl/sharedStrings.xml><?xml version="1.0" encoding="utf-8"?>
<sst xmlns="http://schemas.openxmlformats.org/spreadsheetml/2006/main" count="2176" uniqueCount="643">
  <si>
    <t>Microsoft Excel 11.0 Answer Report</t>
  </si>
  <si>
    <t>Target Cell (Max)</t>
  </si>
  <si>
    <t>Cell</t>
  </si>
  <si>
    <t>Name</t>
  </si>
  <si>
    <t>Original Value</t>
  </si>
  <si>
    <t>Final Value</t>
  </si>
  <si>
    <t>$G$6</t>
  </si>
  <si>
    <t>Adjustable Cells</t>
  </si>
  <si>
    <t>$G$4</t>
  </si>
  <si>
    <t>$G$5</t>
  </si>
  <si>
    <t>Constraints</t>
  </si>
  <si>
    <t>Cell Value</t>
  </si>
  <si>
    <t>Formula</t>
  </si>
  <si>
    <t>Status</t>
  </si>
  <si>
    <t>Slack</t>
  </si>
  <si>
    <t>$H$6</t>
  </si>
  <si>
    <t>Total Total Cost</t>
  </si>
  <si>
    <t>Not Binding</t>
  </si>
  <si>
    <t>$D$6</t>
  </si>
  <si>
    <t>$F$6</t>
  </si>
  <si>
    <t>$E$6</t>
  </si>
  <si>
    <t>Binding</t>
  </si>
  <si>
    <t>$G$5=integer</t>
  </si>
  <si>
    <t>TZAdvantage Production Plan</t>
  </si>
  <si>
    <t>Tennis Racquets</t>
  </si>
  <si>
    <t>Production Set-Up Cost</t>
  </si>
  <si>
    <t>Unit Cost</t>
  </si>
  <si>
    <t>Carbon Fiber Used (Ounces)</t>
  </si>
  <si>
    <t>Graphite Fiber Used (Ounces)</t>
  </si>
  <si>
    <t>Kevlar Fiber Used (Ounces)</t>
  </si>
  <si>
    <t xml:space="preserve">Number of Racquets </t>
  </si>
  <si>
    <t>Total Cost</t>
  </si>
  <si>
    <t>TZAdvantage Model I</t>
  </si>
  <si>
    <t>TZAdvantage Model II</t>
  </si>
  <si>
    <t>Total</t>
  </si>
  <si>
    <t>Total Cost (H6)</t>
  </si>
  <si>
    <t>&lt;=</t>
  </si>
  <si>
    <t>Fiber Used per Racquet (Ounces)</t>
  </si>
  <si>
    <t>Model I Quantity (G4)</t>
  </si>
  <si>
    <t>&gt;=</t>
  </si>
  <si>
    <t>Carbon</t>
  </si>
  <si>
    <t>Graphite</t>
  </si>
  <si>
    <t>Kevlar</t>
  </si>
  <si>
    <t>Model II Quantity (G5)</t>
  </si>
  <si>
    <t>Model I</t>
  </si>
  <si>
    <t>Total Carbon Fiber (D6)</t>
  </si>
  <si>
    <t>Model II</t>
  </si>
  <si>
    <t>Total Graphite Fiber (E6)</t>
  </si>
  <si>
    <t>Total Kevlar Fiber (F6)</t>
  </si>
  <si>
    <t>Quantity (G4:G5)</t>
  </si>
  <si>
    <t>int</t>
  </si>
  <si>
    <t>integer</t>
  </si>
  <si>
    <t>$I$6</t>
  </si>
  <si>
    <t>$I$4</t>
  </si>
  <si>
    <t>$I$5</t>
  </si>
  <si>
    <t>$J$6</t>
  </si>
  <si>
    <t>$I$5=integer</t>
  </si>
  <si>
    <t>Molding Time (Hours)</t>
  </si>
  <si>
    <t>Finishing Time (Hours)</t>
  </si>
  <si>
    <t>Total Cost (J6)</t>
  </si>
  <si>
    <t>Model I Quantity (I4)</t>
  </si>
  <si>
    <t>Model II Quantity (I5)</t>
  </si>
  <si>
    <t>Production Time per Racquet (Hours)</t>
  </si>
  <si>
    <t>Quantity (I4:I5)</t>
  </si>
  <si>
    <t>Molding</t>
  </si>
  <si>
    <t>Finishing</t>
  </si>
  <si>
    <t>Total Molding Time (G6)</t>
  </si>
  <si>
    <t>Total Finishing Time (H6)</t>
  </si>
  <si>
    <t>Worksheet: [Distribution Plan.xls]Shipping Contracts</t>
  </si>
  <si>
    <t>Report Created: 11/13/2004 11:34:10 AM</t>
  </si>
  <si>
    <t>Target Cell (Min)</t>
  </si>
  <si>
    <t>$H$9</t>
  </si>
  <si>
    <t>$E$5</t>
  </si>
  <si>
    <t xml:space="preserve">McPhearson Inc. Assignments </t>
  </si>
  <si>
    <t>$F$5</t>
  </si>
  <si>
    <t>McPhearson Inc.</t>
  </si>
  <si>
    <t xml:space="preserve">Oldham Company Assignments </t>
  </si>
  <si>
    <t>Oldham Company</t>
  </si>
  <si>
    <t>$E$7</t>
  </si>
  <si>
    <t xml:space="preserve">Kozworth Inc. Assignments </t>
  </si>
  <si>
    <t>$F$7</t>
  </si>
  <si>
    <t>Kozworth Inc.</t>
  </si>
  <si>
    <t>$G$7</t>
  </si>
  <si>
    <t>$E$8</t>
  </si>
  <si>
    <t xml:space="preserve">Total Assignments </t>
  </si>
  <si>
    <t>$E$8=$C$14</t>
  </si>
  <si>
    <t>$F$8</t>
  </si>
  <si>
    <t>$F$8=$C$14</t>
  </si>
  <si>
    <t>$G$8</t>
  </si>
  <si>
    <t>$G$8=$C$14</t>
  </si>
  <si>
    <t>$H$5</t>
  </si>
  <si>
    <t>McPhearson Inc. Total</t>
  </si>
  <si>
    <t>$H$5=$C$18</t>
  </si>
  <si>
    <t>Oldham Company Total</t>
  </si>
  <si>
    <t>$H$6=$C$18</t>
  </si>
  <si>
    <t>$H$7</t>
  </si>
  <si>
    <t>Kozworth Inc. Total</t>
  </si>
  <si>
    <t>$H$7=$C$18</t>
  </si>
  <si>
    <t>$E$5=binary</t>
  </si>
  <si>
    <t>$F$5=binary</t>
  </si>
  <si>
    <t>$G$5=binary</t>
  </si>
  <si>
    <t>$E$6=binary</t>
  </si>
  <si>
    <t>$F$6=binary</t>
  </si>
  <si>
    <t>$G$6=binary</t>
  </si>
  <si>
    <t>$E$7=binary</t>
  </si>
  <si>
    <t>$F$7=binary</t>
  </si>
  <si>
    <t>$G$7=binary</t>
  </si>
  <si>
    <t>Report Created: 11/13/2004 1:32:43 PM</t>
  </si>
  <si>
    <t>$J$11</t>
  </si>
  <si>
    <t>McPhearson Inc. Empty</t>
  </si>
  <si>
    <t>Oldham Company Empty</t>
  </si>
  <si>
    <t>$I$7</t>
  </si>
  <si>
    <t>Kozworth Inc. Empty</t>
  </si>
  <si>
    <t xml:space="preserve">Talisman Inc. Assignments </t>
  </si>
  <si>
    <t>Talisman Inc.</t>
  </si>
  <si>
    <t>$H$8</t>
  </si>
  <si>
    <t>$I$8</t>
  </si>
  <si>
    <t>Talisman Inc. Empty</t>
  </si>
  <si>
    <t>$F$9</t>
  </si>
  <si>
    <t xml:space="preserve">Direct Shippers Inc. Assignments </t>
  </si>
  <si>
    <t>$G$9</t>
  </si>
  <si>
    <t>Direct Shippers Inc.</t>
  </si>
  <si>
    <t>$I$9</t>
  </si>
  <si>
    <t>Direct Shippers Inc. Empty</t>
  </si>
  <si>
    <t>$J$5</t>
  </si>
  <si>
    <t>$J$5=$C$22</t>
  </si>
  <si>
    <t>$J$6=$C$22</t>
  </si>
  <si>
    <t>$J$7</t>
  </si>
  <si>
    <t>$J$7=$C$22</t>
  </si>
  <si>
    <t>$J$8</t>
  </si>
  <si>
    <t>Talisman Inc. Total</t>
  </si>
  <si>
    <t>$J$8=$C$22</t>
  </si>
  <si>
    <t>$J$9</t>
  </si>
  <si>
    <t>Direct Shippers Inc. Total</t>
  </si>
  <si>
    <t>$J$9=$C$22</t>
  </si>
  <si>
    <t>$F$10</t>
  </si>
  <si>
    <t>$F$10=$C$16</t>
  </si>
  <si>
    <t>$G$10</t>
  </si>
  <si>
    <t>$G$10=$C$16</t>
  </si>
  <si>
    <t>$H$10</t>
  </si>
  <si>
    <t>$H$10=$C$16</t>
  </si>
  <si>
    <t>$I$10</t>
  </si>
  <si>
    <t>Total Empty</t>
  </si>
  <si>
    <t>$I$10=$C$25</t>
  </si>
  <si>
    <t>$H$5=binary</t>
  </si>
  <si>
    <t>$I$5=binary</t>
  </si>
  <si>
    <t>$H$6=binary</t>
  </si>
  <si>
    <t>$I$6=binary</t>
  </si>
  <si>
    <t>$H$7=binary</t>
  </si>
  <si>
    <t>$I$7=binary</t>
  </si>
  <si>
    <t>$F$8=binary</t>
  </si>
  <si>
    <t>$G$8=binary</t>
  </si>
  <si>
    <t>$H$8=binary</t>
  </si>
  <si>
    <t>$I$8=binary</t>
  </si>
  <si>
    <t>$F$9=binary</t>
  </si>
  <si>
    <t>$G$9=binary</t>
  </si>
  <si>
    <t>$H$9=binary</t>
  </si>
  <si>
    <t>$I$9=binary</t>
  </si>
  <si>
    <t>TZAdvantage Shipping Contracts</t>
  </si>
  <si>
    <t xml:space="preserve">Company </t>
  </si>
  <si>
    <t>Contracts</t>
  </si>
  <si>
    <t xml:space="preserve">Assignments </t>
  </si>
  <si>
    <t>Empty</t>
  </si>
  <si>
    <t>Assignments (F5:I9)</t>
  </si>
  <si>
    <t>bin</t>
  </si>
  <si>
    <t>binary</t>
  </si>
  <si>
    <t>Companies</t>
  </si>
  <si>
    <t>=</t>
  </si>
  <si>
    <t>Contract Assignments</t>
  </si>
  <si>
    <t>Worksheet: [Distribution Plan.xls]Distribution</t>
  </si>
  <si>
    <t>Report Created: 11/12/2004 4:38:29 PM</t>
  </si>
  <si>
    <t>$L$13</t>
  </si>
  <si>
    <t>Atlanta  Seattle</t>
  </si>
  <si>
    <t>Atlanta  Indianapolis</t>
  </si>
  <si>
    <t>Atlanta  Boston</t>
  </si>
  <si>
    <t>Atlanta  Empty</t>
  </si>
  <si>
    <t>Baltimore Seattle</t>
  </si>
  <si>
    <t>Baltimore Indianapolis</t>
  </si>
  <si>
    <t>Baltimore Boston</t>
  </si>
  <si>
    <t>Baltimore Empty</t>
  </si>
  <si>
    <t>Boise Seattle</t>
  </si>
  <si>
    <t>Boise Indianapolis</t>
  </si>
  <si>
    <t>Boise Boston</t>
  </si>
  <si>
    <t>Boise Empty</t>
  </si>
  <si>
    <t>Dallas Seattle</t>
  </si>
  <si>
    <t>Dallas Indianapolis</t>
  </si>
  <si>
    <t>Dallas Boston</t>
  </si>
  <si>
    <t>Dallas Empty</t>
  </si>
  <si>
    <t>Denver Seattle</t>
  </si>
  <si>
    <t>Denver Indianapolis</t>
  </si>
  <si>
    <t>Denver Boston</t>
  </si>
  <si>
    <t>Denver Empty</t>
  </si>
  <si>
    <t>Chicago Seattle</t>
  </si>
  <si>
    <t>Chicago Indianapolis</t>
  </si>
  <si>
    <t>Chicago Boston</t>
  </si>
  <si>
    <t>$J$10</t>
  </si>
  <si>
    <t>Chicago Empty</t>
  </si>
  <si>
    <t>$G$11</t>
  </si>
  <si>
    <t>New York Seattle</t>
  </si>
  <si>
    <t>$H$11</t>
  </si>
  <si>
    <t>New York Indianapolis</t>
  </si>
  <si>
    <t>$I$11</t>
  </si>
  <si>
    <t>New York Boston</t>
  </si>
  <si>
    <t>New York Empty</t>
  </si>
  <si>
    <t>$G$12</t>
  </si>
  <si>
    <t>San Diego Seattle</t>
  </si>
  <si>
    <t>$H$12</t>
  </si>
  <si>
    <t>San Diego Indianapolis</t>
  </si>
  <si>
    <t>$I$12</t>
  </si>
  <si>
    <t>San Diego Boston</t>
  </si>
  <si>
    <t>$J$12</t>
  </si>
  <si>
    <t>San Diego Empty</t>
  </si>
  <si>
    <t>$J$13</t>
  </si>
  <si>
    <t>$J$13&lt;=$J$15</t>
  </si>
  <si>
    <t>$K$5</t>
  </si>
  <si>
    <t>Atlanta  Total Shipped</t>
  </si>
  <si>
    <t>$K$5&gt;=$B$5</t>
  </si>
  <si>
    <t>$K$6</t>
  </si>
  <si>
    <t>Baltimore Total Shipped</t>
  </si>
  <si>
    <t>$K$6&gt;=$B$6</t>
  </si>
  <si>
    <t>$K$7</t>
  </si>
  <si>
    <t>Boise Total Shipped</t>
  </si>
  <si>
    <t>$K$7&gt;=$B$7</t>
  </si>
  <si>
    <t>$K$8</t>
  </si>
  <si>
    <t>Dallas Total Shipped</t>
  </si>
  <si>
    <t>$K$8&gt;=$B$8</t>
  </si>
  <si>
    <t>$K$9</t>
  </si>
  <si>
    <t>Denver Total Shipped</t>
  </si>
  <si>
    <t>$K$9&gt;=$B$9</t>
  </si>
  <si>
    <t>$K$10</t>
  </si>
  <si>
    <t>Chicago Total Shipped</t>
  </si>
  <si>
    <t>$K$10&gt;=$B$10</t>
  </si>
  <si>
    <t>$K$11</t>
  </si>
  <si>
    <t>New York Total Shipped</t>
  </si>
  <si>
    <t>$K$11&gt;=$B$11</t>
  </si>
  <si>
    <t>$K$12</t>
  </si>
  <si>
    <t>San Diego Total Shipped</t>
  </si>
  <si>
    <t>$K$12&gt;=$B$12</t>
  </si>
  <si>
    <t>$G$13</t>
  </si>
  <si>
    <t>Total Seattle</t>
  </si>
  <si>
    <t>$G$13&lt;=$G$15</t>
  </si>
  <si>
    <t>$H$13</t>
  </si>
  <si>
    <t>Total Indianapolis</t>
  </si>
  <si>
    <t>$H$13&lt;=$H$15</t>
  </si>
  <si>
    <t>$I$13</t>
  </si>
  <si>
    <t>Total Boston</t>
  </si>
  <si>
    <t>$I$13&lt;=$I$15</t>
  </si>
  <si>
    <t>$G$5&gt;=$C$20</t>
  </si>
  <si>
    <t>$H$5&gt;=$C$20</t>
  </si>
  <si>
    <t>$I$5&gt;=$C$20</t>
  </si>
  <si>
    <t>$J$5&gt;=$C$20</t>
  </si>
  <si>
    <t>$G$6&gt;=$C$20</t>
  </si>
  <si>
    <t>$H$6&gt;=$C$20</t>
  </si>
  <si>
    <t>$I$6&gt;=$C$20</t>
  </si>
  <si>
    <t>$J$6&gt;=$C$20</t>
  </si>
  <si>
    <t>$G$7&gt;=$C$20</t>
  </si>
  <si>
    <t>$H$7&gt;=$C$20</t>
  </si>
  <si>
    <t>$I$7&gt;=$C$20</t>
  </si>
  <si>
    <t>$J$7&gt;=$C$20</t>
  </si>
  <si>
    <t>$G$8&gt;=$C$20</t>
  </si>
  <si>
    <t>$H$8&gt;=$C$20</t>
  </si>
  <si>
    <t>$I$8&gt;=$C$20</t>
  </si>
  <si>
    <t>$J$8&gt;=$C$20</t>
  </si>
  <si>
    <t>$G$9&gt;=$C$20</t>
  </si>
  <si>
    <t>$H$9&gt;=$C$20</t>
  </si>
  <si>
    <t>$I$9&gt;=$C$20</t>
  </si>
  <si>
    <t>$J$9&gt;=$C$20</t>
  </si>
  <si>
    <t>$G$10&gt;=$C$20</t>
  </si>
  <si>
    <t>$H$10&gt;=$C$20</t>
  </si>
  <si>
    <t>$I$10&gt;=$C$20</t>
  </si>
  <si>
    <t>$J$10&gt;=$C$20</t>
  </si>
  <si>
    <t>$G$11&gt;=$C$20</t>
  </si>
  <si>
    <t>$H$11&gt;=$C$20</t>
  </si>
  <si>
    <t>$I$11&gt;=$C$20</t>
  </si>
  <si>
    <t>$J$11&gt;=$C$20</t>
  </si>
  <si>
    <t>$G$12&gt;=$C$20</t>
  </si>
  <si>
    <t>$H$12&gt;=$C$20</t>
  </si>
  <si>
    <t>$I$12&gt;=$C$20</t>
  </si>
  <si>
    <t>$J$12&gt;=$C$20</t>
  </si>
  <si>
    <t>$H$5=integer</t>
  </si>
  <si>
    <t>$J$5=integer</t>
  </si>
  <si>
    <t>$G$6=integer</t>
  </si>
  <si>
    <t>$H$6=integer</t>
  </si>
  <si>
    <t>$I$6=integer</t>
  </si>
  <si>
    <t>$J$6=integer</t>
  </si>
  <si>
    <t>$G$7=integer</t>
  </si>
  <si>
    <t>$H$7=integer</t>
  </si>
  <si>
    <t>$I$7=integer</t>
  </si>
  <si>
    <t>$J$7=integer</t>
  </si>
  <si>
    <t>$G$8=integer</t>
  </si>
  <si>
    <t>$H$8=integer</t>
  </si>
  <si>
    <t>$I$8=integer</t>
  </si>
  <si>
    <t>$J$8=integer</t>
  </si>
  <si>
    <t>$G$9=integer</t>
  </si>
  <si>
    <t>$H$9=integer</t>
  </si>
  <si>
    <t>$I$9=integer</t>
  </si>
  <si>
    <t>$J$9=integer</t>
  </si>
  <si>
    <t>$G$10=integer</t>
  </si>
  <si>
    <t>$H$10=integer</t>
  </si>
  <si>
    <t>$I$10=integer</t>
  </si>
  <si>
    <t>$J$10=integer</t>
  </si>
  <si>
    <t>$G$11=integer</t>
  </si>
  <si>
    <t>$H$11=integer</t>
  </si>
  <si>
    <t>$I$11=integer</t>
  </si>
  <si>
    <t>$J$11=integer</t>
  </si>
  <si>
    <t>$G$12=integer</t>
  </si>
  <si>
    <t>$H$12=integer</t>
  </si>
  <si>
    <t>$I$12=integer</t>
  </si>
  <si>
    <t>$J$12=integer</t>
  </si>
  <si>
    <t>TZAdvantage Distribution Plan</t>
  </si>
  <si>
    <t>Shipping Costs (per Case)</t>
  </si>
  <si>
    <t xml:space="preserve">Number Shipped </t>
  </si>
  <si>
    <t>Distribution Center</t>
  </si>
  <si>
    <t>Demand</t>
  </si>
  <si>
    <t>Seattle</t>
  </si>
  <si>
    <t>Indianapolis</t>
  </si>
  <si>
    <t>Boston</t>
  </si>
  <si>
    <t>Total Shipped</t>
  </si>
  <si>
    <t xml:space="preserve">Atlanta </t>
  </si>
  <si>
    <t>Baltimore</t>
  </si>
  <si>
    <t>Boise</t>
  </si>
  <si>
    <t>Dallas</t>
  </si>
  <si>
    <t>Denver</t>
  </si>
  <si>
    <t>Chicago</t>
  </si>
  <si>
    <t>New York</t>
  </si>
  <si>
    <t>San Diego</t>
  </si>
  <si>
    <t>Initial Inventory</t>
  </si>
  <si>
    <t>Remaining Inventory</t>
  </si>
  <si>
    <t>Number Shipped (F5:J12)</t>
  </si>
  <si>
    <t>Atlanta (I5)</t>
  </si>
  <si>
    <t>B5</t>
  </si>
  <si>
    <t>Baltimore (I6)</t>
  </si>
  <si>
    <t>B6</t>
  </si>
  <si>
    <t>Boise (I7)</t>
  </si>
  <si>
    <t>B7</t>
  </si>
  <si>
    <t>Dallas (I8)</t>
  </si>
  <si>
    <t>B8</t>
  </si>
  <si>
    <t>Denver (I9)</t>
  </si>
  <si>
    <t>B9</t>
  </si>
  <si>
    <t>Chicago (I10)</t>
  </si>
  <si>
    <t>B10</t>
  </si>
  <si>
    <t>New York (I11)</t>
  </si>
  <si>
    <t>B11</t>
  </si>
  <si>
    <t>San Diego (I12)</t>
  </si>
  <si>
    <t>B12</t>
  </si>
  <si>
    <t>Number Shipped</t>
  </si>
  <si>
    <t>Inventory</t>
  </si>
  <si>
    <t>F15</t>
  </si>
  <si>
    <t>G15</t>
  </si>
  <si>
    <t>H15</t>
  </si>
  <si>
    <t>J15</t>
  </si>
  <si>
    <t>Shipping Contracts - Answer Report 2</t>
  </si>
  <si>
    <t>Distribution - Answer Report</t>
  </si>
  <si>
    <t>Shipping Contracts - Answer Report 1</t>
  </si>
  <si>
    <t>Created by</t>
  </si>
  <si>
    <t>Travis Day</t>
  </si>
  <si>
    <t>Last Modified</t>
  </si>
  <si>
    <t>Workbook Description</t>
  </si>
  <si>
    <t>Worksheet Name</t>
  </si>
  <si>
    <t>Solver will find the optimal solution to most any problem.</t>
  </si>
  <si>
    <t>Using Solver is better than using Trial &amp; Error to optimize a solution</t>
  </si>
  <si>
    <t>Use Conditional Formatting to signify when a constraint has been exceeded</t>
  </si>
  <si>
    <t>Rules, Limits, Boundaries, or Guidelines Excel must abide by when solving a problem</t>
  </si>
  <si>
    <t>Monthly payment</t>
  </si>
  <si>
    <t>Pmt Type (beg=1, end=0)</t>
  </si>
  <si>
    <t>Payments per year</t>
  </si>
  <si>
    <t>Term (years)</t>
  </si>
  <si>
    <t>Interest rate</t>
  </si>
  <si>
    <t>Amount to finance</t>
  </si>
  <si>
    <t>Down payment</t>
  </si>
  <si>
    <t>Manufacturer's rebate</t>
  </si>
  <si>
    <t>Price of car</t>
  </si>
  <si>
    <t>Solver</t>
  </si>
  <si>
    <t>Goal Seek</t>
  </si>
  <si>
    <t>Profit</t>
  </si>
  <si>
    <t>Hourly cost of labor</t>
  </si>
  <si>
    <t>Total demand for premium computers</t>
  </si>
  <si>
    <t>Number of premium computers produced</t>
  </si>
  <si>
    <t>Total demand for discount computers</t>
  </si>
  <si>
    <t>Number of discount computers produced</t>
  </si>
  <si>
    <t>Total demand for laptop computers</t>
  </si>
  <si>
    <t>Number of laptops produced</t>
  </si>
  <si>
    <t>Total demand for desktop computers</t>
  </si>
  <si>
    <t>Number of desktops produced</t>
  </si>
  <si>
    <t>Labor hours available</t>
  </si>
  <si>
    <t>Total number of hours used</t>
  </si>
  <si>
    <t>Constraints (Rules, Limits, Boundaries, Guidelines)</t>
  </si>
  <si>
    <t>Premium laptop</t>
  </si>
  <si>
    <t>Premium desktop</t>
  </si>
  <si>
    <t>Discount laptop</t>
  </si>
  <si>
    <t>Discount desktop</t>
  </si>
  <si>
    <t>Unit Profit</t>
  </si>
  <si>
    <t>Hours</t>
  </si>
  <si>
    <t>Quantity</t>
  </si>
  <si>
    <t>Copy and paste formats using the Format Painter.</t>
  </si>
  <si>
    <t>Premium laptop Quantity</t>
  </si>
  <si>
    <t>Premium desktop Quantity</t>
  </si>
  <si>
    <t>Discount laptop Quantity</t>
  </si>
  <si>
    <t>Discount desktop Quantity</t>
  </si>
  <si>
    <t>Microsoft Excel 10.0 Answer Report</t>
  </si>
  <si>
    <t>Premium Computers</t>
  </si>
  <si>
    <t>Discount Computers</t>
  </si>
  <si>
    <t>All Laptops</t>
  </si>
  <si>
    <t>All Desktops</t>
  </si>
  <si>
    <t>Produced</t>
  </si>
  <si>
    <t>Labor Hours</t>
  </si>
  <si>
    <t>Available</t>
  </si>
  <si>
    <t>Used</t>
  </si>
  <si>
    <t>Design #2</t>
  </si>
  <si>
    <t>Design #1</t>
  </si>
  <si>
    <r>
      <t xml:space="preserve">Max Warehouse Space </t>
    </r>
    <r>
      <rPr>
        <b/>
        <sz val="10"/>
        <rFont val="Arial Narrow"/>
        <family val="2"/>
      </rPr>
      <t>(cubic feet)</t>
    </r>
  </si>
  <si>
    <t>Maximum Allowed Budget</t>
  </si>
  <si>
    <t xml:space="preserve"> </t>
  </si>
  <si>
    <t>Total Cubic Feet</t>
  </si>
  <si>
    <t>Total Potential Profit</t>
  </si>
  <si>
    <t>Quantity to Order</t>
  </si>
  <si>
    <t>Customer Requests</t>
  </si>
  <si>
    <t>Cubic feet per Unit</t>
  </si>
  <si>
    <t>Profit per Unit</t>
  </si>
  <si>
    <t>Unit Wholesale Cost</t>
  </si>
  <si>
    <t>Unit Retail Price</t>
  </si>
  <si>
    <t>Totals</t>
  </si>
  <si>
    <t>Microwaves</t>
  </si>
  <si>
    <t>Stoves</t>
  </si>
  <si>
    <t>Refrigerators</t>
  </si>
  <si>
    <t>GoldStar Order Worksheet</t>
  </si>
  <si>
    <t>Appliance Mart Superstore</t>
  </si>
  <si>
    <t xml:space="preserve">    Required Audience</t>
  </si>
  <si>
    <t xml:space="preserve">    Size of Audience Reached</t>
  </si>
  <si>
    <t xml:space="preserve">    Minimum Number of Radio Ads</t>
  </si>
  <si>
    <t xml:space="preserve">    Minimum Number of Magazine Ads</t>
  </si>
  <si>
    <t xml:space="preserve">    Advertising Budget</t>
  </si>
  <si>
    <t xml:space="preserve">    Total cost of Advertising</t>
  </si>
  <si>
    <t>Radio</t>
  </si>
  <si>
    <t>Magazine</t>
  </si>
  <si>
    <t>Audience</t>
  </si>
  <si>
    <t>Cost Per Ad</t>
  </si>
  <si>
    <t>Number of Ads</t>
  </si>
  <si>
    <t>Maximum Warehouse Space (cubic feet)</t>
  </si>
  <si>
    <t>##</t>
  </si>
  <si>
    <t>$D$11&gt;=$D$10</t>
  </si>
  <si>
    <t>solver_answer</t>
  </si>
  <si>
    <t>Quantity to Order Microwaves</t>
  </si>
  <si>
    <t>$D$11</t>
  </si>
  <si>
    <t>$C$11&gt;=$C$10</t>
  </si>
  <si>
    <t>Quantity to Order Stoves</t>
  </si>
  <si>
    <t>$C$11</t>
  </si>
  <si>
    <t>$B$11&gt;=$B$10</t>
  </si>
  <si>
    <t>Quantity to Order Refrigerators</t>
  </si>
  <si>
    <t>$B$11</t>
  </si>
  <si>
    <t>$D$11=integer</t>
  </si>
  <si>
    <t>$C$11=integer</t>
  </si>
  <si>
    <t>$B$11=integer</t>
  </si>
  <si>
    <t>$E$15&lt;=$B$18</t>
  </si>
  <si>
    <t>solver_cubicfeet</t>
  </si>
  <si>
    <t>Total Cubic Feet Totals</t>
  </si>
  <si>
    <t>$E$15</t>
  </si>
  <si>
    <t>$E$13&lt;=$B$17</t>
  </si>
  <si>
    <t>solver_cost</t>
  </si>
  <si>
    <t>Total Cost Totals</t>
  </si>
  <si>
    <t>$E$13</t>
  </si>
  <si>
    <t>your_guess</t>
  </si>
  <si>
    <t>solver_profit</t>
  </si>
  <si>
    <t>your_profit</t>
  </si>
  <si>
    <t>Total Potential Profit Totals</t>
  </si>
  <si>
    <t>$E$14</t>
  </si>
  <si>
    <t>Worksheet: [Excel Solver Labwork.xls]Goldstar</t>
  </si>
  <si>
    <t>Maximum # of Chairs</t>
  </si>
  <si>
    <t>Max Square Footage Allowed</t>
  </si>
  <si>
    <t>Max Order Cost Allowed</t>
  </si>
  <si>
    <t>Total Square Footage</t>
  </si>
  <si>
    <t>Total Potentiial Profit</t>
  </si>
  <si>
    <t>Square feet per Unit</t>
  </si>
  <si>
    <t>Chairs</t>
  </si>
  <si>
    <t>Couches</t>
  </si>
  <si>
    <t>Furniture Sale Order Worksheet</t>
  </si>
  <si>
    <t>Home Furnishings Warehouse</t>
  </si>
  <si>
    <t>Quantity to Order Chairs</t>
  </si>
  <si>
    <t>Quantity to Order Couches</t>
  </si>
  <si>
    <t>$C$11&lt;=$B$20</t>
  </si>
  <si>
    <t>$D$15&lt;=$B$18</t>
  </si>
  <si>
    <t>solver_sqfeet</t>
  </si>
  <si>
    <t>Total Square Footage Total</t>
  </si>
  <si>
    <t>$D$15</t>
  </si>
  <si>
    <t>$D$13&lt;=$B$17</t>
  </si>
  <si>
    <t>Total Cost Total</t>
  </si>
  <si>
    <t>$D$13</t>
  </si>
  <si>
    <t>solver profit</t>
  </si>
  <si>
    <t>Total Potential Profit Total</t>
  </si>
  <si>
    <t>$D$14</t>
  </si>
  <si>
    <t>Report Created: 10/15/2001 9:52:44 AM</t>
  </si>
  <si>
    <t>Worksheet: [Excel Solver Labwork.xls]Home Furnishings</t>
  </si>
  <si>
    <t>solver_better_answer</t>
  </si>
  <si>
    <t>solver_orginal answer</t>
  </si>
  <si>
    <t>solver better profit</t>
  </si>
  <si>
    <t>solver original profit</t>
  </si>
  <si>
    <t>Using Goal Seek versus Solver</t>
  </si>
  <si>
    <t>How to begin using Solver</t>
  </si>
  <si>
    <t>What to use (and not use) for Solver's Changing Cells</t>
  </si>
  <si>
    <t>Non-Negativity Constraint: ensure your answers make sense….</t>
  </si>
  <si>
    <t>Some worksheet designs allow for easier entry of constraints</t>
  </si>
  <si>
    <t>Ranges of cells can be entered as a single constraint</t>
  </si>
  <si>
    <t>Integer Constraints can help ensure that your answers "make sense"</t>
  </si>
  <si>
    <t>Rounding solver's optimal values doesn't necessarily provide the optimal solution</t>
  </si>
  <si>
    <t>Solver sometimes seems to "ignore" the constraints you've supplied</t>
  </si>
  <si>
    <t>When solver can't solve a problem</t>
  </si>
  <si>
    <t>Relaxing a constraint can allow solver to solve a previously "unsolvable" problem</t>
  </si>
  <si>
    <t>A case where solver may not produce an optimal solution</t>
  </si>
  <si>
    <t>Solution after second Solver run (after changing solver options)</t>
  </si>
  <si>
    <t>Solution after first Solver run (using default solver options)</t>
  </si>
  <si>
    <t>Sample Solver Problem</t>
  </si>
  <si>
    <t>Goldstar Answer Report</t>
  </si>
  <si>
    <t>Enhancing Decision Making with Solver</t>
  </si>
  <si>
    <t>Performing What-If Analysis Using Goal Seek</t>
  </si>
  <si>
    <t>The Other Side of What-If Analysis</t>
  </si>
  <si>
    <t>Creating a Solver Model - Maximize # of Tournament Raquets Produced</t>
  </si>
  <si>
    <t>Total Number of Racquets Produced</t>
  </si>
  <si>
    <t>TZAdvantage Model I Number of Racquets Produced</t>
  </si>
  <si>
    <t>TZAdvantage Model II Number of Racquets Produced</t>
  </si>
  <si>
    <t>$H$6&lt;=$C$10</t>
  </si>
  <si>
    <t>Total Carbon Fiber Used (ounces)</t>
  </si>
  <si>
    <t>$D$6&lt;=$C$13</t>
  </si>
  <si>
    <t>Total Graphite Fiber Used (ounces)</t>
  </si>
  <si>
    <t>$E$6&lt;=$C$14</t>
  </si>
  <si>
    <t>Total Kevlar Fiber Used (ounces)</t>
  </si>
  <si>
    <t>$F$6&lt;=$C$15</t>
  </si>
  <si>
    <t>$G$4&gt;=$C$11</t>
  </si>
  <si>
    <t>$G$5&gt;=$C$12</t>
  </si>
  <si>
    <t>Microsoft Excel 14.0 Answer Report</t>
  </si>
  <si>
    <t>Worksheet: [Production Plan L2-Fig09-23.xlsx]Maximize Racquets and Times</t>
  </si>
  <si>
    <t>Report Created: 3/17/2013 3:18:30 PM</t>
  </si>
  <si>
    <t>Result: Solver found a solution.  All Constraints and optimality conditions are satisfied.</t>
  </si>
  <si>
    <t>Solver Engine</t>
  </si>
  <si>
    <t>Engine: Simplex LP</t>
  </si>
  <si>
    <t>Solution Time: 0.016 Seconds.</t>
  </si>
  <si>
    <t>Iterations: 1 Subproblems: 0</t>
  </si>
  <si>
    <t>Solver Options</t>
  </si>
  <si>
    <t>Max Time 100 sec,  Iterations 100, Precision 0.000001</t>
  </si>
  <si>
    <t>Max Subproblems Unlimited, Max Integer Sols Unlimited, Integer Tolerance 5%, Assume NonNegative</t>
  </si>
  <si>
    <t>Objective Cell (Max)</t>
  </si>
  <si>
    <t>Variable Cells</t>
  </si>
  <si>
    <t>Integer</t>
  </si>
  <si>
    <t>Total Molding Time (hours)</t>
  </si>
  <si>
    <t>$G$6&lt;=$C$17</t>
  </si>
  <si>
    <t>Total Finishing Time (hours)</t>
  </si>
  <si>
    <t>$H$6&lt;=$C$18</t>
  </si>
  <si>
    <t>$J$6&lt;=$C$10</t>
  </si>
  <si>
    <t>$I$5&gt;=$C$12</t>
  </si>
  <si>
    <t>$I$4:$I$5=Integer</t>
  </si>
  <si>
    <t>Worksheet: [Production Plan L1 Solution.xlsx]Maximize Racquets</t>
  </si>
  <si>
    <t>Report Created: 5/13/2010 2:23:09 AM</t>
  </si>
  <si>
    <t>Max Subproblems Unlimited, Max Integer Sols Unlimited, Integer Tolerance 5%, Solve Without Integer Constraints</t>
  </si>
  <si>
    <t>$G$4:$G$5=Integer</t>
  </si>
  <si>
    <t>Worksheet: [Production Plan L1 Solution-revised2.xlsx]Maximize Racquets</t>
  </si>
  <si>
    <t>Report Created: 6/1/2010 7:30:55 PM</t>
  </si>
  <si>
    <t>Solution Time: 0.031 Seconds.</t>
  </si>
  <si>
    <t>Max Subproblems Unlimited, Max Integer Sols Unlimited, Integer Tolerance 5%</t>
  </si>
  <si>
    <t>Format all cells BEFORE using solver (&amp; creating the answer report)!</t>
  </si>
  <si>
    <t xml:space="preserve">The Objective Cell (referred to as the Target cell in previous versions of Excel) must be a cell that contains a formula.  This is the cell that is your ultimate "Goal."  
Are you trying to Maximize Profit?  Then select the cell with the formula for Profit as the Objective Cell, and then next to Equal To: choose Max. (In other examples, you may instead by trying to minimize costs....)
</t>
  </si>
  <si>
    <t xml:space="preserve">The Solver tool is accesssible from the Data menu.  If Solver isn't listed in the Data menu, you may have to enable the Solver tool.  Enable Solver by clicking Excel, Options, Add-Ins...and then click the Go.... button at the bottom next to "Manage: Excel Add-ins."  Then check the box next to Solver Add-in.  If the Solver Add-In isn't listed as a choice among the available Add-Ins, you may need to install it from the Microsoft Office CD.
(Click Start, Settings,  Control Panel, Add/Remove Programs, then highlight Microsoft Offlice and click Change…then follow the instructions from there.)
</t>
  </si>
  <si>
    <t>The "goal" for this example is to maximize Profit.  You could use trial &amp; error to plug in various values for the Quantity of PC's to see how high a profit you could get.  But solver will usually give you a much better solution to your problem, and much quicker too.</t>
  </si>
  <si>
    <t>What to use for the Objective cell</t>
  </si>
  <si>
    <t>Enter multiple constraints at once</t>
  </si>
  <si>
    <t xml:space="preserve">Notice that rather than entering individual &gt;=0 constraints for each changing cell (B4&gt;=0, B5&gt;=0, etc.), it is possible to enter a single consraint that specifies a range of cells must all be &gt;=0.  
Granted,  for this example it would be much easier to simply check the box to "Make Unconstrained Variables Non-Negative.)  But what about the other indvidual constraints that are listed?
</t>
  </si>
  <si>
    <t xml:space="preserve">One other error message Solver may sometimes produce is the "Solver could not find a feasible solution."  This means that there's no solution to the problem using the constraints you specified.  
A valid solution does not exist for the problem above.  There's no way to use a budget of $125,000 to reach an audience size of 10,000,000, while placing the minimum ads (4 and 10) specified in the problem.  You'd have to tell your boss to either give you more budget, lower the acceptable audience size reached, or to lower the minimum ads placed for Magazine and Radio Ads.  Relaxing any of these constraints may allow the problem to be solved.
</t>
  </si>
  <si>
    <t>Min</t>
  </si>
  <si>
    <t>Number</t>
  </si>
  <si>
    <t>Production</t>
  </si>
  <si>
    <t xml:space="preserve">It's kind of annoying, but depdending on your versiion of Excel/Solver and Solver options, sometimes even when you enter a constraint (like the Integer or &gt;=0 constraint), Solver doesn't always abide 100% by your constraint.  (Trying to solve this problem in an older version of Excel resulted in a Premium Laptop quantity of -1.84741E-13…which is practially 0, but not quite.)
Solver may sometimes get your pretty close to what you want, without getting it EXACTLY right.  In a case like this, you could just delete the -1.84741E-13 and replace it with a 0.
</t>
  </si>
  <si>
    <r>
      <t xml:space="preserve">The cells used for "By Changing Variable Cells:" must be those cells that where you would normally do your trial &amp; error.  These are the cells where Solver will plug in values to arrive at the optimal solution.  
Changing/Variable Cells should only be cells that contain values.  
</t>
    </r>
    <r>
      <rPr>
        <b/>
        <sz val="10"/>
        <rFont val="Arial"/>
        <family val="2"/>
      </rPr>
      <t>Variable Cells should NEVER be cells that contain formulas!</t>
    </r>
    <r>
      <rPr>
        <sz val="10"/>
        <rFont val="Arial"/>
        <family val="2"/>
      </rPr>
      <t xml:space="preserve">
If cells with formulas are specified as changing cells, those formulas will be deleted!</t>
    </r>
  </si>
  <si>
    <t>Desired monthly payment</t>
  </si>
  <si>
    <t>Using Solver with Flexible Objective Value</t>
  </si>
  <si>
    <t>Microsoft Excel 16.0 Answer Report</t>
  </si>
  <si>
    <t>Engine: GRG Nonlinear</t>
  </si>
  <si>
    <t>Iterations: 4 Subproblems: 0</t>
  </si>
  <si>
    <t xml:space="preserve"> Convergence 0.0001, Population Size 100, Random Seed 0, Derivatives Forward, Require Bounds</t>
  </si>
  <si>
    <t>$B$7</t>
  </si>
  <si>
    <t>$B$7&gt;=0</t>
  </si>
  <si>
    <r>
      <rPr>
        <sz val="10"/>
        <rFont val="Arial"/>
        <family val="2"/>
      </rPr>
      <t>Note:  For information about the various Solving Methods, you can refer to websites such as</t>
    </r>
    <r>
      <rPr>
        <u/>
        <sz val="10"/>
        <color indexed="12"/>
        <rFont val="Arial"/>
        <family val="2"/>
      </rPr>
      <t xml:space="preserve"> https://www.engineerexcel.com/excel-solver-solving-method-choose/.</t>
    </r>
  </si>
  <si>
    <t>Look at the design of these two problems.  Design #2 is much cleaner and easier to read.  And one other large advantage of Design #2 arises when attempting to enter constraints…  Design #2 (in column format) allows for a single constraint to be used rather than four separate constraints.  Even if there were 50 different types of computers, Design #2 can easily handle that situation by still using a single constraint range (all the values in the Produced column must be &lt;= their respective values in the Demand column.  With Design #1 you'd have to enter 50 different constraints.  (See the next sheet for an example of the constraint ranges.)</t>
  </si>
  <si>
    <t>Report Created: 10/15/2019 9:50:56 AM</t>
  </si>
  <si>
    <t>Worksheet Title</t>
  </si>
  <si>
    <t>Objective Cell values do not converge (when constraints are not specified before solving)</t>
  </si>
  <si>
    <t xml:space="preserve">If you are trying to determine the number of computers to produce in order to maximize profit, yet you do not specify any constraints before you solve, solver will try to produce "infinity" computers…(Solver will recognize the solution as "going to infinity" and will stop its iterations).
Attempting to maximize profit without providing any constraints (like the number of labor hours available) will cause Solver will return an error message: "The Objective Cell values do not converge."
</t>
  </si>
  <si>
    <t>Additional Examples</t>
  </si>
  <si>
    <t>Enable the Solver Add-In, if not available in the Data ribbon</t>
  </si>
  <si>
    <t xml:space="preserve">Solver's changing cells should NEVER be cells with formulas!!!
When using solver, it will delete the values in your changing cells and replace them with the new, optimal values.  After Solving, create an answer report to compare the old values with the new, optimal solver values.  (Note: The values above in yellow are not Solver's optimal values...they are the values before solving.)
</t>
  </si>
  <si>
    <t>Design #2 (Much better)</t>
  </si>
  <si>
    <t>Design #2 now allows for minimums other than 0 to be specified.</t>
  </si>
  <si>
    <t>https://www.engineerexcel.com/excel-solver-solving-method-choose</t>
  </si>
  <si>
    <t>Excel Solver: Which Solving Method Should I Choose?</t>
  </si>
  <si>
    <t>GRG Non-linerar is good method to choose as the default Solving Method.</t>
  </si>
  <si>
    <t>For a detailed explanation of the differences in Solving Methods, refer to the following site:</t>
  </si>
  <si>
    <t>Hidden</t>
  </si>
  <si>
    <t>Visibility</t>
  </si>
  <si>
    <t>UNC_DAYT_EXCEL_4.5.1_LECTURE_SOLVER_VS_GOAL_SEEK.mp4</t>
  </si>
  <si>
    <t>UNC_DAYT_EXCEL_4.5.2_LECTURE_CONSTRAINTS_CONDITIONAL_FORMAT_TRIAL_&amp;_ERROR.mp4</t>
  </si>
  <si>
    <t>UNC_DAYT_EXCEL_4.5.3_LECTURE_SOLVER_ADD-IN_TO_FIND_OPTIMAL_VALUES.mp4</t>
  </si>
  <si>
    <t>UNC_DAYT_EXCEL_4.5.4_LECTURE_ANSWER_REPORTS.mp4</t>
  </si>
  <si>
    <t>UNC_DAYT_EXCEL_4.5.5_LECTURE_SOLVER_PARAMETERS_&amp;_SETTING_CONSTRAINTS.mp4</t>
  </si>
  <si>
    <t>Format Worksheets Before Solving and Producing an Answer Report</t>
  </si>
  <si>
    <t>Creating a Solver Answer Report</t>
  </si>
  <si>
    <t>UNC_DAYT_EXCEL_4.5.6_LECTURE_MULTIPLE_CONSTRAINTS_&amp;_CONSTRAINT_RANGES.mp4</t>
  </si>
  <si>
    <t>UNC_DAYT_EXCEL_4.5.6b_LECTURE_CONSTRAINT_RANGES.mp4</t>
  </si>
  <si>
    <t>UNC_DAYT_EXCEL_4.5.7_LECTURE_INTEGER_CONSTRAINT_&amp;_SOLVER_OPTIONS.mp4</t>
  </si>
  <si>
    <t>UNC_DAYT_EXCEL_4.5.8_LECTURE_NO_FEASIBLE_SOLUTION_RELAXING_CONSTRAINTS_SOLVING_METHODS.mp4</t>
  </si>
  <si>
    <t>The remaining worksheets are all supplemental.</t>
  </si>
  <si>
    <t>Video Link</t>
  </si>
  <si>
    <t>$B$8</t>
  </si>
  <si>
    <t>$B$9</t>
  </si>
  <si>
    <t>$B$8&gt;=0</t>
  </si>
  <si>
    <t>$B$9&gt;=0</t>
  </si>
  <si>
    <t>Raising the Advertising Budget from $125,000 to $130,000 allows the problem to be solved.</t>
  </si>
  <si>
    <t>Lowering the Minimum Number of Radio Ads from 10 to 9 also would allow the problem to be solved.</t>
  </si>
  <si>
    <t xml:space="preserve">Another constraint you need to consider with Solver is the "Integer Constraint".  When solving a problem, Solver might suggest that you order (or produce) part of a refrigerators or part of microwaves.  But this doesn't really make sense.  You can't order 91.27 microwaves.
Some people might suggest that we simply round up or round down our optimal values.  Thay may work sometimes, but not always.  Rounding up or down may make your solution exceed one of your constraints, or may otherwise result in a non-optimal solution.  Therefore in such cases, you can use the Integer Constraint.
Note:  Integer Constraints can add significant complexity (and time required to solve) advanced Solver problems in some spreadsheets.  To ensure Integer constraints are applied, check the Solver Options and uncheck "Ignore Integer Constraints." </t>
  </si>
  <si>
    <t>This worksheet shows an example of a problem where Solver did not produce the optimal solution when the default Solver options were used.  By changing the Integer Optimality Tolerance to 0%, Solver can find an even better solution.  For more info, see:</t>
  </si>
  <si>
    <t>https://www.solver.com/excel-solver-integer-constraints-and-integer-optimality-tolerance</t>
  </si>
  <si>
    <t>More info on other options can be found here:</t>
  </si>
  <si>
    <t>https://www.solver.com/excel-solver-change-options-all-solving-methods</t>
  </si>
  <si>
    <t>When choosing to "Outline Reports" certain rows are "grouped" (hidden).  To see the grouped rows, click the + symbols to the left of the rown headings.</t>
  </si>
  <si>
    <t>Video Length</t>
  </si>
  <si>
    <t>Segment</t>
  </si>
  <si>
    <t>Total Video Length</t>
  </si>
  <si>
    <t>Worksheet: [8_Solving_Problems_Notes.xlsx]Optimal Values</t>
  </si>
  <si>
    <t>Report Created: 2/23/2022 3:41:49 PM</t>
  </si>
  <si>
    <t>Solution Time: 0.219 Seconds.</t>
  </si>
  <si>
    <t>$E$25</t>
  </si>
  <si>
    <t>$B$10</t>
  </si>
  <si>
    <t>$E$14&lt;=$E$15</t>
  </si>
  <si>
    <t>$E$16</t>
  </si>
  <si>
    <t>$E$16&lt;=$E$17</t>
  </si>
  <si>
    <t>$E$18</t>
  </si>
  <si>
    <t>$E$18&lt;=$E$19</t>
  </si>
  <si>
    <t>$E$20</t>
  </si>
  <si>
    <t>$E$20&lt;=$E$21</t>
  </si>
  <si>
    <t>$E$22</t>
  </si>
  <si>
    <t>$E$22&lt;=$E$23</t>
  </si>
  <si>
    <t>$B$10&gt;=0</t>
  </si>
  <si>
    <t>$B$7:$B$10=Integer</t>
  </si>
  <si>
    <t>$B$7:$B$10</t>
  </si>
  <si>
    <t>$B$7:$B$10 &gt;= 0</t>
  </si>
  <si>
    <t>Binding versus Not Binding Constraints</t>
  </si>
  <si>
    <t xml:space="preserve">Another constraint you always need to consider is the non-negativity constraint.  When solving a problem, Solver solves it mathematically, which may sometimes may lead to answers which do not "make sense" when applied to a particular "real life" problem.  For the example above, no minimum value constraints have been specified for the quantities of computers to be built.  Even so, constraints should be specfied to ensure that the minimum values should be 0.
Mathematically, the quanitties of PC's to produce to maximize profit might include some negative values.  Solver suggests that the optimal # of Discount Desktops should be negative: (-1000) and the Premium laptop quantity should also be negative (-800).  In reality, you cannot produce a negative # of PC's.  This just does not make sense.
Instruct solver to only use postitve values for its changing cells using one of two methods:  use a constraints specifying that the changing cells must be &gt;=0, or simply check the box next to "Make Unconstrained Variables Non-Negative."
NOTE:  Using a constraint (rather than the checkbox) can be more flexible, since you can easily change the minimum value to something other than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</si>
</sst>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5" formatCode="&quot;$&quot;#,##0_);\(&quot;$&quot;#,##0\)"/>
    <numFmt numFmtId="6" formatCode="&quot;$&quot;#,##0_);[Red]\(&quot;$&quot;#,##0\)"/>
    <numFmt numFmtId="7" formatCode="&quot;$&quot;#,##0.00_);\(&quot;$&quot;#,##0.00\)"/>
    <numFmt numFmtId="8" formatCode="&quot;$&quot;#,##0.00_);[Red]\(&quot;$&quot;#,##0.00\)"/>
    <numFmt numFmtId="41" formatCode="_(* #,##0_);_(* \(#,##0\);_(* &quot;-&quot;_);_(@_)"/>
    <numFmt numFmtId="44" formatCode="_(&quot;$&quot;* #,##0.00_);_(&quot;$&quot;* \(#,##0.00\);_(&quot;$&quot;* &quot;-&quot;??_);_(@_)"/>
    <numFmt numFmtId="43" formatCode="_(* #,##0.00_);_(* \(#,##0.00\);_(* &quot;-&quot;??_);_(@_)"/>
    <numFmt numFmtId="164" formatCode="m/d/yyyy\ h:mm\ AM/PM"/>
    <numFmt numFmtId="165" formatCode="&quot;$&quot;#,##0"/>
    <numFmt numFmtId="166" formatCode="_(* #,##0_);_(* \(#,##0\);_(* &quot;-&quot;??_);_(@_)"/>
    <numFmt numFmtId="167" formatCode="[&lt;0.0415]m&quot;m&quot;\ s&quot;s&quot;;[h]&quot;h&quot;\ m&quot;m&quot;\ s&quot;s&quot;;@"/>
    <numFmt numFmtId="168" formatCode="m&quot;m&quot;\ s&quot;s&quot;;@"/>
    <numFmt numFmtId="169" formatCode="[&lt;0.0415]m&quot;min&quot;\ s&quot;sec&quot;;[h]&quot;hr&quot;\ m&quot;min&quot;\ s&quot;sec&quot;;@"/>
  </numFmts>
  <fonts count="42" x14ac:knownFonts="1">
    <font>
      <sz val="10"/>
      <name val="Arial"/>
    </font>
    <font>
      <sz val="10"/>
      <name val="Arial"/>
      <family val="2"/>
    </font>
    <font>
      <sz val="8"/>
      <name val="Arial"/>
      <family val="2"/>
    </font>
    <font>
      <b/>
      <sz val="10"/>
      <name val="Arial"/>
      <family val="2"/>
    </font>
    <font>
      <b/>
      <sz val="10"/>
      <color indexed="18"/>
      <name val="Arial"/>
      <family val="2"/>
    </font>
    <font>
      <sz val="10"/>
      <name val="Arial"/>
      <family val="2"/>
    </font>
    <font>
      <b/>
      <sz val="14"/>
      <name val="Arial"/>
      <family val="2"/>
    </font>
    <font>
      <u/>
      <sz val="10"/>
      <color indexed="12"/>
      <name val="Arial"/>
      <family val="2"/>
    </font>
    <font>
      <sz val="10"/>
      <name val="Arial"/>
      <family val="2"/>
    </font>
    <font>
      <sz val="10"/>
      <name val="MS Sans Serif"/>
      <family val="2"/>
    </font>
    <font>
      <sz val="10"/>
      <color indexed="12"/>
      <name val="Arial"/>
      <family val="2"/>
    </font>
    <font>
      <b/>
      <sz val="12"/>
      <name val="Arial"/>
      <family val="2"/>
    </font>
    <font>
      <sz val="8"/>
      <color indexed="81"/>
      <name val="Tahoma"/>
      <family val="2"/>
    </font>
    <font>
      <b/>
      <sz val="8"/>
      <color indexed="81"/>
      <name val="Tahoma"/>
      <family val="2"/>
    </font>
    <font>
      <b/>
      <sz val="10"/>
      <name val="Arial"/>
      <family val="2"/>
    </font>
    <font>
      <sz val="10"/>
      <color indexed="12"/>
      <name val="Arial"/>
      <family val="2"/>
    </font>
    <font>
      <sz val="10"/>
      <color indexed="12"/>
      <name val="MS Sans Serif"/>
      <family val="2"/>
    </font>
    <font>
      <b/>
      <sz val="10"/>
      <name val="MS Sans Serif"/>
      <family val="2"/>
    </font>
    <font>
      <b/>
      <sz val="10"/>
      <name val="Arial Narrow"/>
      <family val="2"/>
    </font>
    <font>
      <i/>
      <sz val="10"/>
      <name val="MS Sans Serif"/>
      <family val="2"/>
    </font>
    <font>
      <b/>
      <i/>
      <sz val="10"/>
      <color indexed="10"/>
      <name val="MS Sans Serif"/>
      <family val="2"/>
    </font>
    <font>
      <b/>
      <sz val="16"/>
      <color indexed="10"/>
      <name val="Arial"/>
      <family val="2"/>
    </font>
    <font>
      <i/>
      <sz val="10"/>
      <name val="Arial"/>
      <family val="2"/>
    </font>
    <font>
      <b/>
      <i/>
      <sz val="10"/>
      <color indexed="10"/>
      <name val="Arial"/>
      <family val="2"/>
    </font>
    <font>
      <sz val="10"/>
      <color indexed="10"/>
      <name val="Arial"/>
      <family val="2"/>
    </font>
    <font>
      <sz val="10"/>
      <color indexed="10"/>
      <name val="Arial"/>
      <family val="2"/>
    </font>
    <font>
      <sz val="13.5"/>
      <name val="Arial"/>
      <family val="2"/>
    </font>
    <font>
      <sz val="10"/>
      <color indexed="8"/>
      <name val="Arial"/>
      <family val="2"/>
    </font>
    <font>
      <b/>
      <sz val="14"/>
      <color indexed="8"/>
      <name val="Arial"/>
      <family val="2"/>
    </font>
    <font>
      <b/>
      <sz val="10"/>
      <color indexed="8"/>
      <name val="Arial"/>
      <family val="2"/>
    </font>
    <font>
      <sz val="10"/>
      <color indexed="8"/>
      <name val="MS Sans Serif"/>
      <family val="2"/>
    </font>
    <font>
      <sz val="9"/>
      <color indexed="81"/>
      <name val="Tahoma"/>
      <family val="2"/>
    </font>
    <font>
      <sz val="10"/>
      <color rgb="FF000000"/>
      <name val="Arial"/>
      <family val="2"/>
    </font>
    <font>
      <sz val="9"/>
      <name val="Arial"/>
      <family val="2"/>
    </font>
    <font>
      <sz val="10"/>
      <color rgb="FF0070C0"/>
      <name val="Arial"/>
      <family val="2"/>
    </font>
    <font>
      <b/>
      <sz val="10"/>
      <color rgb="FF0070C0"/>
      <name val="Arial"/>
      <family val="2"/>
    </font>
    <font>
      <u/>
      <sz val="10"/>
      <color rgb="FF3333FF"/>
      <name val="Arial"/>
      <family val="2"/>
    </font>
    <font>
      <sz val="10"/>
      <name val="Arial"/>
      <family val="2"/>
    </font>
    <font>
      <b/>
      <u/>
      <sz val="10"/>
      <color indexed="12"/>
      <name val="Arial"/>
      <family val="2"/>
    </font>
    <font>
      <b/>
      <u/>
      <sz val="10"/>
      <name val="Arial"/>
      <family val="2"/>
    </font>
    <font>
      <b/>
      <u/>
      <sz val="10"/>
      <color rgb="FF3333FF"/>
      <name val="Arial"/>
      <family val="2"/>
    </font>
    <font>
      <b/>
      <sz val="9"/>
      <color indexed="81"/>
      <name val="Tahoma"/>
      <family val="2"/>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3"/>
        <bgColor indexed="64"/>
      </patternFill>
    </fill>
    <fill>
      <patternFill patternType="solid">
        <fgColor indexed="40"/>
        <bgColor indexed="64"/>
      </patternFill>
    </fill>
    <fill>
      <patternFill patternType="solid">
        <fgColor indexed="42"/>
        <bgColor indexed="64"/>
      </patternFill>
    </fill>
    <fill>
      <patternFill patternType="solid">
        <fgColor indexed="43"/>
        <bgColor indexed="64"/>
      </patternFill>
    </fill>
  </fills>
  <borders count="37">
    <border>
      <left/>
      <right/>
      <top/>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23"/>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12">
    <xf numFmtId="0" fontId="0" fillId="0" borderId="0"/>
    <xf numFmtId="43" fontId="8" fillId="0" borderId="0" applyFont="0" applyFill="0" applyBorder="0" applyAlignment="0" applyProtection="0"/>
    <xf numFmtId="4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7" fontId="8" fillId="0" borderId="0" applyFont="0" applyFill="0" applyBorder="0" applyAlignment="0" applyProtection="0"/>
    <xf numFmtId="0" fontId="7" fillId="0" borderId="0" applyNumberFormat="0" applyFill="0" applyBorder="0" applyAlignment="0" applyProtection="0">
      <alignment vertical="top"/>
      <protection locked="0"/>
    </xf>
    <xf numFmtId="0" fontId="9" fillId="0" borderId="0"/>
    <xf numFmtId="0" fontId="1" fillId="0" borderId="0"/>
    <xf numFmtId="0" fontId="33" fillId="0" borderId="0" applyNumberFormat="0" applyFont="0" applyFill="0" applyBorder="0" applyProtection="0">
      <alignment wrapText="1"/>
    </xf>
    <xf numFmtId="41" fontId="37" fillId="0" borderId="0" applyFont="0" applyFill="0" applyBorder="0" applyAlignment="0" applyProtection="0"/>
  </cellStyleXfs>
  <cellXfs count="395">
    <xf numFmtId="0" fontId="0" fillId="0" borderId="0" xfId="0"/>
    <xf numFmtId="0" fontId="3" fillId="0" borderId="0" xfId="0" applyFont="1"/>
    <xf numFmtId="0" fontId="4" fillId="0" borderId="1" xfId="0" applyFont="1" applyFill="1" applyBorder="1" applyAlignment="1">
      <alignment horizontal="center"/>
    </xf>
    <xf numFmtId="0" fontId="0" fillId="0" borderId="2" xfId="0" applyFill="1" applyBorder="1" applyAlignment="1"/>
    <xf numFmtId="4" fontId="0" fillId="0" borderId="2" xfId="0" applyNumberFormat="1" applyFill="1" applyBorder="1" applyAlignment="1"/>
    <xf numFmtId="0" fontId="0" fillId="0" borderId="3" xfId="0" applyFill="1" applyBorder="1" applyAlignment="1"/>
    <xf numFmtId="2" fontId="0" fillId="0" borderId="3" xfId="0" applyNumberFormat="1" applyFill="1" applyBorder="1" applyAlignment="1"/>
    <xf numFmtId="2" fontId="0" fillId="0" borderId="2" xfId="0" applyNumberFormat="1" applyFill="1" applyBorder="1" applyAlignment="1"/>
    <xf numFmtId="44" fontId="0" fillId="0" borderId="3" xfId="0" applyNumberFormat="1" applyFill="1" applyBorder="1" applyAlignment="1"/>
    <xf numFmtId="4" fontId="0" fillId="0" borderId="3" xfId="0" applyNumberFormat="1" applyFill="1" applyBorder="1" applyAlignment="1"/>
    <xf numFmtId="0" fontId="3" fillId="0" borderId="4" xfId="0" applyFont="1" applyBorder="1"/>
    <xf numFmtId="0" fontId="3" fillId="0" borderId="4" xfId="0" applyFont="1" applyBorder="1" applyAlignment="1">
      <alignment horizontal="center" wrapText="1"/>
    </xf>
    <xf numFmtId="4" fontId="1" fillId="0" borderId="4" xfId="2" applyNumberFormat="1" applyBorder="1"/>
    <xf numFmtId="44" fontId="0" fillId="0" borderId="4" xfId="0" applyNumberFormat="1" applyBorder="1"/>
    <xf numFmtId="3" fontId="3" fillId="0" borderId="4" xfId="0" applyNumberFormat="1" applyFont="1" applyBorder="1" applyAlignment="1">
      <alignment horizontal="left"/>
    </xf>
    <xf numFmtId="0" fontId="0" fillId="0" borderId="4" xfId="0" applyBorder="1"/>
    <xf numFmtId="4" fontId="0" fillId="0" borderId="4" xfId="0" applyNumberFormat="1" applyBorder="1"/>
    <xf numFmtId="0" fontId="3" fillId="0" borderId="0" xfId="0" applyFont="1" applyFill="1" applyBorder="1"/>
    <xf numFmtId="0" fontId="3" fillId="0" borderId="5" xfId="0" applyFont="1" applyFill="1" applyBorder="1"/>
    <xf numFmtId="0" fontId="0" fillId="0" borderId="6" xfId="0" applyBorder="1" applyAlignment="1">
      <alignment horizontal="center"/>
    </xf>
    <xf numFmtId="0" fontId="3" fillId="0" borderId="8" xfId="0" applyFont="1" applyBorder="1" applyAlignment="1">
      <alignment horizontal="centerContinuous"/>
    </xf>
    <xf numFmtId="0" fontId="0" fillId="0" borderId="9" xfId="0" applyBorder="1" applyAlignment="1">
      <alignment horizontal="centerContinuous"/>
    </xf>
    <xf numFmtId="0" fontId="0" fillId="0" borderId="10" xfId="0" applyBorder="1" applyAlignment="1">
      <alignment horizontal="centerContinuous"/>
    </xf>
    <xf numFmtId="0" fontId="3" fillId="0" borderId="11" xfId="0" applyFont="1" applyBorder="1"/>
    <xf numFmtId="0" fontId="0" fillId="0" borderId="0" xfId="0" applyBorder="1" applyAlignment="1">
      <alignment horizontal="center"/>
    </xf>
    <xf numFmtId="0" fontId="0" fillId="0" borderId="12" xfId="0" applyBorder="1"/>
    <xf numFmtId="0" fontId="0" fillId="0" borderId="13" xfId="0" applyBorder="1"/>
    <xf numFmtId="0" fontId="3" fillId="0" borderId="4" xfId="0" applyFont="1" applyBorder="1" applyAlignment="1">
      <alignment horizontal="center"/>
    </xf>
    <xf numFmtId="0" fontId="3" fillId="0" borderId="14" xfId="0" applyFont="1" applyBorder="1" applyAlignment="1">
      <alignment horizontal="center"/>
    </xf>
    <xf numFmtId="0" fontId="3" fillId="0" borderId="11" xfId="0" applyFont="1" applyFill="1" applyBorder="1"/>
    <xf numFmtId="0" fontId="3" fillId="0" borderId="13" xfId="0" applyFont="1" applyBorder="1"/>
    <xf numFmtId="3" fontId="0" fillId="0" borderId="12" xfId="0" applyNumberFormat="1" applyBorder="1"/>
    <xf numFmtId="0" fontId="3" fillId="0" borderId="15" xfId="0" applyFont="1" applyBorder="1"/>
    <xf numFmtId="0" fontId="3" fillId="0" borderId="18" xfId="0" applyFont="1" applyFill="1" applyBorder="1"/>
    <xf numFmtId="0" fontId="0" fillId="0" borderId="19" xfId="0" applyFill="1" applyBorder="1" applyAlignment="1">
      <alignment horizontal="center"/>
    </xf>
    <xf numFmtId="0" fontId="5" fillId="0" borderId="0" xfId="0" applyFont="1"/>
    <xf numFmtId="0" fontId="0" fillId="0" borderId="0" xfId="0" applyAlignment="1">
      <alignment horizontal="center"/>
    </xf>
    <xf numFmtId="0" fontId="3" fillId="0" borderId="21" xfId="0" applyFont="1" applyBorder="1" applyAlignment="1">
      <alignment horizontal="centerContinuous"/>
    </xf>
    <xf numFmtId="0" fontId="0" fillId="0" borderId="0" xfId="0" applyFill="1" applyBorder="1" applyAlignment="1">
      <alignment horizontal="center"/>
    </xf>
    <xf numFmtId="0" fontId="0" fillId="0" borderId="19" xfId="0" applyBorder="1" applyAlignment="1">
      <alignment horizontal="center"/>
    </xf>
    <xf numFmtId="44" fontId="0" fillId="0" borderId="2" xfId="0" applyNumberFormat="1" applyFill="1" applyBorder="1" applyAlignment="1"/>
    <xf numFmtId="1" fontId="0" fillId="0" borderId="3" xfId="0" applyNumberFormat="1" applyFill="1" applyBorder="1" applyAlignment="1"/>
    <xf numFmtId="1" fontId="0" fillId="0" borderId="2" xfId="0" applyNumberFormat="1" applyFill="1" applyBorder="1" applyAlignment="1"/>
    <xf numFmtId="0" fontId="3" fillId="0" borderId="10" xfId="0" applyFont="1" applyBorder="1"/>
    <xf numFmtId="44" fontId="0" fillId="0" borderId="0" xfId="0" applyNumberFormat="1"/>
    <xf numFmtId="0" fontId="3" fillId="0" borderId="13" xfId="0" applyFont="1" applyBorder="1" applyAlignment="1">
      <alignment horizontal="left"/>
    </xf>
    <xf numFmtId="0" fontId="3" fillId="0" borderId="22" xfId="0" applyFont="1" applyBorder="1" applyAlignment="1">
      <alignment horizontal="center"/>
    </xf>
    <xf numFmtId="0" fontId="3" fillId="0" borderId="23" xfId="0" applyFont="1" applyFill="1" applyBorder="1" applyAlignment="1">
      <alignment horizontal="center"/>
    </xf>
    <xf numFmtId="0" fontId="3" fillId="0" borderId="24" xfId="0" applyFont="1" applyBorder="1" applyAlignment="1">
      <alignment horizontal="left"/>
    </xf>
    <xf numFmtId="1" fontId="0" fillId="0" borderId="23" xfId="0" applyNumberFormat="1" applyBorder="1"/>
    <xf numFmtId="0" fontId="3" fillId="0" borderId="13" xfId="0" applyFont="1" applyFill="1" applyBorder="1" applyAlignment="1">
      <alignment horizontal="left"/>
    </xf>
    <xf numFmtId="0" fontId="0" fillId="0" borderId="25" xfId="0" applyBorder="1"/>
    <xf numFmtId="1" fontId="0" fillId="0" borderId="25" xfId="0" applyNumberFormat="1" applyBorder="1"/>
    <xf numFmtId="1" fontId="0" fillId="0" borderId="26" xfId="0" applyNumberFormat="1" applyBorder="1"/>
    <xf numFmtId="0" fontId="0" fillId="0" borderId="14" xfId="0" applyBorder="1"/>
    <xf numFmtId="0" fontId="0" fillId="0" borderId="15" xfId="0" applyBorder="1"/>
    <xf numFmtId="0" fontId="0" fillId="0" borderId="16" xfId="0" applyBorder="1"/>
    <xf numFmtId="0" fontId="0" fillId="0" borderId="27" xfId="0" applyBorder="1"/>
    <xf numFmtId="44" fontId="1" fillId="2" borderId="17" xfId="2" applyFill="1" applyBorder="1"/>
    <xf numFmtId="0" fontId="0" fillId="0" borderId="0" xfId="0" applyBorder="1"/>
    <xf numFmtId="44" fontId="1" fillId="0" borderId="0" xfId="2" applyFill="1" applyBorder="1"/>
    <xf numFmtId="0" fontId="3" fillId="0" borderId="0" xfId="0" applyFont="1" applyFill="1" applyBorder="1" applyAlignment="1">
      <alignment horizontal="left"/>
    </xf>
    <xf numFmtId="0" fontId="3" fillId="0" borderId="5" xfId="0" applyFont="1" applyFill="1" applyBorder="1" applyAlignment="1">
      <alignment horizontal="left"/>
    </xf>
    <xf numFmtId="0" fontId="0" fillId="0" borderId="7" xfId="0" applyBorder="1" applyAlignment="1">
      <alignment horizontal="right"/>
    </xf>
    <xf numFmtId="0" fontId="3" fillId="2" borderId="11" xfId="0" applyFont="1" applyFill="1" applyBorder="1" applyAlignment="1">
      <alignment horizontal="left"/>
    </xf>
    <xf numFmtId="0" fontId="0" fillId="2" borderId="0" xfId="0" applyFill="1" applyBorder="1" applyAlignment="1">
      <alignment horizontal="center"/>
    </xf>
    <xf numFmtId="0" fontId="0" fillId="2" borderId="12" xfId="0" applyFill="1" applyBorder="1" applyAlignment="1">
      <alignment horizontal="right"/>
    </xf>
    <xf numFmtId="0" fontId="3" fillId="0" borderId="11" xfId="0" applyFont="1" applyBorder="1" applyAlignment="1">
      <alignment horizontal="left"/>
    </xf>
    <xf numFmtId="0" fontId="3" fillId="0" borderId="18" xfId="0" applyFont="1" applyBorder="1"/>
    <xf numFmtId="3" fontId="0" fillId="0" borderId="3" xfId="0" applyNumberFormat="1" applyFill="1" applyBorder="1" applyAlignment="1"/>
    <xf numFmtId="3" fontId="0" fillId="0" borderId="2" xfId="0" applyNumberFormat="1" applyFill="1" applyBorder="1" applyAlignment="1"/>
    <xf numFmtId="0" fontId="5" fillId="0" borderId="8" xfId="0" applyFont="1" applyBorder="1"/>
    <xf numFmtId="0" fontId="3" fillId="0" borderId="9" xfId="0" applyFont="1" applyBorder="1" applyAlignment="1">
      <alignment wrapText="1"/>
    </xf>
    <xf numFmtId="0" fontId="5" fillId="0" borderId="9" xfId="0" applyFont="1" applyBorder="1"/>
    <xf numFmtId="0" fontId="5" fillId="0" borderId="10" xfId="0" applyFont="1" applyBorder="1"/>
    <xf numFmtId="44" fontId="3" fillId="0" borderId="4" xfId="2" applyFont="1" applyBorder="1" applyAlignment="1">
      <alignment horizontal="center"/>
    </xf>
    <xf numFmtId="2" fontId="3" fillId="0" borderId="4" xfId="0" applyNumberFormat="1" applyFont="1" applyBorder="1" applyAlignment="1">
      <alignment horizontal="center"/>
    </xf>
    <xf numFmtId="44" fontId="3" fillId="0" borderId="4" xfId="2" applyFont="1" applyFill="1" applyBorder="1" applyAlignment="1">
      <alignment horizontal="center"/>
    </xf>
    <xf numFmtId="44" fontId="3" fillId="0" borderId="14" xfId="2" applyFont="1" applyFill="1" applyBorder="1" applyAlignment="1">
      <alignment horizontal="center"/>
    </xf>
    <xf numFmtId="3" fontId="5" fillId="0" borderId="4" xfId="0" applyNumberFormat="1" applyFont="1" applyBorder="1"/>
    <xf numFmtId="44" fontId="5" fillId="0" borderId="14" xfId="2" applyFont="1" applyBorder="1"/>
    <xf numFmtId="3" fontId="5" fillId="0" borderId="16" xfId="0" applyNumberFormat="1" applyFont="1" applyBorder="1"/>
    <xf numFmtId="0" fontId="3" fillId="0" borderId="28" xfId="0" applyFont="1" applyFill="1" applyBorder="1"/>
    <xf numFmtId="3" fontId="5" fillId="0" borderId="25" xfId="0" applyNumberFormat="1" applyFont="1" applyBorder="1"/>
    <xf numFmtId="0" fontId="5" fillId="0" borderId="25" xfId="0" applyFont="1" applyBorder="1"/>
    <xf numFmtId="44" fontId="5" fillId="2" borderId="29" xfId="0" applyNumberFormat="1" applyFont="1" applyFill="1" applyBorder="1"/>
    <xf numFmtId="0" fontId="5" fillId="0" borderId="13" xfId="0" applyFont="1" applyBorder="1"/>
    <xf numFmtId="0" fontId="5" fillId="0" borderId="4" xfId="0" applyFont="1" applyBorder="1"/>
    <xf numFmtId="0" fontId="5" fillId="0" borderId="14" xfId="0" applyFont="1" applyBorder="1"/>
    <xf numFmtId="0" fontId="3" fillId="0" borderId="13" xfId="0" applyFont="1" applyFill="1" applyBorder="1"/>
    <xf numFmtId="3" fontId="5" fillId="0" borderId="4" xfId="0" applyNumberFormat="1" applyFont="1" applyFill="1" applyBorder="1"/>
    <xf numFmtId="0" fontId="3" fillId="0" borderId="15" xfId="0" applyFont="1" applyFill="1" applyBorder="1"/>
    <xf numFmtId="0" fontId="5" fillId="0" borderId="16" xfId="0" applyFont="1" applyBorder="1"/>
    <xf numFmtId="0" fontId="5" fillId="0" borderId="17" xfId="0" applyFont="1" applyBorder="1"/>
    <xf numFmtId="1" fontId="0" fillId="0" borderId="0" xfId="0" applyNumberFormat="1"/>
    <xf numFmtId="0" fontId="3" fillId="0" borderId="5" xfId="0" applyFont="1" applyBorder="1"/>
    <xf numFmtId="1" fontId="0" fillId="0" borderId="6" xfId="0" applyNumberFormat="1" applyBorder="1" applyAlignment="1">
      <alignment horizontal="center"/>
    </xf>
    <xf numFmtId="1" fontId="0" fillId="0" borderId="7" xfId="0" applyNumberFormat="1" applyBorder="1" applyAlignment="1">
      <alignment horizontal="right"/>
    </xf>
    <xf numFmtId="1" fontId="0" fillId="0" borderId="0" xfId="0" applyNumberFormat="1" applyBorder="1" applyAlignment="1">
      <alignment horizontal="center"/>
    </xf>
    <xf numFmtId="1" fontId="0" fillId="0" borderId="12" xfId="0" applyNumberFormat="1" applyBorder="1" applyAlignment="1">
      <alignment horizontal="right"/>
    </xf>
    <xf numFmtId="0" fontId="3" fillId="2" borderId="11" xfId="0" applyFont="1" applyFill="1" applyBorder="1"/>
    <xf numFmtId="1" fontId="0" fillId="2" borderId="0" xfId="0" applyNumberFormat="1" applyFill="1" applyBorder="1" applyAlignment="1">
      <alignment horizontal="center"/>
    </xf>
    <xf numFmtId="1" fontId="0" fillId="2" borderId="12" xfId="0" applyNumberFormat="1" applyFill="1" applyBorder="1" applyAlignment="1">
      <alignment horizontal="right"/>
    </xf>
    <xf numFmtId="1" fontId="0" fillId="0" borderId="19" xfId="0" applyNumberFormat="1" applyFill="1" applyBorder="1" applyAlignment="1">
      <alignment horizontal="center"/>
    </xf>
    <xf numFmtId="0" fontId="6" fillId="0" borderId="0" xfId="0" applyFont="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vertical="top" wrapText="1"/>
    </xf>
    <xf numFmtId="8" fontId="0" fillId="0" borderId="0" xfId="0" applyNumberFormat="1"/>
    <xf numFmtId="0" fontId="10" fillId="0" borderId="0" xfId="0" applyFont="1"/>
    <xf numFmtId="0" fontId="3" fillId="0" borderId="0" xfId="0" applyFont="1" applyAlignment="1">
      <alignment horizontal="centerContinuous"/>
    </xf>
    <xf numFmtId="0" fontId="11" fillId="0" borderId="0" xfId="0" applyFont="1" applyAlignment="1">
      <alignment horizontal="centerContinuous"/>
    </xf>
    <xf numFmtId="6" fontId="14" fillId="0" borderId="0" xfId="0" applyNumberFormat="1" applyFont="1"/>
    <xf numFmtId="165" fontId="14" fillId="0" borderId="20" xfId="0" applyNumberFormat="1" applyFont="1" applyFill="1" applyBorder="1"/>
    <xf numFmtId="0" fontId="14" fillId="0" borderId="19" xfId="0" applyFont="1" applyBorder="1"/>
    <xf numFmtId="0" fontId="14" fillId="0" borderId="18" xfId="0" applyFont="1" applyBorder="1" applyAlignment="1">
      <alignment horizontal="left"/>
    </xf>
    <xf numFmtId="0" fontId="0" fillId="0" borderId="11" xfId="0" applyBorder="1" applyAlignment="1">
      <alignment horizontal="left"/>
    </xf>
    <xf numFmtId="0" fontId="0" fillId="0" borderId="19" xfId="0" applyBorder="1"/>
    <xf numFmtId="0" fontId="0" fillId="0" borderId="18" xfId="0" applyBorder="1" applyAlignment="1">
      <alignment horizontal="left"/>
    </xf>
    <xf numFmtId="3" fontId="0" fillId="0" borderId="12" xfId="0" applyNumberFormat="1" applyFill="1" applyBorder="1"/>
    <xf numFmtId="3" fontId="0" fillId="3" borderId="31" xfId="0" applyNumberFormat="1" applyFill="1" applyBorder="1" applyAlignment="1">
      <alignment horizontal="centerContinuous"/>
    </xf>
    <xf numFmtId="0" fontId="0" fillId="3" borderId="32" xfId="0" applyFill="1" applyBorder="1" applyAlignment="1">
      <alignment horizontal="centerContinuous"/>
    </xf>
    <xf numFmtId="0" fontId="14" fillId="3" borderId="33" xfId="0" applyFont="1" applyFill="1" applyBorder="1" applyAlignment="1">
      <alignment horizontal="centerContinuous"/>
    </xf>
    <xf numFmtId="165" fontId="0" fillId="0" borderId="0" xfId="0" applyNumberFormat="1" applyBorder="1"/>
    <xf numFmtId="0" fontId="14" fillId="0" borderId="11" xfId="0" applyFont="1" applyBorder="1" applyAlignment="1">
      <alignment horizontal="left"/>
    </xf>
    <xf numFmtId="3" fontId="0" fillId="3" borderId="12" xfId="0" applyNumberFormat="1" applyFill="1" applyBorder="1"/>
    <xf numFmtId="165" fontId="10" fillId="3" borderId="0" xfId="0" applyNumberFormat="1" applyFont="1" applyFill="1" applyBorder="1"/>
    <xf numFmtId="0" fontId="10" fillId="3" borderId="0" xfId="0" applyFont="1" applyFill="1" applyBorder="1" applyAlignment="1">
      <alignment horizontal="center"/>
    </xf>
    <xf numFmtId="3" fontId="10" fillId="3" borderId="0" xfId="0" applyNumberFormat="1" applyFont="1" applyFill="1" applyBorder="1" applyAlignment="1">
      <alignment horizontal="center"/>
    </xf>
    <xf numFmtId="0" fontId="14" fillId="3" borderId="11" xfId="0" applyFont="1" applyFill="1" applyBorder="1" applyAlignment="1">
      <alignment horizontal="left"/>
    </xf>
    <xf numFmtId="0" fontId="14" fillId="0" borderId="11" xfId="0" applyFont="1" applyBorder="1"/>
    <xf numFmtId="3" fontId="0" fillId="3" borderId="31" xfId="0" applyNumberFormat="1" applyFill="1" applyBorder="1"/>
    <xf numFmtId="0" fontId="14" fillId="3" borderId="32" xfId="0" applyFont="1" applyFill="1" applyBorder="1" applyAlignment="1">
      <alignment horizontal="right"/>
    </xf>
    <xf numFmtId="0" fontId="14" fillId="3" borderId="32" xfId="0" applyFont="1" applyFill="1" applyBorder="1" applyAlignment="1">
      <alignment horizontal="center"/>
    </xf>
    <xf numFmtId="0" fontId="14" fillId="3" borderId="33" xfId="0" applyFont="1" applyFill="1" applyBorder="1" applyAlignment="1">
      <alignment horizontal="left"/>
    </xf>
    <xf numFmtId="0" fontId="0" fillId="0" borderId="0" xfId="0" applyAlignment="1">
      <alignment horizontal="left"/>
    </xf>
    <xf numFmtId="0" fontId="0" fillId="4" borderId="0" xfId="0" applyFill="1"/>
    <xf numFmtId="165" fontId="0" fillId="3" borderId="0" xfId="0" applyNumberFormat="1" applyFill="1" applyBorder="1"/>
    <xf numFmtId="0" fontId="0" fillId="3" borderId="0" xfId="0" applyFill="1" applyBorder="1" applyAlignment="1">
      <alignment horizontal="center"/>
    </xf>
    <xf numFmtId="1" fontId="0" fillId="3" borderId="0" xfId="0" applyNumberFormat="1" applyFill="1" applyBorder="1" applyAlignment="1">
      <alignment horizontal="center"/>
    </xf>
    <xf numFmtId="0" fontId="6" fillId="0" borderId="0" xfId="0" applyFont="1" applyAlignment="1">
      <alignment horizontal="centerContinuous"/>
    </xf>
    <xf numFmtId="165" fontId="0" fillId="0" borderId="2" xfId="0" applyNumberFormat="1" applyFill="1" applyBorder="1" applyAlignment="1"/>
    <xf numFmtId="0" fontId="0" fillId="0" borderId="0" xfId="0" applyFill="1" applyBorder="1" applyAlignment="1">
      <alignment horizontal="left"/>
    </xf>
    <xf numFmtId="0" fontId="0" fillId="0" borderId="11" xfId="0" applyBorder="1"/>
    <xf numFmtId="0" fontId="14" fillId="3" borderId="31" xfId="0" applyFont="1" applyFill="1" applyBorder="1" applyAlignment="1">
      <alignment horizontal="right"/>
    </xf>
    <xf numFmtId="0" fontId="0" fillId="3" borderId="0" xfId="0" applyFill="1"/>
    <xf numFmtId="0" fontId="9" fillId="0" borderId="0" xfId="8"/>
    <xf numFmtId="0" fontId="9" fillId="0" borderId="0" xfId="8" applyNumberFormat="1"/>
    <xf numFmtId="0" fontId="17" fillId="0" borderId="0" xfId="8" applyFont="1"/>
    <xf numFmtId="166" fontId="8" fillId="0" borderId="0" xfId="1" applyNumberFormat="1"/>
    <xf numFmtId="0" fontId="17" fillId="0" borderId="0" xfId="8" applyFont="1" applyAlignment="1">
      <alignment horizontal="right"/>
    </xf>
    <xf numFmtId="7" fontId="9" fillId="0" borderId="0" xfId="8" applyNumberFormat="1"/>
    <xf numFmtId="7" fontId="9" fillId="0" borderId="0" xfId="8" applyNumberFormat="1" applyFont="1"/>
    <xf numFmtId="5" fontId="9" fillId="0" borderId="0" xfId="8" applyNumberFormat="1" applyFont="1"/>
    <xf numFmtId="0" fontId="9" fillId="0" borderId="0" xfId="8" applyFont="1"/>
    <xf numFmtId="0" fontId="16" fillId="4" borderId="0" xfId="8" applyFont="1" applyFill="1"/>
    <xf numFmtId="0" fontId="16" fillId="0" borderId="0" xfId="8" applyFont="1"/>
    <xf numFmtId="5" fontId="9" fillId="0" borderId="0" xfId="8" applyNumberFormat="1"/>
    <xf numFmtId="5" fontId="16" fillId="0" borderId="0" xfId="8" applyNumberFormat="1" applyFont="1"/>
    <xf numFmtId="0" fontId="17" fillId="0" borderId="0" xfId="8" applyFont="1" applyAlignment="1">
      <alignment horizontal="center"/>
    </xf>
    <xf numFmtId="0" fontId="9" fillId="0" borderId="0" xfId="8" applyAlignment="1">
      <alignment horizontal="centerContinuous"/>
    </xf>
    <xf numFmtId="0" fontId="19" fillId="0" borderId="0" xfId="8" applyNumberFormat="1" applyFont="1" applyFill="1" applyBorder="1" applyAlignment="1">
      <alignment horizontal="centerContinuous"/>
    </xf>
    <xf numFmtId="0" fontId="20" fillId="0" borderId="0" xfId="8" applyFont="1" applyAlignment="1">
      <alignment horizontal="centerContinuous"/>
    </xf>
    <xf numFmtId="0" fontId="21" fillId="0" borderId="0" xfId="0" applyFont="1" applyAlignment="1">
      <alignment horizontal="centerContinuous"/>
    </xf>
    <xf numFmtId="0" fontId="0" fillId="0" borderId="0" xfId="0" applyFill="1"/>
    <xf numFmtId="0" fontId="0" fillId="0" borderId="19" xfId="0" applyBorder="1" applyAlignment="1">
      <alignment horizontal="left"/>
    </xf>
    <xf numFmtId="0" fontId="0" fillId="0" borderId="18" xfId="0" applyBorder="1"/>
    <xf numFmtId="0" fontId="0" fillId="0" borderId="0" xfId="0" applyBorder="1" applyAlignment="1">
      <alignment horizontal="left"/>
    </xf>
    <xf numFmtId="6" fontId="0" fillId="0" borderId="12" xfId="0" applyNumberFormat="1" applyFill="1" applyBorder="1"/>
    <xf numFmtId="0" fontId="10" fillId="4" borderId="0" xfId="0" applyFont="1" applyFill="1" applyBorder="1"/>
    <xf numFmtId="0" fontId="5" fillId="0" borderId="0" xfId="8" applyFont="1"/>
    <xf numFmtId="0" fontId="5" fillId="0" borderId="0" xfId="8" applyNumberFormat="1" applyFont="1"/>
    <xf numFmtId="0" fontId="3" fillId="0" borderId="0" xfId="8" applyFont="1" applyAlignment="1">
      <alignment horizontal="right"/>
    </xf>
    <xf numFmtId="7" fontId="5" fillId="0" borderId="0" xfId="8" applyNumberFormat="1" applyFont="1"/>
    <xf numFmtId="165" fontId="5" fillId="0" borderId="0" xfId="4" applyNumberFormat="1" applyFont="1"/>
    <xf numFmtId="165" fontId="3" fillId="0" borderId="0" xfId="4" applyNumberFormat="1" applyFont="1" applyAlignment="1">
      <alignment horizontal="right"/>
    </xf>
    <xf numFmtId="0" fontId="15" fillId="4" borderId="0" xfId="8" applyFont="1" applyFill="1"/>
    <xf numFmtId="0" fontId="3" fillId="0" borderId="0" xfId="8" applyFont="1"/>
    <xf numFmtId="0" fontId="3" fillId="0" borderId="0" xfId="8" applyFont="1" applyAlignment="1">
      <alignment horizontal="center"/>
    </xf>
    <xf numFmtId="0" fontId="5" fillId="0" borderId="0" xfId="8" applyFont="1" applyAlignment="1">
      <alignment horizontal="centerContinuous"/>
    </xf>
    <xf numFmtId="0" fontId="22" fillId="0" borderId="0" xfId="8" applyNumberFormat="1" applyFont="1" applyFill="1" applyBorder="1" applyAlignment="1">
      <alignment horizontal="centerContinuous"/>
    </xf>
    <xf numFmtId="0" fontId="23" fillId="0" borderId="0" xfId="8" applyFont="1" applyAlignment="1">
      <alignment horizontal="centerContinuous"/>
    </xf>
    <xf numFmtId="0" fontId="7" fillId="0" borderId="0" xfId="7" applyAlignment="1" applyProtection="1"/>
    <xf numFmtId="0" fontId="24" fillId="0" borderId="34" xfId="0" applyFont="1" applyFill="1" applyBorder="1" applyAlignment="1">
      <alignment horizontal="right"/>
    </xf>
    <xf numFmtId="0" fontId="25" fillId="0" borderId="34" xfId="0" applyNumberFormat="1" applyFont="1" applyFill="1" applyBorder="1" applyAlignment="1">
      <alignment horizontal="right"/>
    </xf>
    <xf numFmtId="0" fontId="24" fillId="0" borderId="3" xfId="0" applyFont="1" applyFill="1" applyBorder="1" applyAlignment="1">
      <alignment horizontal="right"/>
    </xf>
    <xf numFmtId="0" fontId="25" fillId="0" borderId="3" xfId="0" applyNumberFormat="1" applyFont="1" applyFill="1" applyBorder="1" applyAlignment="1">
      <alignment horizontal="right"/>
    </xf>
    <xf numFmtId="0" fontId="25" fillId="0" borderId="2" xfId="0" applyNumberFormat="1" applyFont="1" applyFill="1" applyBorder="1" applyAlignment="1">
      <alignment horizontal="right"/>
    </xf>
    <xf numFmtId="7" fontId="25" fillId="0" borderId="2" xfId="0" applyNumberFormat="1" applyFont="1" applyFill="1" applyBorder="1" applyAlignment="1">
      <alignment horizontal="right"/>
    </xf>
    <xf numFmtId="165" fontId="3" fillId="0" borderId="0" xfId="5" applyNumberFormat="1" applyFont="1" applyAlignment="1">
      <alignment horizontal="right"/>
    </xf>
    <xf numFmtId="0" fontId="26" fillId="5" borderId="0" xfId="0" applyFont="1" applyFill="1" applyAlignment="1">
      <alignment horizontal="centerContinuous"/>
    </xf>
    <xf numFmtId="0" fontId="25" fillId="0" borderId="0" xfId="0" applyNumberFormat="1" applyFont="1" applyFill="1" applyBorder="1" applyAlignment="1">
      <alignment horizontal="right"/>
    </xf>
    <xf numFmtId="0" fontId="0" fillId="0" borderId="2" xfId="0" applyNumberFormat="1" applyFill="1" applyBorder="1" applyAlignment="1"/>
    <xf numFmtId="0" fontId="0" fillId="0" borderId="3" xfId="0" applyNumberFormat="1" applyFill="1" applyBorder="1" applyAlignment="1"/>
    <xf numFmtId="44" fontId="25" fillId="0" borderId="2" xfId="0" applyNumberFormat="1" applyFont="1" applyFill="1" applyBorder="1" applyAlignment="1">
      <alignment horizontal="right"/>
    </xf>
    <xf numFmtId="0" fontId="1" fillId="0" borderId="0" xfId="0" applyFont="1" applyAlignment="1">
      <alignment horizontal="left" vertical="top" wrapText="1"/>
    </xf>
    <xf numFmtId="0" fontId="27" fillId="6" borderId="0" xfId="0" applyFont="1" applyFill="1"/>
    <xf numFmtId="3" fontId="27" fillId="4" borderId="0" xfId="0" applyNumberFormat="1" applyFont="1" applyFill="1" applyBorder="1" applyAlignment="1">
      <alignment horizontal="center"/>
    </xf>
    <xf numFmtId="0" fontId="27" fillId="0" borderId="0" xfId="0" applyFont="1" applyBorder="1" applyAlignment="1">
      <alignment horizontal="center"/>
    </xf>
    <xf numFmtId="165" fontId="27" fillId="0" borderId="0" xfId="0" applyNumberFormat="1" applyFont="1" applyBorder="1"/>
    <xf numFmtId="0" fontId="27" fillId="6" borderId="0" xfId="0" applyFont="1" applyFill="1" applyBorder="1" applyAlignment="1">
      <alignment horizontal="center"/>
    </xf>
    <xf numFmtId="165" fontId="27" fillId="6" borderId="0" xfId="0" applyNumberFormat="1" applyFont="1" applyFill="1" applyBorder="1"/>
    <xf numFmtId="3" fontId="27" fillId="6" borderId="20" xfId="0" applyNumberFormat="1" applyFont="1" applyFill="1" applyBorder="1"/>
    <xf numFmtId="165" fontId="27" fillId="6" borderId="12" xfId="0" applyNumberFormat="1" applyFont="1" applyFill="1" applyBorder="1"/>
    <xf numFmtId="0" fontId="28" fillId="0" borderId="0" xfId="0" applyFont="1" applyAlignment="1">
      <alignment horizontal="centerContinuous"/>
    </xf>
    <xf numFmtId="0" fontId="27" fillId="0" borderId="0" xfId="0" applyFont="1"/>
    <xf numFmtId="3" fontId="27" fillId="3" borderId="31" xfId="0" applyNumberFormat="1" applyFont="1" applyFill="1" applyBorder="1"/>
    <xf numFmtId="0" fontId="27" fillId="0" borderId="12" xfId="0" applyFont="1" applyBorder="1"/>
    <xf numFmtId="3" fontId="27" fillId="0" borderId="12" xfId="0" applyNumberFormat="1" applyFont="1" applyBorder="1"/>
    <xf numFmtId="3" fontId="27" fillId="3" borderId="12" xfId="0" applyNumberFormat="1" applyFont="1" applyFill="1" applyBorder="1"/>
    <xf numFmtId="3" fontId="27" fillId="3" borderId="31" xfId="0" applyNumberFormat="1" applyFont="1" applyFill="1" applyBorder="1" applyAlignment="1">
      <alignment horizontal="centerContinuous"/>
    </xf>
    <xf numFmtId="3" fontId="27" fillId="0" borderId="12" xfId="0" applyNumberFormat="1" applyFont="1" applyFill="1" applyBorder="1"/>
    <xf numFmtId="165" fontId="29" fillId="0" borderId="20" xfId="0" applyNumberFormat="1" applyFont="1" applyFill="1" applyBorder="1"/>
    <xf numFmtId="6" fontId="29" fillId="0" borderId="0" xfId="0" applyNumberFormat="1" applyFont="1"/>
    <xf numFmtId="0" fontId="27" fillId="4" borderId="0" xfId="0" applyFont="1" applyFill="1"/>
    <xf numFmtId="3" fontId="27" fillId="6" borderId="12" xfId="0" applyNumberFormat="1" applyFont="1" applyFill="1" applyBorder="1"/>
    <xf numFmtId="3" fontId="27" fillId="3" borderId="0" xfId="0" applyNumberFormat="1" applyFont="1" applyFill="1" applyBorder="1" applyAlignment="1">
      <alignment horizontal="center"/>
    </xf>
    <xf numFmtId="0" fontId="27" fillId="3" borderId="0" xfId="0" applyFont="1" applyFill="1" applyBorder="1" applyAlignment="1">
      <alignment horizontal="center"/>
    </xf>
    <xf numFmtId="165" fontId="27" fillId="3" borderId="0" xfId="0" applyNumberFormat="1" applyFont="1" applyFill="1" applyBorder="1"/>
    <xf numFmtId="1" fontId="27" fillId="0" borderId="0" xfId="0" applyNumberFormat="1" applyFont="1" applyBorder="1" applyAlignment="1">
      <alignment horizontal="center"/>
    </xf>
    <xf numFmtId="0" fontId="27" fillId="3" borderId="32" xfId="0" applyFont="1" applyFill="1" applyBorder="1" applyAlignment="1">
      <alignment horizontal="centerContinuous"/>
    </xf>
    <xf numFmtId="0" fontId="27" fillId="0" borderId="0" xfId="0" applyFont="1" applyBorder="1"/>
    <xf numFmtId="0" fontId="27" fillId="0" borderId="19" xfId="0" applyFont="1" applyBorder="1"/>
    <xf numFmtId="0" fontId="29" fillId="0" borderId="19" xfId="0" applyFont="1" applyBorder="1"/>
    <xf numFmtId="1" fontId="27" fillId="3" borderId="0" xfId="0" applyNumberFormat="1" applyFont="1" applyFill="1" applyBorder="1" applyAlignment="1">
      <alignment horizontal="center"/>
    </xf>
    <xf numFmtId="3" fontId="29" fillId="4" borderId="0" xfId="0" applyNumberFormat="1" applyFont="1" applyFill="1" applyBorder="1" applyAlignment="1">
      <alignment horizontal="center"/>
    </xf>
    <xf numFmtId="0" fontId="29" fillId="0" borderId="11" xfId="0" applyFont="1" applyBorder="1"/>
    <xf numFmtId="0" fontId="29" fillId="0" borderId="18" xfId="0" applyFont="1" applyBorder="1" applyAlignment="1">
      <alignment horizontal="left"/>
    </xf>
    <xf numFmtId="3" fontId="27" fillId="4" borderId="19" xfId="0" applyNumberFormat="1" applyFont="1" applyFill="1" applyBorder="1" applyAlignment="1">
      <alignment horizontal="center"/>
    </xf>
    <xf numFmtId="0" fontId="29" fillId="0" borderId="0" xfId="0" applyFont="1" applyBorder="1" applyAlignment="1">
      <alignment horizontal="left"/>
    </xf>
    <xf numFmtId="0" fontId="29" fillId="3" borderId="33" xfId="0" applyFont="1" applyFill="1" applyBorder="1" applyAlignment="1">
      <alignment horizontal="centerContinuous"/>
    </xf>
    <xf numFmtId="0" fontId="27" fillId="3" borderId="31" xfId="0" applyFont="1" applyFill="1" applyBorder="1" applyAlignment="1">
      <alignment horizontal="centerContinuous"/>
    </xf>
    <xf numFmtId="0" fontId="27" fillId="0" borderId="11" xfId="0" applyFont="1" applyBorder="1"/>
    <xf numFmtId="0" fontId="29" fillId="0" borderId="0" xfId="0" applyFont="1" applyBorder="1" applyAlignment="1">
      <alignment horizontal="center"/>
    </xf>
    <xf numFmtId="0" fontId="29" fillId="0" borderId="12" xfId="0" applyFont="1" applyBorder="1" applyAlignment="1">
      <alignment horizontal="center"/>
    </xf>
    <xf numFmtId="3" fontId="27" fillId="0" borderId="0" xfId="0" applyNumberFormat="1" applyFont="1" applyFill="1" applyBorder="1" applyAlignment="1">
      <alignment horizontal="right"/>
    </xf>
    <xf numFmtId="0" fontId="27" fillId="0" borderId="12" xfId="0" applyFont="1" applyBorder="1" applyAlignment="1">
      <alignment horizontal="center"/>
    </xf>
    <xf numFmtId="3" fontId="27" fillId="0" borderId="0" xfId="0" applyNumberFormat="1" applyFont="1" applyFill="1" applyBorder="1"/>
    <xf numFmtId="0" fontId="29" fillId="0" borderId="18" xfId="0" applyFont="1" applyBorder="1"/>
    <xf numFmtId="165" fontId="29" fillId="0" borderId="19" xfId="0" applyNumberFormat="1" applyFont="1" applyFill="1" applyBorder="1"/>
    <xf numFmtId="0" fontId="27" fillId="0" borderId="20" xfId="0" applyFont="1" applyBorder="1"/>
    <xf numFmtId="0" fontId="27" fillId="6" borderId="19" xfId="0" applyFont="1" applyFill="1" applyBorder="1" applyAlignment="1">
      <alignment horizontal="center"/>
    </xf>
    <xf numFmtId="165" fontId="27" fillId="6" borderId="20" xfId="0" applyNumberFormat="1" applyFont="1" applyFill="1" applyBorder="1"/>
    <xf numFmtId="3" fontId="27" fillId="6" borderId="12" xfId="0" applyNumberFormat="1" applyFont="1" applyFill="1" applyBorder="1" applyAlignment="1">
      <alignment horizontal="right"/>
    </xf>
    <xf numFmtId="3" fontId="27" fillId="0" borderId="20" xfId="0" applyNumberFormat="1" applyFont="1" applyBorder="1"/>
    <xf numFmtId="0" fontId="27" fillId="3" borderId="0" xfId="0" applyFont="1" applyFill="1"/>
    <xf numFmtId="165" fontId="27" fillId="6" borderId="19" xfId="0" applyNumberFormat="1" applyFont="1" applyFill="1" applyBorder="1"/>
    <xf numFmtId="5" fontId="30" fillId="6" borderId="0" xfId="8" applyNumberFormat="1" applyFont="1" applyFill="1"/>
    <xf numFmtId="0" fontId="30" fillId="6" borderId="0" xfId="8" applyFont="1" applyFill="1"/>
    <xf numFmtId="6" fontId="30" fillId="6" borderId="0" xfId="8" applyNumberFormat="1" applyFont="1" applyFill="1"/>
    <xf numFmtId="166" fontId="30" fillId="6" borderId="0" xfId="1" applyNumberFormat="1" applyFont="1" applyFill="1"/>
    <xf numFmtId="6" fontId="27" fillId="6" borderId="0" xfId="0" applyNumberFormat="1" applyFont="1" applyFill="1" applyBorder="1"/>
    <xf numFmtId="3" fontId="27" fillId="6" borderId="0" xfId="0" applyNumberFormat="1" applyFont="1" applyFill="1" applyBorder="1"/>
    <xf numFmtId="6" fontId="27" fillId="6" borderId="20" xfId="0" applyNumberFormat="1" applyFont="1" applyFill="1" applyBorder="1"/>
    <xf numFmtId="0" fontId="27" fillId="6" borderId="12" xfId="0" applyFont="1" applyFill="1" applyBorder="1"/>
    <xf numFmtId="0" fontId="27" fillId="7" borderId="0" xfId="0" applyNumberFormat="1" applyFont="1" applyFill="1" applyBorder="1" applyAlignment="1">
      <alignment horizontal="center"/>
    </xf>
    <xf numFmtId="0" fontId="27" fillId="4" borderId="0" xfId="0" applyFont="1" applyFill="1" applyBorder="1"/>
    <xf numFmtId="0" fontId="29" fillId="3" borderId="32" xfId="0" applyFont="1" applyFill="1" applyBorder="1" applyAlignment="1">
      <alignment horizontal="center"/>
    </xf>
    <xf numFmtId="0" fontId="29" fillId="3" borderId="32" xfId="0" applyFont="1" applyFill="1" applyBorder="1" applyAlignment="1">
      <alignment horizontal="right"/>
    </xf>
    <xf numFmtId="0" fontId="27" fillId="0" borderId="0" xfId="0" applyFont="1" applyBorder="1" applyAlignment="1">
      <alignment horizontal="left"/>
    </xf>
    <xf numFmtId="6" fontId="27" fillId="0" borderId="12" xfId="0" applyNumberFormat="1" applyFont="1" applyFill="1" applyBorder="1"/>
    <xf numFmtId="0" fontId="27" fillId="0" borderId="19" xfId="0" applyFont="1" applyBorder="1" applyAlignment="1">
      <alignment horizontal="left"/>
    </xf>
    <xf numFmtId="165" fontId="27" fillId="0" borderId="12" xfId="3" applyNumberFormat="1" applyFont="1" applyFill="1" applyBorder="1"/>
    <xf numFmtId="165" fontId="27" fillId="6" borderId="20" xfId="3" applyNumberFormat="1" applyFont="1" applyFill="1" applyBorder="1"/>
    <xf numFmtId="165" fontId="27" fillId="6" borderId="0" xfId="4" applyNumberFormat="1" applyFont="1" applyFill="1"/>
    <xf numFmtId="0" fontId="27" fillId="6" borderId="0" xfId="8" applyFont="1" applyFill="1"/>
    <xf numFmtId="3" fontId="27" fillId="6" borderId="0" xfId="8" applyNumberFormat="1" applyFont="1" applyFill="1"/>
    <xf numFmtId="44" fontId="5" fillId="6" borderId="4" xfId="2" applyFont="1" applyFill="1" applyBorder="1"/>
    <xf numFmtId="44" fontId="1" fillId="6" borderId="4" xfId="2" applyFill="1" applyBorder="1"/>
    <xf numFmtId="0" fontId="0" fillId="6" borderId="4" xfId="0" applyFill="1" applyBorder="1" applyAlignment="1">
      <alignment horizontal="center"/>
    </xf>
    <xf numFmtId="0" fontId="0" fillId="6" borderId="14" xfId="0" applyFill="1" applyBorder="1" applyAlignment="1">
      <alignment horizontal="center"/>
    </xf>
    <xf numFmtId="0" fontId="0" fillId="6" borderId="16" xfId="0" applyFill="1" applyBorder="1" applyAlignment="1">
      <alignment horizontal="center"/>
    </xf>
    <xf numFmtId="0" fontId="0" fillId="6" borderId="17" xfId="0" applyFill="1" applyBorder="1" applyAlignment="1">
      <alignment horizontal="center"/>
    </xf>
    <xf numFmtId="8" fontId="0" fillId="6" borderId="7" xfId="0" applyNumberFormat="1" applyFill="1" applyBorder="1"/>
    <xf numFmtId="0" fontId="0" fillId="6" borderId="12" xfId="0" applyFill="1" applyBorder="1"/>
    <xf numFmtId="3" fontId="0" fillId="6" borderId="12" xfId="0" applyNumberFormat="1" applyFill="1" applyBorder="1"/>
    <xf numFmtId="0" fontId="0" fillId="6" borderId="20" xfId="0" applyFill="1" applyBorder="1" applyAlignment="1">
      <alignment horizontal="right"/>
    </xf>
    <xf numFmtId="0" fontId="0" fillId="6" borderId="12" xfId="0" applyFill="1" applyBorder="1" applyAlignment="1">
      <alignment horizontal="right"/>
    </xf>
    <xf numFmtId="0" fontId="0" fillId="6" borderId="20" xfId="0" applyFill="1" applyBorder="1"/>
    <xf numFmtId="2" fontId="0" fillId="7" borderId="4" xfId="0" applyNumberFormat="1" applyFill="1" applyBorder="1"/>
    <xf numFmtId="2" fontId="0" fillId="6" borderId="4" xfId="0" applyNumberFormat="1" applyFill="1" applyBorder="1" applyAlignment="1">
      <alignment horizontal="center"/>
    </xf>
    <xf numFmtId="2" fontId="0" fillId="6" borderId="14" xfId="0" applyNumberFormat="1" applyFill="1" applyBorder="1" applyAlignment="1">
      <alignment horizontal="center"/>
    </xf>
    <xf numFmtId="2" fontId="0" fillId="6" borderId="16" xfId="0" applyNumberFormat="1" applyFill="1" applyBorder="1" applyAlignment="1">
      <alignment horizontal="center"/>
    </xf>
    <xf numFmtId="2" fontId="0" fillId="6" borderId="17" xfId="0" applyNumberFormat="1" applyFill="1" applyBorder="1" applyAlignment="1">
      <alignment horizontal="center"/>
    </xf>
    <xf numFmtId="1" fontId="0" fillId="7" borderId="4" xfId="0" applyNumberFormat="1" applyFill="1" applyBorder="1"/>
    <xf numFmtId="1" fontId="0" fillId="7" borderId="25" xfId="0" applyNumberFormat="1" applyFill="1" applyBorder="1"/>
    <xf numFmtId="44" fontId="1" fillId="6" borderId="25" xfId="2" applyFill="1" applyBorder="1"/>
    <xf numFmtId="3" fontId="5" fillId="6" borderId="4" xfId="0" applyNumberFormat="1" applyFont="1" applyFill="1" applyBorder="1"/>
    <xf numFmtId="3" fontId="5" fillId="6" borderId="16" xfId="0" applyNumberFormat="1" applyFont="1" applyFill="1" applyBorder="1"/>
    <xf numFmtId="44" fontId="5" fillId="6" borderId="16" xfId="2" applyFont="1" applyFill="1" applyBorder="1"/>
    <xf numFmtId="3" fontId="5" fillId="7" borderId="4" xfId="0" applyNumberFormat="1" applyFont="1" applyFill="1" applyBorder="1"/>
    <xf numFmtId="3" fontId="5" fillId="7" borderId="16" xfId="0" applyNumberFormat="1" applyFont="1" applyFill="1" applyBorder="1"/>
    <xf numFmtId="1" fontId="0" fillId="6" borderId="12" xfId="0" applyNumberFormat="1" applyFill="1" applyBorder="1" applyAlignment="1">
      <alignment horizontal="right"/>
    </xf>
    <xf numFmtId="1" fontId="0" fillId="6" borderId="20" xfId="0" applyNumberFormat="1" applyFill="1" applyBorder="1" applyAlignment="1">
      <alignment horizontal="right"/>
    </xf>
    <xf numFmtId="0" fontId="3" fillId="0" borderId="0" xfId="9" applyFont="1"/>
    <xf numFmtId="0" fontId="1" fillId="0" borderId="0" xfId="9"/>
    <xf numFmtId="0" fontId="4" fillId="0" borderId="1" xfId="9" applyFont="1" applyFill="1" applyBorder="1" applyAlignment="1">
      <alignment horizontal="center"/>
    </xf>
    <xf numFmtId="0" fontId="1" fillId="0" borderId="2" xfId="9" applyFill="1" applyBorder="1" applyAlignment="1"/>
    <xf numFmtId="2" fontId="1" fillId="0" borderId="2" xfId="9" applyNumberFormat="1" applyFill="1" applyBorder="1" applyAlignment="1"/>
    <xf numFmtId="0" fontId="1" fillId="0" borderId="3" xfId="9" applyFill="1" applyBorder="1" applyAlignment="1"/>
    <xf numFmtId="4" fontId="1" fillId="0" borderId="3" xfId="9" applyNumberFormat="1" applyFill="1" applyBorder="1" applyAlignment="1"/>
    <xf numFmtId="4" fontId="1" fillId="0" borderId="2" xfId="9" applyNumberFormat="1" applyFill="1" applyBorder="1" applyAlignment="1"/>
    <xf numFmtId="44" fontId="1" fillId="0" borderId="3" xfId="9" applyNumberFormat="1" applyFill="1" applyBorder="1" applyAlignment="1"/>
    <xf numFmtId="2" fontId="1" fillId="0" borderId="3" xfId="9" applyNumberFormat="1" applyFill="1" applyBorder="1" applyAlignment="1"/>
    <xf numFmtId="0" fontId="1" fillId="0" borderId="0" xfId="0" applyFont="1"/>
    <xf numFmtId="0" fontId="29" fillId="3" borderId="32" xfId="0" applyFont="1" applyFill="1" applyBorder="1" applyAlignment="1">
      <alignment horizontal="centerContinuous"/>
    </xf>
    <xf numFmtId="0" fontId="27" fillId="6" borderId="0" xfId="0" applyFont="1" applyFill="1" applyBorder="1"/>
    <xf numFmtId="0" fontId="1" fillId="0" borderId="0" xfId="0" applyFont="1" applyAlignment="1">
      <alignment horizontal="left" vertical="top" wrapText="1"/>
    </xf>
    <xf numFmtId="0" fontId="0" fillId="0" borderId="0" xfId="0" applyAlignment="1">
      <alignment wrapText="1"/>
    </xf>
    <xf numFmtId="0" fontId="0" fillId="0" borderId="0" xfId="0" applyAlignment="1"/>
    <xf numFmtId="8" fontId="34" fillId="0" borderId="0" xfId="0" applyNumberFormat="1" applyFont="1"/>
    <xf numFmtId="0" fontId="34" fillId="6" borderId="0" xfId="0" applyFont="1" applyFill="1" applyBorder="1" applyAlignment="1">
      <alignment horizontal="center"/>
    </xf>
    <xf numFmtId="165" fontId="34" fillId="6" borderId="0" xfId="0" applyNumberFormat="1" applyFont="1" applyFill="1" applyBorder="1"/>
    <xf numFmtId="3" fontId="34" fillId="6" borderId="20" xfId="0" applyNumberFormat="1" applyFont="1" applyFill="1" applyBorder="1"/>
    <xf numFmtId="165" fontId="34" fillId="6" borderId="12" xfId="0" applyNumberFormat="1" applyFont="1" applyFill="1" applyBorder="1"/>
    <xf numFmtId="3" fontId="34" fillId="4" borderId="0" xfId="0" applyNumberFormat="1" applyFont="1" applyFill="1" applyBorder="1" applyAlignment="1">
      <alignment horizontal="center"/>
    </xf>
    <xf numFmtId="0" fontId="0" fillId="0" borderId="0" xfId="0" applyFill="1" applyBorder="1" applyAlignment="1"/>
    <xf numFmtId="3" fontId="0" fillId="0" borderId="0" xfId="0" applyNumberFormat="1" applyFill="1" applyBorder="1" applyAlignment="1"/>
    <xf numFmtId="0" fontId="3" fillId="0" borderId="3" xfId="0" applyFont="1" applyFill="1" applyBorder="1" applyAlignment="1">
      <alignment horizontal="left"/>
    </xf>
    <xf numFmtId="3" fontId="35" fillId="4" borderId="0" xfId="0" applyNumberFormat="1" applyFont="1" applyFill="1" applyBorder="1" applyAlignment="1">
      <alignment horizontal="center"/>
    </xf>
    <xf numFmtId="3" fontId="34" fillId="4" borderId="19" xfId="0" applyNumberFormat="1" applyFont="1" applyFill="1" applyBorder="1" applyAlignment="1">
      <alignment horizontal="center"/>
    </xf>
    <xf numFmtId="0" fontId="34" fillId="6" borderId="19" xfId="0" applyFont="1" applyFill="1" applyBorder="1" applyAlignment="1">
      <alignment horizontal="center"/>
    </xf>
    <xf numFmtId="165" fontId="34" fillId="6" borderId="20" xfId="0" applyNumberFormat="1" applyFont="1" applyFill="1" applyBorder="1"/>
    <xf numFmtId="3" fontId="34" fillId="6" borderId="12" xfId="0" applyNumberFormat="1" applyFont="1" applyFill="1" applyBorder="1" applyAlignment="1">
      <alignment horizontal="right"/>
    </xf>
    <xf numFmtId="3" fontId="34" fillId="6" borderId="12" xfId="0" applyNumberFormat="1" applyFont="1" applyFill="1" applyBorder="1"/>
    <xf numFmtId="165" fontId="34" fillId="6" borderId="19" xfId="0" applyNumberFormat="1" applyFont="1" applyFill="1" applyBorder="1"/>
    <xf numFmtId="0" fontId="0" fillId="0" borderId="0" xfId="0" applyAlignment="1">
      <alignment horizontal="left" vertical="top"/>
    </xf>
    <xf numFmtId="0" fontId="0" fillId="0" borderId="0" xfId="0" applyAlignment="1">
      <alignment horizontal="left" vertical="top" wrapText="1"/>
    </xf>
    <xf numFmtId="6" fontId="34" fillId="0" borderId="0" xfId="0" applyNumberFormat="1" applyFont="1" applyFill="1"/>
    <xf numFmtId="5" fontId="34" fillId="0" borderId="0" xfId="6" applyNumberFormat="1" applyFont="1" applyFill="1"/>
    <xf numFmtId="5" fontId="34" fillId="0" borderId="30" xfId="6" applyNumberFormat="1" applyFont="1" applyFill="1" applyBorder="1"/>
    <xf numFmtId="5" fontId="8" fillId="0" borderId="0" xfId="6" applyNumberFormat="1" applyFill="1"/>
    <xf numFmtId="9" fontId="34" fillId="0" borderId="0" xfId="0" applyNumberFormat="1" applyFont="1" applyFill="1"/>
    <xf numFmtId="0" fontId="34" fillId="0" borderId="0" xfId="0" applyFont="1" applyFill="1"/>
    <xf numFmtId="0" fontId="1" fillId="0" borderId="0" xfId="0" applyFont="1" applyAlignment="1">
      <alignment horizontal="left" vertical="top"/>
    </xf>
    <xf numFmtId="0" fontId="6" fillId="0" borderId="0" xfId="0" applyFont="1" applyAlignment="1">
      <alignment vertical="center"/>
    </xf>
    <xf numFmtId="0" fontId="1" fillId="0" borderId="0" xfId="0" applyFont="1" applyBorder="1"/>
    <xf numFmtId="0" fontId="7" fillId="0" borderId="0" xfId="7" applyBorder="1" applyAlignment="1" applyProtection="1"/>
    <xf numFmtId="0" fontId="1" fillId="0" borderId="0" xfId="9" applyFont="1"/>
    <xf numFmtId="0" fontId="1" fillId="0" borderId="0" xfId="8" applyFont="1"/>
    <xf numFmtId="0" fontId="1" fillId="0" borderId="0" xfId="8" applyNumberFormat="1" applyFont="1"/>
    <xf numFmtId="0" fontId="9" fillId="0" borderId="0" xfId="8" applyNumberFormat="1" applyFont="1"/>
    <xf numFmtId="0" fontId="7" fillId="0" borderId="0" xfId="7" applyAlignment="1" applyProtection="1">
      <alignment horizontal="left"/>
    </xf>
    <xf numFmtId="0" fontId="1" fillId="0" borderId="0" xfId="0" applyFont="1" applyAlignment="1">
      <alignment horizontal="centerContinuous"/>
    </xf>
    <xf numFmtId="0" fontId="7" fillId="0" borderId="0" xfId="7" applyAlignment="1" applyProtection="1">
      <alignment horizontal="centerContinuous"/>
    </xf>
    <xf numFmtId="0" fontId="36" fillId="0" borderId="0" xfId="0" applyFont="1"/>
    <xf numFmtId="0" fontId="26" fillId="5" borderId="0" xfId="8" applyFont="1" applyFill="1" applyAlignment="1">
      <alignment horizontal="centerContinuous"/>
    </xf>
    <xf numFmtId="0" fontId="22" fillId="0" borderId="0" xfId="0" applyFont="1"/>
    <xf numFmtId="165" fontId="27" fillId="6" borderId="0" xfId="5" applyNumberFormat="1" applyFont="1" applyFill="1"/>
    <xf numFmtId="165" fontId="1" fillId="0" borderId="0" xfId="5" applyNumberFormat="1" applyFont="1"/>
    <xf numFmtId="0" fontId="10" fillId="4" borderId="0" xfId="8" applyFont="1" applyFill="1"/>
    <xf numFmtId="165" fontId="1" fillId="0" borderId="0" xfId="5" applyNumberFormat="1" applyFont="1" applyAlignment="1">
      <alignment horizontal="right"/>
    </xf>
    <xf numFmtId="0" fontId="1" fillId="0" borderId="0" xfId="8" applyFont="1" applyAlignment="1">
      <alignment horizontal="right"/>
    </xf>
    <xf numFmtId="0" fontId="1" fillId="0" borderId="0" xfId="0" applyFont="1" applyAlignment="1">
      <alignment horizontal="right"/>
    </xf>
    <xf numFmtId="165" fontId="27" fillId="6" borderId="0" xfId="5" applyNumberFormat="1" applyFont="1" applyFill="1" applyAlignment="1">
      <alignment horizontal="right"/>
    </xf>
    <xf numFmtId="3" fontId="27" fillId="6" borderId="0" xfId="11" applyNumberFormat="1" applyFont="1" applyFill="1" applyAlignment="1">
      <alignment horizontal="right"/>
    </xf>
    <xf numFmtId="167" fontId="1" fillId="0" borderId="0" xfId="7" applyNumberFormat="1" applyFont="1" applyAlignment="1" applyProtection="1">
      <alignment horizontal="left"/>
    </xf>
    <xf numFmtId="0" fontId="34" fillId="0" borderId="0" xfId="9" applyFont="1"/>
    <xf numFmtId="168" fontId="34" fillId="0" borderId="0" xfId="0" applyNumberFormat="1" applyFont="1"/>
    <xf numFmtId="0" fontId="11" fillId="0" borderId="0" xfId="0" applyFont="1" applyAlignment="1"/>
    <xf numFmtId="0" fontId="34" fillId="0" borderId="0" xfId="9" applyFont="1" applyAlignment="1"/>
    <xf numFmtId="0" fontId="6" fillId="0" borderId="0" xfId="0" applyFont="1" applyAlignment="1"/>
    <xf numFmtId="0" fontId="3" fillId="0" borderId="0" xfId="9" applyFont="1" applyAlignment="1"/>
    <xf numFmtId="0" fontId="7" fillId="0" borderId="0" xfId="7" applyFont="1" applyAlignment="1" applyProtection="1"/>
    <xf numFmtId="0" fontId="6" fillId="0" borderId="0" xfId="8" applyFont="1" applyAlignment="1"/>
    <xf numFmtId="0" fontId="3" fillId="0" borderId="0" xfId="0" applyFont="1" applyAlignment="1"/>
    <xf numFmtId="169" fontId="36" fillId="0" borderId="0" xfId="0" applyNumberFormat="1" applyFont="1"/>
    <xf numFmtId="169" fontId="0" fillId="0" borderId="0" xfId="0" applyNumberFormat="1"/>
    <xf numFmtId="0" fontId="38" fillId="0" borderId="0" xfId="7" applyFont="1" applyAlignment="1" applyProtection="1"/>
    <xf numFmtId="0" fontId="39" fillId="0" borderId="0" xfId="0" applyFont="1"/>
    <xf numFmtId="169" fontId="39" fillId="0" borderId="0" xfId="0" applyNumberFormat="1" applyFont="1"/>
    <xf numFmtId="0" fontId="7" fillId="0" borderId="0" xfId="7" applyAlignment="1" applyProtection="1">
      <alignment horizontal="left" indent="1"/>
    </xf>
    <xf numFmtId="0" fontId="40" fillId="0" borderId="0" xfId="0" applyFont="1"/>
    <xf numFmtId="169" fontId="29" fillId="0" borderId="0" xfId="0" applyNumberFormat="1" applyFont="1" applyAlignment="1">
      <alignment horizontal="center"/>
    </xf>
    <xf numFmtId="169" fontId="3" fillId="0" borderId="0" xfId="0" applyNumberFormat="1" applyFont="1" applyAlignment="1">
      <alignment vertical="center"/>
    </xf>
    <xf numFmtId="0" fontId="7" fillId="0" borderId="0" xfId="7" applyAlignment="1" applyProtection="1"/>
    <xf numFmtId="0" fontId="4" fillId="0" borderId="0" xfId="0" applyFont="1" applyFill="1" applyBorder="1" applyAlignment="1">
      <alignment horizontal="center"/>
    </xf>
    <xf numFmtId="0" fontId="32" fillId="0" borderId="0" xfId="0" applyFont="1" applyAlignment="1">
      <alignment horizontal="left" vertical="top" wrapText="1" readingOrder="1"/>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7" fillId="0" borderId="0" xfId="7" applyAlignment="1" applyProtection="1">
      <alignment horizontal="left" vertical="top" wrapText="1"/>
    </xf>
    <xf numFmtId="0" fontId="1" fillId="0" borderId="0" xfId="0" applyFont="1" applyAlignment="1">
      <alignment vertical="top" wrapText="1"/>
    </xf>
    <xf numFmtId="0" fontId="9" fillId="0" borderId="0" xfId="8" applyAlignment="1">
      <alignment vertical="top" wrapText="1"/>
    </xf>
    <xf numFmtId="0" fontId="9" fillId="0" borderId="0" xfId="8" applyAlignment="1">
      <alignment vertical="top"/>
    </xf>
    <xf numFmtId="0" fontId="0" fillId="0" borderId="0" xfId="0" applyAlignment="1">
      <alignment vertical="top"/>
    </xf>
    <xf numFmtId="0" fontId="7" fillId="0" borderId="0" xfId="7" applyAlignment="1" applyProtection="1"/>
    <xf numFmtId="0" fontId="3" fillId="0" borderId="35" xfId="0" applyFont="1" applyBorder="1" applyAlignment="1">
      <alignment horizontal="center" wrapText="1"/>
    </xf>
    <xf numFmtId="0" fontId="3" fillId="0" borderId="36" xfId="0" applyFont="1" applyBorder="1" applyAlignment="1">
      <alignment horizontal="center" wrapText="1"/>
    </xf>
    <xf numFmtId="0" fontId="3" fillId="0" borderId="21" xfId="0" applyFont="1" applyBorder="1" applyAlignment="1">
      <alignment horizontal="center" wrapText="1"/>
    </xf>
    <xf numFmtId="0" fontId="3" fillId="0" borderId="8" xfId="0" applyFont="1" applyBorder="1" applyAlignment="1">
      <alignment horizontal="left"/>
    </xf>
    <xf numFmtId="0" fontId="3" fillId="0" borderId="13" xfId="0" applyFont="1" applyBorder="1" applyAlignment="1">
      <alignment horizontal="left"/>
    </xf>
    <xf numFmtId="0" fontId="3" fillId="0" borderId="35" xfId="0" applyFont="1" applyBorder="1" applyAlignment="1">
      <alignment horizontal="center"/>
    </xf>
    <xf numFmtId="0" fontId="3" fillId="0" borderId="36" xfId="0" applyFont="1" applyBorder="1" applyAlignment="1">
      <alignment horizontal="center"/>
    </xf>
    <xf numFmtId="0" fontId="3" fillId="0" borderId="21" xfId="0" applyFont="1" applyBorder="1" applyAlignment="1">
      <alignment horizontal="center"/>
    </xf>
  </cellXfs>
  <cellStyles count="12">
    <cellStyle name="Comma [0]" xfId="11" builtinId="6"/>
    <cellStyle name="Comma 2" xfId="1" xr:uid="{00000000-0005-0000-0000-000000000000}"/>
    <cellStyle name="Currency" xfId="2" builtinId="4"/>
    <cellStyle name="Currency 2" xfId="3" xr:uid="{00000000-0005-0000-0000-000002000000}"/>
    <cellStyle name="Currency 3" xfId="4" xr:uid="{00000000-0005-0000-0000-000003000000}"/>
    <cellStyle name="Currency 4" xfId="5" xr:uid="{00000000-0005-0000-0000-000004000000}"/>
    <cellStyle name="Currency_Excel Ch4A Demo" xfId="6" xr:uid="{00000000-0005-0000-0000-000005000000}"/>
    <cellStyle name="Hyperlink" xfId="7" builtinId="8"/>
    <cellStyle name="Normal" xfId="0" builtinId="0"/>
    <cellStyle name="Normal 2" xfId="9" xr:uid="{00000000-0005-0000-0000-000008000000}"/>
    <cellStyle name="Normal_Orders" xfId="8" xr:uid="{00000000-0005-0000-0000-000009000000}"/>
    <cellStyle name="WrapText" xfId="10" xr:uid="{00000000-0005-0000-0000-00000A000000}"/>
  </cellStyles>
  <dxfs count="74">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ont>
        <color rgb="FF0070C0"/>
      </font>
    </dxf>
    <dxf>
      <fill>
        <patternFill>
          <bgColor indexed="10"/>
        </patternFill>
      </fill>
    </dxf>
    <dxf>
      <fill>
        <patternFill>
          <bgColor indexed="10"/>
        </patternFill>
      </fill>
    </dxf>
    <dxf>
      <font>
        <color rgb="FF0070C0"/>
      </font>
    </dxf>
    <dxf>
      <font>
        <color rgb="FF0070C0"/>
      </font>
    </dxf>
    <dxf>
      <fill>
        <patternFill>
          <bgColor indexed="10"/>
        </patternFill>
      </fill>
    </dxf>
    <dxf>
      <fill>
        <patternFill>
          <bgColor indexed="10"/>
        </patternFill>
      </fill>
    </dxf>
    <dxf>
      <font>
        <b/>
        <i val="0"/>
        <condense val="0"/>
        <extend val="0"/>
        <color indexed="10"/>
      </font>
    </dxf>
    <dxf>
      <font>
        <color rgb="FF0070C0"/>
      </font>
    </dxf>
    <dxf>
      <fill>
        <patternFill>
          <bgColor indexed="10"/>
        </patternFill>
      </fill>
    </dxf>
    <dxf>
      <fill>
        <patternFill>
          <bgColor indexed="10"/>
        </patternFill>
      </fill>
    </dxf>
    <dxf>
      <fill>
        <patternFill>
          <bgColor indexed="10"/>
        </patternFill>
      </fill>
    </dxf>
    <dxf>
      <fill>
        <patternFill>
          <bgColor indexed="10"/>
        </patternFill>
      </fill>
    </dxf>
    <dxf>
      <font>
        <color rgb="FF0070C0"/>
      </font>
    </dxf>
    <dxf>
      <font>
        <condense val="0"/>
        <extend val="0"/>
        <color indexed="10"/>
      </font>
    </dxf>
    <dxf>
      <fill>
        <patternFill>
          <bgColor indexed="10"/>
        </patternFill>
      </fill>
    </dxf>
    <dxf>
      <fill>
        <patternFill>
          <bgColor indexed="10"/>
        </patternFill>
      </fill>
    </dxf>
    <dxf>
      <font>
        <color rgb="FF0070C0"/>
      </font>
    </dxf>
    <dxf>
      <fill>
        <patternFill>
          <bgColor indexed="10"/>
        </patternFill>
      </fill>
    </dxf>
    <dxf>
      <font>
        <color rgb="FF0070C0"/>
      </font>
    </dxf>
    <dxf>
      <font>
        <color rgb="FF0070C0"/>
      </font>
    </dxf>
    <dxf>
      <fill>
        <patternFill>
          <bgColor indexed="10"/>
        </patternFill>
      </fill>
    </dxf>
    <dxf>
      <font>
        <color rgb="FF0070C0"/>
      </font>
    </dxf>
    <dxf>
      <font>
        <color rgb="FF0070C0"/>
      </font>
    </dxf>
    <dxf>
      <font>
        <b/>
        <i val="0"/>
        <condense val="0"/>
        <extend val="0"/>
        <color indexed="10"/>
      </font>
    </dxf>
    <dxf>
      <font>
        <color rgb="FF0070C0"/>
      </font>
    </dxf>
    <dxf>
      <font>
        <b/>
        <i val="0"/>
        <condense val="0"/>
        <extend val="0"/>
        <color indexed="10"/>
      </font>
    </dxf>
    <dxf>
      <font>
        <color rgb="FF0070C0"/>
      </font>
    </dxf>
    <dxf>
      <fill>
        <patternFill>
          <bgColor indexed="10"/>
        </patternFill>
      </fill>
    </dxf>
    <dxf>
      <fill>
        <patternFill>
          <bgColor indexed="10"/>
        </patternFill>
      </fill>
    </dxf>
    <dxf>
      <font>
        <color rgb="FF0070C0"/>
      </font>
    </dxf>
    <dxf>
      <fill>
        <patternFill>
          <bgColor indexed="10"/>
        </patternFill>
      </fill>
    </dxf>
    <dxf>
      <fill>
        <patternFill>
          <bgColor indexed="10"/>
        </patternFill>
      </fill>
    </dxf>
    <dxf>
      <font>
        <color rgb="FF0070C0"/>
      </font>
    </dxf>
    <dxf>
      <fill>
        <patternFill>
          <bgColor indexed="10"/>
        </patternFill>
      </fill>
    </dxf>
    <dxf>
      <fill>
        <patternFill>
          <bgColor indexed="10"/>
        </patternFill>
      </fill>
    </dxf>
    <dxf>
      <font>
        <color rgb="FF0070C0"/>
      </font>
    </dxf>
    <dxf>
      <fill>
        <patternFill>
          <bgColor indexed="10"/>
        </patternFill>
      </fill>
    </dxf>
    <dxf>
      <fill>
        <patternFill>
          <bgColor indexed="10"/>
        </patternFill>
      </fill>
    </dxf>
    <dxf>
      <font>
        <color rgb="FF0070C0"/>
      </font>
    </dxf>
    <dxf>
      <font>
        <color rgb="FF0070C0"/>
      </font>
    </dxf>
    <dxf>
      <font>
        <color rgb="FF0070C0"/>
      </font>
    </dxf>
    <dxf>
      <font>
        <color rgb="FF0070C0"/>
      </font>
    </dxf>
    <dxf>
      <fill>
        <patternFill>
          <bgColor indexed="10"/>
        </patternFill>
      </fill>
    </dxf>
    <dxf>
      <fill>
        <patternFill>
          <bgColor indexed="10"/>
        </patternFill>
      </fill>
    </dxf>
    <dxf>
      <font>
        <color rgb="FF0070C0"/>
      </font>
    </dxf>
    <dxf>
      <fill>
        <patternFill>
          <bgColor indexed="10"/>
        </patternFill>
      </fill>
    </dxf>
    <dxf>
      <font>
        <color rgb="FF0070C0"/>
      </font>
    </dxf>
    <dxf>
      <font>
        <b/>
        <i val="0"/>
        <condense val="0"/>
        <extend val="0"/>
      </font>
      <fill>
        <patternFill>
          <bgColor indexed="10"/>
        </patternFill>
      </fill>
    </dxf>
    <dxf>
      <fill>
        <patternFill>
          <bgColor indexed="10"/>
        </patternFill>
      </fill>
    </dxf>
    <dxf>
      <font>
        <color rgb="FF0070C0"/>
      </font>
    </dxf>
    <dxf>
      <font>
        <b/>
        <i val="0"/>
        <condense val="0"/>
        <extend val="0"/>
        <color auto="1"/>
      </font>
      <fill>
        <patternFill>
          <bgColor indexed="10"/>
        </patternFill>
      </fill>
    </dxf>
    <dxf>
      <font>
        <color rgb="FF0070C0"/>
      </font>
    </dxf>
    <dxf>
      <fill>
        <patternFill>
          <bgColor indexed="10"/>
        </patternFill>
      </fill>
    </dxf>
    <dxf>
      <font>
        <color rgb="FF0070C0"/>
      </font>
    </dxf>
    <dxf>
      <font>
        <color rgb="FF0070C0"/>
      </font>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75" b="1" i="0" u="none" strike="noStrike" baseline="0">
                <a:solidFill>
                  <a:srgbClr val="000000"/>
                </a:solidFill>
                <a:latin typeface="Arial"/>
                <a:ea typeface="Arial"/>
                <a:cs typeface="Arial"/>
              </a:defRPr>
            </a:pPr>
            <a:r>
              <a:rPr lang="en-US"/>
              <a:t>Sales by Store</a:t>
            </a:r>
          </a:p>
        </c:rich>
      </c:tx>
      <c:layout>
        <c:manualLayout>
          <c:xMode val="edge"/>
          <c:yMode val="edge"/>
          <c:x val="0"/>
          <c:y val="0"/>
        </c:manualLayout>
      </c:layout>
      <c:overlay val="0"/>
      <c:spPr>
        <a:noFill/>
        <a:ln w="25400">
          <a:noFill/>
        </a:ln>
      </c:spPr>
    </c:title>
    <c:autoTitleDeleted val="0"/>
    <c:plotArea>
      <c:layout/>
      <c:barChart>
        <c:barDir val="col"/>
        <c:grouping val="stacked"/>
        <c:varyColors val="0"/>
        <c:ser>
          <c:idx val="0"/>
          <c:order val="0"/>
          <c:spPr>
            <a:solidFill>
              <a:srgbClr val="8080FF"/>
            </a:solidFill>
            <a:ln w="12700">
              <a:solidFill>
                <a:srgbClr val="000000"/>
              </a:solidFill>
              <a:prstDash val="solid"/>
            </a:ln>
          </c:spPr>
          <c:invertIfNegative val="0"/>
          <c:val>
            <c:numLit>
              <c:formatCode>General</c:formatCode>
              <c:ptCount val="1"/>
              <c:pt idx="0">
                <c:v>0</c:v>
              </c:pt>
            </c:numLit>
          </c:val>
          <c:extLst>
            <c:ext xmlns:c16="http://schemas.microsoft.com/office/drawing/2014/chart" uri="{C3380CC4-5D6E-409C-BE32-E72D297353CC}">
              <c16:uniqueId val="{00000000-127B-4DE6-91D8-11020711700F}"/>
            </c:ext>
          </c:extLst>
        </c:ser>
        <c:ser>
          <c:idx val="1"/>
          <c:order val="1"/>
          <c:spPr>
            <a:solidFill>
              <a:srgbClr val="802060"/>
            </a:solidFill>
            <a:ln w="12700">
              <a:solidFill>
                <a:srgbClr val="000000"/>
              </a:solidFill>
              <a:prstDash val="solid"/>
            </a:ln>
          </c:spPr>
          <c:invertIfNegative val="0"/>
          <c:val>
            <c:numLit>
              <c:formatCode>General</c:formatCode>
              <c:ptCount val="1"/>
              <c:pt idx="0">
                <c:v>0</c:v>
              </c:pt>
            </c:numLit>
          </c:val>
          <c:extLst>
            <c:ext xmlns:c16="http://schemas.microsoft.com/office/drawing/2014/chart" uri="{C3380CC4-5D6E-409C-BE32-E72D297353CC}">
              <c16:uniqueId val="{00000001-127B-4DE6-91D8-11020711700F}"/>
            </c:ext>
          </c:extLst>
        </c:ser>
        <c:ser>
          <c:idx val="2"/>
          <c:order val="2"/>
          <c:spPr>
            <a:solidFill>
              <a:srgbClr val="FFFFC0"/>
            </a:solidFill>
            <a:ln w="12700">
              <a:solidFill>
                <a:srgbClr val="000000"/>
              </a:solidFill>
              <a:prstDash val="solid"/>
            </a:ln>
          </c:spPr>
          <c:invertIfNegative val="0"/>
          <c:val>
            <c:numLit>
              <c:formatCode>General</c:formatCode>
              <c:ptCount val="1"/>
              <c:pt idx="0">
                <c:v>0</c:v>
              </c:pt>
            </c:numLit>
          </c:val>
          <c:extLst>
            <c:ext xmlns:c16="http://schemas.microsoft.com/office/drawing/2014/chart" uri="{C3380CC4-5D6E-409C-BE32-E72D297353CC}">
              <c16:uniqueId val="{00000002-127B-4DE6-91D8-11020711700F}"/>
            </c:ext>
          </c:extLst>
        </c:ser>
        <c:ser>
          <c:idx val="3"/>
          <c:order val="3"/>
          <c:spPr>
            <a:solidFill>
              <a:srgbClr val="A0E0E0"/>
            </a:solidFill>
            <a:ln w="12700">
              <a:solidFill>
                <a:srgbClr val="000000"/>
              </a:solidFill>
              <a:prstDash val="solid"/>
            </a:ln>
          </c:spPr>
          <c:invertIfNegative val="0"/>
          <c:val>
            <c:numLit>
              <c:formatCode>General</c:formatCode>
              <c:ptCount val="1"/>
              <c:pt idx="0">
                <c:v>0</c:v>
              </c:pt>
            </c:numLit>
          </c:val>
          <c:extLst>
            <c:ext xmlns:c16="http://schemas.microsoft.com/office/drawing/2014/chart" uri="{C3380CC4-5D6E-409C-BE32-E72D297353CC}">
              <c16:uniqueId val="{00000003-127B-4DE6-91D8-11020711700F}"/>
            </c:ext>
          </c:extLst>
        </c:ser>
        <c:dLbls>
          <c:showLegendKey val="0"/>
          <c:showVal val="0"/>
          <c:showCatName val="0"/>
          <c:showSerName val="0"/>
          <c:showPercent val="0"/>
          <c:showBubbleSize val="0"/>
        </c:dLbls>
        <c:gapWidth val="150"/>
        <c:overlap val="100"/>
        <c:axId val="754976840"/>
        <c:axId val="754977232"/>
      </c:barChart>
      <c:catAx>
        <c:axId val="754976840"/>
        <c:scaling>
          <c:orientation val="minMax"/>
        </c:scaling>
        <c:delete val="0"/>
        <c:axPos val="b"/>
        <c:title>
          <c:tx>
            <c:rich>
              <a:bodyPr/>
              <a:lstStyle/>
              <a:p>
                <a:pPr>
                  <a:defRPr sz="150" b="1" i="0" u="none" strike="noStrike" baseline="0">
                    <a:solidFill>
                      <a:srgbClr val="000000"/>
                    </a:solidFill>
                    <a:latin typeface="Arial"/>
                    <a:ea typeface="Arial"/>
                    <a:cs typeface="Arial"/>
                  </a:defRPr>
                </a:pPr>
                <a:r>
                  <a:rPr lang="en-US"/>
                  <a:t>Store</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754977232"/>
        <c:crosses val="autoZero"/>
        <c:auto val="1"/>
        <c:lblAlgn val="ctr"/>
        <c:lblOffset val="100"/>
        <c:tickLblSkip val="1"/>
        <c:tickMarkSkip val="1"/>
        <c:noMultiLvlLbl val="0"/>
      </c:catAx>
      <c:valAx>
        <c:axId val="754977232"/>
        <c:scaling>
          <c:orientation val="minMax"/>
        </c:scaling>
        <c:delete val="0"/>
        <c:axPos val="l"/>
        <c:majorGridlines>
          <c:spPr>
            <a:ln w="3175">
              <a:solidFill>
                <a:srgbClr val="000000"/>
              </a:solidFill>
              <a:prstDash val="solid"/>
            </a:ln>
          </c:spPr>
        </c:majorGridlines>
        <c:title>
          <c:tx>
            <c:rich>
              <a:bodyPr/>
              <a:lstStyle/>
              <a:p>
                <a:pPr>
                  <a:defRPr sz="150" b="1" i="0" u="none" strike="noStrike" baseline="0">
                    <a:solidFill>
                      <a:srgbClr val="000000"/>
                    </a:solidFill>
                    <a:latin typeface="Arial"/>
                    <a:ea typeface="Arial"/>
                    <a:cs typeface="Arial"/>
                  </a:defRPr>
                </a:pPr>
                <a:r>
                  <a:rPr lang="en-US"/>
                  <a:t>Sales</a:t>
                </a:r>
              </a:p>
            </c:rich>
          </c:tx>
          <c:overlay val="0"/>
          <c:spPr>
            <a:noFill/>
            <a:ln w="25400">
              <a:noFill/>
            </a:ln>
          </c:spPr>
        </c:title>
        <c:numFmt formatCode="\$#,##0_);\(\$#,##0\)" sourceLinked="0"/>
        <c:majorTickMark val="out"/>
        <c:minorTickMark val="none"/>
        <c:tickLblPos val="nextTo"/>
        <c:spPr>
          <a:ln w="3175">
            <a:solidFill>
              <a:srgbClr val="000000"/>
            </a:solidFill>
            <a:prstDash val="solid"/>
          </a:ln>
        </c:spPr>
        <c:txPr>
          <a:bodyPr rot="0" vert="horz"/>
          <a:lstStyle/>
          <a:p>
            <a:pPr>
              <a:defRPr sz="150" b="0" i="0" u="none" strike="noStrike" baseline="0">
                <a:solidFill>
                  <a:srgbClr val="000000"/>
                </a:solidFill>
                <a:latin typeface="Arial"/>
                <a:ea typeface="Arial"/>
                <a:cs typeface="Arial"/>
              </a:defRPr>
            </a:pPr>
            <a:endParaRPr lang="en-US"/>
          </a:p>
        </c:txPr>
        <c:crossAx val="754976840"/>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c:printSettings>
</c:chartSpace>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3.png"/></Relationships>
</file>

<file path=xl/drawings/_rels/drawing1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16.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0.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5</xdr:row>
      <xdr:rowOff>82825</xdr:rowOff>
    </xdr:from>
    <xdr:to>
      <xdr:col>4</xdr:col>
      <xdr:colOff>476250</xdr:colOff>
      <xdr:row>11</xdr:row>
      <xdr:rowOff>99391</xdr:rowOff>
    </xdr:to>
    <xdr:sp macro="" textlink="">
      <xdr:nvSpPr>
        <xdr:cNvPr id="3" name="Text Box 5">
          <a:extLst>
            <a:ext uri="{FF2B5EF4-FFF2-40B4-BE49-F238E27FC236}">
              <a16:creationId xmlns:a16="http://schemas.microsoft.com/office/drawing/2014/main" id="{00000000-0008-0000-0100-000003000000}"/>
            </a:ext>
          </a:extLst>
        </xdr:cNvPr>
        <xdr:cNvSpPr txBox="1">
          <a:spLocks noChangeArrowheads="1"/>
        </xdr:cNvSpPr>
      </xdr:nvSpPr>
      <xdr:spPr bwMode="auto">
        <a:xfrm>
          <a:off x="114300" y="612912"/>
          <a:ext cx="4544667" cy="1010479"/>
        </a:xfrm>
        <a:prstGeom prst="rect">
          <a:avLst/>
        </a:prstGeom>
        <a:solidFill>
          <a:srgbClr val="FFFFFF"/>
        </a:solidFill>
        <a:ln w="9525" algn="ctr">
          <a:solidFill>
            <a:srgbClr val="000000"/>
          </a:solidFill>
          <a:miter lim="800000"/>
          <a:headEnd/>
          <a:tailEnd/>
        </a:ln>
        <a:effectLst/>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The </a:t>
          </a:r>
          <a:r>
            <a:rPr lang="en-US" sz="1000" b="1" i="1" strike="noStrike">
              <a:solidFill>
                <a:srgbClr val="000000"/>
              </a:solidFill>
              <a:latin typeface="Arial"/>
              <a:cs typeface="Arial"/>
            </a:rPr>
            <a:t>Goal Seek</a:t>
          </a:r>
          <a:r>
            <a:rPr lang="en-US" sz="1000" b="0" i="0" strike="noStrike">
              <a:solidFill>
                <a:srgbClr val="000000"/>
              </a:solidFill>
              <a:latin typeface="Arial"/>
              <a:cs typeface="Arial"/>
            </a:rPr>
            <a:t> command enables you to set an end result (e.g., the monthly payment) in order to determine the input (the price of the car) to produce that result.</a:t>
          </a: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***With Goal Seek, only one parameter (e.g., the price of the car or the interest rate) can be varied at a time.</a:t>
          </a:r>
        </a:p>
      </xdr:txBody>
    </xdr:sp>
    <xdr:clientData/>
  </xdr:twoCellAnchor>
  <xdr:twoCellAnchor>
    <xdr:from>
      <xdr:col>0</xdr:col>
      <xdr:colOff>164509</xdr:colOff>
      <xdr:row>25</xdr:row>
      <xdr:rowOff>20279</xdr:rowOff>
    </xdr:from>
    <xdr:to>
      <xdr:col>4</xdr:col>
      <xdr:colOff>508750</xdr:colOff>
      <xdr:row>32</xdr:row>
      <xdr:rowOff>86540</xdr:rowOff>
    </xdr:to>
    <xdr:sp macro="" textlink="">
      <xdr:nvSpPr>
        <xdr:cNvPr id="4" name="Text Box 5">
          <a:extLst>
            <a:ext uri="{FF2B5EF4-FFF2-40B4-BE49-F238E27FC236}">
              <a16:creationId xmlns:a16="http://schemas.microsoft.com/office/drawing/2014/main" id="{2207855D-CCEB-492F-BE73-F0C0B70C9473}"/>
            </a:ext>
          </a:extLst>
        </xdr:cNvPr>
        <xdr:cNvSpPr txBox="1">
          <a:spLocks noChangeArrowheads="1"/>
        </xdr:cNvSpPr>
      </xdr:nvSpPr>
      <xdr:spPr bwMode="auto">
        <a:xfrm>
          <a:off x="164509" y="3830279"/>
          <a:ext cx="4528672" cy="1215830"/>
        </a:xfrm>
        <a:prstGeom prst="rect">
          <a:avLst/>
        </a:prstGeom>
        <a:solidFill>
          <a:srgbClr val="FFFFFF"/>
        </a:solidFill>
        <a:ln w="9525" algn="ctr">
          <a:solidFill>
            <a:srgbClr val="000000"/>
          </a:solidFill>
          <a:miter lim="800000"/>
          <a:headEnd/>
          <a:tailEnd/>
        </a:ln>
        <a:effectLst/>
      </xdr:spPr>
      <xdr:txBody>
        <a:bodyPr vertOverflow="clip" wrap="square" lIns="27432" tIns="22860" rIns="0" bIns="0" anchor="t" upright="1"/>
        <a:lstStyle/>
        <a:p>
          <a:pPr algn="l" rtl="0">
            <a:defRPr sz="1000"/>
          </a:pPr>
          <a:r>
            <a:rPr lang="en-US" sz="1000" b="1" i="0" strike="noStrike">
              <a:solidFill>
                <a:srgbClr val="000000"/>
              </a:solidFill>
              <a:latin typeface="Arial"/>
              <a:cs typeface="Arial"/>
            </a:rPr>
            <a:t>Solver</a:t>
          </a:r>
          <a:r>
            <a:rPr lang="en-US" sz="1000" b="0" i="0" strike="noStrike">
              <a:solidFill>
                <a:srgbClr val="000000"/>
              </a:solidFill>
              <a:latin typeface="Arial"/>
              <a:cs typeface="Arial"/>
            </a:rPr>
            <a:t> can accomplish the same task as Goal Seek, but provides additional functionality. </a:t>
          </a: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Solver gives the ability to maximize or minimize the result cell, vary multiple inputs at once, provide contstraints (guidelines Excel must follow when solving the problem), and save your Solver parameters to easily "re-solve" the problem again if any parameters change.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72887</xdr:colOff>
      <xdr:row>5</xdr:row>
      <xdr:rowOff>66261</xdr:rowOff>
    </xdr:from>
    <xdr:to>
      <xdr:col>4</xdr:col>
      <xdr:colOff>434837</xdr:colOff>
      <xdr:row>9</xdr:row>
      <xdr:rowOff>33132</xdr:rowOff>
    </xdr:to>
    <xdr:sp macro="" textlink="">
      <xdr:nvSpPr>
        <xdr:cNvPr id="2" name="Text Box 5">
          <a:extLst>
            <a:ext uri="{FF2B5EF4-FFF2-40B4-BE49-F238E27FC236}">
              <a16:creationId xmlns:a16="http://schemas.microsoft.com/office/drawing/2014/main" id="{720FBB7D-0C98-45E0-A7CD-0EC0EB18EA1A}"/>
            </a:ext>
          </a:extLst>
        </xdr:cNvPr>
        <xdr:cNvSpPr txBox="1">
          <a:spLocks noChangeArrowheads="1"/>
        </xdr:cNvSpPr>
      </xdr:nvSpPr>
      <xdr:spPr bwMode="auto">
        <a:xfrm>
          <a:off x="72887" y="762000"/>
          <a:ext cx="4544667" cy="629480"/>
        </a:xfrm>
        <a:prstGeom prst="rect">
          <a:avLst/>
        </a:prstGeom>
        <a:solidFill>
          <a:srgbClr val="FFFFFF"/>
        </a:solidFill>
        <a:ln w="9525" algn="ctr">
          <a:solidFill>
            <a:srgbClr val="000000"/>
          </a:solidFill>
          <a:miter lim="800000"/>
          <a:headEnd/>
          <a:tailEnd/>
        </a:ln>
        <a:effectLst/>
      </xdr:spPr>
      <xdr:txBody>
        <a:bodyPr vertOverflow="clip" wrap="square" lIns="27432" tIns="22860" rIns="0" bIns="0" anchor="t" upright="1"/>
        <a:lstStyle/>
        <a:p>
          <a:pPr algn="l" rtl="0">
            <a:defRPr sz="1000"/>
          </a:pPr>
          <a:r>
            <a:rPr lang="en-US" sz="1000" b="1" i="0" strike="noStrike">
              <a:solidFill>
                <a:srgbClr val="000000"/>
              </a:solidFill>
              <a:latin typeface="Arial"/>
              <a:cs typeface="Arial"/>
            </a:rPr>
            <a:t>Solver</a:t>
          </a:r>
          <a:r>
            <a:rPr lang="en-US" sz="1000" b="0" i="0" strike="noStrike">
              <a:solidFill>
                <a:srgbClr val="000000"/>
              </a:solidFill>
              <a:latin typeface="Arial"/>
              <a:cs typeface="Arial"/>
            </a:rPr>
            <a:t> can accomplish the same thing as on the previous sheet, but by adding a constraint, you can use a cell reference for the Desired monthly payment rather than typing the value into Solver.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230798</xdr:colOff>
      <xdr:row>9</xdr:row>
      <xdr:rowOff>1465</xdr:rowOff>
    </xdr:from>
    <xdr:to>
      <xdr:col>8</xdr:col>
      <xdr:colOff>297473</xdr:colOff>
      <xdr:row>15</xdr:row>
      <xdr:rowOff>67408</xdr:rowOff>
    </xdr:to>
    <xdr:sp macro="" textlink="">
      <xdr:nvSpPr>
        <xdr:cNvPr id="2" name="AutoShape 1">
          <a:extLst>
            <a:ext uri="{FF2B5EF4-FFF2-40B4-BE49-F238E27FC236}">
              <a16:creationId xmlns:a16="http://schemas.microsoft.com/office/drawing/2014/main" id="{00000000-0008-0000-0200-000002000000}"/>
            </a:ext>
          </a:extLst>
        </xdr:cNvPr>
        <xdr:cNvSpPr>
          <a:spLocks/>
        </xdr:cNvSpPr>
      </xdr:nvSpPr>
      <xdr:spPr bwMode="auto">
        <a:xfrm>
          <a:off x="4055452" y="1181100"/>
          <a:ext cx="1891079" cy="1055077"/>
        </a:xfrm>
        <a:prstGeom prst="borderCallout1">
          <a:avLst>
            <a:gd name="adj1" fmla="val 10620"/>
            <a:gd name="adj2" fmla="val -4019"/>
            <a:gd name="adj3" fmla="val -37426"/>
            <a:gd name="adj4" fmla="val -127725"/>
          </a:avLst>
        </a:prstGeom>
        <a:solidFill>
          <a:srgbClr val="FFFFFF"/>
        </a:solidFill>
        <a:ln w="9525" algn="ctr">
          <a:solidFill>
            <a:srgbClr val="000000"/>
          </a:solidFill>
          <a:miter lim="800000"/>
          <a:headEnd/>
          <a:tailEnd type="triangle" w="med" len="med"/>
        </a:ln>
        <a:effectLst/>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By producing 500 of each type of computer, the "Total # of hours used" would exceed the "Labor hours available".  Your spreadsheet can "alert" the user if a constraint is exceeded.</a:t>
          </a:r>
        </a:p>
      </xdr:txBody>
    </xdr:sp>
    <xdr:clientData/>
  </xdr:twoCellAnchor>
  <xdr:twoCellAnchor>
    <xdr:from>
      <xdr:col>4</xdr:col>
      <xdr:colOff>729029</xdr:colOff>
      <xdr:row>13</xdr:row>
      <xdr:rowOff>68873</xdr:rowOff>
    </xdr:from>
    <xdr:to>
      <xdr:col>5</xdr:col>
      <xdr:colOff>227135</xdr:colOff>
      <xdr:row>13</xdr:row>
      <xdr:rowOff>97448</xdr:rowOff>
    </xdr:to>
    <xdr:sp macro="" textlink="">
      <xdr:nvSpPr>
        <xdr:cNvPr id="4186" name="Line 3">
          <a:extLst>
            <a:ext uri="{FF2B5EF4-FFF2-40B4-BE49-F238E27FC236}">
              <a16:creationId xmlns:a16="http://schemas.microsoft.com/office/drawing/2014/main" id="{00000000-0008-0000-0200-00005A100000}"/>
            </a:ext>
          </a:extLst>
        </xdr:cNvPr>
        <xdr:cNvSpPr>
          <a:spLocks noChangeShapeType="1"/>
        </xdr:cNvSpPr>
      </xdr:nvSpPr>
      <xdr:spPr bwMode="auto">
        <a:xfrm flipH="1">
          <a:off x="3813664" y="1907931"/>
          <a:ext cx="238125" cy="28575"/>
        </a:xfrm>
        <a:prstGeom prst="line">
          <a:avLst/>
        </a:prstGeom>
        <a:noFill/>
        <a:ln w="9525">
          <a:solidFill>
            <a:srgbClr val="000000"/>
          </a:solid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739287</xdr:colOff>
      <xdr:row>12</xdr:row>
      <xdr:rowOff>41031</xdr:rowOff>
    </xdr:from>
    <xdr:to>
      <xdr:col>5</xdr:col>
      <xdr:colOff>399318</xdr:colOff>
      <xdr:row>13</xdr:row>
      <xdr:rowOff>81328</xdr:rowOff>
    </xdr:to>
    <xdr:sp macro="" textlink="">
      <xdr:nvSpPr>
        <xdr:cNvPr id="5210" name="Line 11">
          <a:extLst>
            <a:ext uri="{FF2B5EF4-FFF2-40B4-BE49-F238E27FC236}">
              <a16:creationId xmlns:a16="http://schemas.microsoft.com/office/drawing/2014/main" id="{00000000-0008-0000-0300-00005A140000}"/>
            </a:ext>
          </a:extLst>
        </xdr:cNvPr>
        <xdr:cNvSpPr>
          <a:spLocks noChangeShapeType="1"/>
        </xdr:cNvSpPr>
      </xdr:nvSpPr>
      <xdr:spPr bwMode="auto">
        <a:xfrm flipH="1">
          <a:off x="3823922" y="1902069"/>
          <a:ext cx="400050" cy="208817"/>
        </a:xfrm>
        <a:prstGeom prst="line">
          <a:avLst/>
        </a:prstGeom>
        <a:noFill/>
        <a:ln w="9525">
          <a:solidFill>
            <a:srgbClr val="000000"/>
          </a:solidFill>
          <a:round/>
          <a:headEnd/>
          <a:tailEnd type="triangle" w="med" len="med"/>
        </a:ln>
      </xdr:spPr>
    </xdr:sp>
    <xdr:clientData/>
  </xdr:twoCellAnchor>
  <xdr:twoCellAnchor editAs="oneCell">
    <xdr:from>
      <xdr:col>5</xdr:col>
      <xdr:colOff>402981</xdr:colOff>
      <xdr:row>7</xdr:row>
      <xdr:rowOff>29308</xdr:rowOff>
    </xdr:from>
    <xdr:to>
      <xdr:col>14</xdr:col>
      <xdr:colOff>53579</xdr:colOff>
      <xdr:row>28</xdr:row>
      <xdr:rowOff>71368</xdr:rowOff>
    </xdr:to>
    <xdr:pic>
      <xdr:nvPicPr>
        <xdr:cNvPr id="2" name="Picture 1">
          <a:extLst>
            <a:ext uri="{FF2B5EF4-FFF2-40B4-BE49-F238E27FC236}">
              <a16:creationId xmlns:a16="http://schemas.microsoft.com/office/drawing/2014/main" id="{0D21580D-BB6E-48A4-AABD-22F33F53E707}"/>
            </a:ext>
          </a:extLst>
        </xdr:cNvPr>
        <xdr:cNvPicPr>
          <a:picLocks noChangeAspect="1"/>
        </xdr:cNvPicPr>
      </xdr:nvPicPr>
      <xdr:blipFill>
        <a:blip xmlns:r="http://schemas.openxmlformats.org/officeDocument/2006/relationships" r:embed="rId1"/>
        <a:stretch>
          <a:fillRect/>
        </a:stretch>
      </xdr:blipFill>
      <xdr:spPr>
        <a:xfrm>
          <a:off x="4227635" y="1077058"/>
          <a:ext cx="5123809" cy="34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228601</xdr:colOff>
      <xdr:row>3</xdr:row>
      <xdr:rowOff>115957</xdr:rowOff>
    </xdr:from>
    <xdr:to>
      <xdr:col>16</xdr:col>
      <xdr:colOff>534866</xdr:colOff>
      <xdr:row>38</xdr:row>
      <xdr:rowOff>111446</xdr:rowOff>
    </xdr:to>
    <xdr:pic>
      <xdr:nvPicPr>
        <xdr:cNvPr id="3" name="Picture 2">
          <a:extLst>
            <a:ext uri="{FF2B5EF4-FFF2-40B4-BE49-F238E27FC236}">
              <a16:creationId xmlns:a16="http://schemas.microsoft.com/office/drawing/2014/main" id="{2AE79BA1-1663-405A-A8CB-392EA1E7F5A9}"/>
            </a:ext>
          </a:extLst>
        </xdr:cNvPr>
        <xdr:cNvPicPr>
          <a:picLocks noChangeAspect="1"/>
        </xdr:cNvPicPr>
      </xdr:nvPicPr>
      <xdr:blipFill>
        <a:blip xmlns:r="http://schemas.openxmlformats.org/officeDocument/2006/relationships" r:embed="rId1"/>
        <a:stretch>
          <a:fillRect/>
        </a:stretch>
      </xdr:blipFill>
      <xdr:spPr>
        <a:xfrm>
          <a:off x="4053255" y="504284"/>
          <a:ext cx="6995746" cy="5710489"/>
        </a:xfrm>
        <a:prstGeom prst="rect">
          <a:avLst/>
        </a:prstGeom>
      </xdr:spPr>
    </xdr:pic>
    <xdr:clientData/>
  </xdr:twoCellAnchor>
  <xdr:twoCellAnchor editAs="oneCell">
    <xdr:from>
      <xdr:col>16</xdr:col>
      <xdr:colOff>333598</xdr:colOff>
      <xdr:row>14</xdr:row>
      <xdr:rowOff>27842</xdr:rowOff>
    </xdr:from>
    <xdr:to>
      <xdr:col>21</xdr:col>
      <xdr:colOff>23710</xdr:colOff>
      <xdr:row>37</xdr:row>
      <xdr:rowOff>35363</xdr:rowOff>
    </xdr:to>
    <xdr:pic>
      <xdr:nvPicPr>
        <xdr:cNvPr id="5" name="Picture 4">
          <a:extLst>
            <a:ext uri="{FF2B5EF4-FFF2-40B4-BE49-F238E27FC236}">
              <a16:creationId xmlns:a16="http://schemas.microsoft.com/office/drawing/2014/main" id="{ADA5D463-26EF-4D6B-9524-14E22B2A7D70}"/>
            </a:ext>
          </a:extLst>
        </xdr:cNvPr>
        <xdr:cNvPicPr>
          <a:picLocks noChangeAspect="1"/>
        </xdr:cNvPicPr>
      </xdr:nvPicPr>
      <xdr:blipFill>
        <a:blip xmlns:r="http://schemas.openxmlformats.org/officeDocument/2006/relationships" r:embed="rId2"/>
        <a:stretch>
          <a:fillRect/>
        </a:stretch>
      </xdr:blipFill>
      <xdr:spPr>
        <a:xfrm>
          <a:off x="10847733" y="2218592"/>
          <a:ext cx="2730785" cy="375890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595678</xdr:colOff>
      <xdr:row>3</xdr:row>
      <xdr:rowOff>146539</xdr:rowOff>
    </xdr:from>
    <xdr:to>
      <xdr:col>17</xdr:col>
      <xdr:colOff>15430</xdr:colOff>
      <xdr:row>30</xdr:row>
      <xdr:rowOff>65944</xdr:rowOff>
    </xdr:to>
    <xdr:grpSp>
      <xdr:nvGrpSpPr>
        <xdr:cNvPr id="5" name="Group 4">
          <a:extLst>
            <a:ext uri="{FF2B5EF4-FFF2-40B4-BE49-F238E27FC236}">
              <a16:creationId xmlns:a16="http://schemas.microsoft.com/office/drawing/2014/main" id="{D1D8BADA-A127-4A24-BCFC-32B099E49453}"/>
            </a:ext>
          </a:extLst>
        </xdr:cNvPr>
        <xdr:cNvGrpSpPr/>
      </xdr:nvGrpSpPr>
      <xdr:grpSpPr>
        <a:xfrm>
          <a:off x="7548928" y="468924"/>
          <a:ext cx="5501098" cy="3348405"/>
          <a:chOff x="6934200" y="276225"/>
          <a:chExt cx="5514286" cy="3666667"/>
        </a:xfrm>
      </xdr:grpSpPr>
      <xdr:pic>
        <xdr:nvPicPr>
          <xdr:cNvPr id="3" name="Picture 2">
            <a:extLst>
              <a:ext uri="{FF2B5EF4-FFF2-40B4-BE49-F238E27FC236}">
                <a16:creationId xmlns:a16="http://schemas.microsoft.com/office/drawing/2014/main" id="{35AD94C2-FE21-45A0-A3D4-1EFB3B613592}"/>
              </a:ext>
            </a:extLst>
          </xdr:cNvPr>
          <xdr:cNvPicPr>
            <a:picLocks noChangeAspect="1"/>
          </xdr:cNvPicPr>
        </xdr:nvPicPr>
        <xdr:blipFill>
          <a:blip xmlns:r="http://schemas.openxmlformats.org/officeDocument/2006/relationships" r:embed="rId1"/>
          <a:stretch>
            <a:fillRect/>
          </a:stretch>
        </xdr:blipFill>
        <xdr:spPr>
          <a:xfrm>
            <a:off x="6934200" y="276225"/>
            <a:ext cx="5514286" cy="3666667"/>
          </a:xfrm>
          <a:prstGeom prst="rect">
            <a:avLst/>
          </a:prstGeom>
        </xdr:spPr>
      </xdr:pic>
      <xdr:sp macro="" textlink="">
        <xdr:nvSpPr>
          <xdr:cNvPr id="2" name="AutoShape 2">
            <a:extLst>
              <a:ext uri="{FF2B5EF4-FFF2-40B4-BE49-F238E27FC236}">
                <a16:creationId xmlns:a16="http://schemas.microsoft.com/office/drawing/2014/main" id="{BB23D759-315E-4E61-BA6D-F4C83EF7CF20}"/>
              </a:ext>
            </a:extLst>
          </xdr:cNvPr>
          <xdr:cNvSpPr>
            <a:spLocks/>
          </xdr:cNvSpPr>
        </xdr:nvSpPr>
        <xdr:spPr bwMode="auto">
          <a:xfrm>
            <a:off x="7372350" y="3133725"/>
            <a:ext cx="1866900" cy="676275"/>
          </a:xfrm>
          <a:prstGeom prst="borderCallout1">
            <a:avLst>
              <a:gd name="adj1" fmla="val -1104"/>
              <a:gd name="adj2" fmla="val 52042"/>
              <a:gd name="adj3" fmla="val -303321"/>
              <a:gd name="adj4" fmla="val 140818"/>
            </a:avLst>
          </a:prstGeom>
          <a:solidFill>
            <a:srgbClr val="FFFFFF"/>
          </a:solidFill>
          <a:ln w="9525">
            <a:solidFill>
              <a:srgbClr val="000000"/>
            </a:solidFill>
            <a:miter lim="800000"/>
            <a:headEnd/>
            <a:tailEnd type="triangle"/>
          </a:ln>
        </xdr:spPr>
        <xdr:txBody>
          <a:bodyPr vertOverflow="clip" wrap="square" lIns="27432" tIns="22860" rIns="27432" bIns="0" anchor="t" upright="1"/>
          <a:lstStyle/>
          <a:p>
            <a:pPr algn="ctr" rtl="0">
              <a:defRPr sz="1000"/>
            </a:pPr>
            <a:r>
              <a:rPr lang="en-US" sz="1000" b="0" i="0" strike="noStrike">
                <a:solidFill>
                  <a:srgbClr val="000000"/>
                </a:solidFill>
                <a:latin typeface="Arial"/>
                <a:cs typeface="Arial"/>
              </a:rPr>
              <a:t>After Solving, highlight "Answer" before clicking OK in order to create an Answer Report..</a:t>
            </a:r>
          </a:p>
        </xdr:txBody>
      </xdr:sp>
      <xdr:sp macro="" textlink="">
        <xdr:nvSpPr>
          <xdr:cNvPr id="4" name="AutoShape 2">
            <a:extLst>
              <a:ext uri="{FF2B5EF4-FFF2-40B4-BE49-F238E27FC236}">
                <a16:creationId xmlns:a16="http://schemas.microsoft.com/office/drawing/2014/main" id="{605C3473-A426-4C0C-9FAE-0394D914FC86}"/>
              </a:ext>
            </a:extLst>
          </xdr:cNvPr>
          <xdr:cNvSpPr>
            <a:spLocks/>
          </xdr:cNvSpPr>
        </xdr:nvSpPr>
        <xdr:spPr bwMode="auto">
          <a:xfrm>
            <a:off x="9791700" y="3133725"/>
            <a:ext cx="1866900" cy="676275"/>
          </a:xfrm>
          <a:prstGeom prst="borderCallout1">
            <a:avLst>
              <a:gd name="adj1" fmla="val 1713"/>
              <a:gd name="adj2" fmla="val 48471"/>
              <a:gd name="adj3" fmla="val -146982"/>
              <a:gd name="adj4" fmla="val 12247"/>
            </a:avLst>
          </a:prstGeom>
          <a:solidFill>
            <a:srgbClr val="FFFFFF"/>
          </a:solidFill>
          <a:ln w="9525">
            <a:solidFill>
              <a:srgbClr val="000000"/>
            </a:solidFill>
            <a:miter lim="800000"/>
            <a:headEnd/>
            <a:tailEnd type="triangle"/>
          </a:ln>
        </xdr:spPr>
        <xdr:txBody>
          <a:bodyPr vertOverflow="clip" wrap="square" lIns="27432" tIns="22860" rIns="27432" bIns="0" anchor="t" upright="1"/>
          <a:lstStyle/>
          <a:p>
            <a:pPr algn="ctr" rtl="0">
              <a:defRPr sz="1000"/>
            </a:pPr>
            <a:r>
              <a:rPr lang="en-US" sz="1000" b="0" i="0" strike="noStrike">
                <a:solidFill>
                  <a:srgbClr val="000000"/>
                </a:solidFill>
                <a:latin typeface="Arial"/>
                <a:cs typeface="Arial"/>
              </a:rPr>
              <a:t>Check the</a:t>
            </a:r>
            <a:r>
              <a:rPr lang="en-US" sz="1000" b="0" i="0" strike="noStrike" baseline="0">
                <a:solidFill>
                  <a:srgbClr val="000000"/>
                </a:solidFill>
                <a:latin typeface="Arial"/>
                <a:cs typeface="Arial"/>
              </a:rPr>
              <a:t> box next to "Outline Reports" to have rows of your Answer Report "outlined" (grouped).</a:t>
            </a:r>
            <a:endParaRPr lang="en-US" sz="1000" b="0" i="0" strike="noStrike">
              <a:solidFill>
                <a:srgbClr val="000000"/>
              </a:solidFill>
              <a:latin typeface="Arial"/>
              <a:cs typeface="Arial"/>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507023</xdr:colOff>
      <xdr:row>22</xdr:row>
      <xdr:rowOff>112101</xdr:rowOff>
    </xdr:from>
    <xdr:to>
      <xdr:col>10</xdr:col>
      <xdr:colOff>535598</xdr:colOff>
      <xdr:row>25</xdr:row>
      <xdr:rowOff>131884</xdr:rowOff>
    </xdr:to>
    <xdr:sp macro="" textlink="">
      <xdr:nvSpPr>
        <xdr:cNvPr id="5" name="AutoShape 1">
          <a:extLst>
            <a:ext uri="{FF2B5EF4-FFF2-40B4-BE49-F238E27FC236}">
              <a16:creationId xmlns:a16="http://schemas.microsoft.com/office/drawing/2014/main" id="{B9FE8BA9-9645-42B9-976C-2509BDBD3D15}"/>
            </a:ext>
          </a:extLst>
        </xdr:cNvPr>
        <xdr:cNvSpPr>
          <a:spLocks/>
        </xdr:cNvSpPr>
      </xdr:nvSpPr>
      <xdr:spPr bwMode="auto">
        <a:xfrm>
          <a:off x="7211158" y="2551966"/>
          <a:ext cx="1852978" cy="518014"/>
        </a:xfrm>
        <a:prstGeom prst="borderCallout1">
          <a:avLst>
            <a:gd name="adj1" fmla="val 19671"/>
            <a:gd name="adj2" fmla="val -4102"/>
            <a:gd name="adj3" fmla="val -67213"/>
            <a:gd name="adj4" fmla="val -85130"/>
          </a:avLst>
        </a:prstGeom>
        <a:solidFill>
          <a:srgbClr val="FFFFFF"/>
        </a:solidFill>
        <a:ln w="9525">
          <a:solidFill>
            <a:srgbClr val="000000"/>
          </a:solidFill>
          <a:miter lim="800000"/>
          <a:headEnd/>
          <a:tailEnd type="triangle" w="med" len="med"/>
        </a:ln>
      </xdr:spPr>
      <xdr:txBody>
        <a:bodyPr vertOverflow="clip" wrap="square" lIns="27432" tIns="22860" rIns="27432" bIns="0" anchor="t" upright="1"/>
        <a:lstStyle/>
        <a:p>
          <a:pPr algn="ctr" rtl="0">
            <a:defRPr sz="1000"/>
          </a:pPr>
          <a:r>
            <a:rPr lang="en-US" sz="1000" b="0" i="0" strike="noStrike">
              <a:solidFill>
                <a:srgbClr val="000000"/>
              </a:solidFill>
              <a:latin typeface="Arial"/>
              <a:cs typeface="Arial"/>
            </a:rPr>
            <a:t>Format your worksheet before Solving so that the Answer Report gets formatted correctly.</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82816</xdr:colOff>
      <xdr:row>0</xdr:row>
      <xdr:rowOff>151086</xdr:rowOff>
    </xdr:from>
    <xdr:to>
      <xdr:col>15</xdr:col>
      <xdr:colOff>301189</xdr:colOff>
      <xdr:row>33</xdr:row>
      <xdr:rowOff>163940</xdr:rowOff>
    </xdr:to>
    <xdr:pic>
      <xdr:nvPicPr>
        <xdr:cNvPr id="3" name="Picture 2">
          <a:extLst>
            <a:ext uri="{FF2B5EF4-FFF2-40B4-BE49-F238E27FC236}">
              <a16:creationId xmlns:a16="http://schemas.microsoft.com/office/drawing/2014/main" id="{1BB8AF2D-FF67-42ED-AEDE-A21436B7CAA5}"/>
            </a:ext>
          </a:extLst>
        </xdr:cNvPr>
        <xdr:cNvPicPr>
          <a:picLocks noChangeAspect="1"/>
        </xdr:cNvPicPr>
      </xdr:nvPicPr>
      <xdr:blipFill>
        <a:blip xmlns:r="http://schemas.openxmlformats.org/officeDocument/2006/relationships" r:embed="rId1"/>
        <a:stretch>
          <a:fillRect/>
        </a:stretch>
      </xdr:blipFill>
      <xdr:spPr>
        <a:xfrm>
          <a:off x="6008023" y="151086"/>
          <a:ext cx="5105683" cy="539940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497221</xdr:colOff>
      <xdr:row>0</xdr:row>
      <xdr:rowOff>210206</xdr:rowOff>
    </xdr:from>
    <xdr:to>
      <xdr:col>13</xdr:col>
      <xdr:colOff>576294</xdr:colOff>
      <xdr:row>33</xdr:row>
      <xdr:rowOff>108509</xdr:rowOff>
    </xdr:to>
    <xdr:pic>
      <xdr:nvPicPr>
        <xdr:cNvPr id="3" name="Picture 2">
          <a:extLst>
            <a:ext uri="{FF2B5EF4-FFF2-40B4-BE49-F238E27FC236}">
              <a16:creationId xmlns:a16="http://schemas.microsoft.com/office/drawing/2014/main" id="{1D151590-F219-45F9-9740-C5029E1193DD}"/>
            </a:ext>
          </a:extLst>
        </xdr:cNvPr>
        <xdr:cNvPicPr>
          <a:picLocks noChangeAspect="1"/>
        </xdr:cNvPicPr>
      </xdr:nvPicPr>
      <xdr:blipFill>
        <a:blip xmlns:r="http://schemas.openxmlformats.org/officeDocument/2006/relationships" r:embed="rId1"/>
        <a:stretch>
          <a:fillRect/>
        </a:stretch>
      </xdr:blipFill>
      <xdr:spPr>
        <a:xfrm>
          <a:off x="5443652" y="210206"/>
          <a:ext cx="4966383" cy="528485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65942</xdr:colOff>
      <xdr:row>2</xdr:row>
      <xdr:rowOff>21980</xdr:rowOff>
    </xdr:from>
    <xdr:to>
      <xdr:col>15</xdr:col>
      <xdr:colOff>21302</xdr:colOff>
      <xdr:row>37</xdr:row>
      <xdr:rowOff>11742</xdr:rowOff>
    </xdr:to>
    <xdr:pic>
      <xdr:nvPicPr>
        <xdr:cNvPr id="3" name="Picture 2">
          <a:extLst>
            <a:ext uri="{FF2B5EF4-FFF2-40B4-BE49-F238E27FC236}">
              <a16:creationId xmlns:a16="http://schemas.microsoft.com/office/drawing/2014/main" id="{5F46118D-B41C-418F-BBA7-E29403A593A7}"/>
            </a:ext>
          </a:extLst>
        </xdr:cNvPr>
        <xdr:cNvPicPr>
          <a:picLocks noChangeAspect="1"/>
        </xdr:cNvPicPr>
      </xdr:nvPicPr>
      <xdr:blipFill>
        <a:blip xmlns:r="http://schemas.openxmlformats.org/officeDocument/2006/relationships" r:embed="rId1"/>
        <a:stretch>
          <a:fillRect/>
        </a:stretch>
      </xdr:blipFill>
      <xdr:spPr>
        <a:xfrm>
          <a:off x="5619750" y="410307"/>
          <a:ext cx="5428571" cy="570476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256443</xdr:colOff>
      <xdr:row>5</xdr:row>
      <xdr:rowOff>7328</xdr:rowOff>
    </xdr:from>
    <xdr:to>
      <xdr:col>12</xdr:col>
      <xdr:colOff>412901</xdr:colOff>
      <xdr:row>33</xdr:row>
      <xdr:rowOff>65943</xdr:rowOff>
    </xdr:to>
    <xdr:pic>
      <xdr:nvPicPr>
        <xdr:cNvPr id="8" name="Picture 7">
          <a:extLst>
            <a:ext uri="{FF2B5EF4-FFF2-40B4-BE49-F238E27FC236}">
              <a16:creationId xmlns:a16="http://schemas.microsoft.com/office/drawing/2014/main" id="{FD3F8003-9038-435A-8B2E-72755599D3EE}"/>
            </a:ext>
          </a:extLst>
        </xdr:cNvPr>
        <xdr:cNvPicPr>
          <a:picLocks noChangeAspect="1"/>
        </xdr:cNvPicPr>
      </xdr:nvPicPr>
      <xdr:blipFill>
        <a:blip xmlns:r="http://schemas.openxmlformats.org/officeDocument/2006/relationships" r:embed="rId1"/>
        <a:stretch>
          <a:fillRect/>
        </a:stretch>
      </xdr:blipFill>
      <xdr:spPr>
        <a:xfrm>
          <a:off x="4740520" y="725366"/>
          <a:ext cx="4413400" cy="4637942"/>
        </a:xfrm>
        <a:prstGeom prst="rect">
          <a:avLst/>
        </a:prstGeom>
      </xdr:spPr>
    </xdr:pic>
    <xdr:clientData/>
  </xdr:twoCellAnchor>
  <xdr:twoCellAnchor>
    <xdr:from>
      <xdr:col>6</xdr:col>
      <xdr:colOff>377865</xdr:colOff>
      <xdr:row>17</xdr:row>
      <xdr:rowOff>17911</xdr:rowOff>
    </xdr:from>
    <xdr:to>
      <xdr:col>9</xdr:col>
      <xdr:colOff>586154</xdr:colOff>
      <xdr:row>20</xdr:row>
      <xdr:rowOff>80596</xdr:rowOff>
    </xdr:to>
    <xdr:sp macro="" textlink="">
      <xdr:nvSpPr>
        <xdr:cNvPr id="5" name="AutoShape 6">
          <a:extLst>
            <a:ext uri="{FF2B5EF4-FFF2-40B4-BE49-F238E27FC236}">
              <a16:creationId xmlns:a16="http://schemas.microsoft.com/office/drawing/2014/main" id="{00000000-0008-0000-0C00-000005000000}"/>
            </a:ext>
          </a:extLst>
        </xdr:cNvPr>
        <xdr:cNvSpPr>
          <a:spLocks/>
        </xdr:cNvSpPr>
      </xdr:nvSpPr>
      <xdr:spPr bwMode="auto">
        <a:xfrm>
          <a:off x="5470077" y="2706892"/>
          <a:ext cx="2032692" cy="553589"/>
        </a:xfrm>
        <a:prstGeom prst="borderCallout1">
          <a:avLst>
            <a:gd name="adj1" fmla="val 33333"/>
            <a:gd name="adj2" fmla="val -4255"/>
            <a:gd name="adj3" fmla="val -55980"/>
            <a:gd name="adj4" fmla="val -15469"/>
          </a:avLst>
        </a:prstGeom>
        <a:solidFill>
          <a:srgbClr val="FFFFFF"/>
        </a:solidFill>
        <a:ln w="9525">
          <a:solidFill>
            <a:srgbClr val="000000"/>
          </a:solidFill>
          <a:miter lim="800000"/>
          <a:headEnd/>
          <a:tailEnd type="triangle" w="med" len="med"/>
        </a:ln>
      </xdr:spPr>
      <xdr:txBody>
        <a:bodyPr vertOverflow="clip" wrap="square" lIns="27432" tIns="22860" rIns="27432" bIns="0" anchor="t" upright="1"/>
        <a:lstStyle/>
        <a:p>
          <a:pPr algn="ctr" rtl="0">
            <a:defRPr sz="1000"/>
          </a:pPr>
          <a:r>
            <a:rPr lang="en-US" sz="1000" b="0" i="0" strike="noStrike">
              <a:solidFill>
                <a:srgbClr val="000000"/>
              </a:solidFill>
              <a:latin typeface="Arial"/>
              <a:cs typeface="Arial"/>
            </a:rPr>
            <a:t>No Constraints!!! </a:t>
          </a:r>
        </a:p>
        <a:p>
          <a:pPr algn="ctr" rtl="0">
            <a:defRPr sz="1000"/>
          </a:pPr>
          <a:r>
            <a:rPr lang="en-US" sz="1000" b="0" i="0" strike="noStrike">
              <a:solidFill>
                <a:srgbClr val="000000"/>
              </a:solidFill>
              <a:latin typeface="Arial"/>
              <a:cs typeface="Arial"/>
            </a:rPr>
            <a:t>Results in an error:</a:t>
          </a:r>
          <a:r>
            <a:rPr lang="en-US" sz="1000" b="0" i="0" strike="noStrike" baseline="0">
              <a:solidFill>
                <a:srgbClr val="000000"/>
              </a:solidFill>
              <a:latin typeface="Arial"/>
              <a:cs typeface="Arial"/>
            </a:rPr>
            <a:t>  "The Objective Cell values do not converge."</a:t>
          </a:r>
          <a:endParaRPr lang="en-US" sz="1000" b="0" i="0" strike="noStrike">
            <a:solidFill>
              <a:srgbClr val="000000"/>
            </a:solidFill>
            <a:latin typeface="Arial"/>
            <a:cs typeface="Arial"/>
          </a:endParaRPr>
        </a:p>
      </xdr:txBody>
    </xdr:sp>
    <xdr:clientData/>
  </xdr:twoCellAnchor>
  <xdr:twoCellAnchor editAs="oneCell">
    <xdr:from>
      <xdr:col>10</xdr:col>
      <xdr:colOff>297778</xdr:colOff>
      <xdr:row>20</xdr:row>
      <xdr:rowOff>99041</xdr:rowOff>
    </xdr:from>
    <xdr:to>
      <xdr:col>17</xdr:col>
      <xdr:colOff>257959</xdr:colOff>
      <xdr:row>37</xdr:row>
      <xdr:rowOff>137133</xdr:rowOff>
    </xdr:to>
    <xdr:pic>
      <xdr:nvPicPr>
        <xdr:cNvPr id="6" name="Picture 5">
          <a:extLst>
            <a:ext uri="{FF2B5EF4-FFF2-40B4-BE49-F238E27FC236}">
              <a16:creationId xmlns:a16="http://schemas.microsoft.com/office/drawing/2014/main" id="{5AB4A532-3899-40D0-ADBD-76E0A3094071}"/>
            </a:ext>
          </a:extLst>
        </xdr:cNvPr>
        <xdr:cNvPicPr>
          <a:picLocks noChangeAspect="1"/>
        </xdr:cNvPicPr>
      </xdr:nvPicPr>
      <xdr:blipFill>
        <a:blip xmlns:r="http://schemas.openxmlformats.org/officeDocument/2006/relationships" r:embed="rId2"/>
        <a:stretch>
          <a:fillRect/>
        </a:stretch>
      </xdr:blipFill>
      <xdr:spPr>
        <a:xfrm>
          <a:off x="7838950" y="3330972"/>
          <a:ext cx="4236578" cy="284960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12</xdr:col>
      <xdr:colOff>0</xdr:colOff>
      <xdr:row>1</xdr:row>
      <xdr:rowOff>43960</xdr:rowOff>
    </xdr:from>
    <xdr:to>
      <xdr:col>20</xdr:col>
      <xdr:colOff>563494</xdr:colOff>
      <xdr:row>26</xdr:row>
      <xdr:rowOff>1762878</xdr:rowOff>
    </xdr:to>
    <xdr:pic>
      <xdr:nvPicPr>
        <xdr:cNvPr id="5" name="Picture 4">
          <a:extLst>
            <a:ext uri="{FF2B5EF4-FFF2-40B4-BE49-F238E27FC236}">
              <a16:creationId xmlns:a16="http://schemas.microsoft.com/office/drawing/2014/main" id="{82709792-D3F7-4999-B840-399738CBE3C4}"/>
            </a:ext>
          </a:extLst>
        </xdr:cNvPr>
        <xdr:cNvPicPr>
          <a:picLocks noChangeAspect="1"/>
        </xdr:cNvPicPr>
      </xdr:nvPicPr>
      <xdr:blipFill>
        <a:blip xmlns:r="http://schemas.openxmlformats.org/officeDocument/2006/relationships" r:embed="rId1"/>
        <a:stretch>
          <a:fillRect/>
        </a:stretch>
      </xdr:blipFill>
      <xdr:spPr>
        <a:xfrm>
          <a:off x="8081596" y="271095"/>
          <a:ext cx="5428571" cy="5704762"/>
        </a:xfrm>
        <a:prstGeom prst="rect">
          <a:avLst/>
        </a:prstGeom>
      </xdr:spPr>
    </xdr:pic>
    <xdr:clientData/>
  </xdr:twoCellAnchor>
  <xdr:twoCellAnchor>
    <xdr:from>
      <xdr:col>6</xdr:col>
      <xdr:colOff>333970</xdr:colOff>
      <xdr:row>8</xdr:row>
      <xdr:rowOff>89921</xdr:rowOff>
    </xdr:from>
    <xdr:to>
      <xdr:col>12</xdr:col>
      <xdr:colOff>300403</xdr:colOff>
      <xdr:row>24</xdr:row>
      <xdr:rowOff>87921</xdr:rowOff>
    </xdr:to>
    <xdr:grpSp>
      <xdr:nvGrpSpPr>
        <xdr:cNvPr id="7" name="Group 6">
          <a:extLst>
            <a:ext uri="{FF2B5EF4-FFF2-40B4-BE49-F238E27FC236}">
              <a16:creationId xmlns:a16="http://schemas.microsoft.com/office/drawing/2014/main" id="{C292C1F8-2D32-4203-BE17-0911025B0E09}"/>
            </a:ext>
          </a:extLst>
        </xdr:cNvPr>
        <xdr:cNvGrpSpPr/>
      </xdr:nvGrpSpPr>
      <xdr:grpSpPr>
        <a:xfrm>
          <a:off x="4766758" y="1298863"/>
          <a:ext cx="3615241" cy="2628366"/>
          <a:chOff x="4766758" y="1745806"/>
          <a:chExt cx="3615241" cy="2628366"/>
        </a:xfrm>
      </xdr:grpSpPr>
      <xdr:sp macro="" textlink="">
        <xdr:nvSpPr>
          <xdr:cNvPr id="3" name="Text Box 5">
            <a:extLst>
              <a:ext uri="{FF2B5EF4-FFF2-40B4-BE49-F238E27FC236}">
                <a16:creationId xmlns:a16="http://schemas.microsoft.com/office/drawing/2014/main" id="{00000000-0008-0000-0D00-000003000000}"/>
              </a:ext>
            </a:extLst>
          </xdr:cNvPr>
          <xdr:cNvSpPr txBox="1">
            <a:spLocks noChangeArrowheads="1"/>
          </xdr:cNvSpPr>
        </xdr:nvSpPr>
        <xdr:spPr bwMode="auto">
          <a:xfrm>
            <a:off x="4766758" y="1745806"/>
            <a:ext cx="2867897" cy="21341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Two ways to specify a Non-Negative constraint...</a:t>
            </a:r>
          </a:p>
        </xdr:txBody>
      </xdr:sp>
      <xdr:sp macro="" textlink="">
        <xdr:nvSpPr>
          <xdr:cNvPr id="15629" name="Line 8">
            <a:extLst>
              <a:ext uri="{FF2B5EF4-FFF2-40B4-BE49-F238E27FC236}">
                <a16:creationId xmlns:a16="http://schemas.microsoft.com/office/drawing/2014/main" id="{00000000-0008-0000-0D00-00000D3D0000}"/>
              </a:ext>
            </a:extLst>
          </xdr:cNvPr>
          <xdr:cNvSpPr>
            <a:spLocks noChangeShapeType="1"/>
          </xdr:cNvSpPr>
        </xdr:nvSpPr>
        <xdr:spPr bwMode="auto">
          <a:xfrm>
            <a:off x="6205904" y="1970941"/>
            <a:ext cx="2161442" cy="783981"/>
          </a:xfrm>
          <a:prstGeom prst="line">
            <a:avLst/>
          </a:prstGeom>
          <a:noFill/>
          <a:ln w="9525">
            <a:solidFill>
              <a:srgbClr val="000000"/>
            </a:solidFill>
            <a:round/>
            <a:headEnd/>
            <a:tailEnd type="triangle" w="med" len="med"/>
          </a:ln>
        </xdr:spPr>
      </xdr:sp>
      <xdr:sp macro="" textlink="">
        <xdr:nvSpPr>
          <xdr:cNvPr id="15630" name="Line 9">
            <a:extLst>
              <a:ext uri="{FF2B5EF4-FFF2-40B4-BE49-F238E27FC236}">
                <a16:creationId xmlns:a16="http://schemas.microsoft.com/office/drawing/2014/main" id="{00000000-0008-0000-0D00-00000E3D0000}"/>
              </a:ext>
            </a:extLst>
          </xdr:cNvPr>
          <xdr:cNvSpPr>
            <a:spLocks noChangeShapeType="1"/>
          </xdr:cNvSpPr>
        </xdr:nvSpPr>
        <xdr:spPr bwMode="auto">
          <a:xfrm>
            <a:off x="6213231" y="1963615"/>
            <a:ext cx="2168768" cy="2410557"/>
          </a:xfrm>
          <a:prstGeom prst="line">
            <a:avLst/>
          </a:prstGeom>
          <a:noFill/>
          <a:ln w="9525">
            <a:solidFill>
              <a:srgbClr val="000000"/>
            </a:solidFill>
            <a:round/>
            <a:headEnd/>
            <a:tailEnd type="triangle" w="med" len="med"/>
          </a:ln>
        </xdr:spPr>
      </xdr:sp>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14</xdr:col>
      <xdr:colOff>323022</xdr:colOff>
      <xdr:row>6</xdr:row>
      <xdr:rowOff>0</xdr:rowOff>
    </xdr:from>
    <xdr:to>
      <xdr:col>23</xdr:col>
      <xdr:colOff>235375</xdr:colOff>
      <xdr:row>40</xdr:row>
      <xdr:rowOff>6327</xdr:rowOff>
    </xdr:to>
    <xdr:pic>
      <xdr:nvPicPr>
        <xdr:cNvPr id="3" name="Picture 2">
          <a:extLst>
            <a:ext uri="{FF2B5EF4-FFF2-40B4-BE49-F238E27FC236}">
              <a16:creationId xmlns:a16="http://schemas.microsoft.com/office/drawing/2014/main" id="{7E83E48F-D1A0-4832-B559-14276C35264E}"/>
            </a:ext>
          </a:extLst>
        </xdr:cNvPr>
        <xdr:cNvPicPr>
          <a:picLocks noChangeAspect="1"/>
        </xdr:cNvPicPr>
      </xdr:nvPicPr>
      <xdr:blipFill>
        <a:blip xmlns:r="http://schemas.openxmlformats.org/officeDocument/2006/relationships" r:embed="rId1"/>
        <a:stretch>
          <a:fillRect/>
        </a:stretch>
      </xdr:blipFill>
      <xdr:spPr>
        <a:xfrm>
          <a:off x="9674087" y="745435"/>
          <a:ext cx="5428571" cy="5704762"/>
        </a:xfrm>
        <a:prstGeom prst="rect">
          <a:avLst/>
        </a:prstGeom>
      </xdr:spPr>
    </xdr:pic>
    <xdr:clientData/>
  </xdr:twoCellAnchor>
  <xdr:twoCellAnchor editAs="oneCell">
    <xdr:from>
      <xdr:col>5</xdr:col>
      <xdr:colOff>240196</xdr:colOff>
      <xdr:row>5</xdr:row>
      <xdr:rowOff>157369</xdr:rowOff>
    </xdr:from>
    <xdr:to>
      <xdr:col>14</xdr:col>
      <xdr:colOff>152550</xdr:colOff>
      <xdr:row>39</xdr:row>
      <xdr:rowOff>155413</xdr:rowOff>
    </xdr:to>
    <xdr:pic>
      <xdr:nvPicPr>
        <xdr:cNvPr id="4" name="Picture 3">
          <a:extLst>
            <a:ext uri="{FF2B5EF4-FFF2-40B4-BE49-F238E27FC236}">
              <a16:creationId xmlns:a16="http://schemas.microsoft.com/office/drawing/2014/main" id="{D685941B-B198-41C3-A7A4-C2B77C1E1D17}"/>
            </a:ext>
          </a:extLst>
        </xdr:cNvPr>
        <xdr:cNvPicPr>
          <a:picLocks noChangeAspect="1"/>
        </xdr:cNvPicPr>
      </xdr:nvPicPr>
      <xdr:blipFill>
        <a:blip xmlns:r="http://schemas.openxmlformats.org/officeDocument/2006/relationships" r:embed="rId2"/>
        <a:stretch>
          <a:fillRect/>
        </a:stretch>
      </xdr:blipFill>
      <xdr:spPr>
        <a:xfrm>
          <a:off x="4075044" y="728869"/>
          <a:ext cx="5428571" cy="5704762"/>
        </a:xfrm>
        <a:prstGeom prst="rect">
          <a:avLst/>
        </a:prstGeom>
      </xdr:spPr>
    </xdr:pic>
    <xdr:clientData/>
  </xdr:twoCellAnchor>
  <xdr:twoCellAnchor>
    <xdr:from>
      <xdr:col>9</xdr:col>
      <xdr:colOff>448734</xdr:colOff>
      <xdr:row>23</xdr:row>
      <xdr:rowOff>15317</xdr:rowOff>
    </xdr:from>
    <xdr:to>
      <xdr:col>16</xdr:col>
      <xdr:colOff>180233</xdr:colOff>
      <xdr:row>26</xdr:row>
      <xdr:rowOff>64179</xdr:rowOff>
    </xdr:to>
    <xdr:sp macro="" textlink="">
      <xdr:nvSpPr>
        <xdr:cNvPr id="2" name="Text Box 2">
          <a:extLst>
            <a:ext uri="{FF2B5EF4-FFF2-40B4-BE49-F238E27FC236}">
              <a16:creationId xmlns:a16="http://schemas.microsoft.com/office/drawing/2014/main" id="{00000000-0008-0000-0E00-000002000000}"/>
            </a:ext>
          </a:extLst>
        </xdr:cNvPr>
        <xdr:cNvSpPr txBox="1">
          <a:spLocks noChangeArrowheads="1"/>
        </xdr:cNvSpPr>
      </xdr:nvSpPr>
      <xdr:spPr bwMode="auto">
        <a:xfrm>
          <a:off x="6735234" y="3634817"/>
          <a:ext cx="4021890" cy="5541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The method on</a:t>
          </a:r>
          <a:r>
            <a:rPr lang="en-US" sz="1000" b="0" i="0" strike="noStrike" baseline="0">
              <a:solidFill>
                <a:srgbClr val="000000"/>
              </a:solidFill>
              <a:latin typeface="Arial"/>
              <a:cs typeface="Arial"/>
            </a:rPr>
            <a:t> the left </a:t>
          </a:r>
          <a:r>
            <a:rPr lang="en-US" sz="1000" b="0" i="0" strike="noStrike">
              <a:solidFill>
                <a:srgbClr val="000000"/>
              </a:solidFill>
              <a:latin typeface="Arial"/>
              <a:cs typeface="Arial"/>
            </a:rPr>
            <a:t>using four separate constraints is more cumbersome and time-consuming than using a single constraint, as shown on</a:t>
          </a:r>
          <a:r>
            <a:rPr lang="en-US" sz="1000" b="0" i="0" strike="noStrike" baseline="0">
              <a:solidFill>
                <a:srgbClr val="000000"/>
              </a:solidFill>
              <a:latin typeface="Arial"/>
              <a:cs typeface="Arial"/>
            </a:rPr>
            <a:t> the right</a:t>
          </a:r>
          <a:r>
            <a:rPr lang="en-US" sz="1000" b="0" i="0" strike="noStrike">
              <a:solidFill>
                <a:srgbClr val="000000"/>
              </a:solidFill>
              <a:latin typeface="Arial"/>
              <a:cs typeface="Arial"/>
            </a:rPr>
            <a:t>.</a:t>
          </a:r>
        </a:p>
      </xdr:txBody>
    </xdr:sp>
    <xdr:clientData/>
  </xdr:twoCellAnchor>
  <xdr:twoCellAnchor>
    <xdr:from>
      <xdr:col>16</xdr:col>
      <xdr:colOff>7867</xdr:colOff>
      <xdr:row>18</xdr:row>
      <xdr:rowOff>42136</xdr:rowOff>
    </xdr:from>
    <xdr:to>
      <xdr:col>16</xdr:col>
      <xdr:colOff>180234</xdr:colOff>
      <xdr:row>23</xdr:row>
      <xdr:rowOff>15318</xdr:rowOff>
    </xdr:to>
    <xdr:sp macro="" textlink="">
      <xdr:nvSpPr>
        <xdr:cNvPr id="16653" name="Line 5">
          <a:extLst>
            <a:ext uri="{FF2B5EF4-FFF2-40B4-BE49-F238E27FC236}">
              <a16:creationId xmlns:a16="http://schemas.microsoft.com/office/drawing/2014/main" id="{00000000-0008-0000-0E00-00000D410000}"/>
            </a:ext>
          </a:extLst>
        </xdr:cNvPr>
        <xdr:cNvSpPr>
          <a:spLocks noChangeShapeType="1"/>
        </xdr:cNvSpPr>
      </xdr:nvSpPr>
      <xdr:spPr bwMode="auto">
        <a:xfrm flipH="1" flipV="1">
          <a:off x="10584758" y="2808527"/>
          <a:ext cx="172367" cy="826291"/>
        </a:xfrm>
        <a:prstGeom prst="line">
          <a:avLst/>
        </a:prstGeom>
        <a:noFill/>
        <a:ln w="9525">
          <a:solidFill>
            <a:srgbClr val="000000"/>
          </a:solidFill>
          <a:round/>
          <a:headEnd/>
          <a:tailEnd type="triangle" w="med" len="med"/>
        </a:ln>
      </xdr:spPr>
    </xdr:sp>
    <xdr:clientData/>
  </xdr:twoCellAnchor>
  <xdr:twoCellAnchor>
    <xdr:from>
      <xdr:col>6</xdr:col>
      <xdr:colOff>592533</xdr:colOff>
      <xdr:row>21</xdr:row>
      <xdr:rowOff>111878</xdr:rowOff>
    </xdr:from>
    <xdr:to>
      <xdr:col>9</xdr:col>
      <xdr:colOff>458308</xdr:colOff>
      <xdr:row>23</xdr:row>
      <xdr:rowOff>5597</xdr:rowOff>
    </xdr:to>
    <xdr:sp macro="" textlink="">
      <xdr:nvSpPr>
        <xdr:cNvPr id="16654" name="Line 6">
          <a:extLst>
            <a:ext uri="{FF2B5EF4-FFF2-40B4-BE49-F238E27FC236}">
              <a16:creationId xmlns:a16="http://schemas.microsoft.com/office/drawing/2014/main" id="{00000000-0008-0000-0E00-00000E410000}"/>
            </a:ext>
          </a:extLst>
        </xdr:cNvPr>
        <xdr:cNvSpPr>
          <a:spLocks noChangeShapeType="1"/>
        </xdr:cNvSpPr>
      </xdr:nvSpPr>
      <xdr:spPr bwMode="auto">
        <a:xfrm flipH="1" flipV="1">
          <a:off x="5040294" y="3391791"/>
          <a:ext cx="1704514" cy="233306"/>
        </a:xfrm>
        <a:prstGeom prst="line">
          <a:avLst/>
        </a:prstGeom>
        <a:noFill/>
        <a:ln w="9525">
          <a:solidFill>
            <a:srgbClr val="000000"/>
          </a:solidFill>
          <a:round/>
          <a:headEnd/>
          <a:tailEnd type="triangle" w="med" len="med"/>
        </a:ln>
      </xdr:spPr>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7</xdr:col>
      <xdr:colOff>1</xdr:colOff>
      <xdr:row>26</xdr:row>
      <xdr:rowOff>8283</xdr:rowOff>
    </xdr:from>
    <xdr:to>
      <xdr:col>13</xdr:col>
      <xdr:colOff>115563</xdr:colOff>
      <xdr:row>56</xdr:row>
      <xdr:rowOff>138850</xdr:rowOff>
    </xdr:to>
    <xdr:pic>
      <xdr:nvPicPr>
        <xdr:cNvPr id="2" name="Picture 1">
          <a:extLst>
            <a:ext uri="{FF2B5EF4-FFF2-40B4-BE49-F238E27FC236}">
              <a16:creationId xmlns:a16="http://schemas.microsoft.com/office/drawing/2014/main" id="{06F5FE3E-DC5A-44CE-A540-7B619A3EA259}"/>
            </a:ext>
          </a:extLst>
        </xdr:cNvPr>
        <xdr:cNvPicPr>
          <a:picLocks noChangeAspect="1"/>
        </xdr:cNvPicPr>
      </xdr:nvPicPr>
      <xdr:blipFill>
        <a:blip xmlns:r="http://schemas.openxmlformats.org/officeDocument/2006/relationships" r:embed="rId1"/>
        <a:stretch>
          <a:fillRect/>
        </a:stretch>
      </xdr:blipFill>
      <xdr:spPr>
        <a:xfrm>
          <a:off x="5764697" y="4149587"/>
          <a:ext cx="4853214" cy="5100132"/>
        </a:xfrm>
        <a:prstGeom prst="rect">
          <a:avLst/>
        </a:prstGeom>
      </xdr:spPr>
    </xdr:pic>
    <xdr:clientData/>
  </xdr:twoCellAnchor>
  <xdr:twoCellAnchor editAs="oneCell">
    <xdr:from>
      <xdr:col>0</xdr:col>
      <xdr:colOff>86140</xdr:colOff>
      <xdr:row>25</xdr:row>
      <xdr:rowOff>132522</xdr:rowOff>
    </xdr:from>
    <xdr:to>
      <xdr:col>6</xdr:col>
      <xdr:colOff>368500</xdr:colOff>
      <xdr:row>56</xdr:row>
      <xdr:rowOff>142161</xdr:rowOff>
    </xdr:to>
    <xdr:pic>
      <xdr:nvPicPr>
        <xdr:cNvPr id="5" name="Picture 4">
          <a:extLst>
            <a:ext uri="{FF2B5EF4-FFF2-40B4-BE49-F238E27FC236}">
              <a16:creationId xmlns:a16="http://schemas.microsoft.com/office/drawing/2014/main" id="{A4A80FD6-5AC9-45F6-AF02-59FA73827393}"/>
            </a:ext>
          </a:extLst>
        </xdr:cNvPr>
        <xdr:cNvPicPr>
          <a:picLocks noChangeAspect="1"/>
        </xdr:cNvPicPr>
      </xdr:nvPicPr>
      <xdr:blipFill>
        <a:blip xmlns:r="http://schemas.openxmlformats.org/officeDocument/2006/relationships" r:embed="rId2"/>
        <a:stretch>
          <a:fillRect/>
        </a:stretch>
      </xdr:blipFill>
      <xdr:spPr>
        <a:xfrm>
          <a:off x="86140" y="4273826"/>
          <a:ext cx="4895773" cy="514485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6</xdr:col>
      <xdr:colOff>1143001</xdr:colOff>
      <xdr:row>26</xdr:row>
      <xdr:rowOff>28574</xdr:rowOff>
    </xdr:from>
    <xdr:to>
      <xdr:col>13</xdr:col>
      <xdr:colOff>32986</xdr:colOff>
      <xdr:row>57</xdr:row>
      <xdr:rowOff>18336</xdr:rowOff>
    </xdr:to>
    <xdr:pic>
      <xdr:nvPicPr>
        <xdr:cNvPr id="2" name="Picture 1">
          <a:extLst>
            <a:ext uri="{FF2B5EF4-FFF2-40B4-BE49-F238E27FC236}">
              <a16:creationId xmlns:a16="http://schemas.microsoft.com/office/drawing/2014/main" id="{BC418A26-0B08-49DD-8551-929EF7F199DB}"/>
            </a:ext>
          </a:extLst>
        </xdr:cNvPr>
        <xdr:cNvPicPr>
          <a:picLocks noChangeAspect="1"/>
        </xdr:cNvPicPr>
      </xdr:nvPicPr>
      <xdr:blipFill>
        <a:blip xmlns:r="http://schemas.openxmlformats.org/officeDocument/2006/relationships" r:embed="rId1"/>
        <a:stretch>
          <a:fillRect/>
        </a:stretch>
      </xdr:blipFill>
      <xdr:spPr>
        <a:xfrm>
          <a:off x="5753101" y="4257674"/>
          <a:ext cx="4766910" cy="5009437"/>
        </a:xfrm>
        <a:prstGeom prst="rect">
          <a:avLst/>
        </a:prstGeom>
      </xdr:spPr>
    </xdr:pic>
    <xdr:clientData/>
  </xdr:twoCellAnchor>
  <xdr:twoCellAnchor editAs="oneCell">
    <xdr:from>
      <xdr:col>0</xdr:col>
      <xdr:colOff>28575</xdr:colOff>
      <xdr:row>26</xdr:row>
      <xdr:rowOff>19049</xdr:rowOff>
    </xdr:from>
    <xdr:to>
      <xdr:col>6</xdr:col>
      <xdr:colOff>112874</xdr:colOff>
      <xdr:row>56</xdr:row>
      <xdr:rowOff>94536</xdr:rowOff>
    </xdr:to>
    <xdr:pic>
      <xdr:nvPicPr>
        <xdr:cNvPr id="5" name="Picture 4">
          <a:extLst>
            <a:ext uri="{FF2B5EF4-FFF2-40B4-BE49-F238E27FC236}">
              <a16:creationId xmlns:a16="http://schemas.microsoft.com/office/drawing/2014/main" id="{2945A3FD-5A74-4A5B-B2D5-7C5B4D621710}"/>
            </a:ext>
          </a:extLst>
        </xdr:cNvPr>
        <xdr:cNvPicPr>
          <a:picLocks noChangeAspect="1"/>
        </xdr:cNvPicPr>
      </xdr:nvPicPr>
      <xdr:blipFill>
        <a:blip xmlns:r="http://schemas.openxmlformats.org/officeDocument/2006/relationships" r:embed="rId2"/>
        <a:stretch>
          <a:fillRect/>
        </a:stretch>
      </xdr:blipFill>
      <xdr:spPr>
        <a:xfrm>
          <a:off x="28575" y="4248149"/>
          <a:ext cx="4694399" cy="493323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12</xdr:col>
      <xdr:colOff>202955</xdr:colOff>
      <xdr:row>3</xdr:row>
      <xdr:rowOff>49090</xdr:rowOff>
    </xdr:from>
    <xdr:to>
      <xdr:col>17</xdr:col>
      <xdr:colOff>431147</xdr:colOff>
      <xdr:row>34</xdr:row>
      <xdr:rowOff>105595</xdr:rowOff>
    </xdr:to>
    <xdr:pic>
      <xdr:nvPicPr>
        <xdr:cNvPr id="3" name="Picture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9647359" y="437417"/>
          <a:ext cx="3268865" cy="5148716"/>
        </a:xfrm>
        <a:prstGeom prst="rect">
          <a:avLst/>
        </a:prstGeom>
      </xdr:spPr>
    </xdr:pic>
    <xdr:clientData/>
  </xdr:twoCellAnchor>
  <xdr:twoCellAnchor editAs="oneCell">
    <xdr:from>
      <xdr:col>6</xdr:col>
      <xdr:colOff>278424</xdr:colOff>
      <xdr:row>25</xdr:row>
      <xdr:rowOff>153865</xdr:rowOff>
    </xdr:from>
    <xdr:to>
      <xdr:col>12</xdr:col>
      <xdr:colOff>46514</xdr:colOff>
      <xdr:row>33</xdr:row>
      <xdr:rowOff>104595</xdr:rowOff>
    </xdr:to>
    <xdr:pic>
      <xdr:nvPicPr>
        <xdr:cNvPr id="2" name="Picture 1">
          <a:extLst>
            <a:ext uri="{FF2B5EF4-FFF2-40B4-BE49-F238E27FC236}">
              <a16:creationId xmlns:a16="http://schemas.microsoft.com/office/drawing/2014/main" id="{8C2AC277-57A4-4BCB-9B94-1F3128D5EDF7}"/>
            </a:ext>
          </a:extLst>
        </xdr:cNvPr>
        <xdr:cNvPicPr>
          <a:picLocks noChangeAspect="1"/>
        </xdr:cNvPicPr>
      </xdr:nvPicPr>
      <xdr:blipFill>
        <a:blip xmlns:r="http://schemas.openxmlformats.org/officeDocument/2006/relationships" r:embed="rId2"/>
        <a:stretch>
          <a:fillRect/>
        </a:stretch>
      </xdr:blipFill>
      <xdr:spPr>
        <a:xfrm>
          <a:off x="6074020" y="4022480"/>
          <a:ext cx="3416898" cy="1240268"/>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114300</xdr:colOff>
      <xdr:row>17</xdr:row>
      <xdr:rowOff>85725</xdr:rowOff>
    </xdr:from>
    <xdr:to>
      <xdr:col>1</xdr:col>
      <xdr:colOff>514350</xdr:colOff>
      <xdr:row>19</xdr:row>
      <xdr:rowOff>114300</xdr:rowOff>
    </xdr:to>
    <xdr:sp macro="" textlink="">
      <xdr:nvSpPr>
        <xdr:cNvPr id="4" name="AutoShape 4">
          <a:extLst>
            <a:ext uri="{FF2B5EF4-FFF2-40B4-BE49-F238E27FC236}">
              <a16:creationId xmlns:a16="http://schemas.microsoft.com/office/drawing/2014/main" id="{00000000-0008-0000-1400-000004000000}"/>
            </a:ext>
          </a:extLst>
        </xdr:cNvPr>
        <xdr:cNvSpPr>
          <a:spLocks/>
        </xdr:cNvSpPr>
      </xdr:nvSpPr>
      <xdr:spPr bwMode="auto">
        <a:xfrm>
          <a:off x="114300" y="2809875"/>
          <a:ext cx="1133475" cy="352425"/>
        </a:xfrm>
        <a:prstGeom prst="borderCallout1">
          <a:avLst>
            <a:gd name="adj1" fmla="val 33333"/>
            <a:gd name="adj2" fmla="val 106722"/>
            <a:gd name="adj3" fmla="val -497222"/>
            <a:gd name="adj4" fmla="val 128569"/>
          </a:avLst>
        </a:prstGeom>
        <a:solidFill>
          <a:srgbClr val="FFFFFF"/>
        </a:solidFill>
        <a:ln w="9525" algn="ctr">
          <a:solidFill>
            <a:srgbClr val="000000"/>
          </a:solidFill>
          <a:miter lim="800000"/>
          <a:headEnd/>
          <a:tailEnd type="triangle" w="med" len="med"/>
        </a:ln>
        <a:effectLst/>
      </xdr:spPr>
      <xdr:txBody>
        <a:bodyPr vertOverflow="clip" wrap="square" lIns="27432" tIns="22860" rIns="27432" bIns="0" anchor="t" upright="1"/>
        <a:lstStyle/>
        <a:p>
          <a:pPr algn="ctr" rtl="0">
            <a:defRPr sz="1000"/>
          </a:pPr>
          <a:r>
            <a:rPr lang="en-US" sz="1000" b="0" i="0" strike="noStrike">
              <a:solidFill>
                <a:srgbClr val="000000"/>
              </a:solidFill>
              <a:latin typeface="Arial"/>
              <a:cs typeface="Arial"/>
            </a:rPr>
            <a:t>Rounding does not always work.</a:t>
          </a:r>
        </a:p>
      </xdr:txBody>
    </xdr:sp>
    <xdr:clientData/>
  </xdr:twoCellAnchor>
  <xdr:twoCellAnchor editAs="oneCell">
    <xdr:from>
      <xdr:col>6</xdr:col>
      <xdr:colOff>1</xdr:colOff>
      <xdr:row>3</xdr:row>
      <xdr:rowOff>168519</xdr:rowOff>
    </xdr:from>
    <xdr:to>
      <xdr:col>14</xdr:col>
      <xdr:colOff>203712</xdr:colOff>
      <xdr:row>36</xdr:row>
      <xdr:rowOff>115033</xdr:rowOff>
    </xdr:to>
    <xdr:pic>
      <xdr:nvPicPr>
        <xdr:cNvPr id="2" name="Picture 1">
          <a:extLst>
            <a:ext uri="{FF2B5EF4-FFF2-40B4-BE49-F238E27FC236}">
              <a16:creationId xmlns:a16="http://schemas.microsoft.com/office/drawing/2014/main" id="{5CDDBA41-89F0-4F89-96CA-1CB19CA2D110}"/>
            </a:ext>
          </a:extLst>
        </xdr:cNvPr>
        <xdr:cNvPicPr>
          <a:picLocks noChangeAspect="1"/>
        </xdr:cNvPicPr>
      </xdr:nvPicPr>
      <xdr:blipFill>
        <a:blip xmlns:r="http://schemas.openxmlformats.org/officeDocument/2006/relationships" r:embed="rId1"/>
        <a:stretch>
          <a:fillRect/>
        </a:stretch>
      </xdr:blipFill>
      <xdr:spPr>
        <a:xfrm>
          <a:off x="4953001" y="718038"/>
          <a:ext cx="5068788" cy="5326674"/>
        </a:xfrm>
        <a:prstGeom prst="rect">
          <a:avLst/>
        </a:prstGeom>
      </xdr:spPr>
    </xdr:pic>
    <xdr:clientData/>
  </xdr:twoCellAnchor>
  <xdr:twoCellAnchor editAs="oneCell">
    <xdr:from>
      <xdr:col>0</xdr:col>
      <xdr:colOff>212481</xdr:colOff>
      <xdr:row>20</xdr:row>
      <xdr:rowOff>102576</xdr:rowOff>
    </xdr:from>
    <xdr:to>
      <xdr:col>4</xdr:col>
      <xdr:colOff>811328</xdr:colOff>
      <xdr:row>30</xdr:row>
      <xdr:rowOff>157320</xdr:rowOff>
    </xdr:to>
    <xdr:pic>
      <xdr:nvPicPr>
        <xdr:cNvPr id="3" name="Picture 2">
          <a:extLst>
            <a:ext uri="{FF2B5EF4-FFF2-40B4-BE49-F238E27FC236}">
              <a16:creationId xmlns:a16="http://schemas.microsoft.com/office/drawing/2014/main" id="{7376568E-D469-4BFE-B429-087137FD6AB9}"/>
            </a:ext>
          </a:extLst>
        </xdr:cNvPr>
        <xdr:cNvPicPr>
          <a:picLocks noChangeAspect="1"/>
        </xdr:cNvPicPr>
      </xdr:nvPicPr>
      <xdr:blipFill>
        <a:blip xmlns:r="http://schemas.openxmlformats.org/officeDocument/2006/relationships" r:embed="rId2"/>
        <a:stretch>
          <a:fillRect/>
        </a:stretch>
      </xdr:blipFill>
      <xdr:spPr>
        <a:xfrm>
          <a:off x="212481" y="3282461"/>
          <a:ext cx="3961905" cy="166666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14</xdr:col>
      <xdr:colOff>589867</xdr:colOff>
      <xdr:row>35</xdr:row>
      <xdr:rowOff>104084</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4886325" y="400050"/>
          <a:ext cx="5466667" cy="5533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5</xdr:col>
      <xdr:colOff>344367</xdr:colOff>
      <xdr:row>6</xdr:row>
      <xdr:rowOff>7328</xdr:rowOff>
    </xdr:from>
    <xdr:to>
      <xdr:col>14</xdr:col>
      <xdr:colOff>385441</xdr:colOff>
      <xdr:row>28</xdr:row>
      <xdr:rowOff>91129</xdr:rowOff>
    </xdr:to>
    <xdr:pic>
      <xdr:nvPicPr>
        <xdr:cNvPr id="3" name="Picture 2">
          <a:extLst>
            <a:ext uri="{FF2B5EF4-FFF2-40B4-BE49-F238E27FC236}">
              <a16:creationId xmlns:a16="http://schemas.microsoft.com/office/drawing/2014/main" id="{CA959AEF-73B8-43EF-8514-96409AFE1A65}"/>
            </a:ext>
          </a:extLst>
        </xdr:cNvPr>
        <xdr:cNvPicPr>
          <a:picLocks noChangeAspect="1"/>
        </xdr:cNvPicPr>
      </xdr:nvPicPr>
      <xdr:blipFill>
        <a:blip xmlns:r="http://schemas.openxmlformats.org/officeDocument/2006/relationships" r:embed="rId1"/>
        <a:stretch>
          <a:fillRect/>
        </a:stretch>
      </xdr:blipFill>
      <xdr:spPr>
        <a:xfrm>
          <a:off x="4689232" y="732693"/>
          <a:ext cx="5514286" cy="3666667"/>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5</xdr:col>
      <xdr:colOff>0</xdr:colOff>
      <xdr:row>26</xdr:row>
      <xdr:rowOff>0</xdr:rowOff>
    </xdr:from>
    <xdr:to>
      <xdr:col>5</xdr:col>
      <xdr:colOff>0</xdr:colOff>
      <xdr:row>26</xdr:row>
      <xdr:rowOff>0</xdr:rowOff>
    </xdr:to>
    <xdr:graphicFrame macro="">
      <xdr:nvGraphicFramePr>
        <xdr:cNvPr id="3162" name="Chart 2">
          <a:extLst>
            <a:ext uri="{FF2B5EF4-FFF2-40B4-BE49-F238E27FC236}">
              <a16:creationId xmlns:a16="http://schemas.microsoft.com/office/drawing/2014/main" id="{00000000-0008-0000-1A00-00005A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451086</xdr:colOff>
      <xdr:row>3</xdr:row>
      <xdr:rowOff>154821</xdr:rowOff>
    </xdr:from>
    <xdr:to>
      <xdr:col>11</xdr:col>
      <xdr:colOff>180839</xdr:colOff>
      <xdr:row>34</xdr:row>
      <xdr:rowOff>134197</xdr:rowOff>
    </xdr:to>
    <xdr:pic>
      <xdr:nvPicPr>
        <xdr:cNvPr id="2" name="Picture 1">
          <a:extLst>
            <a:ext uri="{FF2B5EF4-FFF2-40B4-BE49-F238E27FC236}">
              <a16:creationId xmlns:a16="http://schemas.microsoft.com/office/drawing/2014/main" id="{7AB5F7ED-4F83-48AD-97D6-4C1E73AE9D14}"/>
            </a:ext>
          </a:extLst>
        </xdr:cNvPr>
        <xdr:cNvPicPr>
          <a:picLocks noChangeAspect="1"/>
        </xdr:cNvPicPr>
      </xdr:nvPicPr>
      <xdr:blipFill>
        <a:blip xmlns:r="http://schemas.openxmlformats.org/officeDocument/2006/relationships" r:embed="rId2"/>
        <a:stretch>
          <a:fillRect/>
        </a:stretch>
      </xdr:blipFill>
      <xdr:spPr>
        <a:xfrm>
          <a:off x="4693374" y="704340"/>
          <a:ext cx="4133234" cy="5093568"/>
        </a:xfrm>
        <a:prstGeom prst="rect">
          <a:avLst/>
        </a:prstGeom>
      </xdr:spPr>
    </xdr:pic>
    <xdr:clientData/>
  </xdr:twoCellAnchor>
  <xdr:twoCellAnchor editAs="oneCell">
    <xdr:from>
      <xdr:col>11</xdr:col>
      <xdr:colOff>505558</xdr:colOff>
      <xdr:row>3</xdr:row>
      <xdr:rowOff>153865</xdr:rowOff>
    </xdr:from>
    <xdr:to>
      <xdr:col>18</xdr:col>
      <xdr:colOff>381849</xdr:colOff>
      <xdr:row>34</xdr:row>
      <xdr:rowOff>133241</xdr:rowOff>
    </xdr:to>
    <xdr:pic>
      <xdr:nvPicPr>
        <xdr:cNvPr id="3" name="Picture 2">
          <a:extLst>
            <a:ext uri="{FF2B5EF4-FFF2-40B4-BE49-F238E27FC236}">
              <a16:creationId xmlns:a16="http://schemas.microsoft.com/office/drawing/2014/main" id="{8BE255CD-4F23-4E2A-B07F-E4D119629493}"/>
            </a:ext>
          </a:extLst>
        </xdr:cNvPr>
        <xdr:cNvPicPr>
          <a:picLocks noChangeAspect="1"/>
        </xdr:cNvPicPr>
      </xdr:nvPicPr>
      <xdr:blipFill>
        <a:blip xmlns:r="http://schemas.openxmlformats.org/officeDocument/2006/relationships" r:embed="rId3"/>
        <a:stretch>
          <a:fillRect/>
        </a:stretch>
      </xdr:blipFill>
      <xdr:spPr>
        <a:xfrm>
          <a:off x="9151327" y="703384"/>
          <a:ext cx="4133234" cy="5093568"/>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1</xdr:col>
      <xdr:colOff>342900</xdr:colOff>
      <xdr:row>30</xdr:row>
      <xdr:rowOff>9525</xdr:rowOff>
    </xdr:from>
    <xdr:to>
      <xdr:col>5</xdr:col>
      <xdr:colOff>666750</xdr:colOff>
      <xdr:row>35</xdr:row>
      <xdr:rowOff>114300</xdr:rowOff>
    </xdr:to>
    <xdr:sp macro="" textlink="">
      <xdr:nvSpPr>
        <xdr:cNvPr id="2" name="Text Box 1">
          <a:extLst>
            <a:ext uri="{FF2B5EF4-FFF2-40B4-BE49-F238E27FC236}">
              <a16:creationId xmlns:a16="http://schemas.microsoft.com/office/drawing/2014/main" id="{00000000-0008-0000-1B00-000002000000}"/>
            </a:ext>
          </a:extLst>
        </xdr:cNvPr>
        <xdr:cNvSpPr txBox="1">
          <a:spLocks noChangeArrowheads="1"/>
        </xdr:cNvSpPr>
      </xdr:nvSpPr>
      <xdr:spPr bwMode="auto">
        <a:xfrm>
          <a:off x="952500" y="4381500"/>
          <a:ext cx="2705100" cy="914400"/>
        </a:xfrm>
        <a:prstGeom prst="rect">
          <a:avLst/>
        </a:prstGeom>
        <a:solidFill>
          <a:srgbClr val="FFFFFF"/>
        </a:solidFill>
        <a:ln w="9525" algn="ctr">
          <a:solidFill>
            <a:srgbClr val="000000"/>
          </a:solidFill>
          <a:miter lim="800000"/>
          <a:headEnd/>
          <a:tailEnd/>
        </a:ln>
        <a:effectLst/>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The Answer Report after the initial Solver run shows one set of values.  By changing the Solver option "Tolerance" to 0.5% (as opposed to 5%) makes for a more optimal solution (a higher potential profit).  Think of it as if Solver is now 99.5% certain it has the optimal solution, as opposed to 95% certain when the Tolerance was at 5%.</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hapter%208%20Dem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sheetName val="Without SUMPRODUCT"/>
      <sheetName val="With SUMPRODUCT"/>
      <sheetName val="Unnamed Ranges"/>
      <sheetName val="Named Ranges"/>
      <sheetName val="Scenario Manager"/>
      <sheetName val="Scenario Summary"/>
      <sheetName val="Summary w Unnamed Ranges"/>
      <sheetName val="Unformatted"/>
      <sheetName val="Formatted"/>
      <sheetName val="Gradebook Scenario"/>
      <sheetName val="More Changing Cells"/>
      <sheetName val="Different changing cells"/>
      <sheetName val="SwimSkin Projections"/>
      <sheetName val="Swimwear"/>
      <sheetName val="Swimwear Scenario Summary"/>
      <sheetName val="PivotTable &amp; Chart"/>
      <sheetName val="Probabilities"/>
      <sheetName val="Key"/>
      <sheetName val="Chapter 8 Demo"/>
    </sheetNames>
    <definedNames>
      <definedName name="integer"/>
    </definedNames>
    <sheetDataSet>
      <sheetData sheetId="0" refreshError="1"/>
      <sheetData sheetId="1" refreshError="1"/>
      <sheetData sheetId="2" refreshError="1"/>
      <sheetData sheetId="3" refreshError="1"/>
      <sheetData sheetId="4">
        <row r="7">
          <cell r="B7">
            <v>100000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CC"/>
        </a:solidFill>
        <a:ln w="19050"/>
      </a:spPr>
      <a:bodyPr vertOverflow="clip" horzOverflow="clip" rtlCol="0" anchor="t"/>
      <a:lstStyle>
        <a:defPPr algn="l">
          <a:defRPr sz="11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1.bin"/><Relationship Id="rId1" Type="http://schemas.openxmlformats.org/officeDocument/2006/relationships/hyperlink" Target="https://www.engineerexcel.com/excel-solver-solving-method-choose/"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s://www.solver.com/excel-solver-change-options-all-solving-methods" TargetMode="External"/><Relationship Id="rId1" Type="http://schemas.openxmlformats.org/officeDocument/2006/relationships/hyperlink" Target="https://www.solver.com/excel-solver-integer-constraints-and-integer-optimality-tolerance"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drawing" Target="../drawings/drawing20.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hyperlink" Target="https://www.engineerexcel.com/excel-solver-solving-method-choose"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filterMode="1">
    <outlinePr summaryBelow="0" summaryRight="0"/>
  </sheetPr>
  <dimension ref="A1:I54"/>
  <sheetViews>
    <sheetView tabSelected="1" zoomScale="115" zoomScaleNormal="115" workbookViewId="0">
      <pane ySplit="8" topLeftCell="A9" activePane="bottomLeft" state="frozen"/>
      <selection pane="bottomLeft" activeCell="B4" sqref="B4"/>
    </sheetView>
  </sheetViews>
  <sheetFormatPr defaultRowHeight="12.75" outlineLevelCol="1" x14ac:dyDescent="0.2"/>
  <cols>
    <col min="1" max="1" width="27" bestFit="1" customWidth="1"/>
    <col min="2" max="2" width="75.42578125" style="106" bestFit="1" customWidth="1"/>
    <col min="3" max="3" width="15.5703125" style="366" customWidth="1" outlineLevel="1"/>
    <col min="4" max="4" width="106.5703125" style="345" bestFit="1" customWidth="1" collapsed="1"/>
    <col min="5" max="5" width="2.7109375" hidden="1" customWidth="1" outlineLevel="1"/>
    <col min="6" max="6" width="59.42578125" hidden="1" customWidth="1" outlineLevel="1"/>
    <col min="7" max="7" width="11" hidden="1" customWidth="1" outlineLevel="1"/>
  </cols>
  <sheetData>
    <row r="1" spans="1:9" ht="18" x14ac:dyDescent="0.25">
      <c r="A1" s="104" t="str">
        <f ca="1">SUBSTITUTE(MID(CELL("filename",A1),FIND("[",CELL("filename",A1),1)+1,FIND("]",CELL("filename",A1),1)-FIND("[",CELL("filename",A1),1)-1),".xlsx","")</f>
        <v>8_Solving_Problems_Notes</v>
      </c>
    </row>
    <row r="3" spans="1:9" x14ac:dyDescent="0.2">
      <c r="A3" t="s">
        <v>354</v>
      </c>
      <c r="B3" s="106" t="s">
        <v>355</v>
      </c>
    </row>
    <row r="4" spans="1:9" x14ac:dyDescent="0.2">
      <c r="A4" t="s">
        <v>356</v>
      </c>
      <c r="B4" s="107">
        <v>44701.257944328703</v>
      </c>
    </row>
    <row r="5" spans="1:9" x14ac:dyDescent="0.2">
      <c r="C5" s="373" t="s">
        <v>622</v>
      </c>
    </row>
    <row r="6" spans="1:9" x14ac:dyDescent="0.2">
      <c r="A6" s="105" t="s">
        <v>357</v>
      </c>
      <c r="B6" s="195" t="s">
        <v>512</v>
      </c>
      <c r="C6" s="374">
        <f>SUMIFS(C9:C998,D9:D998,"?*")</f>
        <v>3.6759259259259262E-2</v>
      </c>
    </row>
    <row r="8" spans="1:9" s="1" customFormat="1" x14ac:dyDescent="0.2">
      <c r="A8" s="369" t="s">
        <v>358</v>
      </c>
      <c r="B8" s="369" t="s">
        <v>581</v>
      </c>
      <c r="C8" s="370" t="s">
        <v>620</v>
      </c>
      <c r="D8" s="1" t="s">
        <v>607</v>
      </c>
      <c r="E8" s="369" t="str">
        <f>segment_designator</f>
        <v>_</v>
      </c>
      <c r="F8" s="369" t="s">
        <v>621</v>
      </c>
      <c r="G8" s="369" t="s">
        <v>594</v>
      </c>
      <c r="H8" s="369"/>
      <c r="I8" s="369"/>
    </row>
    <row r="9" spans="1:9" x14ac:dyDescent="0.2">
      <c r="A9" s="371" t="str">
        <f ca="1">HYPERLINK("#"&amp;CELL("address",Documentation!$A$1),MID(CELL("filename",Documentation!$A$1),FIND("]",CELL("filename",Documentation!$A$1))+1,255))</f>
        <v>Documentation</v>
      </c>
      <c r="B9" t="str">
        <f ca="1">IF(Documentation!$A$1="","", Documentation!$A$1)</f>
        <v>8_Solving_Problems_Notes</v>
      </c>
      <c r="C9" s="367" t="str">
        <f>IF(Documentation!$B$2="","",Documentation!$B$2)</f>
        <v/>
      </c>
      <c r="D9" s="345" t="str">
        <f>IF(Documentation!$A$2="","",HYPERLINK(Video_website&amp;Documentation!$A$2, Documentation!$A$2))</f>
        <v/>
      </c>
      <c r="F9" t="str">
        <f t="shared" ref="F9:F53" ca="1" si="0">IF(LEFT($A9,1)=segment_designator,B9,"")</f>
        <v/>
      </c>
    </row>
    <row r="10" spans="1:9" x14ac:dyDescent="0.2">
      <c r="A10" s="368" t="str">
        <f ca="1">HYPERLINK("#"&amp;CELL("address",_Goal_Seek!$A$1),MID(CELL("filename",_Goal_Seek!$A$1),FIND("]",CELL("filename",_Goal_Seek!$A$1))+1,255))</f>
        <v>_Goal_Seek</v>
      </c>
      <c r="B10" s="369" t="str">
        <f>IF(_Goal_Seek!$A$1="","", _Goal_Seek!$A$1)</f>
        <v>Using Goal Seek versus Solver</v>
      </c>
      <c r="C10" s="370">
        <f>IF(_Goal_Seek!$B$2="","",_Goal_Seek!$B$2)</f>
        <v>4.1203703703703706E-3</v>
      </c>
      <c r="D10" s="372" t="str">
        <f>IF(_Goal_Seek!$A$2="","",HYPERLINK(Video_website&amp;_Goal_Seek!$A$2, _Goal_Seek!$A$2))</f>
        <v>UNC_DAYT_EXCEL_4.5.1_LECTURE_SOLVER_VS_GOAL_SEEK.mp4</v>
      </c>
      <c r="E10" s="369"/>
      <c r="F10" s="369" t="str">
        <f t="shared" ca="1" si="0"/>
        <v>Using Goal Seek versus Solver</v>
      </c>
      <c r="G10" s="369"/>
      <c r="H10" s="369"/>
      <c r="I10" s="369"/>
    </row>
    <row r="11" spans="1:9" x14ac:dyDescent="0.2">
      <c r="A11" s="371" t="str">
        <f ca="1">HYPERLINK("#"&amp;CELL("address",Solver!$A$1),MID(CELL("filename",Solver!$A$1),FIND("]",CELL("filename",Solver!$A$1))+1,255))</f>
        <v>Solver</v>
      </c>
      <c r="B11" t="str">
        <f>IF(Solver!$A$1="","", Solver!$A$1)</f>
        <v>Using Solver with Flexible Objective Value</v>
      </c>
      <c r="C11" s="367" t="str">
        <f>IF(Solver!$B$2="","",Solver!$B$2)</f>
        <v/>
      </c>
      <c r="D11" s="345" t="str">
        <f>IF(Solver!$A$2="","",HYPERLINK(Video_website&amp;Solver!$A$2, Solver!$A$2))</f>
        <v/>
      </c>
      <c r="F11" t="str">
        <f t="shared" ca="1" si="0"/>
        <v/>
      </c>
    </row>
    <row r="12" spans="1:9" x14ac:dyDescent="0.2">
      <c r="A12" s="371" t="str">
        <f ca="1">HYPERLINK("#"&amp;CELL("address",Constraints!$A$1),MID(CELL("filename",Constraints!$A$1),FIND("]",CELL("filename",Constraints!$A$1))+1,255))</f>
        <v>Constraints</v>
      </c>
      <c r="B12" t="str">
        <f>IF(Constraints!$A$1="","", Constraints!$A$1)</f>
        <v>Rules, Limits, Boundaries, or Guidelines Excel must abide by when solving a problem</v>
      </c>
      <c r="C12" s="367">
        <f>IF(Constraints!$B$2="","",Constraints!$B$2)</f>
        <v>3.5995370370370369E-3</v>
      </c>
      <c r="D12" s="345" t="str">
        <f>IF(Constraints!$A$2="","",HYPERLINK(Video_website&amp;Constraints!$A$2, Constraints!$A$2))</f>
        <v>UNC_DAYT_EXCEL_4.5.2_LECTURE_CONSTRAINTS_CONDITIONAL_FORMAT_TRIAL_&amp;_ERROR.mp4</v>
      </c>
      <c r="F12" t="str">
        <f t="shared" ca="1" si="0"/>
        <v/>
      </c>
    </row>
    <row r="13" spans="1:9" x14ac:dyDescent="0.2">
      <c r="A13" s="371" t="str">
        <f ca="1">HYPERLINK("#"&amp;CELL("address",Conditional_Format!$A$1),MID(CELL("filename",Conditional_Format!$A$1),FIND("]",CELL("filename",Conditional_Format!$A$1))+1,255))</f>
        <v>Conditional_Format</v>
      </c>
      <c r="B13" t="str">
        <f>IF(Conditional_Format!$A$1="","", Conditional_Format!$A$1)</f>
        <v>Use Conditional Formatting to signify when a constraint has been exceeded</v>
      </c>
      <c r="C13" s="367" t="str">
        <f>IF(Conditional_Format!$B$2="","",Conditional_Format!$B$2)</f>
        <v/>
      </c>
      <c r="D13" s="345" t="str">
        <f>IF(Conditional_Format!$A$2="","",HYPERLINK(Video_website&amp;Conditional_Format!$A$2, Conditional_Format!$A$2))</f>
        <v/>
      </c>
      <c r="F13" t="str">
        <f t="shared" ca="1" si="0"/>
        <v/>
      </c>
    </row>
    <row r="14" spans="1:9" x14ac:dyDescent="0.2">
      <c r="A14" s="371" t="str">
        <f ca="1">HYPERLINK("#"&amp;CELL("address",'Trial_&amp;_Error'!$A$1),MID(CELL("filename",'Trial_&amp;_Error'!$A$1),FIND("]",CELL("filename",'Trial_&amp;_Error'!$A$1))+1,255))</f>
        <v>Trial_&amp;_Error</v>
      </c>
      <c r="B14" t="str">
        <f>IF('Trial_&amp;_Error'!$A$1="","", 'Trial_&amp;_Error'!$A$1)</f>
        <v>Using Solver is better than using Trial &amp; Error to optimize a solution</v>
      </c>
      <c r="C14" s="367" t="str">
        <f>IF('Trial_&amp;_Error'!$B$2="","",'Trial_&amp;_Error'!$B$2)</f>
        <v/>
      </c>
      <c r="D14" s="345" t="str">
        <f>IF('Trial_&amp;_Error'!$A$2="","",HYPERLINK(Video_website&amp;'Trial_&amp;_Error'!$A$2, 'Trial_&amp;_Error'!$A$2))</f>
        <v/>
      </c>
      <c r="F14" t="str">
        <f t="shared" ca="1" si="0"/>
        <v/>
      </c>
    </row>
    <row r="15" spans="1:9" x14ac:dyDescent="0.2">
      <c r="A15" s="371" t="str">
        <f ca="1">HYPERLINK("#"&amp;CELL("address",'Solver_Add-in'!$A$1),MID(CELL("filename",'Solver_Add-in'!$A$1),FIND("]",CELL("filename",'Solver_Add-in'!$A$1))+1,255))</f>
        <v>Solver_Add-in</v>
      </c>
      <c r="B15" t="str">
        <f>IF('Solver_Add-in'!$A$1="","", 'Solver_Add-in'!$A$1)</f>
        <v>Enable the Solver Add-In, if not available in the Data ribbon</v>
      </c>
      <c r="C15" s="367">
        <f>IF('Solver_Add-in'!$B$2="","",'Solver_Add-in'!$B$2)</f>
        <v>4.2824074074074075E-3</v>
      </c>
      <c r="D15" s="345" t="str">
        <f>IF('Solver_Add-in'!$A$2="","",HYPERLINK(Video_website&amp;'Solver_Add-in'!$A$2, 'Solver_Add-in'!$A$2))</f>
        <v>UNC_DAYT_EXCEL_4.5.3_LECTURE_SOLVER_ADD-IN_TO_FIND_OPTIMAL_VALUES.mp4</v>
      </c>
      <c r="F15" t="str">
        <f t="shared" ca="1" si="0"/>
        <v/>
      </c>
    </row>
    <row r="16" spans="1:9" x14ac:dyDescent="0.2">
      <c r="A16" s="371" t="str">
        <f ca="1">HYPERLINK("#"&amp;CELL("address",'Optimal Values'!$A$1),MID(CELL("filename",'Optimal Values'!$A$1),FIND("]",CELL("filename",'Optimal Values'!$A$1))+1,255))</f>
        <v>Optimal Values</v>
      </c>
      <c r="B16" t="str">
        <f>IF('Optimal Values'!$A$1="","", 'Optimal Values'!$A$1)</f>
        <v>Solver will find the optimal solution to most any problem.</v>
      </c>
      <c r="C16" s="367" t="str">
        <f>IF('Optimal Values'!$B$2="","",'Optimal Values'!$B$2)</f>
        <v/>
      </c>
      <c r="D16" s="345" t="str">
        <f>IF('Optimal Values'!$A$2="","",HYPERLINK(Video_website&amp;'Optimal Values'!$A$2, 'Optimal Values'!$A$2))</f>
        <v/>
      </c>
      <c r="F16" t="str">
        <f t="shared" ca="1" si="0"/>
        <v/>
      </c>
    </row>
    <row r="17" spans="1:9" x14ac:dyDescent="0.2">
      <c r="A17" s="368" t="str">
        <f ca="1">HYPERLINK("#"&amp;CELL("address",_Answer_Report!$A$1),MID(CELL("filename",_Answer_Report!$A$1),FIND("]",CELL("filename",_Answer_Report!$A$1))+1,255))</f>
        <v>_Answer_Report</v>
      </c>
      <c r="B17" s="369" t="str">
        <f>IF(_Answer_Report!$A$1="","", _Answer_Report!$A$1)</f>
        <v>Creating a Solver Answer Report</v>
      </c>
      <c r="C17" s="370">
        <f>IF(_Answer_Report!$B$2="","",_Answer_Report!$B$2)</f>
        <v>3.2986111111111111E-3</v>
      </c>
      <c r="D17" s="372" t="str">
        <f>IF(_Answer_Report!$A$2="","",HYPERLINK(Video_website&amp;_Answer_Report!$A$2, _Answer_Report!$A$2))</f>
        <v>UNC_DAYT_EXCEL_4.5.4_LECTURE_ANSWER_REPORTS.mp4</v>
      </c>
      <c r="E17" s="369"/>
      <c r="F17" s="369" t="str">
        <f t="shared" ca="1" si="0"/>
        <v>Creating a Solver Answer Report</v>
      </c>
      <c r="G17" s="369"/>
      <c r="H17" s="369"/>
      <c r="I17" s="369"/>
    </row>
    <row r="18" spans="1:9" x14ac:dyDescent="0.2">
      <c r="A18" s="371" t="str">
        <f ca="1">HYPERLINK("#"&amp;CELL("address",Format_Before_Solving!$A$1),MID(CELL("filename",Format_Before_Solving!$A$1),FIND("]",CELL("filename",Format_Before_Solving!$A$1))+1,255))</f>
        <v>Format_Before_Solving</v>
      </c>
      <c r="B18" t="str">
        <f>IF(Format_Before_Solving!$A$1="","", Format_Before_Solving!$A$1)</f>
        <v>Format Worksheets Before Solving and Producing an Answer Report</v>
      </c>
      <c r="C18" s="367" t="str">
        <f>IF(Format_Before_Solving!$B$2="","",Format_Before_Solving!$B$2)</f>
        <v/>
      </c>
      <c r="D18" s="345" t="str">
        <f>IF(Format_Before_Solving!$A$2="","",HYPERLINK(Video_website&amp;Format_Before_Solving!$A$2, Format_Before_Solving!$A$2))</f>
        <v/>
      </c>
      <c r="F18" t="str">
        <f t="shared" ca="1" si="0"/>
        <v/>
      </c>
    </row>
    <row r="19" spans="1:9" x14ac:dyDescent="0.2">
      <c r="A19" s="371" t="str">
        <f ca="1">HYPERLINK("#"&amp;CELL("address",Binding_Constraints!$A$1),MID(CELL("filename",Binding_Constraints!$A$1),FIND("]",CELL("filename",Binding_Constraints!$A$1))+1,255))</f>
        <v>Binding_Constraints</v>
      </c>
      <c r="B19" t="str">
        <f>IF(Binding_Constraints!$A$1="","", Binding_Constraints!$A$1)</f>
        <v>Binding versus Not Binding Constraints</v>
      </c>
      <c r="C19" s="367" t="str">
        <f>IF(Binding_Constraints!$B$2="","",Binding_Constraints!$B$2)</f>
        <v/>
      </c>
      <c r="D19" s="345" t="str">
        <f>IF(Binding_Constraints!$A$2="","",HYPERLINK(Video_website&amp;Binding_Constraints!$A$2, Binding_Constraints!$A$2))</f>
        <v/>
      </c>
      <c r="E19" s="369"/>
      <c r="F19" s="369" t="str">
        <f t="shared" ca="1" si="0"/>
        <v/>
      </c>
      <c r="G19" s="369"/>
    </row>
    <row r="20" spans="1:9" x14ac:dyDescent="0.2">
      <c r="A20" s="368" t="str">
        <f ca="1">HYPERLINK("#"&amp;CELL("address",_Solver_Parameters!$A$1),MID(CELL("filename",_Solver_Parameters!$A$1),FIND("]",CELL("filename",_Solver_Parameters!$A$1))+1,255))</f>
        <v>_Solver_Parameters</v>
      </c>
      <c r="B20" s="369" t="str">
        <f>IF(_Solver_Parameters!$A$1="","", _Solver_Parameters!$A$1)</f>
        <v>How to begin using Solver</v>
      </c>
      <c r="C20" s="370">
        <f>IF(_Solver_Parameters!$B$2="","",_Solver_Parameters!$B$2)</f>
        <v>4.3518518518518515E-3</v>
      </c>
      <c r="D20" s="372" t="str">
        <f>IF(_Solver_Parameters!$A$2="","",HYPERLINK(Video_website&amp;_Solver_Parameters!$A$2, _Solver_Parameters!$A$2))</f>
        <v>UNC_DAYT_EXCEL_4.5.5_LECTURE_SOLVER_PARAMETERS_&amp;_SETTING_CONSTRAINTS.mp4</v>
      </c>
      <c r="E20" s="369"/>
      <c r="F20" s="369" t="str">
        <f t="shared" ca="1" si="0"/>
        <v>How to begin using Solver</v>
      </c>
      <c r="G20" s="369"/>
      <c r="H20" s="369"/>
      <c r="I20" s="369"/>
    </row>
    <row r="21" spans="1:9" x14ac:dyDescent="0.2">
      <c r="A21" s="371" t="str">
        <f ca="1">HYPERLINK("#"&amp;CELL("address",Objective_Cell!$A$1),MID(CELL("filename",Objective_Cell!$A$1),FIND("]",CELL("filename",Objective_Cell!$A$1))+1,255))</f>
        <v>Objective_Cell</v>
      </c>
      <c r="B21" t="str">
        <f>IF(Objective_Cell!$A$1="","", Objective_Cell!$A$1)</f>
        <v>What to use for the Objective cell</v>
      </c>
      <c r="C21" s="367" t="str">
        <f>IF(Objective_Cell!$B$2="","",Objective_Cell!$B$2)</f>
        <v/>
      </c>
      <c r="D21" s="345" t="str">
        <f>IF(Objective_Cell!$A$2="","",HYPERLINK(Video_website&amp;Objective_Cell!$A$2, Objective_Cell!$A$2))</f>
        <v/>
      </c>
      <c r="F21" t="str">
        <f t="shared" ca="1" si="0"/>
        <v/>
      </c>
    </row>
    <row r="22" spans="1:9" x14ac:dyDescent="0.2">
      <c r="A22" s="371" t="str">
        <f ca="1">HYPERLINK("#"&amp;CELL("address",Variable_Cells!$A$1),MID(CELL("filename",Variable_Cells!$A$1),FIND("]",CELL("filename",Variable_Cells!$A$1))+1,255))</f>
        <v>Variable_Cells</v>
      </c>
      <c r="B22" t="str">
        <f>IF(Variable_Cells!$A$1="","", Variable_Cells!$A$1)</f>
        <v>What to use (and not use) for Solver's Changing Cells</v>
      </c>
      <c r="C22" s="367" t="str">
        <f>IF(Variable_Cells!$B$2="","",Variable_Cells!$B$2)</f>
        <v/>
      </c>
      <c r="D22" s="345" t="str">
        <f>IF(Variable_Cells!$A$2="","",HYPERLINK(Video_website&amp;Variable_Cells!$A$2, Variable_Cells!$A$2))</f>
        <v/>
      </c>
      <c r="F22" t="str">
        <f t="shared" ca="1" si="0"/>
        <v/>
      </c>
    </row>
    <row r="23" spans="1:9" x14ac:dyDescent="0.2">
      <c r="A23" s="371" t="str">
        <f ca="1">HYPERLINK("#"&amp;CELL("address",Cells_do_not_converge!$A$1),MID(CELL("filename",Cells_do_not_converge!$A$1),FIND("]",CELL("filename",Cells_do_not_converge!$A$1))+1,255))</f>
        <v>Cells_do_not_converge</v>
      </c>
      <c r="B23" t="str">
        <f>IF(Cells_do_not_converge!$A$1="","", Cells_do_not_converge!$A$1)</f>
        <v>Objective Cell values do not converge (when constraints are not specified before solving)</v>
      </c>
      <c r="C23" s="367" t="str">
        <f>IF(Cells_do_not_converge!$B$2="","",Cells_do_not_converge!$B$2)</f>
        <v/>
      </c>
      <c r="D23" s="345" t="str">
        <f>IF(Cells_do_not_converge!$A$2="","",HYPERLINK(Video_website&amp;Cells_do_not_converge!$A$2, Cells_do_not_converge!$A$2))</f>
        <v/>
      </c>
      <c r="F23" t="str">
        <f t="shared" ca="1" si="0"/>
        <v/>
      </c>
    </row>
    <row r="24" spans="1:9" x14ac:dyDescent="0.2">
      <c r="A24" s="371" t="str">
        <f ca="1">HYPERLINK("#"&amp;CELL("address",'Non-Negativity'!$A$1),MID(CELL("filename",'Non-Negativity'!$A$1),FIND("]",CELL("filename",'Non-Negativity'!$A$1))+1,255))</f>
        <v>Non-Negativity</v>
      </c>
      <c r="B24" t="str">
        <f>IF('Non-Negativity'!$A$1="","", 'Non-Negativity'!$A$1)</f>
        <v>Non-Negativity Constraint: ensure your answers make sense….</v>
      </c>
      <c r="C24" s="367" t="str">
        <f>IF('Non-Negativity'!$B$2="","",'Non-Negativity'!$B$2)</f>
        <v/>
      </c>
      <c r="D24" s="345" t="str">
        <f>IF('Non-Negativity'!$A$2="","",HYPERLINK(Video_website&amp;'Non-Negativity'!$A$2, 'Non-Negativity'!$A$2))</f>
        <v/>
      </c>
      <c r="F24" t="str">
        <f t="shared" ca="1" si="0"/>
        <v/>
      </c>
    </row>
    <row r="25" spans="1:9" x14ac:dyDescent="0.2">
      <c r="A25" s="371" t="str">
        <f ca="1">HYPERLINK("#"&amp;CELL("address",Multiple_Constraints!$A$1),MID(CELL("filename",Multiple_Constraints!$A$1),FIND("]",CELL("filename",Multiple_Constraints!$A$1))+1,255))</f>
        <v>Multiple_Constraints</v>
      </c>
      <c r="B25" t="str">
        <f>IF(Multiple_Constraints!$A$1="","", Multiple_Constraints!$A$1)</f>
        <v>Enter multiple constraints at once</v>
      </c>
      <c r="C25" s="367">
        <f>IF(Multiple_Constraints!$B$2="","",Multiple_Constraints!$B$2)</f>
        <v>3.3912037037037036E-3</v>
      </c>
      <c r="D25" s="345" t="str">
        <f>IF(Multiple_Constraints!$A$2="","",HYPERLINK(Video_website&amp;Multiple_Constraints!$A$2, Multiple_Constraints!$A$2))</f>
        <v>UNC_DAYT_EXCEL_4.5.6_LECTURE_MULTIPLE_CONSTRAINTS_&amp;_CONSTRAINT_RANGES.mp4</v>
      </c>
      <c r="F25" t="str">
        <f t="shared" ca="1" si="0"/>
        <v/>
      </c>
    </row>
    <row r="26" spans="1:9" x14ac:dyDescent="0.2">
      <c r="A26" s="371" t="str">
        <f ca="1">HYPERLINK("#"&amp;CELL("address",Sheet_Design!$A$1),MID(CELL("filename",Sheet_Design!$A$1),FIND("]",CELL("filename",Sheet_Design!$A$1))+1,255))</f>
        <v>Sheet_Design</v>
      </c>
      <c r="B26" t="str">
        <f>IF(Sheet_Design!$A$1="","", Sheet_Design!$A$1)</f>
        <v>Some worksheet designs allow for easier entry of constraints</v>
      </c>
      <c r="C26" s="367" t="str">
        <f>IF(Sheet_Design!$B$2="","",Sheet_Design!$B$2)</f>
        <v/>
      </c>
      <c r="D26" s="345" t="str">
        <f>IF(Sheet_Design!$A$2="","",HYPERLINK(Video_website&amp;Sheet_Design!$A$2, Sheet_Design!$A$2))</f>
        <v/>
      </c>
      <c r="E26" s="369"/>
      <c r="F26" s="369" t="str">
        <f t="shared" ca="1" si="0"/>
        <v/>
      </c>
      <c r="G26" s="369"/>
    </row>
    <row r="27" spans="1:9" x14ac:dyDescent="0.2">
      <c r="A27" s="368" t="str">
        <f ca="1">HYPERLINK("#"&amp;CELL("address",_Constraint_Ranges!$A$1),MID(CELL("filename",_Constraint_Ranges!$A$1),FIND("]",CELL("filename",_Constraint_Ranges!$A$1))+1,255))</f>
        <v>_Constraint_Ranges</v>
      </c>
      <c r="B27" s="369" t="str">
        <f>IF(_Constraint_Ranges!$A$1="","", _Constraint_Ranges!$A$1)</f>
        <v>Ranges of cells can be entered as a single constraint</v>
      </c>
      <c r="C27" s="370">
        <f>IF(_Constraint_Ranges!$B$2="","",_Constraint_Ranges!$B$2)</f>
        <v>2.3726851851851851E-3</v>
      </c>
      <c r="D27" s="372" t="str">
        <f>IF(_Constraint_Ranges!$A$2="","",HYPERLINK(Video_website&amp;_Constraint_Ranges!$A$2, _Constraint_Ranges!$A$2))</f>
        <v>UNC_DAYT_EXCEL_4.5.6b_LECTURE_CONSTRAINT_RANGES.mp4</v>
      </c>
      <c r="E27" s="369"/>
      <c r="F27" s="369" t="str">
        <f t="shared" ca="1" si="0"/>
        <v>Ranges of cells can be entered as a single constraint</v>
      </c>
      <c r="G27" s="369"/>
      <c r="H27" s="369"/>
      <c r="I27" s="369"/>
    </row>
    <row r="28" spans="1:9" x14ac:dyDescent="0.2">
      <c r="A28" s="371" t="str">
        <f ca="1">HYPERLINK("#"&amp;CELL("address",Sheet_Design_2!$A$1),MID(CELL("filename",Sheet_Design_2!$A$1),FIND("]",CELL("filename",Sheet_Design_2!$A$1))+1,255))</f>
        <v>Sheet_Design_2</v>
      </c>
      <c r="B28" t="str">
        <f>IF(Sheet_Design_2!$A$1="","", Sheet_Design_2!$A$1)</f>
        <v>Some worksheet designs allow for easier entry of constraints</v>
      </c>
      <c r="C28" s="367" t="str">
        <f>IF(Sheet_Design_2!$B$2="","",Sheet_Design_2!$B$2)</f>
        <v/>
      </c>
      <c r="D28" s="345" t="str">
        <f>IF(Sheet_Design_2!$A$2="","",HYPERLINK(Video_website&amp;Sheet_Design_2!$A$2, Sheet_Design_2!$A$2))</f>
        <v/>
      </c>
      <c r="F28" t="str">
        <f t="shared" ca="1" si="0"/>
        <v/>
      </c>
    </row>
    <row r="29" spans="1:9" x14ac:dyDescent="0.2">
      <c r="A29" s="371" t="str">
        <f ca="1">HYPERLINK("#"&amp;CELL("address",Constraint_Ranges_2!$A$1),MID(CELL("filename",Constraint_Ranges_2!$A$1),FIND("]",CELL("filename",Constraint_Ranges_2!$A$1))+1,255))</f>
        <v>Constraint_Ranges_2</v>
      </c>
      <c r="B29" t="str">
        <f>IF(Constraint_Ranges_2!$A$1="","", Constraint_Ranges_2!$A$1)</f>
        <v>Ranges of cells can be entered as a single constraint</v>
      </c>
      <c r="C29" s="367" t="str">
        <f>IF(Constraint_Ranges_2!$B$2="","",Constraint_Ranges_2!$B$2)</f>
        <v/>
      </c>
      <c r="D29" s="345" t="str">
        <f>IF(Constraint_Ranges_2!$A$2="","",HYPERLINK(Video_website&amp;Constraint_Ranges_2!$A$2, Constraint_Ranges_2!$A$2))</f>
        <v/>
      </c>
      <c r="E29" s="369"/>
      <c r="F29" s="369" t="str">
        <f t="shared" ca="1" si="0"/>
        <v/>
      </c>
      <c r="G29" s="369"/>
    </row>
    <row r="30" spans="1:9" x14ac:dyDescent="0.2">
      <c r="A30" s="368" t="str">
        <f ca="1">HYPERLINK("#"&amp;CELL("address",_Integer_Constraint!$A$1),MID(CELL("filename",_Integer_Constraint!$A$1),FIND("]",CELL("filename",_Integer_Constraint!$A$1))+1,255))</f>
        <v>_Integer_Constraint</v>
      </c>
      <c r="B30" s="369" t="str">
        <f>IF(_Integer_Constraint!$A$1="","", _Integer_Constraint!$A$1)</f>
        <v>Integer Constraints can help ensure that your answers "make sense"</v>
      </c>
      <c r="C30" s="370">
        <f>IF(_Integer_Constraint!$B$2="","",_Integer_Constraint!$B$2)</f>
        <v>4.9305555555555552E-3</v>
      </c>
      <c r="D30" s="372" t="str">
        <f>IF(_Integer_Constraint!$A$2="","",HYPERLINK(Video_website&amp;_Integer_Constraint!$A$2, _Integer_Constraint!$A$2))</f>
        <v>UNC_DAYT_EXCEL_4.5.7_LECTURE_INTEGER_CONSTRAINT_&amp;_SOLVER_OPTIONS.mp4</v>
      </c>
      <c r="E30" s="369"/>
      <c r="F30" s="369" t="str">
        <f t="shared" ca="1" si="0"/>
        <v>Integer Constraints can help ensure that your answers "make sense"</v>
      </c>
      <c r="G30" s="369"/>
      <c r="H30" s="369"/>
      <c r="I30" s="369"/>
    </row>
    <row r="31" spans="1:9" hidden="1" x14ac:dyDescent="0.2">
      <c r="A31" s="375" t="str">
        <f ca="1">HYPERLINK("#"&amp;CELL("address",Cannot_Just_Round!$A$1),MID(CELL("filename",Cannot_Just_Round!$A$1),FIND("]",CELL("filename",Cannot_Just_Round!$A$1))+1,255))</f>
        <v>Cannot_Just_Round</v>
      </c>
      <c r="B31" t="str">
        <f>IF(Cannot_Just_Round!$A$1="","", Cannot_Just_Round!$A$1)</f>
        <v>Rounding solver's optimal values doesn't necessarily provide the optimal solution</v>
      </c>
      <c r="C31" s="366" t="str">
        <f>IF(Cannot_Just_Round!$B$2="","",Cannot_Just_Round!$B$2)</f>
        <v/>
      </c>
      <c r="D31" t="str">
        <f>IF(Cannot_Just_Round!$A$2="","",HYPERLINK(Video_website&amp;Cannot_Just_Round!$A$2, Cannot_Just_Round!$A$2))</f>
        <v/>
      </c>
      <c r="E31" t="str">
        <f t="shared" ref="E31" ca="1" si="1">IF(LEFT($A31,1)=element_designator,B31,"")</f>
        <v/>
      </c>
      <c r="F31" t="str">
        <f t="shared" ca="1" si="0"/>
        <v/>
      </c>
      <c r="G31" t="s">
        <v>593</v>
      </c>
    </row>
    <row r="32" spans="1:9" hidden="1" x14ac:dyDescent="0.2">
      <c r="A32" s="375" t="str">
        <f ca="1">HYPERLINK("#"&amp;CELL("address",'Ignored Constraints'!$A$1),MID(CELL("filename",'Ignored Constraints'!$A$1),FIND("]",CELL("filename",'Ignored Constraints'!$A$1))+1,255))</f>
        <v>Ignored Constraints</v>
      </c>
      <c r="B32" t="str">
        <f>IF('Ignored Constraints'!$A$1="","", 'Ignored Constraints'!$A$1)</f>
        <v>Solver sometimes seems to "ignore" the constraints you've supplied</v>
      </c>
      <c r="C32" s="367" t="str">
        <f>IF('Ignored Constraints'!$B$2="","",'Ignored Constraints'!$B$2)</f>
        <v/>
      </c>
      <c r="D32" t="str">
        <f>IF('Ignored Constraints'!$A$2="","",HYPERLINK(Video_website&amp;'Ignored Constraints'!$A$2, 'Ignored Constraints'!$A$2))</f>
        <v/>
      </c>
      <c r="E32" s="369"/>
      <c r="F32" s="369" t="str">
        <f t="shared" ca="1" si="0"/>
        <v/>
      </c>
      <c r="G32" s="369" t="s">
        <v>593</v>
      </c>
    </row>
    <row r="33" spans="1:9" x14ac:dyDescent="0.2">
      <c r="A33" s="368" t="str">
        <f ca="1">HYPERLINK("#"&amp;CELL("address",_No_Feasible_Solution!$A$1),MID(CELL("filename",_No_Feasible_Solution!$A$1),FIND("]",CELL("filename",_No_Feasible_Solution!$A$1))+1,255))</f>
        <v>_No_Feasible_Solution</v>
      </c>
      <c r="B33" s="369" t="str">
        <f>IF(_No_Feasible_Solution!$A$1="","", _No_Feasible_Solution!$A$1)</f>
        <v>When solver can't solve a problem</v>
      </c>
      <c r="C33" s="370">
        <f>IF(_No_Feasible_Solution!$B$2="","",_No_Feasible_Solution!$B$2)</f>
        <v>6.4120370370370364E-3</v>
      </c>
      <c r="D33" s="372" t="str">
        <f>IF(_No_Feasible_Solution!$A$2="","",HYPERLINK(Video_website&amp;_No_Feasible_Solution!$A$2, _No_Feasible_Solution!$A$2))</f>
        <v>UNC_DAYT_EXCEL_4.5.8_LECTURE_NO_FEASIBLE_SOLUTION_RELAXING_CONSTRAINTS_SOLVING_METHODS.mp4</v>
      </c>
      <c r="E33" s="369"/>
      <c r="F33" s="369" t="str">
        <f t="shared" ca="1" si="0"/>
        <v>When solver can't solve a problem</v>
      </c>
      <c r="G33" s="369"/>
      <c r="H33" s="369"/>
      <c r="I33" s="369"/>
    </row>
    <row r="34" spans="1:9" x14ac:dyDescent="0.2">
      <c r="A34" s="371" t="str">
        <f ca="1">HYPERLINK("#"&amp;CELL("address",Relax_Constraint!$A$1),MID(CELL("filename",Relax_Constraint!$A$1),FIND("]",CELL("filename",Relax_Constraint!$A$1))+1,255))</f>
        <v>Relax_Constraint</v>
      </c>
      <c r="B34" t="str">
        <f>IF(Relax_Constraint!$A$1="","", Relax_Constraint!$A$1)</f>
        <v>Relaxing a constraint can allow solver to solve a previously "unsolvable" problem</v>
      </c>
      <c r="C34" s="367" t="str">
        <f>IF(Relax_Constraint!$B$2="","",Relax_Constraint!$B$2)</f>
        <v/>
      </c>
      <c r="D34" s="345" t="str">
        <f>IF(Relax_Constraint!$A$2="","",HYPERLINK(Video_website&amp;Relax_Constraint!$A$2, Relax_Constraint!$A$2))</f>
        <v/>
      </c>
      <c r="F34" t="str">
        <f t="shared" ca="1" si="0"/>
        <v/>
      </c>
    </row>
    <row r="35" spans="1:9" x14ac:dyDescent="0.2">
      <c r="A35" s="371" t="str">
        <f ca="1">HYPERLINK("#"&amp;CELL("address",Goldstar!$A$1),MID(CELL("filename",Goldstar!$A$1),FIND("]",CELL("filename",Goldstar!$A$1))+1,255))</f>
        <v>Goldstar</v>
      </c>
      <c r="B35" t="str">
        <f>IF(Goldstar!$A$1="","", Goldstar!$A$1)</f>
        <v>Sample Solver Problem</v>
      </c>
      <c r="C35" s="367" t="str">
        <f>IF(Goldstar!$B$2="","",Goldstar!$B$2)</f>
        <v/>
      </c>
      <c r="D35" s="345" t="str">
        <f>IF(Goldstar!$A$2="","",HYPERLINK(Video_website&amp;Goldstar!$A$2, Goldstar!$A$2))</f>
        <v/>
      </c>
      <c r="F35" t="str">
        <f t="shared" ca="1" si="0"/>
        <v/>
      </c>
    </row>
    <row r="36" spans="1:9" x14ac:dyDescent="0.2">
      <c r="A36" s="371" t="str">
        <f ca="1">HYPERLINK("#"&amp;CELL("address",Goldstar_Answer_Report!$A$1),MID(CELL("filename",Goldstar_Answer_Report!$A$1),FIND("]",CELL("filename",Goldstar_Answer_Report!$A$1))+1,255))</f>
        <v>Goldstar_Answer_Report</v>
      </c>
      <c r="B36" t="str">
        <f>IF(Goldstar_Answer_Report!$A$1="","", Goldstar_Answer_Report!$A$1)</f>
        <v>Goldstar Answer Report</v>
      </c>
      <c r="C36" s="367" t="str">
        <f>IF(Goldstar_Answer_Report!$B$2="","",Goldstar_Answer_Report!$B$2)</f>
        <v/>
      </c>
      <c r="D36" s="345" t="str">
        <f>IF(Goldstar_Answer_Report!$A$2="","",HYPERLINK(Video_website&amp;Goldstar_Answer_Report!$A$2, Goldstar_Answer_Report!$A$2))</f>
        <v/>
      </c>
      <c r="F36" t="str">
        <f t="shared" ca="1" si="0"/>
        <v/>
      </c>
    </row>
    <row r="37" spans="1:9" x14ac:dyDescent="0.2">
      <c r="A37" s="371" t="str">
        <f ca="1">HYPERLINK("#"&amp;CELL("address",Inoptimal_Solution!$A$1),MID(CELL("filename",Inoptimal_Solution!$A$1),FIND("]",CELL("filename",Inoptimal_Solution!$A$1))+1,255))</f>
        <v>Inoptimal_Solution</v>
      </c>
      <c r="B37" t="str">
        <f>IF(Inoptimal_Solution!$A$1="","", Inoptimal_Solution!$A$1)</f>
        <v>A case where solver may not produce an optimal solution</v>
      </c>
      <c r="C37" s="367" t="str">
        <f>IF(Inoptimal_Solution!$B$2="","",Inoptimal_Solution!$B$2)</f>
        <v/>
      </c>
      <c r="D37" s="345" t="str">
        <f>IF(Inoptimal_Solution!$A$2="","",HYPERLINK(Video_website&amp;Inoptimal_Solution!$A$2, Inoptimal_Solution!$A$2))</f>
        <v/>
      </c>
      <c r="F37" t="str">
        <f t="shared" ca="1" si="0"/>
        <v/>
      </c>
    </row>
    <row r="38" spans="1:9" x14ac:dyDescent="0.2">
      <c r="A38" s="371" t="str">
        <f ca="1">HYPERLINK("#"&amp;CELL("address",Solver_Run_1!$A$1),MID(CELL("filename",Solver_Run_1!$A$1),FIND("]",CELL("filename",Solver_Run_1!$A$1))+1,255))</f>
        <v>Solver_Run_1</v>
      </c>
      <c r="B38" t="str">
        <f>IF(Solver_Run_1!$A$1="","", Solver_Run_1!$A$1)</f>
        <v>Solution after first Solver run (using default solver options)</v>
      </c>
      <c r="C38" s="367" t="str">
        <f>IF(Solver_Run_1!$B$2="","",Solver_Run_1!$B$2)</f>
        <v/>
      </c>
      <c r="D38" s="345" t="str">
        <f>IF(Solver_Run_1!$A$2="","",HYPERLINK(Video_website&amp;Solver_Run_1!$A$2, Solver_Run_1!$A$2))</f>
        <v/>
      </c>
      <c r="F38" t="str">
        <f t="shared" ca="1" si="0"/>
        <v/>
      </c>
    </row>
    <row r="39" spans="1:9" x14ac:dyDescent="0.2">
      <c r="A39" s="371" t="str">
        <f ca="1">HYPERLINK("#"&amp;CELL("address",Solver_Run_2!$A$1),MID(CELL("filename",Solver_Run_2!$A$1),FIND("]",CELL("filename",Solver_Run_2!$A$1))+1,255))</f>
        <v>Solver_Run_2</v>
      </c>
      <c r="B39" t="str">
        <f>IF(Solver_Run_2!$A$1="","", Solver_Run_2!$A$1)</f>
        <v>Solution after second Solver run (after changing solver options)</v>
      </c>
      <c r="C39" s="367" t="str">
        <f>IF(Solver_Run_2!$B$2="","",Solver_Run_2!$B$2)</f>
        <v/>
      </c>
      <c r="D39" s="345" t="str">
        <f>IF(Solver_Run_2!$A$2="","",HYPERLINK(Video_website&amp;Solver_Run_2!$A$2, Solver_Run_2!$A$2))</f>
        <v/>
      </c>
      <c r="F39" t="str">
        <f t="shared" ca="1" si="0"/>
        <v/>
      </c>
    </row>
    <row r="40" spans="1:9" x14ac:dyDescent="0.2">
      <c r="A40" s="371" t="str">
        <f ca="1">HYPERLINK("#"&amp;CELL("address",Solving_Method!$A$1),MID(CELL("filename",Solving_Method!$A$1),FIND("]",CELL("filename",Solving_Method!$A$1))+1,255))</f>
        <v>Solving_Method</v>
      </c>
      <c r="B40" t="str">
        <f>IF(Solving_Method!$A$1="","", Solving_Method!$A$1)</f>
        <v>Excel Solver: Which Solving Method Should I Choose?</v>
      </c>
      <c r="C40" s="367" t="str">
        <f>IF(Solving_Method!$B$2="","",Solving_Method!$B$2)</f>
        <v/>
      </c>
      <c r="D40" s="345" t="str">
        <f>IF(Solving_Method!$A$2="","",HYPERLINK(Video_website&amp;Solving_Method!$A$2, Solving_Method!$A$2))</f>
        <v/>
      </c>
      <c r="E40" s="369"/>
      <c r="F40" s="369" t="str">
        <f t="shared" ca="1" si="0"/>
        <v/>
      </c>
      <c r="G40" s="369"/>
    </row>
    <row r="41" spans="1:9" x14ac:dyDescent="0.2">
      <c r="A41" s="368" t="str">
        <f ca="1">HYPERLINK("#"&amp;CELL("address",_Supplemental!$A$1),MID(CELL("filename",_Supplemental!$A$1),FIND("]",CELL("filename",_Supplemental!$A$1))+1,255))</f>
        <v>_Supplemental</v>
      </c>
      <c r="B41" s="369" t="str">
        <f>IF(_Supplemental!$A$1="","", _Supplemental!$A$1)</f>
        <v>Additional Examples</v>
      </c>
      <c r="C41" s="370" t="str">
        <f>IF(_Supplemental!$B$2="","",_Supplemental!$B$2)</f>
        <v/>
      </c>
      <c r="D41" s="372" t="str">
        <f>IF(_Supplemental!$A$2="","",HYPERLINK(Video_website&amp;_Supplemental!$A$2, _Supplemental!$A$2))</f>
        <v/>
      </c>
      <c r="E41" s="369"/>
      <c r="F41" s="369" t="str">
        <f t="shared" ca="1" si="0"/>
        <v>Additional Examples</v>
      </c>
      <c r="G41" s="369"/>
      <c r="H41" s="369"/>
      <c r="I41" s="369"/>
    </row>
    <row r="42" spans="1:9" x14ac:dyDescent="0.2">
      <c r="A42" s="371" t="str">
        <f ca="1">HYPERLINK("#"&amp;CELL("address",'1-What-If'!$A$1),MID(CELL("filename",'1-What-If'!$A$1),FIND("]",CELL("filename",'1-What-If'!$A$1))+1,255))</f>
        <v>1-What-If</v>
      </c>
      <c r="B42" t="str">
        <f>IF('1-What-If'!$A$1="","", '1-What-If'!$A$1)</f>
        <v>The Other Side of What-If Analysis</v>
      </c>
      <c r="C42" s="367" t="str">
        <f>IF('1-What-If'!$B$2="","",'1-What-If'!$B$2)</f>
        <v/>
      </c>
      <c r="D42" s="345" t="str">
        <f>IF('1-What-If'!$A$2="","",HYPERLINK(Video_website&amp;'1-What-If'!$A$2, '1-What-If'!$A$2))</f>
        <v/>
      </c>
      <c r="F42" t="str">
        <f t="shared" ca="1" si="0"/>
        <v/>
      </c>
    </row>
    <row r="43" spans="1:9" x14ac:dyDescent="0.2">
      <c r="A43" s="371" t="str">
        <f ca="1">HYPERLINK("#"&amp;CELL("address",'1-Goal Seek'!$A$1),MID(CELL("filename",'1-Goal Seek'!$A$1),FIND("]",CELL("filename",'1-Goal Seek'!$A$1))+1,255))</f>
        <v>1-Goal Seek</v>
      </c>
      <c r="B43" t="str">
        <f>IF('1-Goal Seek'!$A$1="","", '1-Goal Seek'!$A$1)</f>
        <v>Performing What-If Analysis Using Goal Seek</v>
      </c>
      <c r="C43" s="367" t="str">
        <f>IF('1-Goal Seek'!$B$2="","",'1-Goal Seek'!$B$2)</f>
        <v/>
      </c>
      <c r="D43" s="345" t="str">
        <f>IF('1-Goal Seek'!$A$2="","",HYPERLINK(Video_website&amp;'1-Goal Seek'!$A$2, '1-Goal Seek'!$A$2))</f>
        <v/>
      </c>
      <c r="F43" t="str">
        <f t="shared" ca="1" si="0"/>
        <v/>
      </c>
    </row>
    <row r="44" spans="1:9" x14ac:dyDescent="0.2">
      <c r="A44" s="371" t="str">
        <f ca="1">HYPERLINK("#"&amp;CELL("address",'1-Maximize Racquets'!$A$1),MID(CELL("filename",'1-Maximize Racquets'!$A$1),FIND("]",CELL("filename",'1-Maximize Racquets'!$A$1))+1,255))</f>
        <v>1-Maximize Racquets</v>
      </c>
      <c r="B44" t="str">
        <f>IF('1-Maximize Racquets'!$A$1="","", '1-Maximize Racquets'!$A$1)</f>
        <v>Creating a Solver Model - Maximize # of Tournament Raquets Produced</v>
      </c>
      <c r="C44" s="367" t="str">
        <f>IF('1-Maximize Racquets'!$B$2="","",'1-Maximize Racquets'!$B$2)</f>
        <v/>
      </c>
      <c r="D44" s="345" t="str">
        <f>IF('1-Maximize Racquets'!$A$2="","",HYPERLINK(Video_website&amp;'1-Maximize Racquets'!$A$2, '1-Maximize Racquets'!$A$2))</f>
        <v/>
      </c>
      <c r="F44" t="str">
        <f t="shared" ca="1" si="0"/>
        <v/>
      </c>
    </row>
    <row r="45" spans="1:9" x14ac:dyDescent="0.2">
      <c r="A45" s="371" t="str">
        <f ca="1">HYPERLINK("#"&amp;CELL("address",'1-Answer Report 1'!$A$1),MID(CELL("filename",'1-Answer Report 1'!$A$1),FIND("]",CELL("filename",'1-Answer Report 1'!$A$1))+1,255))</f>
        <v>1-Answer Report 1</v>
      </c>
      <c r="B45" t="str">
        <f>IF('1-Answer Report 1'!$A$1="","", '1-Answer Report 1'!$A$1)</f>
        <v>Microsoft Excel 14.0 Answer Report</v>
      </c>
      <c r="C45" s="367" t="str">
        <f>IF('1-Answer Report 1'!$B$2="","",'1-Answer Report 1'!$B$2)</f>
        <v/>
      </c>
      <c r="D45" s="345" t="str">
        <f>IF('1-Answer Report 1'!$A$2="","",HYPERLINK(Video_website&amp;'1-Answer Report 1'!$A$2, '1-Answer Report 1'!$A$2))</f>
        <v/>
      </c>
      <c r="F45" t="str">
        <f t="shared" ca="1" si="0"/>
        <v/>
      </c>
    </row>
    <row r="46" spans="1:9" x14ac:dyDescent="0.2">
      <c r="A46" s="371" t="str">
        <f ca="1">HYPERLINK("#"&amp;CELL("address",'1-Answer Report 2'!$A$1),MID(CELL("filename",'1-Answer Report 2'!$A$1),FIND("]",CELL("filename",'1-Answer Report 2'!$A$1))+1,255))</f>
        <v>1-Answer Report 2</v>
      </c>
      <c r="B46" t="str">
        <f>IF('1-Answer Report 2'!$A$1="","", '1-Answer Report 2'!$A$1)</f>
        <v>Microsoft Excel 14.0 Answer Report</v>
      </c>
      <c r="C46" s="367" t="str">
        <f>IF('1-Answer Report 2'!$B$2="","",'1-Answer Report 2'!$B$2)</f>
        <v/>
      </c>
      <c r="D46" s="345" t="str">
        <f>IF('1-Answer Report 2'!$A$2="","",HYPERLINK(Video_website&amp;'1-Answer Report 2'!$A$2, '1-Answer Report 2'!$A$2))</f>
        <v/>
      </c>
      <c r="F46" t="str">
        <f t="shared" ca="1" si="0"/>
        <v/>
      </c>
    </row>
    <row r="47" spans="1:9" x14ac:dyDescent="0.2">
      <c r="A47" s="371" t="str">
        <f ca="1">HYPERLINK("#"&amp;CELL("address",'2-Maximize Racquets &amp; Times'!$A$1),MID(CELL("filename",'2-Maximize Racquets &amp; Times'!$A$1),FIND("]",CELL("filename",'2-Maximize Racquets &amp; Times'!$A$1))+1,255))</f>
        <v>2-Maximize Racquets &amp; Times</v>
      </c>
      <c r="B47" t="str">
        <f>IF('2-Maximize Racquets &amp; Times'!$A$1="","", '2-Maximize Racquets &amp; Times'!$A$1)</f>
        <v>TZAdvantage Production Plan</v>
      </c>
      <c r="C47" s="367" t="str">
        <f>IF('2-Maximize Racquets &amp; Times'!$B$2="","",'2-Maximize Racquets &amp; Times'!$B$2)</f>
        <v/>
      </c>
      <c r="D47" s="345" t="str">
        <f>IF('2-Maximize Racquets &amp; Times'!$A$2="","",HYPERLINK(Video_website&amp;'2-Maximize Racquets &amp; Times'!$A$2, '2-Maximize Racquets &amp; Times'!$A$2))</f>
        <v/>
      </c>
      <c r="F47" t="str">
        <f t="shared" ca="1" si="0"/>
        <v/>
      </c>
    </row>
    <row r="48" spans="1:9" x14ac:dyDescent="0.2">
      <c r="A48" s="371" t="str">
        <f ca="1">HYPERLINK("#"&amp;CELL("address",'2-Answer Report'!$A$1),MID(CELL("filename",'2-Answer Report'!$A$1),FIND("]",CELL("filename",'2-Answer Report'!$A$1))+1,255))</f>
        <v>2-Answer Report</v>
      </c>
      <c r="B48" t="str">
        <f>IF('2-Answer Report'!$A$1="","", '2-Answer Report'!$A$1)</f>
        <v>Distribution - Answer Report</v>
      </c>
      <c r="C48" s="367" t="str">
        <f>IF('2-Answer Report'!$B$2="","",'2-Answer Report'!$B$2)</f>
        <v/>
      </c>
      <c r="D48" s="345" t="str">
        <f>IF('2-Answer Report'!$A$2="","",HYPERLINK(Video_website&amp;'2-Answer Report'!$A$2, '2-Answer Report'!$A$2))</f>
        <v/>
      </c>
      <c r="F48" t="str">
        <f t="shared" ca="1" si="0"/>
        <v/>
      </c>
    </row>
    <row r="49" spans="1:9" x14ac:dyDescent="0.2">
      <c r="A49" s="371" t="str">
        <f ca="1">HYPERLINK("#"&amp;CELL("address",'3-Distribution'!$A$1),MID(CELL("filename",'3-Distribution'!$A$1),FIND("]",CELL("filename",'3-Distribution'!$A$1))+1,255))</f>
        <v>3-Distribution</v>
      </c>
      <c r="B49" t="str">
        <f>IF('3-Distribution'!$A$1="","", '3-Distribution'!$A$1)</f>
        <v>TZAdvantage Distribution Plan</v>
      </c>
      <c r="C49" s="367" t="str">
        <f>IF('3-Distribution'!$B$2="","",'3-Distribution'!$B$2)</f>
        <v/>
      </c>
      <c r="D49" s="345" t="str">
        <f>IF('3-Distribution'!$A$2="","",HYPERLINK(Video_website&amp;'3-Distribution'!$A$2, '3-Distribution'!$A$2))</f>
        <v/>
      </c>
      <c r="F49" t="str">
        <f t="shared" ca="1" si="0"/>
        <v/>
      </c>
    </row>
    <row r="50" spans="1:9" x14ac:dyDescent="0.2">
      <c r="A50" s="371" t="str">
        <f ca="1">HYPERLINK("#"&amp;CELL("address",'3-Answer Report'!$A$1),MID(CELL("filename",'3-Answer Report'!$A$1),FIND("]",CELL("filename",'3-Answer Report'!$A$1))+1,255))</f>
        <v>3-Answer Report</v>
      </c>
      <c r="B50" t="str">
        <f>IF('3-Answer Report'!$A$1="","", '3-Answer Report'!$A$1)</f>
        <v>Distribution - Answer Report</v>
      </c>
      <c r="C50" s="367" t="str">
        <f>IF('3-Answer Report'!$B$2="","",'3-Answer Report'!$B$2)</f>
        <v/>
      </c>
      <c r="D50" s="345" t="str">
        <f>IF('3-Answer Report'!$A$2="","",HYPERLINK(Video_website&amp;'3-Answer Report'!$A$2, '3-Answer Report'!$A$2))</f>
        <v/>
      </c>
      <c r="F50" t="str">
        <f t="shared" ca="1" si="0"/>
        <v/>
      </c>
    </row>
    <row r="51" spans="1:9" x14ac:dyDescent="0.2">
      <c r="A51" s="371" t="str">
        <f ca="1">HYPERLINK("#"&amp;CELL("address",'3-Shipping Contracts'!$A$1),MID(CELL("filename",'3-Shipping Contracts'!$A$1),FIND("]",CELL("filename",'3-Shipping Contracts'!$A$1))+1,255))</f>
        <v>3-Shipping Contracts</v>
      </c>
      <c r="B51" t="str">
        <f>IF('3-Shipping Contracts'!$A$1="","", '3-Shipping Contracts'!$A$1)</f>
        <v>TZAdvantage Shipping Contracts</v>
      </c>
      <c r="C51" s="367" t="str">
        <f>IF('3-Shipping Contracts'!$B$2="","",'3-Shipping Contracts'!$B$2)</f>
        <v/>
      </c>
      <c r="D51" s="345" t="str">
        <f>IF('3-Shipping Contracts'!$A$2="","",HYPERLINK(Video_website&amp;'3-Shipping Contracts'!$A$2, '3-Shipping Contracts'!$A$2))</f>
        <v/>
      </c>
      <c r="F51" t="str">
        <f t="shared" ca="1" si="0"/>
        <v/>
      </c>
    </row>
    <row r="52" spans="1:9" x14ac:dyDescent="0.2">
      <c r="A52" s="371" t="str">
        <f ca="1">HYPERLINK("#"&amp;CELL("address",'3-Answer Report 1'!$A$1),MID(CELL("filename",'3-Answer Report 1'!$A$1),FIND("]",CELL("filename",'3-Answer Report 1'!$A$1))+1,255))</f>
        <v>3-Answer Report 1</v>
      </c>
      <c r="B52" t="str">
        <f>IF('3-Answer Report 1'!$A$1="","", '3-Answer Report 1'!$A$1)</f>
        <v>Shipping Contracts - Answer Report 1</v>
      </c>
      <c r="C52" s="367" t="str">
        <f>IF('3-Answer Report 1'!$B$2="","",'3-Answer Report 1'!$B$2)</f>
        <v/>
      </c>
      <c r="D52" s="345" t="str">
        <f>IF('3-Answer Report 1'!$A$2="","",HYPERLINK(Video_website&amp;'3-Answer Report 1'!$A$2, '3-Answer Report 1'!$A$2))</f>
        <v/>
      </c>
      <c r="F52" t="str">
        <f t="shared" ca="1" si="0"/>
        <v/>
      </c>
    </row>
    <row r="53" spans="1:9" x14ac:dyDescent="0.2">
      <c r="A53" s="371" t="str">
        <f ca="1">HYPERLINK("#"&amp;CELL("address",'3-Answer Report 2'!$A$1),MID(CELL("filename",'3-Answer Report 2'!$A$1),FIND("]",CELL("filename",'3-Answer Report 2'!$A$1))+1,255))</f>
        <v>3-Answer Report 2</v>
      </c>
      <c r="B53" t="str">
        <f>IF('3-Answer Report 2'!$A$1="","", '3-Answer Report 2'!$A$1)</f>
        <v>Shipping Contracts - Answer Report 2</v>
      </c>
      <c r="C53" s="367" t="str">
        <f>IF('3-Answer Report 2'!$B$2="","",'3-Answer Report 2'!$B$2)</f>
        <v/>
      </c>
      <c r="D53" s="345" t="str">
        <f>IF('3-Answer Report 2'!$A$2="","",HYPERLINK(Video_website&amp;'3-Answer Report 2'!$A$2, '3-Answer Report 2'!$A$2))</f>
        <v/>
      </c>
      <c r="F53" t="str">
        <f t="shared" ca="1" si="0"/>
        <v/>
      </c>
    </row>
    <row r="54" spans="1:9" x14ac:dyDescent="0.2">
      <c r="A54" s="369"/>
      <c r="B54" s="369"/>
      <c r="C54" s="370"/>
      <c r="D54" s="372"/>
      <c r="E54" s="369"/>
      <c r="F54" s="369"/>
      <c r="G54" s="369"/>
      <c r="H54" s="369"/>
      <c r="I54" s="369"/>
    </row>
  </sheetData>
  <autoFilter ref="A8:G53" xr:uid="{4073EE08-A285-4296-9146-DF35659E6A69}">
    <filterColumn colId="6">
      <filters blank="1"/>
    </filterColumn>
  </autoFilter>
  <phoneticPr fontId="2" type="noConversion"/>
  <pageMargins left="0.75" right="0.75" top="1" bottom="1" header="0.5" footer="0.5"/>
  <pageSetup orientation="portrait" horizontalDpi="0"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dimension ref="A1:E24"/>
  <sheetViews>
    <sheetView zoomScale="145" zoomScaleNormal="145" workbookViewId="0">
      <selection activeCell="A5" sqref="A5"/>
    </sheetView>
  </sheetViews>
  <sheetFormatPr defaultRowHeight="12.75" x14ac:dyDescent="0.2"/>
  <cols>
    <col min="1" max="1" width="21.140625" customWidth="1"/>
    <col min="2" max="2" width="9.85546875" customWidth="1"/>
    <col min="4" max="4" width="22.5703125" bestFit="1" customWidth="1"/>
    <col min="26" max="26" width="9.140625" customWidth="1"/>
  </cols>
  <sheetData>
    <row r="1" spans="1:5" ht="15.75" x14ac:dyDescent="0.25">
      <c r="A1" s="359" t="s">
        <v>496</v>
      </c>
      <c r="B1" s="110"/>
      <c r="C1" s="110"/>
      <c r="D1" s="110"/>
      <c r="E1" s="110"/>
    </row>
    <row r="2" spans="1:5" s="357" customFormat="1" hidden="1" x14ac:dyDescent="0.2">
      <c r="A2" s="360" t="s">
        <v>595</v>
      </c>
      <c r="B2" s="358">
        <v>4.1203703703703706E-3</v>
      </c>
    </row>
    <row r="3" spans="1:5" s="304" customFormat="1" x14ac:dyDescent="0.2">
      <c r="A3" s="363" t="str">
        <f>IF(A2="","",IF(Disable_Video_Hyperlinks,A2,HYPERLINK(Video_website&amp;A2,A2)))</f>
        <v>UNC_DAYT_EXCEL_4.5.1_LECTURE_SOLVER_VS_GOAL_SEEK.mp4</v>
      </c>
      <c r="B3" s="343"/>
      <c r="C3" s="343"/>
      <c r="D3" s="343"/>
      <c r="E3" s="343"/>
    </row>
    <row r="4" spans="1:5" s="304" customFormat="1" x14ac:dyDescent="0.2">
      <c r="A4" s="356">
        <f>IF(B2="","",B2)</f>
        <v>4.1203703703703706E-3</v>
      </c>
      <c r="B4" s="343"/>
      <c r="C4" s="343"/>
      <c r="D4" s="343"/>
      <c r="E4" s="343"/>
    </row>
    <row r="5" spans="1:5" s="304" customFormat="1" x14ac:dyDescent="0.2">
      <c r="A5" s="344"/>
      <c r="B5" s="343"/>
      <c r="C5" s="343"/>
      <c r="D5" s="343"/>
      <c r="E5" s="343"/>
    </row>
    <row r="6" spans="1:5" s="304" customFormat="1" x14ac:dyDescent="0.2"/>
    <row r="13" spans="1:5" x14ac:dyDescent="0.2">
      <c r="A13" s="1" t="s">
        <v>373</v>
      </c>
      <c r="D13" s="1" t="s">
        <v>372</v>
      </c>
    </row>
    <row r="14" spans="1:5" x14ac:dyDescent="0.2">
      <c r="A14" t="s">
        <v>371</v>
      </c>
      <c r="B14" s="328">
        <v>14999</v>
      </c>
      <c r="C14" s="164"/>
      <c r="D14" s="164" t="s">
        <v>371</v>
      </c>
      <c r="E14" s="328">
        <v>14999</v>
      </c>
    </row>
    <row r="15" spans="1:5" x14ac:dyDescent="0.2">
      <c r="A15" t="s">
        <v>370</v>
      </c>
      <c r="B15" s="329">
        <v>1000</v>
      </c>
      <c r="C15" s="164"/>
      <c r="D15" s="164" t="s">
        <v>370</v>
      </c>
      <c r="E15" s="329">
        <v>1000</v>
      </c>
    </row>
    <row r="16" spans="1:5" x14ac:dyDescent="0.2">
      <c r="A16" t="s">
        <v>369</v>
      </c>
      <c r="B16" s="330">
        <v>3000</v>
      </c>
      <c r="C16" s="164"/>
      <c r="D16" s="164" t="s">
        <v>369</v>
      </c>
      <c r="E16" s="330">
        <v>3000</v>
      </c>
    </row>
    <row r="17" spans="1:5" x14ac:dyDescent="0.2">
      <c r="A17" t="s">
        <v>368</v>
      </c>
      <c r="B17" s="331">
        <f>B14-(B15+B16)</f>
        <v>10999</v>
      </c>
      <c r="C17" s="164"/>
      <c r="D17" s="164" t="s">
        <v>368</v>
      </c>
      <c r="E17" s="331">
        <f>E14-(E15+E16)</f>
        <v>10999</v>
      </c>
    </row>
    <row r="18" spans="1:5" x14ac:dyDescent="0.2">
      <c r="A18" t="s">
        <v>367</v>
      </c>
      <c r="B18" s="332">
        <v>0.09</v>
      </c>
      <c r="C18" s="164"/>
      <c r="D18" s="164" t="s">
        <v>367</v>
      </c>
      <c r="E18" s="332">
        <v>0.09</v>
      </c>
    </row>
    <row r="19" spans="1:5" x14ac:dyDescent="0.2">
      <c r="A19" t="s">
        <v>366</v>
      </c>
      <c r="B19" s="333">
        <v>3</v>
      </c>
      <c r="C19" s="164"/>
      <c r="D19" s="164" t="s">
        <v>366</v>
      </c>
      <c r="E19" s="333">
        <v>3</v>
      </c>
    </row>
    <row r="20" spans="1:5" x14ac:dyDescent="0.2">
      <c r="A20" t="s">
        <v>365</v>
      </c>
      <c r="B20" s="333">
        <v>12</v>
      </c>
      <c r="C20" s="164"/>
      <c r="D20" s="164" t="s">
        <v>365</v>
      </c>
      <c r="E20" s="333">
        <v>12</v>
      </c>
    </row>
    <row r="21" spans="1:5" x14ac:dyDescent="0.2">
      <c r="A21" t="s">
        <v>364</v>
      </c>
      <c r="B21" s="333">
        <v>0</v>
      </c>
      <c r="C21" s="164"/>
      <c r="D21" s="164" t="s">
        <v>364</v>
      </c>
      <c r="E21" s="333">
        <v>0</v>
      </c>
    </row>
    <row r="23" spans="1:5" x14ac:dyDescent="0.2">
      <c r="A23" t="s">
        <v>363</v>
      </c>
      <c r="B23" s="108">
        <f>-PMT(B18/B20,B19*B20,B17,B21)</f>
        <v>349.7652595266876</v>
      </c>
      <c r="D23" t="s">
        <v>363</v>
      </c>
      <c r="E23" s="108">
        <f>-PMT(E18/E20,E19*E20,E17,E21)</f>
        <v>349.7652595266876</v>
      </c>
    </row>
    <row r="24" spans="1:5" x14ac:dyDescent="0.2">
      <c r="D24" s="304" t="s">
        <v>570</v>
      </c>
      <c r="E24" s="310">
        <v>250</v>
      </c>
    </row>
  </sheetData>
  <phoneticPr fontId="2" type="noConversion"/>
  <conditionalFormatting sqref="B2">
    <cfRule type="expression" dxfId="73" priority="1">
      <formula>NOT(_xlfn.ISFORMULA(B2))</formula>
    </cfRule>
  </conditionalFormatting>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9B25-E7DC-4B3B-88F4-E24BBE008297}">
  <sheetPr codeName="Sheet10"/>
  <dimension ref="A1:E23"/>
  <sheetViews>
    <sheetView zoomScale="145" zoomScaleNormal="145" workbookViewId="0">
      <selection activeCell="B2" sqref="B2"/>
    </sheetView>
  </sheetViews>
  <sheetFormatPr defaultRowHeight="12.75" x14ac:dyDescent="0.2"/>
  <cols>
    <col min="1" max="1" width="21.140625" customWidth="1"/>
    <col min="2" max="2" width="9.85546875" customWidth="1"/>
    <col min="4" max="4" width="22.5703125" bestFit="1" customWidth="1"/>
    <col min="26" max="26" width="9.140625" customWidth="1"/>
  </cols>
  <sheetData>
    <row r="1" spans="1:5" ht="15.75" x14ac:dyDescent="0.25">
      <c r="A1" s="359" t="s">
        <v>571</v>
      </c>
      <c r="B1" s="110"/>
      <c r="C1" s="110"/>
      <c r="D1" s="110"/>
      <c r="E1" s="110"/>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x14ac:dyDescent="0.2"/>
    <row r="12" spans="1:5" x14ac:dyDescent="0.2">
      <c r="A12" s="1" t="s">
        <v>373</v>
      </c>
      <c r="D12" s="1" t="s">
        <v>372</v>
      </c>
    </row>
    <row r="13" spans="1:5" x14ac:dyDescent="0.2">
      <c r="A13" t="s">
        <v>371</v>
      </c>
      <c r="B13" s="328">
        <v>14999</v>
      </c>
      <c r="C13" s="164"/>
      <c r="D13" s="164" t="s">
        <v>371</v>
      </c>
      <c r="E13" s="328">
        <v>14999</v>
      </c>
    </row>
    <row r="14" spans="1:5" x14ac:dyDescent="0.2">
      <c r="A14" t="s">
        <v>370</v>
      </c>
      <c r="B14" s="329">
        <v>1000</v>
      </c>
      <c r="C14" s="164"/>
      <c r="D14" s="164" t="s">
        <v>370</v>
      </c>
      <c r="E14" s="329">
        <v>1000</v>
      </c>
    </row>
    <row r="15" spans="1:5" x14ac:dyDescent="0.2">
      <c r="A15" t="s">
        <v>369</v>
      </c>
      <c r="B15" s="330">
        <v>3000</v>
      </c>
      <c r="C15" s="164"/>
      <c r="D15" s="164" t="s">
        <v>369</v>
      </c>
      <c r="E15" s="330">
        <v>3000</v>
      </c>
    </row>
    <row r="16" spans="1:5" x14ac:dyDescent="0.2">
      <c r="A16" t="s">
        <v>368</v>
      </c>
      <c r="B16" s="331">
        <f>B13-(B14+B15)</f>
        <v>10999</v>
      </c>
      <c r="C16" s="164"/>
      <c r="D16" s="164" t="s">
        <v>368</v>
      </c>
      <c r="E16" s="331">
        <f>E13-(E14+E15)</f>
        <v>10999</v>
      </c>
    </row>
    <row r="17" spans="1:5" x14ac:dyDescent="0.2">
      <c r="A17" t="s">
        <v>367</v>
      </c>
      <c r="B17" s="332">
        <v>0.09</v>
      </c>
      <c r="C17" s="164"/>
      <c r="D17" s="164" t="s">
        <v>367</v>
      </c>
      <c r="E17" s="332">
        <v>0.09</v>
      </c>
    </row>
    <row r="18" spans="1:5" x14ac:dyDescent="0.2">
      <c r="A18" t="s">
        <v>366</v>
      </c>
      <c r="B18" s="333">
        <v>3</v>
      </c>
      <c r="C18" s="164"/>
      <c r="D18" s="164" t="s">
        <v>366</v>
      </c>
      <c r="E18" s="333">
        <v>3</v>
      </c>
    </row>
    <row r="19" spans="1:5" x14ac:dyDescent="0.2">
      <c r="A19" t="s">
        <v>365</v>
      </c>
      <c r="B19" s="333">
        <v>12</v>
      </c>
      <c r="C19" s="164"/>
      <c r="D19" s="164" t="s">
        <v>365</v>
      </c>
      <c r="E19" s="333">
        <v>12</v>
      </c>
    </row>
    <row r="20" spans="1:5" x14ac:dyDescent="0.2">
      <c r="A20" t="s">
        <v>364</v>
      </c>
      <c r="B20" s="333">
        <v>0</v>
      </c>
      <c r="C20" s="164"/>
      <c r="D20" s="164" t="s">
        <v>364</v>
      </c>
      <c r="E20" s="333">
        <v>0</v>
      </c>
    </row>
    <row r="22" spans="1:5" x14ac:dyDescent="0.2">
      <c r="A22" t="s">
        <v>363</v>
      </c>
      <c r="B22" s="108">
        <f>-PMT(B17/B19,B18*B19,B16,B20)</f>
        <v>349.7652595266876</v>
      </c>
      <c r="D22" t="s">
        <v>363</v>
      </c>
      <c r="E22" s="108">
        <f>-PMT(E17/E19,E18*E19,E16,E20)</f>
        <v>349.7652595266876</v>
      </c>
    </row>
    <row r="23" spans="1:5" x14ac:dyDescent="0.2">
      <c r="D23" s="304" t="s">
        <v>570</v>
      </c>
      <c r="E23" s="310">
        <v>250</v>
      </c>
    </row>
  </sheetData>
  <conditionalFormatting sqref="B2">
    <cfRule type="expression" dxfId="72" priority="1">
      <formula>NOT(_xlfn.ISFORMULA(B2))</formula>
    </cfRule>
  </conditionalFormatting>
  <pageMargins left="0.75" right="0.75" top="1" bottom="1"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J26"/>
  <sheetViews>
    <sheetView zoomScale="145" zoomScaleNormal="145" workbookViewId="0">
      <selection activeCell="B2" sqref="B2"/>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s>
  <sheetData>
    <row r="1" spans="1:10" ht="15.75" x14ac:dyDescent="0.25">
      <c r="A1" s="359" t="s">
        <v>362</v>
      </c>
      <c r="B1" s="111"/>
      <c r="C1" s="111"/>
      <c r="D1" s="111"/>
      <c r="E1" s="111"/>
      <c r="F1" s="135"/>
      <c r="G1" s="135"/>
      <c r="H1" s="135"/>
      <c r="I1" s="135"/>
      <c r="J1" s="135"/>
    </row>
    <row r="2" spans="1:10" s="357" customFormat="1" hidden="1" x14ac:dyDescent="0.2">
      <c r="A2" s="360" t="s">
        <v>596</v>
      </c>
      <c r="B2" s="358">
        <v>3.5995370370370369E-3</v>
      </c>
    </row>
    <row r="3" spans="1:10" s="304" customFormat="1" collapsed="1" x14ac:dyDescent="0.2">
      <c r="A3" s="363" t="str">
        <f>IF(A2="","",IF(Disable_Video_Hyperlinks,A2,HYPERLINK(Video_website&amp;A2,A2)))</f>
        <v>UNC_DAYT_EXCEL_4.5.2_LECTURE_CONSTRAINTS_CONDITIONAL_FORMAT_TRIAL_&amp;_ERROR.mp4</v>
      </c>
    </row>
    <row r="4" spans="1:10" s="304" customFormat="1" x14ac:dyDescent="0.2">
      <c r="A4" s="356">
        <f>IF(B2="","",B2)</f>
        <v>3.5995370370370369E-3</v>
      </c>
    </row>
    <row r="5" spans="1:10" s="304" customFormat="1" ht="13.5" thickBot="1" x14ac:dyDescent="0.25"/>
    <row r="6" spans="1:10" ht="13.5" customHeight="1" thickBot="1" x14ac:dyDescent="0.25">
      <c r="A6" s="134"/>
      <c r="B6" s="133" t="s">
        <v>393</v>
      </c>
      <c r="C6" s="133" t="s">
        <v>392</v>
      </c>
      <c r="D6" s="132" t="s">
        <v>391</v>
      </c>
      <c r="E6" s="131"/>
    </row>
    <row r="7" spans="1:10" x14ac:dyDescent="0.2">
      <c r="A7" s="130" t="s">
        <v>390</v>
      </c>
      <c r="B7" s="315">
        <v>500</v>
      </c>
      <c r="C7" s="311">
        <v>2</v>
      </c>
      <c r="D7" s="312">
        <v>600</v>
      </c>
      <c r="E7" s="25"/>
    </row>
    <row r="8" spans="1:10" x14ac:dyDescent="0.2">
      <c r="A8" s="130" t="s">
        <v>389</v>
      </c>
      <c r="B8" s="315">
        <v>500</v>
      </c>
      <c r="C8" s="311">
        <v>3</v>
      </c>
      <c r="D8" s="312">
        <v>800</v>
      </c>
      <c r="E8" s="25"/>
    </row>
    <row r="9" spans="1:10" x14ac:dyDescent="0.2">
      <c r="A9" s="130" t="s">
        <v>388</v>
      </c>
      <c r="B9" s="315">
        <v>500</v>
      </c>
      <c r="C9" s="311">
        <v>3</v>
      </c>
      <c r="D9" s="312">
        <v>1000</v>
      </c>
      <c r="E9" s="25"/>
    </row>
    <row r="10" spans="1:10" x14ac:dyDescent="0.2">
      <c r="A10" s="124" t="s">
        <v>387</v>
      </c>
      <c r="B10" s="315">
        <v>500</v>
      </c>
      <c r="C10" s="311">
        <v>5</v>
      </c>
      <c r="D10" s="312">
        <v>1300</v>
      </c>
      <c r="E10" s="31"/>
    </row>
    <row r="11" spans="1:10" x14ac:dyDescent="0.2">
      <c r="A11" s="129"/>
      <c r="B11" s="128"/>
      <c r="C11" s="127"/>
      <c r="D11" s="126"/>
      <c r="E11" s="125"/>
    </row>
    <row r="12" spans="1:10" ht="13.5" thickBot="1" x14ac:dyDescent="0.25">
      <c r="A12" s="124"/>
      <c r="B12" s="98"/>
      <c r="C12" s="24"/>
      <c r="D12" s="123"/>
      <c r="E12" s="31"/>
    </row>
    <row r="13" spans="1:10" ht="13.5" thickBot="1" x14ac:dyDescent="0.25">
      <c r="A13" s="122" t="s">
        <v>386</v>
      </c>
      <c r="B13" s="121"/>
      <c r="C13" s="121"/>
      <c r="D13" s="121"/>
      <c r="E13" s="120"/>
    </row>
    <row r="14" spans="1:10" x14ac:dyDescent="0.2">
      <c r="A14" s="116" t="s">
        <v>385</v>
      </c>
      <c r="B14" s="59"/>
      <c r="C14" s="59"/>
      <c r="D14" s="59"/>
      <c r="E14" s="119">
        <f>SUMPRODUCT(B7:B11,C7:C11)</f>
        <v>6500</v>
      </c>
    </row>
    <row r="15" spans="1:10" ht="13.5" thickBot="1" x14ac:dyDescent="0.25">
      <c r="A15" s="118" t="s">
        <v>384</v>
      </c>
      <c r="B15" s="117"/>
      <c r="C15" s="117"/>
      <c r="D15" s="117"/>
      <c r="E15" s="313">
        <v>4500</v>
      </c>
    </row>
    <row r="16" spans="1:10" x14ac:dyDescent="0.2">
      <c r="A16" s="116" t="s">
        <v>383</v>
      </c>
      <c r="B16" s="59"/>
      <c r="C16" s="59"/>
      <c r="D16" s="59"/>
      <c r="E16" s="119">
        <f>B7+B9</f>
        <v>1000</v>
      </c>
    </row>
    <row r="17" spans="1:5" ht="13.5" thickBot="1" x14ac:dyDescent="0.25">
      <c r="A17" s="118" t="s">
        <v>382</v>
      </c>
      <c r="B17" s="117"/>
      <c r="C17" s="117"/>
      <c r="D17" s="117"/>
      <c r="E17" s="313">
        <v>800</v>
      </c>
    </row>
    <row r="18" spans="1:5" x14ac:dyDescent="0.2">
      <c r="A18" s="116" t="s">
        <v>381</v>
      </c>
      <c r="B18" s="59"/>
      <c r="C18" s="59"/>
      <c r="D18" s="59"/>
      <c r="E18" s="119">
        <f>B8+B10</f>
        <v>1000</v>
      </c>
    </row>
    <row r="19" spans="1:5" ht="13.5" thickBot="1" x14ac:dyDescent="0.25">
      <c r="A19" s="118" t="s">
        <v>380</v>
      </c>
      <c r="B19" s="117"/>
      <c r="C19" s="117"/>
      <c r="D19" s="117"/>
      <c r="E19" s="313">
        <v>900</v>
      </c>
    </row>
    <row r="20" spans="1:5" x14ac:dyDescent="0.2">
      <c r="A20" s="116" t="s">
        <v>379</v>
      </c>
      <c r="B20" s="59"/>
      <c r="C20" s="59"/>
      <c r="D20" s="59"/>
      <c r="E20" s="119">
        <f>B7+B8</f>
        <v>1000</v>
      </c>
    </row>
    <row r="21" spans="1:5" ht="13.5" thickBot="1" x14ac:dyDescent="0.25">
      <c r="A21" s="118" t="s">
        <v>378</v>
      </c>
      <c r="B21" s="117"/>
      <c r="C21" s="117"/>
      <c r="D21" s="117"/>
      <c r="E21" s="313">
        <v>700</v>
      </c>
    </row>
    <row r="22" spans="1:5" x14ac:dyDescent="0.2">
      <c r="A22" s="116" t="s">
        <v>377</v>
      </c>
      <c r="B22" s="59"/>
      <c r="C22" s="59"/>
      <c r="D22" s="59"/>
      <c r="E22" s="119">
        <f>B9+B10</f>
        <v>1000</v>
      </c>
    </row>
    <row r="23" spans="1:5" ht="13.5" thickBot="1" x14ac:dyDescent="0.25">
      <c r="A23" s="118" t="s">
        <v>376</v>
      </c>
      <c r="B23" s="117"/>
      <c r="C23" s="117"/>
      <c r="D23" s="117"/>
      <c r="E23" s="313">
        <v>1000</v>
      </c>
    </row>
    <row r="24" spans="1:5" x14ac:dyDescent="0.2">
      <c r="A24" s="116" t="s">
        <v>375</v>
      </c>
      <c r="B24" s="59"/>
      <c r="C24" s="59"/>
      <c r="D24" s="59"/>
      <c r="E24" s="314">
        <v>20</v>
      </c>
    </row>
    <row r="25" spans="1:5" ht="13.5" thickBot="1" x14ac:dyDescent="0.25">
      <c r="A25" s="115" t="s">
        <v>374</v>
      </c>
      <c r="B25" s="114"/>
      <c r="C25" s="114"/>
      <c r="D25" s="114"/>
      <c r="E25" s="113">
        <f>SUMPRODUCT(B7:B11,D7:D11)-E14*E24</f>
        <v>1720000</v>
      </c>
    </row>
    <row r="26" spans="1:5" x14ac:dyDescent="0.2">
      <c r="E26" s="112"/>
    </row>
  </sheetData>
  <phoneticPr fontId="2" type="noConversion"/>
  <conditionalFormatting sqref="B7:B11">
    <cfRule type="cellIs" dxfId="71" priority="2" stopIfTrue="1" operator="lessThan">
      <formula>-0.01</formula>
    </cfRule>
  </conditionalFormatting>
  <conditionalFormatting sqref="B2">
    <cfRule type="expression" dxfId="70"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4"/>
  <dimension ref="A1:N34"/>
  <sheetViews>
    <sheetView zoomScale="145" zoomScaleNormal="145" workbookViewId="0">
      <selection activeCell="B2" sqref="B2"/>
    </sheetView>
  </sheetViews>
  <sheetFormatPr defaultRowHeight="12.75" x14ac:dyDescent="0.2"/>
  <cols>
    <col min="1" max="1" width="18" customWidth="1"/>
    <col min="2" max="2" width="8.28515625" customWidth="1"/>
    <col min="3" max="3" width="8.5703125" customWidth="1"/>
    <col min="4" max="4" width="11.42578125" customWidth="1"/>
    <col min="5" max="5" width="11.140625" style="205" customWidth="1"/>
  </cols>
  <sheetData>
    <row r="1" spans="1:14" ht="18" x14ac:dyDescent="0.25">
      <c r="A1" s="361" t="s">
        <v>361</v>
      </c>
      <c r="B1" s="140"/>
      <c r="C1" s="140"/>
      <c r="D1" s="140"/>
      <c r="E1" s="204"/>
      <c r="F1" s="140"/>
      <c r="G1" s="140"/>
      <c r="H1" s="140"/>
      <c r="I1" s="140"/>
      <c r="J1" s="140"/>
      <c r="K1" s="140"/>
      <c r="L1" s="140"/>
      <c r="M1" s="140"/>
      <c r="N1" s="140"/>
    </row>
    <row r="2" spans="1:14" s="357" customFormat="1" hidden="1" x14ac:dyDescent="0.2">
      <c r="A2" s="360"/>
      <c r="B2" s="358"/>
    </row>
    <row r="3" spans="1:14" s="304" customFormat="1" x14ac:dyDescent="0.2">
      <c r="A3" s="363" t="str">
        <f>IF(A2="","",IF(Disable_Video_Hyperlinks,A2,HYPERLINK(Video_website&amp;A2,A2)))</f>
        <v/>
      </c>
      <c r="E3" s="205"/>
    </row>
    <row r="4" spans="1:14" s="304" customFormat="1" x14ac:dyDescent="0.2">
      <c r="A4" s="356" t="str">
        <f>IF(B2="","",B2)</f>
        <v/>
      </c>
      <c r="E4" s="205"/>
    </row>
    <row r="5" spans="1:14" s="304" customFormat="1" ht="13.5" thickBot="1" x14ac:dyDescent="0.25">
      <c r="E5" s="205"/>
    </row>
    <row r="6" spans="1:14" ht="13.5" customHeight="1" thickBot="1" x14ac:dyDescent="0.25">
      <c r="A6" s="134"/>
      <c r="B6" s="133" t="s">
        <v>393</v>
      </c>
      <c r="C6" s="133" t="s">
        <v>392</v>
      </c>
      <c r="D6" s="132" t="s">
        <v>391</v>
      </c>
      <c r="E6" s="206"/>
    </row>
    <row r="7" spans="1:14" x14ac:dyDescent="0.2">
      <c r="A7" s="130" t="s">
        <v>390</v>
      </c>
      <c r="B7" s="315">
        <v>500</v>
      </c>
      <c r="C7" s="311">
        <v>2</v>
      </c>
      <c r="D7" s="312">
        <v>600</v>
      </c>
      <c r="E7" s="207"/>
    </row>
    <row r="8" spans="1:14" x14ac:dyDescent="0.2">
      <c r="A8" s="130" t="s">
        <v>389</v>
      </c>
      <c r="B8" s="315">
        <v>500</v>
      </c>
      <c r="C8" s="311">
        <v>3</v>
      </c>
      <c r="D8" s="312">
        <v>800</v>
      </c>
      <c r="E8" s="207"/>
    </row>
    <row r="9" spans="1:14" x14ac:dyDescent="0.2">
      <c r="A9" s="130" t="s">
        <v>388</v>
      </c>
      <c r="B9" s="315">
        <v>500</v>
      </c>
      <c r="C9" s="311">
        <v>3</v>
      </c>
      <c r="D9" s="312">
        <v>1000</v>
      </c>
      <c r="E9" s="207"/>
    </row>
    <row r="10" spans="1:14" x14ac:dyDescent="0.2">
      <c r="A10" s="124" t="s">
        <v>387</v>
      </c>
      <c r="B10" s="315">
        <v>500</v>
      </c>
      <c r="C10" s="311">
        <v>5</v>
      </c>
      <c r="D10" s="312">
        <v>1300</v>
      </c>
      <c r="E10" s="208"/>
    </row>
    <row r="11" spans="1:14" x14ac:dyDescent="0.2">
      <c r="A11" s="129"/>
      <c r="B11" s="139"/>
      <c r="C11" s="138"/>
      <c r="D11" s="137"/>
      <c r="E11" s="209"/>
    </row>
    <row r="12" spans="1:14" ht="13.5" thickBot="1" x14ac:dyDescent="0.25">
      <c r="A12" s="124"/>
      <c r="B12" s="98"/>
      <c r="C12" s="24"/>
      <c r="D12" s="123"/>
      <c r="E12" s="208"/>
    </row>
    <row r="13" spans="1:14" ht="13.5" thickBot="1" x14ac:dyDescent="0.25">
      <c r="A13" s="122" t="s">
        <v>10</v>
      </c>
      <c r="B13" s="121"/>
      <c r="C13" s="121"/>
      <c r="D13" s="121"/>
      <c r="E13" s="210"/>
    </row>
    <row r="14" spans="1:14" x14ac:dyDescent="0.2">
      <c r="A14" s="116" t="s">
        <v>385</v>
      </c>
      <c r="B14" s="59"/>
      <c r="C14" s="59"/>
      <c r="D14" s="59"/>
      <c r="E14" s="211">
        <f>SUMPRODUCT(B7:B11,C7:C11)</f>
        <v>6500</v>
      </c>
    </row>
    <row r="15" spans="1:14" ht="13.5" thickBot="1" x14ac:dyDescent="0.25">
      <c r="A15" s="118" t="s">
        <v>384</v>
      </c>
      <c r="B15" s="117"/>
      <c r="C15" s="117"/>
      <c r="D15" s="117"/>
      <c r="E15" s="313">
        <v>4500</v>
      </c>
    </row>
    <row r="16" spans="1:14" x14ac:dyDescent="0.2">
      <c r="A16" s="116" t="s">
        <v>383</v>
      </c>
      <c r="B16" s="59"/>
      <c r="C16" s="59"/>
      <c r="D16" s="59"/>
      <c r="E16" s="211">
        <f>B7+B9</f>
        <v>1000</v>
      </c>
    </row>
    <row r="17" spans="1:5" ht="13.5" thickBot="1" x14ac:dyDescent="0.25">
      <c r="A17" s="118" t="s">
        <v>382</v>
      </c>
      <c r="B17" s="117"/>
      <c r="C17" s="117"/>
      <c r="D17" s="117"/>
      <c r="E17" s="313">
        <v>800</v>
      </c>
    </row>
    <row r="18" spans="1:5" x14ac:dyDescent="0.2">
      <c r="A18" s="116" t="s">
        <v>381</v>
      </c>
      <c r="B18" s="59"/>
      <c r="C18" s="59"/>
      <c r="D18" s="59"/>
      <c r="E18" s="211">
        <f>B8+B10</f>
        <v>1000</v>
      </c>
    </row>
    <row r="19" spans="1:5" ht="13.5" thickBot="1" x14ac:dyDescent="0.25">
      <c r="A19" s="118" t="s">
        <v>380</v>
      </c>
      <c r="B19" s="117"/>
      <c r="C19" s="117"/>
      <c r="D19" s="117"/>
      <c r="E19" s="313">
        <v>900</v>
      </c>
    </row>
    <row r="20" spans="1:5" x14ac:dyDescent="0.2">
      <c r="A20" s="116" t="s">
        <v>379</v>
      </c>
      <c r="B20" s="59"/>
      <c r="C20" s="59"/>
      <c r="D20" s="59"/>
      <c r="E20" s="211">
        <f>B7+B8</f>
        <v>1000</v>
      </c>
    </row>
    <row r="21" spans="1:5" ht="13.5" thickBot="1" x14ac:dyDescent="0.25">
      <c r="A21" s="118" t="s">
        <v>378</v>
      </c>
      <c r="B21" s="117"/>
      <c r="C21" s="117"/>
      <c r="D21" s="117"/>
      <c r="E21" s="313">
        <v>700</v>
      </c>
    </row>
    <row r="22" spans="1:5" x14ac:dyDescent="0.2">
      <c r="A22" s="116" t="s">
        <v>377</v>
      </c>
      <c r="B22" s="59"/>
      <c r="C22" s="59"/>
      <c r="D22" s="59"/>
      <c r="E22" s="211">
        <f>B9+B10</f>
        <v>1000</v>
      </c>
    </row>
    <row r="23" spans="1:5" ht="13.5" thickBot="1" x14ac:dyDescent="0.25">
      <c r="A23" s="118" t="s">
        <v>376</v>
      </c>
      <c r="B23" s="117"/>
      <c r="C23" s="117"/>
      <c r="D23" s="117"/>
      <c r="E23" s="313">
        <v>1000</v>
      </c>
    </row>
    <row r="24" spans="1:5" x14ac:dyDescent="0.2">
      <c r="A24" s="116" t="s">
        <v>375</v>
      </c>
      <c r="B24" s="59"/>
      <c r="C24" s="59"/>
      <c r="D24" s="59"/>
      <c r="E24" s="314">
        <v>20</v>
      </c>
    </row>
    <row r="25" spans="1:5" ht="13.5" thickBot="1" x14ac:dyDescent="0.25">
      <c r="A25" s="115" t="s">
        <v>374</v>
      </c>
      <c r="B25" s="114"/>
      <c r="C25" s="114"/>
      <c r="D25" s="114"/>
      <c r="E25" s="212">
        <f>SUMPRODUCT(B7:B11,D7:D11)-E14*E24</f>
        <v>1720000</v>
      </c>
    </row>
    <row r="26" spans="1:5" x14ac:dyDescent="0.2">
      <c r="E26" s="213"/>
    </row>
    <row r="29" spans="1:5" x14ac:dyDescent="0.2">
      <c r="A29" s="136" t="s">
        <v>394</v>
      </c>
      <c r="B29" s="136"/>
      <c r="C29" s="136"/>
      <c r="D29" s="136"/>
      <c r="E29" s="214"/>
    </row>
    <row r="34" spans="2:2" x14ac:dyDescent="0.2">
      <c r="B34" s="109"/>
    </row>
  </sheetData>
  <phoneticPr fontId="2" type="noConversion"/>
  <conditionalFormatting sqref="E14">
    <cfRule type="cellIs" dxfId="69" priority="2" stopIfTrue="1" operator="greaterThan">
      <formula>E15</formula>
    </cfRule>
  </conditionalFormatting>
  <conditionalFormatting sqref="B2">
    <cfRule type="expression" dxfId="68"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5"/>
  <dimension ref="A1:E33"/>
  <sheetViews>
    <sheetView zoomScale="145" zoomScaleNormal="145" workbookViewId="0">
      <selection activeCell="B2" sqref="B2"/>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s>
  <sheetData>
    <row r="1" spans="1:5" ht="15.75" x14ac:dyDescent="0.25">
      <c r="A1" s="359" t="s">
        <v>360</v>
      </c>
      <c r="B1" s="111"/>
      <c r="C1" s="111"/>
      <c r="D1" s="111"/>
      <c r="E1" s="111"/>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ht="13.5" thickBot="1" x14ac:dyDescent="0.25"/>
    <row r="6" spans="1:5" ht="13.5" customHeight="1" thickBot="1" x14ac:dyDescent="0.25">
      <c r="A6" s="134"/>
      <c r="B6" s="133" t="s">
        <v>393</v>
      </c>
      <c r="C6" s="133" t="s">
        <v>392</v>
      </c>
      <c r="D6" s="132" t="s">
        <v>391</v>
      </c>
      <c r="E6" s="131"/>
    </row>
    <row r="7" spans="1:5" x14ac:dyDescent="0.2">
      <c r="A7" s="130" t="s">
        <v>390</v>
      </c>
      <c r="B7" s="315"/>
      <c r="C7" s="311">
        <v>2</v>
      </c>
      <c r="D7" s="312">
        <v>600</v>
      </c>
      <c r="E7" s="207"/>
    </row>
    <row r="8" spans="1:5" x14ac:dyDescent="0.2">
      <c r="A8" s="130" t="s">
        <v>389</v>
      </c>
      <c r="B8" s="315"/>
      <c r="C8" s="311">
        <v>3</v>
      </c>
      <c r="D8" s="312">
        <v>800</v>
      </c>
      <c r="E8" s="207"/>
    </row>
    <row r="9" spans="1:5" x14ac:dyDescent="0.2">
      <c r="A9" s="130" t="s">
        <v>388</v>
      </c>
      <c r="B9" s="315"/>
      <c r="C9" s="311">
        <v>3</v>
      </c>
      <c r="D9" s="312">
        <v>1000</v>
      </c>
      <c r="E9" s="207"/>
    </row>
    <row r="10" spans="1:5" x14ac:dyDescent="0.2">
      <c r="A10" s="124" t="s">
        <v>387</v>
      </c>
      <c r="B10" s="315"/>
      <c r="C10" s="311">
        <v>5</v>
      </c>
      <c r="D10" s="312">
        <v>1300</v>
      </c>
      <c r="E10" s="208"/>
    </row>
    <row r="11" spans="1:5" x14ac:dyDescent="0.2">
      <c r="A11" s="129"/>
      <c r="B11" s="216"/>
      <c r="C11" s="217"/>
      <c r="D11" s="218"/>
      <c r="E11" s="209"/>
    </row>
    <row r="12" spans="1:5" ht="13.5" thickBot="1" x14ac:dyDescent="0.25">
      <c r="A12" s="124"/>
      <c r="B12" s="219"/>
      <c r="C12" s="198"/>
      <c r="D12" s="199"/>
      <c r="E12" s="208"/>
    </row>
    <row r="13" spans="1:5" ht="13.5" thickBot="1" x14ac:dyDescent="0.25">
      <c r="A13" s="122" t="s">
        <v>10</v>
      </c>
      <c r="B13" s="220"/>
      <c r="C13" s="220"/>
      <c r="D13" s="220"/>
      <c r="E13" s="210"/>
    </row>
    <row r="14" spans="1:5" x14ac:dyDescent="0.2">
      <c r="A14" s="116" t="s">
        <v>385</v>
      </c>
      <c r="B14" s="221"/>
      <c r="C14" s="221"/>
      <c r="D14" s="221"/>
      <c r="E14" s="211">
        <f>SUMPRODUCT(B7:B11,C7:C11)</f>
        <v>0</v>
      </c>
    </row>
    <row r="15" spans="1:5" ht="13.5" thickBot="1" x14ac:dyDescent="0.25">
      <c r="A15" s="118" t="s">
        <v>384</v>
      </c>
      <c r="B15" s="222"/>
      <c r="C15" s="222"/>
      <c r="D15" s="222"/>
      <c r="E15" s="313">
        <v>4500</v>
      </c>
    </row>
    <row r="16" spans="1:5" x14ac:dyDescent="0.2">
      <c r="A16" s="116" t="s">
        <v>383</v>
      </c>
      <c r="B16" s="221"/>
      <c r="C16" s="221"/>
      <c r="D16" s="221"/>
      <c r="E16" s="211">
        <f>B7+B9</f>
        <v>0</v>
      </c>
    </row>
    <row r="17" spans="1:5" ht="13.5" thickBot="1" x14ac:dyDescent="0.25">
      <c r="A17" s="118" t="s">
        <v>382</v>
      </c>
      <c r="B17" s="222"/>
      <c r="C17" s="222"/>
      <c r="D17" s="222"/>
      <c r="E17" s="313">
        <v>800</v>
      </c>
    </row>
    <row r="18" spans="1:5" x14ac:dyDescent="0.2">
      <c r="A18" s="116" t="s">
        <v>381</v>
      </c>
      <c r="B18" s="221"/>
      <c r="C18" s="221"/>
      <c r="D18" s="221"/>
      <c r="E18" s="211">
        <f>B8+B10</f>
        <v>0</v>
      </c>
    </row>
    <row r="19" spans="1:5" ht="13.5" thickBot="1" x14ac:dyDescent="0.25">
      <c r="A19" s="118" t="s">
        <v>380</v>
      </c>
      <c r="B19" s="222"/>
      <c r="C19" s="222"/>
      <c r="D19" s="222"/>
      <c r="E19" s="313">
        <v>900</v>
      </c>
    </row>
    <row r="20" spans="1:5" x14ac:dyDescent="0.2">
      <c r="A20" s="116" t="s">
        <v>379</v>
      </c>
      <c r="B20" s="221"/>
      <c r="C20" s="221"/>
      <c r="D20" s="221"/>
      <c r="E20" s="211">
        <f>B7+B8</f>
        <v>0</v>
      </c>
    </row>
    <row r="21" spans="1:5" ht="13.5" thickBot="1" x14ac:dyDescent="0.25">
      <c r="A21" s="118" t="s">
        <v>378</v>
      </c>
      <c r="B21" s="222"/>
      <c r="C21" s="222"/>
      <c r="D21" s="222"/>
      <c r="E21" s="313">
        <v>700</v>
      </c>
    </row>
    <row r="22" spans="1:5" x14ac:dyDescent="0.2">
      <c r="A22" s="116" t="s">
        <v>377</v>
      </c>
      <c r="B22" s="221"/>
      <c r="C22" s="221"/>
      <c r="D22" s="221"/>
      <c r="E22" s="211">
        <f>B9+B10</f>
        <v>0</v>
      </c>
    </row>
    <row r="23" spans="1:5" ht="13.5" thickBot="1" x14ac:dyDescent="0.25">
      <c r="A23" s="118" t="s">
        <v>376</v>
      </c>
      <c r="B23" s="222"/>
      <c r="C23" s="222"/>
      <c r="D23" s="222"/>
      <c r="E23" s="313">
        <v>1000</v>
      </c>
    </row>
    <row r="24" spans="1:5" x14ac:dyDescent="0.2">
      <c r="A24" s="116" t="s">
        <v>375</v>
      </c>
      <c r="B24" s="221"/>
      <c r="C24" s="221"/>
      <c r="D24" s="221"/>
      <c r="E24" s="314">
        <v>20</v>
      </c>
    </row>
    <row r="25" spans="1:5" ht="13.5" thickBot="1" x14ac:dyDescent="0.25">
      <c r="A25" s="115" t="s">
        <v>374</v>
      </c>
      <c r="B25" s="223"/>
      <c r="C25" s="223"/>
      <c r="D25" s="223"/>
      <c r="E25" s="212">
        <f>SUMPRODUCT(B7:B11,D7:D11)-E14*E24</f>
        <v>0</v>
      </c>
    </row>
    <row r="26" spans="1:5" x14ac:dyDescent="0.2">
      <c r="E26" s="112"/>
    </row>
    <row r="28" spans="1:5" x14ac:dyDescent="0.2">
      <c r="A28" s="377" t="s">
        <v>560</v>
      </c>
      <c r="B28" s="377"/>
      <c r="C28" s="377"/>
      <c r="D28" s="377"/>
      <c r="E28" s="377"/>
    </row>
    <row r="29" spans="1:5" x14ac:dyDescent="0.2">
      <c r="A29" s="377"/>
      <c r="B29" s="377"/>
      <c r="C29" s="377"/>
      <c r="D29" s="377"/>
      <c r="E29" s="377"/>
    </row>
    <row r="30" spans="1:5" x14ac:dyDescent="0.2">
      <c r="A30" s="377"/>
      <c r="B30" s="377"/>
      <c r="C30" s="377"/>
      <c r="D30" s="377"/>
      <c r="E30" s="377"/>
    </row>
    <row r="31" spans="1:5" x14ac:dyDescent="0.2">
      <c r="A31" s="377"/>
      <c r="B31" s="377"/>
      <c r="C31" s="377"/>
      <c r="D31" s="377"/>
      <c r="E31" s="377"/>
    </row>
    <row r="32" spans="1:5" x14ac:dyDescent="0.2">
      <c r="A32" s="377"/>
      <c r="B32" s="377"/>
      <c r="C32" s="377"/>
      <c r="D32" s="377"/>
      <c r="E32" s="377"/>
    </row>
    <row r="33" spans="1:5" x14ac:dyDescent="0.2">
      <c r="A33" s="377"/>
      <c r="B33" s="377"/>
      <c r="C33" s="377"/>
      <c r="D33" s="377"/>
      <c r="E33" s="377"/>
    </row>
  </sheetData>
  <mergeCells count="1">
    <mergeCell ref="A28:E33"/>
  </mergeCells>
  <phoneticPr fontId="2" type="noConversion"/>
  <conditionalFormatting sqref="B7:B11">
    <cfRule type="cellIs" dxfId="67" priority="3" stopIfTrue="1" operator="lessThan">
      <formula>-0.01</formula>
    </cfRule>
  </conditionalFormatting>
  <conditionalFormatting sqref="E14 E16 E18 E20 E22">
    <cfRule type="cellIs" dxfId="66" priority="2" stopIfTrue="1" operator="greaterThan">
      <formula>E15</formula>
    </cfRule>
  </conditionalFormatting>
  <conditionalFormatting sqref="B2">
    <cfRule type="expression" dxfId="65" priority="1">
      <formula>NOT(_xlfn.ISFORMULA(B2))</formula>
    </cfRule>
  </conditionalFormatting>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9"/>
  <dimension ref="A1:E41"/>
  <sheetViews>
    <sheetView zoomScale="130" zoomScaleNormal="130" workbookViewId="0">
      <selection activeCell="A5" sqref="A5"/>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s>
  <sheetData>
    <row r="1" spans="1:5" ht="18" x14ac:dyDescent="0.25">
      <c r="A1" s="361" t="s">
        <v>585</v>
      </c>
      <c r="B1" s="111"/>
      <c r="C1" s="111"/>
      <c r="D1" s="111"/>
      <c r="E1" s="111"/>
    </row>
    <row r="2" spans="1:5" s="357" customFormat="1" hidden="1" x14ac:dyDescent="0.2">
      <c r="A2" s="360" t="s">
        <v>597</v>
      </c>
      <c r="B2" s="358">
        <v>4.2824074074074075E-3</v>
      </c>
    </row>
    <row r="3" spans="1:5" s="304" customFormat="1" collapsed="1" x14ac:dyDescent="0.2">
      <c r="A3" s="363" t="str">
        <f>IF(A2="","",IF(Disable_Video_Hyperlinks,A2,HYPERLINK(Video_website&amp;A2,A2)))</f>
        <v>UNC_DAYT_EXCEL_4.5.3_LECTURE_SOLVER_ADD-IN_TO_FIND_OPTIMAL_VALUES.mp4</v>
      </c>
    </row>
    <row r="4" spans="1:5" s="304" customFormat="1" x14ac:dyDescent="0.2">
      <c r="A4" s="356">
        <f>IF(B2="","",B2)</f>
        <v>4.2824074074074075E-3</v>
      </c>
    </row>
    <row r="5" spans="1:5" s="304" customFormat="1" ht="13.5" thickBot="1" x14ac:dyDescent="0.25"/>
    <row r="6" spans="1:5" ht="13.5" customHeight="1" thickBot="1" x14ac:dyDescent="0.25">
      <c r="A6" s="134"/>
      <c r="B6" s="133" t="s">
        <v>393</v>
      </c>
      <c r="C6" s="133" t="s">
        <v>392</v>
      </c>
      <c r="D6" s="132" t="s">
        <v>391</v>
      </c>
      <c r="E6" s="131"/>
    </row>
    <row r="7" spans="1:5" x14ac:dyDescent="0.2">
      <c r="A7" s="130" t="s">
        <v>390</v>
      </c>
      <c r="B7" s="315"/>
      <c r="C7" s="311">
        <v>2</v>
      </c>
      <c r="D7" s="312">
        <v>600</v>
      </c>
      <c r="E7" s="25"/>
    </row>
    <row r="8" spans="1:5" x14ac:dyDescent="0.2">
      <c r="A8" s="130" t="s">
        <v>389</v>
      </c>
      <c r="B8" s="315"/>
      <c r="C8" s="311">
        <v>3</v>
      </c>
      <c r="D8" s="312">
        <v>800</v>
      </c>
      <c r="E8" s="25"/>
    </row>
    <row r="9" spans="1:5" x14ac:dyDescent="0.2">
      <c r="A9" s="130" t="s">
        <v>388</v>
      </c>
      <c r="B9" s="315"/>
      <c r="C9" s="311">
        <v>3</v>
      </c>
      <c r="D9" s="312">
        <v>1000</v>
      </c>
      <c r="E9" s="25"/>
    </row>
    <row r="10" spans="1:5" x14ac:dyDescent="0.2">
      <c r="A10" s="124" t="s">
        <v>387</v>
      </c>
      <c r="B10" s="315"/>
      <c r="C10" s="311">
        <v>5</v>
      </c>
      <c r="D10" s="312">
        <v>1300</v>
      </c>
      <c r="E10" s="31"/>
    </row>
    <row r="11" spans="1:5" x14ac:dyDescent="0.2">
      <c r="A11" s="129"/>
      <c r="B11" s="139"/>
      <c r="C11" s="138"/>
      <c r="D11" s="137"/>
      <c r="E11" s="125"/>
    </row>
    <row r="12" spans="1:5" ht="13.5" thickBot="1" x14ac:dyDescent="0.25">
      <c r="A12" s="124"/>
      <c r="B12" s="98"/>
      <c r="C12" s="24"/>
      <c r="D12" s="123"/>
      <c r="E12" s="31"/>
    </row>
    <row r="13" spans="1:5" ht="13.5" thickBot="1" x14ac:dyDescent="0.25">
      <c r="A13" s="122" t="s">
        <v>10</v>
      </c>
      <c r="B13" s="121"/>
      <c r="C13" s="121"/>
      <c r="D13" s="121"/>
      <c r="E13" s="120"/>
    </row>
    <row r="14" spans="1:5" x14ac:dyDescent="0.2">
      <c r="A14" s="116" t="s">
        <v>385</v>
      </c>
      <c r="B14" s="59"/>
      <c r="C14" s="59"/>
      <c r="D14" s="59"/>
      <c r="E14" s="119">
        <f>SUMPRODUCT(B7:B11,C7:C11)</f>
        <v>0</v>
      </c>
    </row>
    <row r="15" spans="1:5" ht="13.5" thickBot="1" x14ac:dyDescent="0.25">
      <c r="A15" s="118" t="s">
        <v>384</v>
      </c>
      <c r="B15" s="117"/>
      <c r="C15" s="117"/>
      <c r="D15" s="117"/>
      <c r="E15" s="313">
        <v>4500</v>
      </c>
    </row>
    <row r="16" spans="1:5" x14ac:dyDescent="0.2">
      <c r="A16" s="116" t="s">
        <v>383</v>
      </c>
      <c r="B16" s="59"/>
      <c r="C16" s="59"/>
      <c r="D16" s="59"/>
      <c r="E16" s="119">
        <f>B7+B9</f>
        <v>0</v>
      </c>
    </row>
    <row r="17" spans="1:5" ht="13.5" thickBot="1" x14ac:dyDescent="0.25">
      <c r="A17" s="118" t="s">
        <v>382</v>
      </c>
      <c r="B17" s="117"/>
      <c r="C17" s="117"/>
      <c r="D17" s="117"/>
      <c r="E17" s="313">
        <v>800</v>
      </c>
    </row>
    <row r="18" spans="1:5" x14ac:dyDescent="0.2">
      <c r="A18" s="116" t="s">
        <v>381</v>
      </c>
      <c r="B18" s="59"/>
      <c r="C18" s="59"/>
      <c r="D18" s="59"/>
      <c r="E18" s="119">
        <f>B8+B10</f>
        <v>0</v>
      </c>
    </row>
    <row r="19" spans="1:5" ht="13.5" thickBot="1" x14ac:dyDescent="0.25">
      <c r="A19" s="118" t="s">
        <v>380</v>
      </c>
      <c r="B19" s="117"/>
      <c r="C19" s="117"/>
      <c r="D19" s="117"/>
      <c r="E19" s="313">
        <v>900</v>
      </c>
    </row>
    <row r="20" spans="1:5" x14ac:dyDescent="0.2">
      <c r="A20" s="116" t="s">
        <v>379</v>
      </c>
      <c r="B20" s="59"/>
      <c r="C20" s="59"/>
      <c r="D20" s="59"/>
      <c r="E20" s="119">
        <f>B7+B8</f>
        <v>0</v>
      </c>
    </row>
    <row r="21" spans="1:5" ht="13.5" thickBot="1" x14ac:dyDescent="0.25">
      <c r="A21" s="118" t="s">
        <v>378</v>
      </c>
      <c r="B21" s="117"/>
      <c r="C21" s="117"/>
      <c r="D21" s="117"/>
      <c r="E21" s="313">
        <v>700</v>
      </c>
    </row>
    <row r="22" spans="1:5" x14ac:dyDescent="0.2">
      <c r="A22" s="116" t="s">
        <v>377</v>
      </c>
      <c r="B22" s="59"/>
      <c r="C22" s="59"/>
      <c r="D22" s="59"/>
      <c r="E22" s="119">
        <f>B9+B10</f>
        <v>0</v>
      </c>
    </row>
    <row r="23" spans="1:5" ht="13.5" thickBot="1" x14ac:dyDescent="0.25">
      <c r="A23" s="118" t="s">
        <v>376</v>
      </c>
      <c r="B23" s="117"/>
      <c r="C23" s="117"/>
      <c r="D23" s="117"/>
      <c r="E23" s="313">
        <v>1000</v>
      </c>
    </row>
    <row r="24" spans="1:5" x14ac:dyDescent="0.2">
      <c r="A24" s="116" t="s">
        <v>375</v>
      </c>
      <c r="B24" s="59"/>
      <c r="C24" s="59"/>
      <c r="D24" s="59"/>
      <c r="E24" s="314">
        <v>20</v>
      </c>
    </row>
    <row r="25" spans="1:5" ht="13.5" thickBot="1" x14ac:dyDescent="0.25">
      <c r="A25" s="115" t="s">
        <v>374</v>
      </c>
      <c r="B25" s="114"/>
      <c r="C25" s="114"/>
      <c r="D25" s="114"/>
      <c r="E25" s="113">
        <f>SUMPRODUCT(B7:B11,D7:D11)-E14*E24</f>
        <v>0</v>
      </c>
    </row>
    <row r="26" spans="1:5" x14ac:dyDescent="0.2">
      <c r="E26" s="112"/>
    </row>
    <row r="27" spans="1:5" x14ac:dyDescent="0.2">
      <c r="A27" s="142"/>
    </row>
    <row r="28" spans="1:5" x14ac:dyDescent="0.2">
      <c r="A28" s="378" t="s">
        <v>559</v>
      </c>
      <c r="B28" s="379"/>
      <c r="C28" s="379"/>
      <c r="D28" s="379"/>
      <c r="E28" s="379"/>
    </row>
    <row r="29" spans="1:5" x14ac:dyDescent="0.2">
      <c r="A29" s="379"/>
      <c r="B29" s="379"/>
      <c r="C29" s="379"/>
      <c r="D29" s="379"/>
      <c r="E29" s="379"/>
    </row>
    <row r="30" spans="1:5" x14ac:dyDescent="0.2">
      <c r="A30" s="379"/>
      <c r="B30" s="379"/>
      <c r="C30" s="379"/>
      <c r="D30" s="379"/>
      <c r="E30" s="379"/>
    </row>
    <row r="31" spans="1:5" x14ac:dyDescent="0.2">
      <c r="A31" s="379"/>
      <c r="B31" s="379"/>
      <c r="C31" s="379"/>
      <c r="D31" s="379"/>
      <c r="E31" s="379"/>
    </row>
    <row r="32" spans="1:5" x14ac:dyDescent="0.2">
      <c r="A32" s="379"/>
      <c r="B32" s="379"/>
      <c r="C32" s="379"/>
      <c r="D32" s="379"/>
      <c r="E32" s="379"/>
    </row>
    <row r="33" spans="1:5" x14ac:dyDescent="0.2">
      <c r="A33" s="379"/>
      <c r="B33" s="379"/>
      <c r="C33" s="379"/>
      <c r="D33" s="379"/>
      <c r="E33" s="379"/>
    </row>
    <row r="34" spans="1:5" x14ac:dyDescent="0.2">
      <c r="A34" s="379"/>
      <c r="B34" s="379"/>
      <c r="C34" s="379"/>
      <c r="D34" s="379"/>
      <c r="E34" s="379"/>
    </row>
    <row r="35" spans="1:5" x14ac:dyDescent="0.2">
      <c r="A35" s="379"/>
      <c r="B35" s="379"/>
      <c r="C35" s="379"/>
      <c r="D35" s="379"/>
      <c r="E35" s="379"/>
    </row>
    <row r="36" spans="1:5" x14ac:dyDescent="0.2">
      <c r="A36" s="379"/>
      <c r="B36" s="379"/>
      <c r="C36" s="379"/>
      <c r="D36" s="379"/>
      <c r="E36" s="379"/>
    </row>
    <row r="37" spans="1:5" x14ac:dyDescent="0.2">
      <c r="A37" s="379"/>
      <c r="B37" s="379"/>
      <c r="C37" s="379"/>
      <c r="D37" s="379"/>
      <c r="E37" s="379"/>
    </row>
    <row r="38" spans="1:5" x14ac:dyDescent="0.2">
      <c r="A38" s="379"/>
      <c r="B38" s="379"/>
      <c r="C38" s="379"/>
      <c r="D38" s="379"/>
      <c r="E38" s="379"/>
    </row>
    <row r="39" spans="1:5" x14ac:dyDescent="0.2">
      <c r="A39" s="379"/>
      <c r="B39" s="379"/>
      <c r="C39" s="379"/>
      <c r="D39" s="379"/>
      <c r="E39" s="379"/>
    </row>
    <row r="40" spans="1:5" x14ac:dyDescent="0.2">
      <c r="A40" s="379"/>
      <c r="B40" s="379"/>
      <c r="C40" s="379"/>
      <c r="D40" s="379"/>
      <c r="E40" s="379"/>
    </row>
    <row r="41" spans="1:5" x14ac:dyDescent="0.2">
      <c r="A41" s="379"/>
      <c r="B41" s="379"/>
      <c r="C41" s="379"/>
      <c r="D41" s="379"/>
      <c r="E41" s="379"/>
    </row>
  </sheetData>
  <mergeCells count="1">
    <mergeCell ref="A28:E41"/>
  </mergeCells>
  <phoneticPr fontId="2" type="noConversion"/>
  <conditionalFormatting sqref="E14 E16 E18 E20 E22">
    <cfRule type="cellIs" dxfId="64" priority="2" stopIfTrue="1" operator="greaterThan">
      <formula>E15</formula>
    </cfRule>
  </conditionalFormatting>
  <conditionalFormatting sqref="B2">
    <cfRule type="expression" dxfId="63"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6"/>
  <dimension ref="A1:E28"/>
  <sheetViews>
    <sheetView zoomScale="145" zoomScaleNormal="145" workbookViewId="0">
      <selection activeCell="E19" sqref="E19"/>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s>
  <sheetData>
    <row r="1" spans="1:5" ht="15.75" x14ac:dyDescent="0.25">
      <c r="A1" s="359" t="s">
        <v>359</v>
      </c>
      <c r="B1" s="111"/>
      <c r="C1" s="111"/>
      <c r="D1" s="111"/>
      <c r="E1" s="111"/>
    </row>
    <row r="2" spans="1:5" s="357" customFormat="1" hidden="1" x14ac:dyDescent="0.2">
      <c r="A2" s="360"/>
      <c r="B2" s="358"/>
    </row>
    <row r="3" spans="1:5" s="304" customFormat="1" collapsed="1" x14ac:dyDescent="0.2">
      <c r="A3" s="363" t="str">
        <f>IF(A2="","",IF(Disable_Video_Hyperlinks,A2,HYPERLINK(Video_website&amp;A2,A2)))</f>
        <v/>
      </c>
    </row>
    <row r="4" spans="1:5" s="304" customFormat="1" x14ac:dyDescent="0.2">
      <c r="A4" s="356" t="str">
        <f>IF(B2="","",B2)</f>
        <v/>
      </c>
    </row>
    <row r="5" spans="1:5" s="304" customFormat="1" ht="13.5" thickBot="1" x14ac:dyDescent="0.25"/>
    <row r="6" spans="1:5" ht="13.5" customHeight="1" thickBot="1" x14ac:dyDescent="0.25">
      <c r="A6" s="134"/>
      <c r="B6" s="133" t="s">
        <v>393</v>
      </c>
      <c r="C6" s="133" t="s">
        <v>392</v>
      </c>
      <c r="D6" s="132" t="s">
        <v>391</v>
      </c>
      <c r="E6" s="131"/>
    </row>
    <row r="7" spans="1:5" x14ac:dyDescent="0.2">
      <c r="A7" s="130" t="s">
        <v>390</v>
      </c>
      <c r="B7" s="315">
        <v>0</v>
      </c>
      <c r="C7" s="311">
        <v>2</v>
      </c>
      <c r="D7" s="312">
        <v>600</v>
      </c>
      <c r="E7" s="207"/>
    </row>
    <row r="8" spans="1:5" x14ac:dyDescent="0.2">
      <c r="A8" s="130" t="s">
        <v>389</v>
      </c>
      <c r="B8" s="315">
        <v>0</v>
      </c>
      <c r="C8" s="311">
        <v>3</v>
      </c>
      <c r="D8" s="312">
        <v>800</v>
      </c>
      <c r="E8" s="207"/>
    </row>
    <row r="9" spans="1:5" x14ac:dyDescent="0.2">
      <c r="A9" s="130" t="s">
        <v>388</v>
      </c>
      <c r="B9" s="315">
        <v>0</v>
      </c>
      <c r="C9" s="311">
        <v>3</v>
      </c>
      <c r="D9" s="312">
        <v>1000</v>
      </c>
      <c r="E9" s="207"/>
    </row>
    <row r="10" spans="1:5" x14ac:dyDescent="0.2">
      <c r="A10" s="124" t="s">
        <v>387</v>
      </c>
      <c r="B10" s="315">
        <v>0</v>
      </c>
      <c r="C10" s="311">
        <v>5</v>
      </c>
      <c r="D10" s="312">
        <v>1300</v>
      </c>
      <c r="E10" s="208"/>
    </row>
    <row r="11" spans="1:5" x14ac:dyDescent="0.2">
      <c r="A11" s="129"/>
      <c r="B11" s="216"/>
      <c r="C11" s="217"/>
      <c r="D11" s="218"/>
      <c r="E11" s="209"/>
    </row>
    <row r="12" spans="1:5" ht="13.5" thickBot="1" x14ac:dyDescent="0.25">
      <c r="A12" s="124"/>
      <c r="B12" s="219"/>
      <c r="C12" s="198"/>
      <c r="D12" s="199"/>
      <c r="E12" s="208"/>
    </row>
    <row r="13" spans="1:5" ht="13.5" thickBot="1" x14ac:dyDescent="0.25">
      <c r="A13" s="122" t="s">
        <v>10</v>
      </c>
      <c r="B13" s="220"/>
      <c r="C13" s="220"/>
      <c r="D13" s="220"/>
      <c r="E13" s="210"/>
    </row>
    <row r="14" spans="1:5" x14ac:dyDescent="0.2">
      <c r="A14" s="116" t="s">
        <v>385</v>
      </c>
      <c r="B14" s="221"/>
      <c r="C14" s="221"/>
      <c r="D14" s="221"/>
      <c r="E14" s="211">
        <f>SUMPRODUCT(B7:B11,C7:C11)</f>
        <v>0</v>
      </c>
    </row>
    <row r="15" spans="1:5" ht="13.5" thickBot="1" x14ac:dyDescent="0.25">
      <c r="A15" s="118" t="s">
        <v>384</v>
      </c>
      <c r="B15" s="222"/>
      <c r="C15" s="222"/>
      <c r="D15" s="222"/>
      <c r="E15" s="313">
        <v>4500</v>
      </c>
    </row>
    <row r="16" spans="1:5" x14ac:dyDescent="0.2">
      <c r="A16" s="116" t="s">
        <v>383</v>
      </c>
      <c r="B16" s="221"/>
      <c r="C16" s="221"/>
      <c r="D16" s="221"/>
      <c r="E16" s="211">
        <f>B7+B9</f>
        <v>0</v>
      </c>
    </row>
    <row r="17" spans="1:5" ht="13.5" thickBot="1" x14ac:dyDescent="0.25">
      <c r="A17" s="118" t="s">
        <v>382</v>
      </c>
      <c r="B17" s="222"/>
      <c r="C17" s="222"/>
      <c r="D17" s="222"/>
      <c r="E17" s="313">
        <v>800</v>
      </c>
    </row>
    <row r="18" spans="1:5" x14ac:dyDescent="0.2">
      <c r="A18" s="116" t="s">
        <v>381</v>
      </c>
      <c r="B18" s="221"/>
      <c r="C18" s="221"/>
      <c r="D18" s="221"/>
      <c r="E18" s="211">
        <f>B8+B10</f>
        <v>0</v>
      </c>
    </row>
    <row r="19" spans="1:5" ht="13.5" thickBot="1" x14ac:dyDescent="0.25">
      <c r="A19" s="118" t="s">
        <v>380</v>
      </c>
      <c r="B19" s="222"/>
      <c r="C19" s="222"/>
      <c r="D19" s="222"/>
      <c r="E19" s="313">
        <v>650</v>
      </c>
    </row>
    <row r="20" spans="1:5" x14ac:dyDescent="0.2">
      <c r="A20" s="116" t="s">
        <v>379</v>
      </c>
      <c r="B20" s="221"/>
      <c r="C20" s="221"/>
      <c r="D20" s="221"/>
      <c r="E20" s="211">
        <f>B7+B8</f>
        <v>0</v>
      </c>
    </row>
    <row r="21" spans="1:5" ht="13.5" thickBot="1" x14ac:dyDescent="0.25">
      <c r="A21" s="118" t="s">
        <v>378</v>
      </c>
      <c r="B21" s="222"/>
      <c r="C21" s="222"/>
      <c r="D21" s="222"/>
      <c r="E21" s="313">
        <v>700</v>
      </c>
    </row>
    <row r="22" spans="1:5" x14ac:dyDescent="0.2">
      <c r="A22" s="116" t="s">
        <v>377</v>
      </c>
      <c r="B22" s="221"/>
      <c r="C22" s="221"/>
      <c r="D22" s="221"/>
      <c r="E22" s="211">
        <f>B9+B10</f>
        <v>0</v>
      </c>
    </row>
    <row r="23" spans="1:5" ht="13.5" thickBot="1" x14ac:dyDescent="0.25">
      <c r="A23" s="118" t="s">
        <v>376</v>
      </c>
      <c r="B23" s="222"/>
      <c r="C23" s="222"/>
      <c r="D23" s="222"/>
      <c r="E23" s="313">
        <v>1000</v>
      </c>
    </row>
    <row r="24" spans="1:5" x14ac:dyDescent="0.2">
      <c r="A24" s="116" t="s">
        <v>375</v>
      </c>
      <c r="B24" s="221"/>
      <c r="C24" s="221"/>
      <c r="D24" s="221"/>
      <c r="E24" s="314">
        <v>20</v>
      </c>
    </row>
    <row r="25" spans="1:5" ht="13.5" thickBot="1" x14ac:dyDescent="0.25">
      <c r="A25" s="115" t="s">
        <v>374</v>
      </c>
      <c r="B25" s="114"/>
      <c r="C25" s="114"/>
      <c r="D25" s="114"/>
      <c r="E25" s="113">
        <f>SUMPRODUCT(B7:B11,D7:D11)-E14*E24</f>
        <v>0</v>
      </c>
    </row>
    <row r="26" spans="1:5" x14ac:dyDescent="0.2">
      <c r="E26" s="112"/>
    </row>
    <row r="28" spans="1:5" ht="92.25" customHeight="1" x14ac:dyDescent="0.2">
      <c r="A28" s="378" t="s">
        <v>586</v>
      </c>
      <c r="B28" s="379"/>
      <c r="C28" s="379"/>
      <c r="D28" s="379"/>
      <c r="E28" s="379"/>
    </row>
  </sheetData>
  <mergeCells count="1">
    <mergeCell ref="A28:E28"/>
  </mergeCells>
  <phoneticPr fontId="2" type="noConversion"/>
  <conditionalFormatting sqref="E14 E16 E18 E20 E22">
    <cfRule type="cellIs" dxfId="62" priority="3" stopIfTrue="1" operator="greaterThan">
      <formula>E15</formula>
    </cfRule>
  </conditionalFormatting>
  <conditionalFormatting sqref="B7:B11">
    <cfRule type="cellIs" dxfId="61" priority="2" stopIfTrue="1" operator="lessThan">
      <formula>-0.01</formula>
    </cfRule>
  </conditionalFormatting>
  <conditionalFormatting sqref="B2">
    <cfRule type="expression" dxfId="60" priority="1">
      <formula>NOT(_xlfn.ISFORMULA(B2))</formula>
    </cfRule>
  </conditionalFormatting>
  <pageMargins left="0.75" right="0.75" top="1" bottom="1" header="0.5" footer="0.5"/>
  <pageSetup orientation="portrait" r:id="rId1"/>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B5FE-8737-45FA-AAB2-E559430C509F}">
  <sheetPr codeName="Sheet11"/>
  <dimension ref="A1:Q47"/>
  <sheetViews>
    <sheetView showGridLines="0" zoomScale="130" zoomScaleNormal="130" workbookViewId="0">
      <selection activeCell="A5" sqref="A5"/>
    </sheetView>
  </sheetViews>
  <sheetFormatPr defaultRowHeight="12.75" outlineLevelRow="1" x14ac:dyDescent="0.2"/>
  <cols>
    <col min="1" max="1" width="7" customWidth="1"/>
    <col min="2" max="2" width="17" bestFit="1" customWidth="1"/>
    <col min="3" max="3" width="35.42578125" bestFit="1" customWidth="1"/>
    <col min="4" max="4" width="14.28515625" bestFit="1" customWidth="1"/>
    <col min="5" max="5" width="14" bestFit="1" customWidth="1"/>
    <col min="6" max="6" width="10.5703125" bestFit="1" customWidth="1"/>
    <col min="7" max="7" width="6" bestFit="1" customWidth="1"/>
  </cols>
  <sheetData>
    <row r="1" spans="1:2" x14ac:dyDescent="0.2">
      <c r="A1" s="365" t="s">
        <v>601</v>
      </c>
    </row>
    <row r="2" spans="1:2" s="357" customFormat="1" hidden="1" x14ac:dyDescent="0.2">
      <c r="A2" s="360" t="s">
        <v>598</v>
      </c>
      <c r="B2" s="358">
        <v>3.2986111111111111E-3</v>
      </c>
    </row>
    <row r="3" spans="1:2" s="304" customFormat="1" collapsed="1" x14ac:dyDescent="0.2">
      <c r="A3" s="363" t="str">
        <f>IF(A2="","",IF(Disable_Video_Hyperlinks,A2,HYPERLINK(Video_website&amp;A2,A2)))</f>
        <v>UNC_DAYT_EXCEL_4.5.4_LECTURE_ANSWER_REPORTS.mp4</v>
      </c>
    </row>
    <row r="4" spans="1:2" s="304" customFormat="1" x14ac:dyDescent="0.2">
      <c r="A4" s="356">
        <f>IF(B2="","",B2)</f>
        <v>3.2986111111111111E-3</v>
      </c>
    </row>
    <row r="5" spans="1:2" s="304" customFormat="1" x14ac:dyDescent="0.2">
      <c r="A5" s="342"/>
    </row>
    <row r="6" spans="1:2" x14ac:dyDescent="0.2">
      <c r="A6" s="1" t="s">
        <v>572</v>
      </c>
    </row>
    <row r="7" spans="1:2" x14ac:dyDescent="0.2">
      <c r="A7" s="1" t="s">
        <v>623</v>
      </c>
    </row>
    <row r="8" spans="1:2" x14ac:dyDescent="0.2">
      <c r="A8" s="1" t="s">
        <v>624</v>
      </c>
    </row>
    <row r="9" spans="1:2" x14ac:dyDescent="0.2">
      <c r="A9" s="1" t="s">
        <v>531</v>
      </c>
    </row>
    <row r="10" spans="1:2" x14ac:dyDescent="0.2">
      <c r="A10" s="1" t="s">
        <v>532</v>
      </c>
    </row>
    <row r="11" spans="1:2" hidden="1" outlineLevel="1" x14ac:dyDescent="0.2">
      <c r="A11" s="1"/>
      <c r="B11" t="s">
        <v>573</v>
      </c>
    </row>
    <row r="12" spans="1:2" hidden="1" outlineLevel="1" x14ac:dyDescent="0.2">
      <c r="A12" s="1"/>
      <c r="B12" t="s">
        <v>625</v>
      </c>
    </row>
    <row r="13" spans="1:2" hidden="1" outlineLevel="1" x14ac:dyDescent="0.2">
      <c r="A13" s="1"/>
      <c r="B13" t="s">
        <v>574</v>
      </c>
    </row>
    <row r="14" spans="1:2" collapsed="1" x14ac:dyDescent="0.2">
      <c r="A14" s="1" t="s">
        <v>536</v>
      </c>
    </row>
    <row r="15" spans="1:2" hidden="1" outlineLevel="1" x14ac:dyDescent="0.2">
      <c r="B15" t="s">
        <v>537</v>
      </c>
    </row>
    <row r="16" spans="1:2" hidden="1" outlineLevel="1" x14ac:dyDescent="0.2">
      <c r="B16" t="s">
        <v>575</v>
      </c>
    </row>
    <row r="17" spans="1:6" hidden="1" outlineLevel="1" x14ac:dyDescent="0.2">
      <c r="B17" t="s">
        <v>551</v>
      </c>
    </row>
    <row r="18" spans="1:6" collapsed="1" x14ac:dyDescent="0.2"/>
    <row r="19" spans="1:6" ht="13.5" thickBot="1" x14ac:dyDescent="0.25">
      <c r="A19" t="s">
        <v>539</v>
      </c>
    </row>
    <row r="20" spans="1:6" ht="13.5" thickBot="1" x14ac:dyDescent="0.25">
      <c r="B20" s="2" t="s">
        <v>2</v>
      </c>
      <c r="C20" s="2" t="s">
        <v>3</v>
      </c>
      <c r="D20" s="2" t="s">
        <v>4</v>
      </c>
      <c r="E20" s="2" t="s">
        <v>5</v>
      </c>
    </row>
    <row r="21" spans="1:6" ht="13.5" thickBot="1" x14ac:dyDescent="0.25">
      <c r="B21" s="3" t="s">
        <v>626</v>
      </c>
      <c r="C21" s="3" t="s">
        <v>374</v>
      </c>
      <c r="D21" s="141">
        <v>1193400</v>
      </c>
      <c r="E21" s="141">
        <v>1270000</v>
      </c>
    </row>
    <row r="24" spans="1:6" ht="13.5" thickBot="1" x14ac:dyDescent="0.25">
      <c r="A24" t="s">
        <v>540</v>
      </c>
    </row>
    <row r="25" spans="1:6" ht="13.5" thickBot="1" x14ac:dyDescent="0.25">
      <c r="B25" s="2" t="s">
        <v>2</v>
      </c>
      <c r="C25" s="2" t="s">
        <v>3</v>
      </c>
      <c r="D25" s="2" t="s">
        <v>4</v>
      </c>
      <c r="E25" s="2" t="s">
        <v>5</v>
      </c>
      <c r="F25" s="2" t="s">
        <v>541</v>
      </c>
    </row>
    <row r="26" spans="1:6" x14ac:dyDescent="0.2">
      <c r="B26" s="61" t="s">
        <v>639</v>
      </c>
      <c r="C26" s="376"/>
      <c r="D26" s="376"/>
      <c r="E26" s="376"/>
      <c r="F26" s="376"/>
    </row>
    <row r="27" spans="1:6" outlineLevel="1" x14ac:dyDescent="0.2">
      <c r="B27" s="5" t="s">
        <v>576</v>
      </c>
      <c r="C27" s="5" t="s">
        <v>398</v>
      </c>
      <c r="D27" s="69">
        <v>1</v>
      </c>
      <c r="E27" s="69">
        <v>-3.5527136788005009E-15</v>
      </c>
      <c r="F27" s="5" t="s">
        <v>541</v>
      </c>
    </row>
    <row r="28" spans="1:6" outlineLevel="1" x14ac:dyDescent="0.2">
      <c r="B28" s="5" t="s">
        <v>608</v>
      </c>
      <c r="C28" s="5" t="s">
        <v>397</v>
      </c>
      <c r="D28" s="69">
        <v>166</v>
      </c>
      <c r="E28" s="69">
        <v>700.00000000000023</v>
      </c>
      <c r="F28" s="5" t="s">
        <v>541</v>
      </c>
    </row>
    <row r="29" spans="1:6" outlineLevel="1" x14ac:dyDescent="0.2">
      <c r="B29" s="5" t="s">
        <v>609</v>
      </c>
      <c r="C29" s="5" t="s">
        <v>396</v>
      </c>
      <c r="D29" s="69">
        <v>500</v>
      </c>
      <c r="E29" s="69">
        <v>799.99999999999977</v>
      </c>
      <c r="F29" s="5" t="s">
        <v>541</v>
      </c>
    </row>
    <row r="30" spans="1:6" ht="13.5" outlineLevel="1" thickBot="1" x14ac:dyDescent="0.25">
      <c r="B30" s="3" t="s">
        <v>627</v>
      </c>
      <c r="C30" s="3" t="s">
        <v>395</v>
      </c>
      <c r="D30" s="70">
        <v>500</v>
      </c>
      <c r="E30" s="70">
        <v>2.8421709430404007E-14</v>
      </c>
      <c r="F30" s="3" t="s">
        <v>541</v>
      </c>
    </row>
    <row r="31" spans="1:6" x14ac:dyDescent="0.2">
      <c r="B31" s="316"/>
      <c r="C31" s="316"/>
      <c r="D31" s="317"/>
      <c r="E31" s="317"/>
      <c r="F31" s="316"/>
    </row>
    <row r="34" spans="1:17" ht="13.5" thickBot="1" x14ac:dyDescent="0.25">
      <c r="A34" t="s">
        <v>10</v>
      </c>
    </row>
    <row r="35" spans="1:17" ht="13.5" thickBot="1" x14ac:dyDescent="0.25">
      <c r="B35" s="2" t="s">
        <v>2</v>
      </c>
      <c r="C35" s="2" t="s">
        <v>3</v>
      </c>
      <c r="D35" s="2" t="s">
        <v>11</v>
      </c>
      <c r="E35" s="2" t="s">
        <v>12</v>
      </c>
      <c r="F35" s="2" t="s">
        <v>13</v>
      </c>
      <c r="G35" s="2" t="s">
        <v>14</v>
      </c>
      <c r="I35" s="380" t="s">
        <v>619</v>
      </c>
      <c r="J35" s="380"/>
      <c r="K35" s="380"/>
      <c r="L35" s="380"/>
      <c r="M35" s="380"/>
      <c r="N35" s="380"/>
      <c r="O35" s="380"/>
      <c r="P35" s="380"/>
      <c r="Q35" s="380"/>
    </row>
    <row r="36" spans="1:17" x14ac:dyDescent="0.2">
      <c r="B36" s="5" t="s">
        <v>465</v>
      </c>
      <c r="C36" s="5" t="s">
        <v>385</v>
      </c>
      <c r="D36" s="69">
        <v>4500</v>
      </c>
      <c r="E36" s="5" t="s">
        <v>628</v>
      </c>
      <c r="F36" s="5" t="s">
        <v>21</v>
      </c>
      <c r="G36" s="5">
        <v>0</v>
      </c>
      <c r="I36" s="380"/>
      <c r="J36" s="380"/>
      <c r="K36" s="380"/>
      <c r="L36" s="380"/>
      <c r="M36" s="380"/>
      <c r="N36" s="380"/>
      <c r="O36" s="380"/>
      <c r="P36" s="380"/>
      <c r="Q36" s="380"/>
    </row>
    <row r="37" spans="1:17" x14ac:dyDescent="0.2">
      <c r="B37" s="5" t="s">
        <v>629</v>
      </c>
      <c r="C37" s="5" t="s">
        <v>383</v>
      </c>
      <c r="D37" s="69">
        <v>799.99999999999977</v>
      </c>
      <c r="E37" s="5" t="s">
        <v>630</v>
      </c>
      <c r="F37" s="5" t="s">
        <v>21</v>
      </c>
      <c r="G37" s="5">
        <v>0</v>
      </c>
      <c r="I37" s="380"/>
      <c r="J37" s="380"/>
      <c r="K37" s="380"/>
      <c r="L37" s="380"/>
      <c r="M37" s="380"/>
      <c r="N37" s="380"/>
      <c r="O37" s="380"/>
      <c r="P37" s="380"/>
      <c r="Q37" s="380"/>
    </row>
    <row r="38" spans="1:17" x14ac:dyDescent="0.2">
      <c r="B38" s="5" t="s">
        <v>631</v>
      </c>
      <c r="C38" s="5" t="s">
        <v>381</v>
      </c>
      <c r="D38" s="69">
        <v>700.00000000000023</v>
      </c>
      <c r="E38" s="5" t="s">
        <v>632</v>
      </c>
      <c r="F38" s="5" t="s">
        <v>17</v>
      </c>
      <c r="G38" s="5">
        <v>199.99999999999977</v>
      </c>
      <c r="I38" s="380"/>
      <c r="J38" s="380"/>
      <c r="K38" s="380"/>
      <c r="L38" s="380"/>
      <c r="M38" s="380"/>
      <c r="N38" s="380"/>
      <c r="O38" s="380"/>
      <c r="P38" s="380"/>
      <c r="Q38" s="380"/>
    </row>
    <row r="39" spans="1:17" x14ac:dyDescent="0.2">
      <c r="B39" s="5" t="s">
        <v>633</v>
      </c>
      <c r="C39" s="5" t="s">
        <v>379</v>
      </c>
      <c r="D39" s="69">
        <v>700.00000000000023</v>
      </c>
      <c r="E39" s="5" t="s">
        <v>634</v>
      </c>
      <c r="F39" s="5" t="s">
        <v>21</v>
      </c>
      <c r="G39" s="5">
        <v>0</v>
      </c>
      <c r="I39" s="380"/>
      <c r="J39" s="380"/>
      <c r="K39" s="380"/>
      <c r="L39" s="380"/>
      <c r="M39" s="380"/>
      <c r="N39" s="380"/>
      <c r="O39" s="380"/>
      <c r="P39" s="380"/>
      <c r="Q39" s="380"/>
    </row>
    <row r="40" spans="1:17" x14ac:dyDescent="0.2">
      <c r="B40" s="5" t="s">
        <v>635</v>
      </c>
      <c r="C40" s="5" t="s">
        <v>377</v>
      </c>
      <c r="D40" s="69">
        <v>799.99999999999977</v>
      </c>
      <c r="E40" s="5" t="s">
        <v>636</v>
      </c>
      <c r="F40" s="5" t="s">
        <v>17</v>
      </c>
      <c r="G40" s="5">
        <v>200.00000000000023</v>
      </c>
      <c r="I40" s="380"/>
      <c r="J40" s="380"/>
      <c r="K40" s="380"/>
      <c r="L40" s="380"/>
      <c r="M40" s="380"/>
      <c r="N40" s="380"/>
      <c r="O40" s="380"/>
      <c r="P40" s="380"/>
      <c r="Q40" s="380"/>
    </row>
    <row r="41" spans="1:17" x14ac:dyDescent="0.2">
      <c r="B41" s="318" t="s">
        <v>640</v>
      </c>
      <c r="C41" s="5"/>
      <c r="D41" s="69"/>
      <c r="E41" s="5"/>
      <c r="F41" s="5"/>
      <c r="G41" s="5"/>
      <c r="I41" s="380"/>
      <c r="J41" s="380"/>
      <c r="K41" s="380"/>
      <c r="L41" s="380"/>
      <c r="M41" s="380"/>
      <c r="N41" s="380"/>
      <c r="O41" s="380"/>
      <c r="P41" s="380"/>
      <c r="Q41" s="380"/>
    </row>
    <row r="42" spans="1:17" outlineLevel="1" x14ac:dyDescent="0.2">
      <c r="B42" s="5" t="s">
        <v>576</v>
      </c>
      <c r="C42" s="5" t="s">
        <v>398</v>
      </c>
      <c r="D42" s="69">
        <v>-3.5527136788005009E-15</v>
      </c>
      <c r="E42" s="5" t="s">
        <v>577</v>
      </c>
      <c r="F42" s="5" t="s">
        <v>21</v>
      </c>
      <c r="G42" s="69">
        <v>0</v>
      </c>
      <c r="I42" s="380"/>
      <c r="J42" s="380"/>
      <c r="K42" s="380"/>
      <c r="L42" s="380"/>
      <c r="M42" s="380"/>
      <c r="N42" s="380"/>
      <c r="O42" s="380"/>
      <c r="P42" s="380"/>
      <c r="Q42" s="380"/>
    </row>
    <row r="43" spans="1:17" outlineLevel="1" x14ac:dyDescent="0.2">
      <c r="B43" s="5" t="s">
        <v>608</v>
      </c>
      <c r="C43" s="5" t="s">
        <v>397</v>
      </c>
      <c r="D43" s="69">
        <v>700.00000000000023</v>
      </c>
      <c r="E43" s="5" t="s">
        <v>610</v>
      </c>
      <c r="F43" s="5" t="s">
        <v>17</v>
      </c>
      <c r="G43" s="69">
        <v>700.00000000000023</v>
      </c>
      <c r="I43" s="380"/>
      <c r="J43" s="380"/>
      <c r="K43" s="380"/>
      <c r="L43" s="380"/>
      <c r="M43" s="380"/>
      <c r="N43" s="380"/>
      <c r="O43" s="380"/>
      <c r="P43" s="380"/>
      <c r="Q43" s="380"/>
    </row>
    <row r="44" spans="1:17" outlineLevel="1" x14ac:dyDescent="0.2">
      <c r="B44" s="5" t="s">
        <v>609</v>
      </c>
      <c r="C44" s="5" t="s">
        <v>396</v>
      </c>
      <c r="D44" s="69">
        <v>799.99999999999977</v>
      </c>
      <c r="E44" s="5" t="s">
        <v>611</v>
      </c>
      <c r="F44" s="5" t="s">
        <v>17</v>
      </c>
      <c r="G44" s="69">
        <v>799.99999999999977</v>
      </c>
      <c r="I44" s="380"/>
      <c r="J44" s="380"/>
      <c r="K44" s="380"/>
      <c r="L44" s="380"/>
      <c r="M44" s="380"/>
      <c r="N44" s="380"/>
      <c r="O44" s="380"/>
      <c r="P44" s="380"/>
      <c r="Q44" s="380"/>
    </row>
    <row r="45" spans="1:17" outlineLevel="1" x14ac:dyDescent="0.2">
      <c r="B45" s="5" t="s">
        <v>627</v>
      </c>
      <c r="C45" s="5" t="s">
        <v>395</v>
      </c>
      <c r="D45" s="69">
        <v>2.8421709430404007E-14</v>
      </c>
      <c r="E45" s="5" t="s">
        <v>637</v>
      </c>
      <c r="F45" s="5" t="s">
        <v>21</v>
      </c>
      <c r="G45" s="69">
        <v>0</v>
      </c>
      <c r="I45" s="380"/>
      <c r="J45" s="380"/>
      <c r="K45" s="380"/>
      <c r="L45" s="380"/>
      <c r="M45" s="380"/>
      <c r="N45" s="380"/>
      <c r="O45" s="380"/>
      <c r="P45" s="380"/>
      <c r="Q45" s="380"/>
    </row>
    <row r="46" spans="1:17" x14ac:dyDescent="0.2">
      <c r="B46" s="5"/>
      <c r="C46" s="5"/>
      <c r="D46" s="69"/>
      <c r="E46" s="5"/>
      <c r="F46" s="5"/>
      <c r="G46" s="69"/>
      <c r="I46" s="380"/>
      <c r="J46" s="380"/>
      <c r="K46" s="380"/>
      <c r="L46" s="380"/>
      <c r="M46" s="380"/>
      <c r="N46" s="380"/>
      <c r="O46" s="380"/>
      <c r="P46" s="380"/>
      <c r="Q46" s="380"/>
    </row>
    <row r="47" spans="1:17" ht="13.5" thickBot="1" x14ac:dyDescent="0.25">
      <c r="B47" s="3" t="s">
        <v>638</v>
      </c>
      <c r="C47" s="3"/>
      <c r="D47" s="3"/>
      <c r="E47" s="3"/>
      <c r="F47" s="3"/>
      <c r="G47" s="3"/>
    </row>
  </sheetData>
  <mergeCells count="1">
    <mergeCell ref="I35:Q46"/>
  </mergeCells>
  <conditionalFormatting sqref="B2">
    <cfRule type="expression" dxfId="59" priority="1">
      <formula>NOT(_xlfn.ISFORMULA(B2))</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2268-44AB-46A0-A641-FA0568276D1B}">
  <sheetPr codeName="Sheet17"/>
  <dimension ref="A1:G47"/>
  <sheetViews>
    <sheetView showGridLines="0" zoomScale="130" zoomScaleNormal="130" workbookViewId="0">
      <selection activeCell="A4" sqref="A4"/>
    </sheetView>
  </sheetViews>
  <sheetFormatPr defaultRowHeight="12.75" outlineLevelRow="1" x14ac:dyDescent="0.2"/>
  <cols>
    <col min="1" max="1" width="3.28515625" customWidth="1"/>
    <col min="2" max="2" width="17" bestFit="1" customWidth="1"/>
    <col min="3" max="3" width="35.42578125" bestFit="1" customWidth="1"/>
    <col min="4" max="4" width="14.28515625" bestFit="1" customWidth="1"/>
    <col min="5" max="5" width="14" bestFit="1" customWidth="1"/>
    <col min="6" max="6" width="10.5703125" bestFit="1" customWidth="1"/>
    <col min="7" max="7" width="6" bestFit="1" customWidth="1"/>
  </cols>
  <sheetData>
    <row r="1" spans="1:2" x14ac:dyDescent="0.2">
      <c r="A1" s="365" t="s">
        <v>600</v>
      </c>
    </row>
    <row r="2" spans="1:2" s="357" customFormat="1" hidden="1" x14ac:dyDescent="0.2">
      <c r="A2" s="360"/>
      <c r="B2" s="358"/>
    </row>
    <row r="3" spans="1:2" s="304" customFormat="1" collapsed="1" x14ac:dyDescent="0.2">
      <c r="A3" s="363" t="str">
        <f>IF(A2="","",IF(Disable_Video_Hyperlinks,A2,HYPERLINK(Video_website&amp;A2,A2)))</f>
        <v/>
      </c>
    </row>
    <row r="4" spans="1:2" s="304" customFormat="1" x14ac:dyDescent="0.2">
      <c r="A4" s="356" t="str">
        <f>IF(B2="","",B2)</f>
        <v/>
      </c>
    </row>
    <row r="5" spans="1:2" s="304" customFormat="1" x14ac:dyDescent="0.2">
      <c r="A5" s="1"/>
    </row>
    <row r="6" spans="1:2" x14ac:dyDescent="0.2">
      <c r="A6" s="1" t="s">
        <v>572</v>
      </c>
    </row>
    <row r="7" spans="1:2" x14ac:dyDescent="0.2">
      <c r="A7" s="1" t="s">
        <v>623</v>
      </c>
    </row>
    <row r="8" spans="1:2" x14ac:dyDescent="0.2">
      <c r="A8" s="1" t="s">
        <v>624</v>
      </c>
    </row>
    <row r="9" spans="1:2" x14ac:dyDescent="0.2">
      <c r="A9" s="1" t="s">
        <v>531</v>
      </c>
    </row>
    <row r="10" spans="1:2" x14ac:dyDescent="0.2">
      <c r="A10" s="1" t="s">
        <v>532</v>
      </c>
    </row>
    <row r="11" spans="1:2" hidden="1" outlineLevel="1" x14ac:dyDescent="0.2">
      <c r="A11" s="1"/>
      <c r="B11" t="s">
        <v>573</v>
      </c>
    </row>
    <row r="12" spans="1:2" hidden="1" outlineLevel="1" x14ac:dyDescent="0.2">
      <c r="A12" s="1"/>
      <c r="B12" t="s">
        <v>625</v>
      </c>
    </row>
    <row r="13" spans="1:2" hidden="1" outlineLevel="1" x14ac:dyDescent="0.2">
      <c r="A13" s="1"/>
      <c r="B13" t="s">
        <v>574</v>
      </c>
    </row>
    <row r="14" spans="1:2" collapsed="1" x14ac:dyDescent="0.2">
      <c r="A14" s="1" t="s">
        <v>536</v>
      </c>
    </row>
    <row r="15" spans="1:2" hidden="1" outlineLevel="1" x14ac:dyDescent="0.2">
      <c r="B15" t="s">
        <v>537</v>
      </c>
    </row>
    <row r="16" spans="1:2" hidden="1" outlineLevel="1" x14ac:dyDescent="0.2">
      <c r="B16" t="s">
        <v>575</v>
      </c>
    </row>
    <row r="17" spans="1:6" hidden="1" outlineLevel="1" x14ac:dyDescent="0.2">
      <c r="B17" t="s">
        <v>551</v>
      </c>
    </row>
    <row r="18" spans="1:6" collapsed="1" x14ac:dyDescent="0.2"/>
    <row r="19" spans="1:6" ht="13.5" thickBot="1" x14ac:dyDescent="0.25">
      <c r="A19" t="s">
        <v>539</v>
      </c>
    </row>
    <row r="20" spans="1:6" ht="13.5" thickBot="1" x14ac:dyDescent="0.25">
      <c r="B20" s="2" t="s">
        <v>2</v>
      </c>
      <c r="C20" s="2" t="s">
        <v>3</v>
      </c>
      <c r="D20" s="2" t="s">
        <v>4</v>
      </c>
      <c r="E20" s="2" t="s">
        <v>5</v>
      </c>
    </row>
    <row r="21" spans="1:6" ht="13.5" thickBot="1" x14ac:dyDescent="0.25">
      <c r="B21" s="3" t="s">
        <v>626</v>
      </c>
      <c r="C21" s="3" t="s">
        <v>374</v>
      </c>
      <c r="D21" s="141">
        <v>1193400</v>
      </c>
      <c r="E21" s="141">
        <v>1270000</v>
      </c>
    </row>
    <row r="24" spans="1:6" ht="13.5" thickBot="1" x14ac:dyDescent="0.25">
      <c r="A24" t="s">
        <v>540</v>
      </c>
    </row>
    <row r="25" spans="1:6" ht="13.5" thickBot="1" x14ac:dyDescent="0.25">
      <c r="B25" s="2" t="s">
        <v>2</v>
      </c>
      <c r="C25" s="2" t="s">
        <v>3</v>
      </c>
      <c r="D25" s="2" t="s">
        <v>4</v>
      </c>
      <c r="E25" s="2" t="s">
        <v>5</v>
      </c>
      <c r="F25" s="2" t="s">
        <v>541</v>
      </c>
    </row>
    <row r="26" spans="1:6" x14ac:dyDescent="0.2">
      <c r="B26" s="61" t="s">
        <v>639</v>
      </c>
      <c r="C26" s="376"/>
      <c r="D26" s="376"/>
      <c r="E26" s="376"/>
      <c r="F26" s="376"/>
    </row>
    <row r="27" spans="1:6" outlineLevel="1" x14ac:dyDescent="0.2">
      <c r="B27" s="5" t="s">
        <v>576</v>
      </c>
      <c r="C27" s="5" t="s">
        <v>398</v>
      </c>
      <c r="D27" s="69">
        <v>1</v>
      </c>
      <c r="E27" s="69">
        <v>-3.5527136788005009E-15</v>
      </c>
      <c r="F27" s="5" t="s">
        <v>541</v>
      </c>
    </row>
    <row r="28" spans="1:6" outlineLevel="1" x14ac:dyDescent="0.2">
      <c r="B28" s="5" t="s">
        <v>608</v>
      </c>
      <c r="C28" s="5" t="s">
        <v>397</v>
      </c>
      <c r="D28" s="69">
        <v>166</v>
      </c>
      <c r="E28" s="69">
        <v>700.00000000000023</v>
      </c>
      <c r="F28" s="5" t="s">
        <v>541</v>
      </c>
    </row>
    <row r="29" spans="1:6" outlineLevel="1" x14ac:dyDescent="0.2">
      <c r="B29" s="5" t="s">
        <v>609</v>
      </c>
      <c r="C29" s="5" t="s">
        <v>396</v>
      </c>
      <c r="D29" s="69">
        <v>500</v>
      </c>
      <c r="E29" s="69">
        <v>799.99999999999977</v>
      </c>
      <c r="F29" s="5" t="s">
        <v>541</v>
      </c>
    </row>
    <row r="30" spans="1:6" ht="13.5" outlineLevel="1" thickBot="1" x14ac:dyDescent="0.25">
      <c r="B30" s="3" t="s">
        <v>627</v>
      </c>
      <c r="C30" s="3" t="s">
        <v>395</v>
      </c>
      <c r="D30" s="70">
        <v>500</v>
      </c>
      <c r="E30" s="70">
        <v>2.8421709430404007E-14</v>
      </c>
      <c r="F30" s="3" t="s">
        <v>541</v>
      </c>
    </row>
    <row r="31" spans="1:6" x14ac:dyDescent="0.2">
      <c r="B31" s="316"/>
      <c r="C31" s="316"/>
      <c r="D31" s="317"/>
      <c r="E31" s="317"/>
      <c r="F31" s="316"/>
    </row>
    <row r="34" spans="1:7" ht="13.5" thickBot="1" x14ac:dyDescent="0.25">
      <c r="A34" t="s">
        <v>10</v>
      </c>
    </row>
    <row r="35" spans="1:7" ht="13.5" thickBot="1" x14ac:dyDescent="0.25">
      <c r="B35" s="2" t="s">
        <v>2</v>
      </c>
      <c r="C35" s="2" t="s">
        <v>3</v>
      </c>
      <c r="D35" s="2" t="s">
        <v>11</v>
      </c>
      <c r="E35" s="2" t="s">
        <v>12</v>
      </c>
      <c r="F35" s="2" t="s">
        <v>13</v>
      </c>
      <c r="G35" s="2" t="s">
        <v>14</v>
      </c>
    </row>
    <row r="36" spans="1:7" x14ac:dyDescent="0.2">
      <c r="B36" s="5" t="s">
        <v>465</v>
      </c>
      <c r="C36" s="5" t="s">
        <v>385</v>
      </c>
      <c r="D36" s="69">
        <v>4500</v>
      </c>
      <c r="E36" s="5" t="s">
        <v>628</v>
      </c>
      <c r="F36" s="5" t="s">
        <v>21</v>
      </c>
      <c r="G36" s="5">
        <v>0</v>
      </c>
    </row>
    <row r="37" spans="1:7" x14ac:dyDescent="0.2">
      <c r="B37" s="5" t="s">
        <v>629</v>
      </c>
      <c r="C37" s="5" t="s">
        <v>383</v>
      </c>
      <c r="D37" s="69">
        <v>799.99999999999977</v>
      </c>
      <c r="E37" s="5" t="s">
        <v>630</v>
      </c>
      <c r="F37" s="5" t="s">
        <v>21</v>
      </c>
      <c r="G37" s="5">
        <v>0</v>
      </c>
    </row>
    <row r="38" spans="1:7" x14ac:dyDescent="0.2">
      <c r="B38" s="5" t="s">
        <v>631</v>
      </c>
      <c r="C38" s="5" t="s">
        <v>381</v>
      </c>
      <c r="D38" s="69">
        <v>700.00000000000023</v>
      </c>
      <c r="E38" s="5" t="s">
        <v>632</v>
      </c>
      <c r="F38" s="5" t="s">
        <v>17</v>
      </c>
      <c r="G38" s="5">
        <v>199.99999999999977</v>
      </c>
    </row>
    <row r="39" spans="1:7" x14ac:dyDescent="0.2">
      <c r="B39" s="5" t="s">
        <v>633</v>
      </c>
      <c r="C39" s="5" t="s">
        <v>379</v>
      </c>
      <c r="D39" s="69">
        <v>700.00000000000023</v>
      </c>
      <c r="E39" s="5" t="s">
        <v>634</v>
      </c>
      <c r="F39" s="5" t="s">
        <v>21</v>
      </c>
      <c r="G39" s="5">
        <v>0</v>
      </c>
    </row>
    <row r="40" spans="1:7" x14ac:dyDescent="0.2">
      <c r="B40" s="5" t="s">
        <v>635</v>
      </c>
      <c r="C40" s="5" t="s">
        <v>377</v>
      </c>
      <c r="D40" s="69">
        <v>799.99999999999977</v>
      </c>
      <c r="E40" s="5" t="s">
        <v>636</v>
      </c>
      <c r="F40" s="5" t="s">
        <v>17</v>
      </c>
      <c r="G40" s="5">
        <v>200.00000000000023</v>
      </c>
    </row>
    <row r="41" spans="1:7" x14ac:dyDescent="0.2">
      <c r="B41" s="318" t="s">
        <v>640</v>
      </c>
      <c r="C41" s="5"/>
      <c r="D41" s="69"/>
      <c r="E41" s="5"/>
      <c r="F41" s="5"/>
      <c r="G41" s="5"/>
    </row>
    <row r="42" spans="1:7" outlineLevel="1" x14ac:dyDescent="0.2">
      <c r="B42" s="5" t="s">
        <v>576</v>
      </c>
      <c r="C42" s="5" t="s">
        <v>398</v>
      </c>
      <c r="D42" s="69">
        <v>-3.5527136788005009E-15</v>
      </c>
      <c r="E42" s="5" t="s">
        <v>577</v>
      </c>
      <c r="F42" s="5" t="s">
        <v>21</v>
      </c>
      <c r="G42" s="69">
        <v>0</v>
      </c>
    </row>
    <row r="43" spans="1:7" outlineLevel="1" x14ac:dyDescent="0.2">
      <c r="B43" s="5" t="s">
        <v>608</v>
      </c>
      <c r="C43" s="5" t="s">
        <v>397</v>
      </c>
      <c r="D43" s="69">
        <v>700.00000000000023</v>
      </c>
      <c r="E43" s="5" t="s">
        <v>610</v>
      </c>
      <c r="F43" s="5" t="s">
        <v>17</v>
      </c>
      <c r="G43" s="69">
        <v>700.00000000000023</v>
      </c>
    </row>
    <row r="44" spans="1:7" outlineLevel="1" x14ac:dyDescent="0.2">
      <c r="B44" s="5" t="s">
        <v>609</v>
      </c>
      <c r="C44" s="5" t="s">
        <v>396</v>
      </c>
      <c r="D44" s="69">
        <v>799.99999999999977</v>
      </c>
      <c r="E44" s="5" t="s">
        <v>611</v>
      </c>
      <c r="F44" s="5" t="s">
        <v>17</v>
      </c>
      <c r="G44" s="69">
        <v>799.99999999999977</v>
      </c>
    </row>
    <row r="45" spans="1:7" outlineLevel="1" x14ac:dyDescent="0.2">
      <c r="B45" s="5" t="s">
        <v>627</v>
      </c>
      <c r="C45" s="5" t="s">
        <v>395</v>
      </c>
      <c r="D45" s="69">
        <v>2.8421709430404007E-14</v>
      </c>
      <c r="E45" s="5" t="s">
        <v>637</v>
      </c>
      <c r="F45" s="5" t="s">
        <v>21</v>
      </c>
      <c r="G45" s="69">
        <v>0</v>
      </c>
    </row>
    <row r="46" spans="1:7" x14ac:dyDescent="0.2">
      <c r="B46" s="5"/>
      <c r="C46" s="5"/>
      <c r="D46" s="69"/>
      <c r="E46" s="5"/>
      <c r="F46" s="5"/>
      <c r="G46" s="69"/>
    </row>
    <row r="47" spans="1:7" ht="13.5" thickBot="1" x14ac:dyDescent="0.25">
      <c r="B47" s="3" t="s">
        <v>638</v>
      </c>
      <c r="C47" s="3"/>
      <c r="D47" s="3"/>
      <c r="E47" s="3"/>
      <c r="F47" s="3"/>
      <c r="G47" s="3"/>
    </row>
  </sheetData>
  <conditionalFormatting sqref="B2">
    <cfRule type="expression" dxfId="58" priority="1">
      <formula>NOT(_xlfn.ISFORMULA(B2))</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D8068-0FDA-4A4E-B372-34D2B64E91EA}">
  <dimension ref="A1:G47"/>
  <sheetViews>
    <sheetView showGridLines="0" zoomScale="130" zoomScaleNormal="130" workbookViewId="0">
      <selection activeCell="I30" sqref="I30"/>
    </sheetView>
  </sheetViews>
  <sheetFormatPr defaultRowHeight="12.75" outlineLevelRow="1" x14ac:dyDescent="0.2"/>
  <cols>
    <col min="1" max="1" width="3.28515625" customWidth="1"/>
    <col min="2" max="2" width="17" bestFit="1" customWidth="1"/>
    <col min="3" max="3" width="35.42578125" bestFit="1" customWidth="1"/>
    <col min="4" max="4" width="14.28515625" bestFit="1" customWidth="1"/>
    <col min="5" max="5" width="14" bestFit="1" customWidth="1"/>
    <col min="6" max="6" width="10.5703125" bestFit="1" customWidth="1"/>
    <col min="7" max="7" width="6" bestFit="1" customWidth="1"/>
  </cols>
  <sheetData>
    <row r="1" spans="1:2" x14ac:dyDescent="0.2">
      <c r="A1" s="365" t="s">
        <v>641</v>
      </c>
    </row>
    <row r="2" spans="1:2" s="357" customFormat="1" hidden="1" x14ac:dyDescent="0.2">
      <c r="A2" s="360"/>
      <c r="B2" s="358"/>
    </row>
    <row r="3" spans="1:2" s="304" customFormat="1" collapsed="1" x14ac:dyDescent="0.2">
      <c r="A3" s="363" t="str">
        <f>IF(A2="","",IF(Disable_Video_Hyperlinks,A2,HYPERLINK(Video_website&amp;A2,A2)))</f>
        <v/>
      </c>
    </row>
    <row r="4" spans="1:2" s="304" customFormat="1" x14ac:dyDescent="0.2">
      <c r="A4" s="356" t="str">
        <f>IF(B2="","",B2)</f>
        <v/>
      </c>
    </row>
    <row r="5" spans="1:2" s="304" customFormat="1" x14ac:dyDescent="0.2">
      <c r="A5" s="1"/>
    </row>
    <row r="6" spans="1:2" x14ac:dyDescent="0.2">
      <c r="A6" s="1" t="s">
        <v>572</v>
      </c>
    </row>
    <row r="7" spans="1:2" x14ac:dyDescent="0.2">
      <c r="A7" s="1" t="s">
        <v>623</v>
      </c>
    </row>
    <row r="8" spans="1:2" x14ac:dyDescent="0.2">
      <c r="A8" s="1" t="s">
        <v>624</v>
      </c>
    </row>
    <row r="9" spans="1:2" x14ac:dyDescent="0.2">
      <c r="A9" s="1" t="s">
        <v>531</v>
      </c>
    </row>
    <row r="10" spans="1:2" x14ac:dyDescent="0.2">
      <c r="A10" s="1" t="s">
        <v>532</v>
      </c>
    </row>
    <row r="11" spans="1:2" hidden="1" outlineLevel="1" x14ac:dyDescent="0.2">
      <c r="A11" s="1"/>
      <c r="B11" t="s">
        <v>573</v>
      </c>
    </row>
    <row r="12" spans="1:2" hidden="1" outlineLevel="1" x14ac:dyDescent="0.2">
      <c r="A12" s="1"/>
      <c r="B12" t="s">
        <v>625</v>
      </c>
    </row>
    <row r="13" spans="1:2" hidden="1" outlineLevel="1" x14ac:dyDescent="0.2">
      <c r="A13" s="1"/>
      <c r="B13" t="s">
        <v>574</v>
      </c>
    </row>
    <row r="14" spans="1:2" collapsed="1" x14ac:dyDescent="0.2">
      <c r="A14" s="1" t="s">
        <v>536</v>
      </c>
    </row>
    <row r="15" spans="1:2" hidden="1" outlineLevel="1" x14ac:dyDescent="0.2">
      <c r="B15" t="s">
        <v>537</v>
      </c>
    </row>
    <row r="16" spans="1:2" hidden="1" outlineLevel="1" x14ac:dyDescent="0.2">
      <c r="B16" t="s">
        <v>575</v>
      </c>
    </row>
    <row r="17" spans="1:6" hidden="1" outlineLevel="1" x14ac:dyDescent="0.2">
      <c r="B17" t="s">
        <v>551</v>
      </c>
    </row>
    <row r="18" spans="1:6" collapsed="1" x14ac:dyDescent="0.2"/>
    <row r="19" spans="1:6" ht="13.5" thickBot="1" x14ac:dyDescent="0.25">
      <c r="A19" t="s">
        <v>539</v>
      </c>
    </row>
    <row r="20" spans="1:6" ht="13.5" thickBot="1" x14ac:dyDescent="0.25">
      <c r="B20" s="2" t="s">
        <v>2</v>
      </c>
      <c r="C20" s="2" t="s">
        <v>3</v>
      </c>
      <c r="D20" s="2" t="s">
        <v>4</v>
      </c>
      <c r="E20" s="2" t="s">
        <v>5</v>
      </c>
    </row>
    <row r="21" spans="1:6" ht="13.5" thickBot="1" x14ac:dyDescent="0.25">
      <c r="B21" s="3" t="s">
        <v>626</v>
      </c>
      <c r="C21" s="3" t="s">
        <v>374</v>
      </c>
      <c r="D21" s="141">
        <v>1193400</v>
      </c>
      <c r="E21" s="141">
        <v>1270000</v>
      </c>
    </row>
    <row r="24" spans="1:6" ht="13.5" thickBot="1" x14ac:dyDescent="0.25">
      <c r="A24" t="s">
        <v>540</v>
      </c>
    </row>
    <row r="25" spans="1:6" ht="13.5" thickBot="1" x14ac:dyDescent="0.25">
      <c r="B25" s="2" t="s">
        <v>2</v>
      </c>
      <c r="C25" s="2" t="s">
        <v>3</v>
      </c>
      <c r="D25" s="2" t="s">
        <v>4</v>
      </c>
      <c r="E25" s="2" t="s">
        <v>5</v>
      </c>
      <c r="F25" s="2" t="s">
        <v>541</v>
      </c>
    </row>
    <row r="26" spans="1:6" x14ac:dyDescent="0.2">
      <c r="B26" s="61" t="s">
        <v>639</v>
      </c>
      <c r="C26" s="376"/>
      <c r="D26" s="376"/>
      <c r="E26" s="376"/>
      <c r="F26" s="376"/>
    </row>
    <row r="27" spans="1:6" outlineLevel="1" x14ac:dyDescent="0.2">
      <c r="B27" s="5" t="s">
        <v>576</v>
      </c>
      <c r="C27" s="5" t="s">
        <v>398</v>
      </c>
      <c r="D27" s="69">
        <v>1</v>
      </c>
      <c r="E27" s="69">
        <v>-3.5527136788005009E-15</v>
      </c>
      <c r="F27" s="5" t="s">
        <v>541</v>
      </c>
    </row>
    <row r="28" spans="1:6" outlineLevel="1" x14ac:dyDescent="0.2">
      <c r="B28" s="5" t="s">
        <v>608</v>
      </c>
      <c r="C28" s="5" t="s">
        <v>397</v>
      </c>
      <c r="D28" s="69">
        <v>166</v>
      </c>
      <c r="E28" s="69">
        <v>700.00000000000023</v>
      </c>
      <c r="F28" s="5" t="s">
        <v>541</v>
      </c>
    </row>
    <row r="29" spans="1:6" outlineLevel="1" x14ac:dyDescent="0.2">
      <c r="B29" s="5" t="s">
        <v>609</v>
      </c>
      <c r="C29" s="5" t="s">
        <v>396</v>
      </c>
      <c r="D29" s="69">
        <v>500</v>
      </c>
      <c r="E29" s="69">
        <v>799.99999999999977</v>
      </c>
      <c r="F29" s="5" t="s">
        <v>541</v>
      </c>
    </row>
    <row r="30" spans="1:6" ht="13.5" outlineLevel="1" thickBot="1" x14ac:dyDescent="0.25">
      <c r="B30" s="3" t="s">
        <v>627</v>
      </c>
      <c r="C30" s="3" t="s">
        <v>395</v>
      </c>
      <c r="D30" s="70">
        <v>500</v>
      </c>
      <c r="E30" s="70">
        <v>2.8421709430404007E-14</v>
      </c>
      <c r="F30" s="3" t="s">
        <v>541</v>
      </c>
    </row>
    <row r="31" spans="1:6" x14ac:dyDescent="0.2">
      <c r="B31" s="316"/>
      <c r="C31" s="316"/>
      <c r="D31" s="317"/>
      <c r="E31" s="317"/>
      <c r="F31" s="316"/>
    </row>
    <row r="34" spans="1:7" ht="13.5" thickBot="1" x14ac:dyDescent="0.25">
      <c r="A34" t="s">
        <v>10</v>
      </c>
    </row>
    <row r="35" spans="1:7" ht="13.5" thickBot="1" x14ac:dyDescent="0.25">
      <c r="B35" s="2" t="s">
        <v>2</v>
      </c>
      <c r="C35" s="2" t="s">
        <v>3</v>
      </c>
      <c r="D35" s="2" t="s">
        <v>11</v>
      </c>
      <c r="E35" s="2" t="s">
        <v>12</v>
      </c>
      <c r="F35" s="2" t="s">
        <v>13</v>
      </c>
      <c r="G35" s="2" t="s">
        <v>14</v>
      </c>
    </row>
    <row r="36" spans="1:7" x14ac:dyDescent="0.2">
      <c r="B36" s="5" t="s">
        <v>465</v>
      </c>
      <c r="C36" s="5" t="s">
        <v>385</v>
      </c>
      <c r="D36" s="69">
        <v>4500</v>
      </c>
      <c r="E36" s="5" t="s">
        <v>628</v>
      </c>
      <c r="F36" s="5" t="s">
        <v>21</v>
      </c>
      <c r="G36" s="5">
        <v>0</v>
      </c>
    </row>
    <row r="37" spans="1:7" x14ac:dyDescent="0.2">
      <c r="B37" s="5" t="s">
        <v>629</v>
      </c>
      <c r="C37" s="5" t="s">
        <v>383</v>
      </c>
      <c r="D37" s="69">
        <v>799.99999999999977</v>
      </c>
      <c r="E37" s="5" t="s">
        <v>630</v>
      </c>
      <c r="F37" s="5" t="s">
        <v>21</v>
      </c>
      <c r="G37" s="5">
        <v>0</v>
      </c>
    </row>
    <row r="38" spans="1:7" x14ac:dyDescent="0.2">
      <c r="B38" s="5" t="s">
        <v>631</v>
      </c>
      <c r="C38" s="5" t="s">
        <v>381</v>
      </c>
      <c r="D38" s="69">
        <v>700.00000000000023</v>
      </c>
      <c r="E38" s="5" t="s">
        <v>632</v>
      </c>
      <c r="F38" s="5" t="s">
        <v>17</v>
      </c>
      <c r="G38" s="5">
        <v>199.99999999999977</v>
      </c>
    </row>
    <row r="39" spans="1:7" x14ac:dyDescent="0.2">
      <c r="B39" s="5" t="s">
        <v>633</v>
      </c>
      <c r="C39" s="5" t="s">
        <v>379</v>
      </c>
      <c r="D39" s="69">
        <v>700.00000000000023</v>
      </c>
      <c r="E39" s="5" t="s">
        <v>634</v>
      </c>
      <c r="F39" s="5" t="s">
        <v>21</v>
      </c>
      <c r="G39" s="5">
        <v>0</v>
      </c>
    </row>
    <row r="40" spans="1:7" x14ac:dyDescent="0.2">
      <c r="B40" s="5" t="s">
        <v>635</v>
      </c>
      <c r="C40" s="5" t="s">
        <v>377</v>
      </c>
      <c r="D40" s="69">
        <v>799.99999999999977</v>
      </c>
      <c r="E40" s="5" t="s">
        <v>636</v>
      </c>
      <c r="F40" s="5" t="s">
        <v>17</v>
      </c>
      <c r="G40" s="5">
        <v>200.00000000000023</v>
      </c>
    </row>
    <row r="41" spans="1:7" x14ac:dyDescent="0.2">
      <c r="B41" s="318" t="s">
        <v>640</v>
      </c>
      <c r="C41" s="5"/>
      <c r="D41" s="69"/>
      <c r="E41" s="5"/>
      <c r="F41" s="5"/>
      <c r="G41" s="5"/>
    </row>
    <row r="42" spans="1:7" outlineLevel="1" x14ac:dyDescent="0.2">
      <c r="B42" s="5" t="s">
        <v>576</v>
      </c>
      <c r="C42" s="5" t="s">
        <v>398</v>
      </c>
      <c r="D42" s="69">
        <v>-3.5527136788005009E-15</v>
      </c>
      <c r="E42" s="5" t="s">
        <v>577</v>
      </c>
      <c r="F42" s="5" t="s">
        <v>21</v>
      </c>
      <c r="G42" s="69">
        <v>0</v>
      </c>
    </row>
    <row r="43" spans="1:7" outlineLevel="1" x14ac:dyDescent="0.2">
      <c r="B43" s="5" t="s">
        <v>608</v>
      </c>
      <c r="C43" s="5" t="s">
        <v>397</v>
      </c>
      <c r="D43" s="69">
        <v>700.00000000000023</v>
      </c>
      <c r="E43" s="5" t="s">
        <v>610</v>
      </c>
      <c r="F43" s="5" t="s">
        <v>17</v>
      </c>
      <c r="G43" s="69">
        <v>700.00000000000023</v>
      </c>
    </row>
    <row r="44" spans="1:7" outlineLevel="1" x14ac:dyDescent="0.2">
      <c r="B44" s="5" t="s">
        <v>609</v>
      </c>
      <c r="C44" s="5" t="s">
        <v>396</v>
      </c>
      <c r="D44" s="69">
        <v>799.99999999999977</v>
      </c>
      <c r="E44" s="5" t="s">
        <v>611</v>
      </c>
      <c r="F44" s="5" t="s">
        <v>17</v>
      </c>
      <c r="G44" s="69">
        <v>799.99999999999977</v>
      </c>
    </row>
    <row r="45" spans="1:7" outlineLevel="1" x14ac:dyDescent="0.2">
      <c r="B45" s="5" t="s">
        <v>627</v>
      </c>
      <c r="C45" s="5" t="s">
        <v>395</v>
      </c>
      <c r="D45" s="69">
        <v>2.8421709430404007E-14</v>
      </c>
      <c r="E45" s="5" t="s">
        <v>637</v>
      </c>
      <c r="F45" s="5" t="s">
        <v>21</v>
      </c>
      <c r="G45" s="69">
        <v>0</v>
      </c>
    </row>
    <row r="46" spans="1:7" x14ac:dyDescent="0.2">
      <c r="B46" s="5"/>
      <c r="C46" s="5"/>
      <c r="D46" s="69"/>
      <c r="E46" s="5"/>
      <c r="F46" s="5"/>
      <c r="G46" s="69"/>
    </row>
    <row r="47" spans="1:7" ht="13.5" thickBot="1" x14ac:dyDescent="0.25">
      <c r="B47" s="3" t="s">
        <v>638</v>
      </c>
      <c r="C47" s="3"/>
      <c r="D47" s="3"/>
      <c r="E47" s="3"/>
      <c r="F47" s="3"/>
      <c r="G47" s="3"/>
    </row>
  </sheetData>
  <conditionalFormatting sqref="B2">
    <cfRule type="expression" dxfId="57" priority="1">
      <formula>NOT(_xlfn.ISFORMULA(B2))</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0"/>
  <dimension ref="A1:E27"/>
  <sheetViews>
    <sheetView zoomScale="145" zoomScaleNormal="145" workbookViewId="0">
      <selection activeCell="B2" sqref="B2"/>
    </sheetView>
  </sheetViews>
  <sheetFormatPr defaultRowHeight="12.75" x14ac:dyDescent="0.2"/>
  <cols>
    <col min="1" max="1" width="16.5703125" customWidth="1"/>
    <col min="2" max="2" width="11.85546875" customWidth="1"/>
    <col min="3" max="3" width="7.5703125" customWidth="1"/>
    <col min="4" max="4" width="11.42578125" customWidth="1"/>
    <col min="5" max="5" width="23.140625" customWidth="1"/>
  </cols>
  <sheetData>
    <row r="1" spans="1:5" ht="18" x14ac:dyDescent="0.25">
      <c r="A1" s="361" t="s">
        <v>497</v>
      </c>
      <c r="B1" s="111"/>
      <c r="C1" s="111"/>
      <c r="D1" s="111"/>
      <c r="E1" s="111"/>
    </row>
    <row r="2" spans="1:5" s="357" customFormat="1" hidden="1" x14ac:dyDescent="0.2">
      <c r="A2" s="360" t="s">
        <v>599</v>
      </c>
      <c r="B2" s="358">
        <v>4.3518518518518515E-3</v>
      </c>
    </row>
    <row r="3" spans="1:5" s="304" customFormat="1" collapsed="1" x14ac:dyDescent="0.2">
      <c r="A3" s="363" t="str">
        <f>IF(A2="","",IF(Disable_Video_Hyperlinks,A2,HYPERLINK(Video_website&amp;A2,A2)))</f>
        <v>UNC_DAYT_EXCEL_4.5.5_LECTURE_SOLVER_PARAMETERS_&amp;_SETTING_CONSTRAINTS.mp4</v>
      </c>
    </row>
    <row r="4" spans="1:5" s="304" customFormat="1" x14ac:dyDescent="0.2">
      <c r="A4" s="356">
        <f>IF(B2="","",B2)</f>
        <v>4.3518518518518515E-3</v>
      </c>
    </row>
    <row r="5" spans="1:5" s="304" customFormat="1" ht="13.5" thickBot="1" x14ac:dyDescent="0.25"/>
    <row r="6" spans="1:5" ht="13.5" customHeight="1" thickBot="1" x14ac:dyDescent="0.25">
      <c r="A6" s="134"/>
      <c r="B6" s="133" t="s">
        <v>393</v>
      </c>
      <c r="C6" s="133" t="s">
        <v>392</v>
      </c>
      <c r="D6" s="132" t="s">
        <v>391</v>
      </c>
      <c r="E6" s="131"/>
    </row>
    <row r="7" spans="1:5" x14ac:dyDescent="0.2">
      <c r="A7" s="130" t="s">
        <v>390</v>
      </c>
      <c r="B7" s="315"/>
      <c r="C7" s="311">
        <v>2</v>
      </c>
      <c r="D7" s="312">
        <v>600</v>
      </c>
      <c r="E7" s="207"/>
    </row>
    <row r="8" spans="1:5" x14ac:dyDescent="0.2">
      <c r="A8" s="130" t="s">
        <v>389</v>
      </c>
      <c r="B8" s="315"/>
      <c r="C8" s="311">
        <v>3</v>
      </c>
      <c r="D8" s="312">
        <v>800</v>
      </c>
      <c r="E8" s="207"/>
    </row>
    <row r="9" spans="1:5" x14ac:dyDescent="0.2">
      <c r="A9" s="130" t="s">
        <v>388</v>
      </c>
      <c r="B9" s="315"/>
      <c r="C9" s="311">
        <v>3</v>
      </c>
      <c r="D9" s="312">
        <v>1000</v>
      </c>
      <c r="E9" s="207"/>
    </row>
    <row r="10" spans="1:5" x14ac:dyDescent="0.2">
      <c r="A10" s="124" t="s">
        <v>387</v>
      </c>
      <c r="B10" s="315"/>
      <c r="C10" s="311">
        <v>5</v>
      </c>
      <c r="D10" s="312">
        <v>1300</v>
      </c>
      <c r="E10" s="208"/>
    </row>
    <row r="11" spans="1:5" x14ac:dyDescent="0.2">
      <c r="A11" s="129"/>
      <c r="B11" s="224"/>
      <c r="C11" s="217"/>
      <c r="D11" s="218"/>
      <c r="E11" s="209"/>
    </row>
    <row r="12" spans="1:5" ht="13.5" thickBot="1" x14ac:dyDescent="0.25">
      <c r="A12" s="124"/>
      <c r="B12" s="219"/>
      <c r="C12" s="198"/>
      <c r="D12" s="199"/>
      <c r="E12" s="208"/>
    </row>
    <row r="13" spans="1:5" ht="13.5" thickBot="1" x14ac:dyDescent="0.25">
      <c r="A13" s="122" t="s">
        <v>10</v>
      </c>
      <c r="B13" s="220"/>
      <c r="C13" s="220"/>
      <c r="D13" s="220"/>
      <c r="E13" s="210"/>
    </row>
    <row r="14" spans="1:5" x14ac:dyDescent="0.2">
      <c r="A14" s="116" t="s">
        <v>385</v>
      </c>
      <c r="B14" s="221"/>
      <c r="C14" s="221"/>
      <c r="D14" s="221"/>
      <c r="E14" s="211">
        <f>SUMPRODUCT(B7:B11,C7:C11)</f>
        <v>0</v>
      </c>
    </row>
    <row r="15" spans="1:5" ht="13.5" thickBot="1" x14ac:dyDescent="0.25">
      <c r="A15" s="118" t="s">
        <v>384</v>
      </c>
      <c r="B15" s="222"/>
      <c r="C15" s="222"/>
      <c r="D15" s="222"/>
      <c r="E15" s="313">
        <v>4500</v>
      </c>
    </row>
    <row r="16" spans="1:5" x14ac:dyDescent="0.2">
      <c r="A16" s="116" t="s">
        <v>383</v>
      </c>
      <c r="B16" s="221"/>
      <c r="C16" s="221"/>
      <c r="D16" s="221"/>
      <c r="E16" s="211">
        <f>B7+B9</f>
        <v>0</v>
      </c>
    </row>
    <row r="17" spans="1:5" ht="13.5" thickBot="1" x14ac:dyDescent="0.25">
      <c r="A17" s="118" t="s">
        <v>382</v>
      </c>
      <c r="B17" s="222"/>
      <c r="C17" s="222"/>
      <c r="D17" s="222"/>
      <c r="E17" s="313">
        <v>800</v>
      </c>
    </row>
    <row r="18" spans="1:5" x14ac:dyDescent="0.2">
      <c r="A18" s="116" t="s">
        <v>381</v>
      </c>
      <c r="B18" s="221"/>
      <c r="C18" s="221"/>
      <c r="D18" s="221"/>
      <c r="E18" s="211">
        <f>B8+B10</f>
        <v>0</v>
      </c>
    </row>
    <row r="19" spans="1:5" ht="13.5" thickBot="1" x14ac:dyDescent="0.25">
      <c r="A19" s="118" t="s">
        <v>380</v>
      </c>
      <c r="B19" s="222"/>
      <c r="C19" s="222"/>
      <c r="D19" s="222"/>
      <c r="E19" s="313">
        <v>900</v>
      </c>
    </row>
    <row r="20" spans="1:5" x14ac:dyDescent="0.2">
      <c r="A20" s="116" t="s">
        <v>379</v>
      </c>
      <c r="B20" s="221"/>
      <c r="C20" s="221"/>
      <c r="D20" s="221"/>
      <c r="E20" s="211">
        <f>B7+B8</f>
        <v>0</v>
      </c>
    </row>
    <row r="21" spans="1:5" ht="13.5" thickBot="1" x14ac:dyDescent="0.25">
      <c r="A21" s="118" t="s">
        <v>378</v>
      </c>
      <c r="B21" s="222"/>
      <c r="C21" s="222"/>
      <c r="D21" s="222"/>
      <c r="E21" s="313">
        <v>700</v>
      </c>
    </row>
    <row r="22" spans="1:5" x14ac:dyDescent="0.2">
      <c r="A22" s="116" t="s">
        <v>377</v>
      </c>
      <c r="B22" s="221"/>
      <c r="C22" s="221"/>
      <c r="D22" s="221"/>
      <c r="E22" s="211">
        <f>B9+B10</f>
        <v>0</v>
      </c>
    </row>
    <row r="23" spans="1:5" ht="13.5" thickBot="1" x14ac:dyDescent="0.25">
      <c r="A23" s="118" t="s">
        <v>376</v>
      </c>
      <c r="B23" s="222"/>
      <c r="C23" s="222"/>
      <c r="D23" s="222"/>
      <c r="E23" s="313">
        <v>1000</v>
      </c>
    </row>
    <row r="24" spans="1:5" x14ac:dyDescent="0.2">
      <c r="A24" s="116" t="s">
        <v>375</v>
      </c>
      <c r="B24" s="221"/>
      <c r="C24" s="221"/>
      <c r="D24" s="221"/>
      <c r="E24" s="314">
        <v>20</v>
      </c>
    </row>
    <row r="25" spans="1:5" ht="13.5" thickBot="1" x14ac:dyDescent="0.25">
      <c r="A25" s="115" t="s">
        <v>374</v>
      </c>
      <c r="B25" s="223"/>
      <c r="C25" s="223"/>
      <c r="D25" s="223"/>
      <c r="E25" s="212">
        <f>SUMPRODUCT(B7:B11,D7:D11)-E14*E24</f>
        <v>0</v>
      </c>
    </row>
    <row r="26" spans="1:5" x14ac:dyDescent="0.2">
      <c r="B26" s="205"/>
      <c r="C26" s="205"/>
      <c r="D26" s="205"/>
      <c r="E26" s="213"/>
    </row>
    <row r="27" spans="1:5" x14ac:dyDescent="0.2">
      <c r="A27" s="304" t="s">
        <v>557</v>
      </c>
    </row>
  </sheetData>
  <phoneticPr fontId="2" type="noConversion"/>
  <conditionalFormatting sqref="E14">
    <cfRule type="cellIs" dxfId="56" priority="4" stopIfTrue="1" operator="greaterThan">
      <formula>$E$15</formula>
    </cfRule>
  </conditionalFormatting>
  <conditionalFormatting sqref="E16 E18 E20 E22">
    <cfRule type="cellIs" dxfId="55" priority="3" stopIfTrue="1" operator="greaterThan">
      <formula>E17</formula>
    </cfRule>
  </conditionalFormatting>
  <conditionalFormatting sqref="B2">
    <cfRule type="expression" dxfId="54"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1"/>
  <dimension ref="A1:E34"/>
  <sheetViews>
    <sheetView zoomScale="145" zoomScaleNormal="145" workbookViewId="0">
      <selection activeCell="B2" sqref="B2"/>
    </sheetView>
  </sheetViews>
  <sheetFormatPr defaultRowHeight="12.75" x14ac:dyDescent="0.2"/>
  <cols>
    <col min="1" max="1" width="16.5703125" customWidth="1"/>
    <col min="2" max="2" width="15.42578125" customWidth="1"/>
    <col min="3" max="3" width="7.5703125" customWidth="1"/>
    <col min="4" max="4" width="11.42578125" customWidth="1"/>
    <col min="5" max="5" width="23.140625" customWidth="1"/>
  </cols>
  <sheetData>
    <row r="1" spans="1:5" ht="18" x14ac:dyDescent="0.25">
      <c r="A1" s="361" t="s">
        <v>561</v>
      </c>
      <c r="B1" s="111"/>
      <c r="C1" s="111"/>
      <c r="D1" s="111"/>
      <c r="E1" s="111"/>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ht="13.5" thickBot="1" x14ac:dyDescent="0.25"/>
    <row r="6" spans="1:5" ht="13.5" customHeight="1" thickBot="1" x14ac:dyDescent="0.25">
      <c r="A6" s="134"/>
      <c r="B6" s="133" t="s">
        <v>393</v>
      </c>
      <c r="C6" s="133" t="s">
        <v>392</v>
      </c>
      <c r="D6" s="132" t="s">
        <v>391</v>
      </c>
      <c r="E6" s="131"/>
    </row>
    <row r="7" spans="1:5" x14ac:dyDescent="0.2">
      <c r="A7" s="130" t="s">
        <v>390</v>
      </c>
      <c r="B7" s="315"/>
      <c r="C7" s="311">
        <v>2</v>
      </c>
      <c r="D7" s="312">
        <v>600</v>
      </c>
      <c r="E7" s="207"/>
    </row>
    <row r="8" spans="1:5" x14ac:dyDescent="0.2">
      <c r="A8" s="130" t="s">
        <v>389</v>
      </c>
      <c r="B8" s="315"/>
      <c r="C8" s="311">
        <v>3</v>
      </c>
      <c r="D8" s="312">
        <v>800</v>
      </c>
      <c r="E8" s="207"/>
    </row>
    <row r="9" spans="1:5" x14ac:dyDescent="0.2">
      <c r="A9" s="130" t="s">
        <v>388</v>
      </c>
      <c r="B9" s="315"/>
      <c r="C9" s="311">
        <v>3</v>
      </c>
      <c r="D9" s="312">
        <v>1000</v>
      </c>
      <c r="E9" s="207"/>
    </row>
    <row r="10" spans="1:5" x14ac:dyDescent="0.2">
      <c r="A10" s="124" t="s">
        <v>387</v>
      </c>
      <c r="B10" s="315"/>
      <c r="C10" s="311">
        <v>5</v>
      </c>
      <c r="D10" s="312">
        <v>1300</v>
      </c>
      <c r="E10" s="208"/>
    </row>
    <row r="11" spans="1:5" x14ac:dyDescent="0.2">
      <c r="A11" s="129"/>
      <c r="B11" s="224"/>
      <c r="C11" s="217"/>
      <c r="D11" s="218"/>
      <c r="E11" s="209"/>
    </row>
    <row r="12" spans="1:5" ht="13.5" thickBot="1" x14ac:dyDescent="0.25">
      <c r="A12" s="124"/>
      <c r="B12" s="219"/>
      <c r="C12" s="198"/>
      <c r="D12" s="199"/>
      <c r="E12" s="208"/>
    </row>
    <row r="13" spans="1:5" ht="13.5" thickBot="1" x14ac:dyDescent="0.25">
      <c r="A13" s="122" t="s">
        <v>10</v>
      </c>
      <c r="B13" s="220"/>
      <c r="C13" s="220"/>
      <c r="D13" s="220"/>
      <c r="E13" s="210"/>
    </row>
    <row r="14" spans="1:5" x14ac:dyDescent="0.2">
      <c r="A14" s="116" t="s">
        <v>385</v>
      </c>
      <c r="B14" s="221"/>
      <c r="C14" s="221"/>
      <c r="D14" s="221"/>
      <c r="E14" s="211">
        <f>SUMPRODUCT(B7:B11,C7:C11)</f>
        <v>0</v>
      </c>
    </row>
    <row r="15" spans="1:5" ht="13.5" thickBot="1" x14ac:dyDescent="0.25">
      <c r="A15" s="118" t="s">
        <v>384</v>
      </c>
      <c r="B15" s="222"/>
      <c r="C15" s="222"/>
      <c r="D15" s="222"/>
      <c r="E15" s="313">
        <v>4500</v>
      </c>
    </row>
    <row r="16" spans="1:5" x14ac:dyDescent="0.2">
      <c r="A16" s="116" t="s">
        <v>383</v>
      </c>
      <c r="B16" s="221"/>
      <c r="C16" s="221"/>
      <c r="D16" s="221"/>
      <c r="E16" s="211">
        <f>B7+B9</f>
        <v>0</v>
      </c>
    </row>
    <row r="17" spans="1:5" ht="13.5" thickBot="1" x14ac:dyDescent="0.25">
      <c r="A17" s="118" t="s">
        <v>382</v>
      </c>
      <c r="B17" s="222"/>
      <c r="C17" s="222"/>
      <c r="D17" s="222"/>
      <c r="E17" s="313">
        <v>800</v>
      </c>
    </row>
    <row r="18" spans="1:5" x14ac:dyDescent="0.2">
      <c r="A18" s="116" t="s">
        <v>381</v>
      </c>
      <c r="B18" s="221"/>
      <c r="C18" s="221"/>
      <c r="D18" s="221"/>
      <c r="E18" s="211">
        <f>B8+B10</f>
        <v>0</v>
      </c>
    </row>
    <row r="19" spans="1:5" ht="13.5" thickBot="1" x14ac:dyDescent="0.25">
      <c r="A19" s="118" t="s">
        <v>380</v>
      </c>
      <c r="B19" s="222"/>
      <c r="C19" s="222"/>
      <c r="D19" s="222"/>
      <c r="E19" s="313">
        <v>900</v>
      </c>
    </row>
    <row r="20" spans="1:5" x14ac:dyDescent="0.2">
      <c r="A20" s="116" t="s">
        <v>379</v>
      </c>
      <c r="B20" s="221"/>
      <c r="C20" s="221"/>
      <c r="D20" s="221"/>
      <c r="E20" s="211">
        <f>B7+B8</f>
        <v>0</v>
      </c>
    </row>
    <row r="21" spans="1:5" ht="13.5" thickBot="1" x14ac:dyDescent="0.25">
      <c r="A21" s="118" t="s">
        <v>378</v>
      </c>
      <c r="B21" s="222"/>
      <c r="C21" s="222"/>
      <c r="D21" s="222"/>
      <c r="E21" s="313">
        <v>700</v>
      </c>
    </row>
    <row r="22" spans="1:5" x14ac:dyDescent="0.2">
      <c r="A22" s="116" t="s">
        <v>377</v>
      </c>
      <c r="B22" s="221"/>
      <c r="C22" s="221"/>
      <c r="D22" s="221"/>
      <c r="E22" s="211">
        <f>B9+B10</f>
        <v>0</v>
      </c>
    </row>
    <row r="23" spans="1:5" ht="13.5" thickBot="1" x14ac:dyDescent="0.25">
      <c r="A23" s="118" t="s">
        <v>376</v>
      </c>
      <c r="B23" s="222"/>
      <c r="C23" s="222"/>
      <c r="D23" s="222"/>
      <c r="E23" s="313">
        <v>1000</v>
      </c>
    </row>
    <row r="24" spans="1:5" x14ac:dyDescent="0.2">
      <c r="A24" s="116" t="s">
        <v>375</v>
      </c>
      <c r="B24" s="221"/>
      <c r="C24" s="221"/>
      <c r="D24" s="221"/>
      <c r="E24" s="314">
        <v>20</v>
      </c>
    </row>
    <row r="25" spans="1:5" ht="13.5" thickBot="1" x14ac:dyDescent="0.25">
      <c r="A25" s="115" t="s">
        <v>374</v>
      </c>
      <c r="B25" s="114"/>
      <c r="C25" s="114"/>
      <c r="D25" s="114"/>
      <c r="E25" s="113">
        <f>SUMPRODUCT(B7:B11,D7:D11)-E14*E24</f>
        <v>0</v>
      </c>
    </row>
    <row r="26" spans="1:5" x14ac:dyDescent="0.2">
      <c r="E26" s="112"/>
    </row>
    <row r="28" spans="1:5" x14ac:dyDescent="0.2">
      <c r="A28" s="378" t="s">
        <v>558</v>
      </c>
      <c r="B28" s="379"/>
      <c r="C28" s="379"/>
      <c r="D28" s="379"/>
      <c r="E28" s="379"/>
    </row>
    <row r="29" spans="1:5" x14ac:dyDescent="0.2">
      <c r="A29" s="379"/>
      <c r="B29" s="379"/>
      <c r="C29" s="379"/>
      <c r="D29" s="379"/>
      <c r="E29" s="379"/>
    </row>
    <row r="30" spans="1:5" x14ac:dyDescent="0.2">
      <c r="A30" s="379"/>
      <c r="B30" s="379"/>
      <c r="C30" s="379"/>
      <c r="D30" s="379"/>
      <c r="E30" s="379"/>
    </row>
    <row r="31" spans="1:5" x14ac:dyDescent="0.2">
      <c r="A31" s="379"/>
      <c r="B31" s="379"/>
      <c r="C31" s="379"/>
      <c r="D31" s="379"/>
      <c r="E31" s="379"/>
    </row>
    <row r="32" spans="1:5" x14ac:dyDescent="0.2">
      <c r="A32" s="379"/>
      <c r="B32" s="379"/>
      <c r="C32" s="379"/>
      <c r="D32" s="379"/>
      <c r="E32" s="379"/>
    </row>
    <row r="33" spans="1:5" x14ac:dyDescent="0.2">
      <c r="A33" s="379"/>
      <c r="B33" s="379"/>
      <c r="C33" s="379"/>
      <c r="D33" s="379"/>
      <c r="E33" s="379"/>
    </row>
    <row r="34" spans="1:5" x14ac:dyDescent="0.2">
      <c r="A34" s="379"/>
      <c r="B34" s="379"/>
      <c r="C34" s="379"/>
      <c r="D34" s="379"/>
      <c r="E34" s="379"/>
    </row>
  </sheetData>
  <mergeCells count="1">
    <mergeCell ref="A28:E34"/>
  </mergeCells>
  <phoneticPr fontId="2" type="noConversion"/>
  <conditionalFormatting sqref="E14">
    <cfRule type="cellIs" dxfId="53" priority="3" stopIfTrue="1" operator="greaterThan">
      <formula>$E$15</formula>
    </cfRule>
  </conditionalFormatting>
  <conditionalFormatting sqref="E16 E18 E20 E22">
    <cfRule type="cellIs" dxfId="52" priority="2" stopIfTrue="1" operator="greaterThan">
      <formula>E17</formula>
    </cfRule>
  </conditionalFormatting>
  <conditionalFormatting sqref="B2">
    <cfRule type="expression" dxfId="51"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2"/>
  <dimension ref="A1:Z38"/>
  <sheetViews>
    <sheetView zoomScale="130" zoomScaleNormal="130" workbookViewId="0">
      <selection activeCell="B2" sqref="B2"/>
    </sheetView>
  </sheetViews>
  <sheetFormatPr defaultRowHeight="12.75" x14ac:dyDescent="0.2"/>
  <cols>
    <col min="1" max="1" width="16.5703125" customWidth="1"/>
    <col min="2" max="2" width="15.42578125" customWidth="1"/>
    <col min="3" max="3" width="7.5703125" customWidth="1"/>
    <col min="4" max="4" width="11.42578125" customWidth="1"/>
    <col min="5" max="5" width="23.140625" customWidth="1"/>
    <col min="26" max="26" width="9.140625" customWidth="1"/>
  </cols>
  <sheetData>
    <row r="1" spans="1:5" ht="18" x14ac:dyDescent="0.25">
      <c r="A1" s="361" t="s">
        <v>498</v>
      </c>
      <c r="B1" s="111"/>
      <c r="C1" s="111"/>
      <c r="D1" s="111"/>
      <c r="E1" s="111"/>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ht="13.5" thickBot="1" x14ac:dyDescent="0.25"/>
    <row r="6" spans="1:5" ht="13.5" customHeight="1" thickBot="1" x14ac:dyDescent="0.25">
      <c r="A6" s="134"/>
      <c r="B6" s="133" t="s">
        <v>393</v>
      </c>
      <c r="C6" s="133" t="s">
        <v>392</v>
      </c>
      <c r="D6" s="132" t="s">
        <v>391</v>
      </c>
      <c r="E6" s="131"/>
    </row>
    <row r="7" spans="1:5" x14ac:dyDescent="0.2">
      <c r="A7" s="130" t="s">
        <v>390</v>
      </c>
      <c r="B7" s="315">
        <v>0</v>
      </c>
      <c r="C7" s="311">
        <v>2</v>
      </c>
      <c r="D7" s="312">
        <v>600</v>
      </c>
      <c r="E7" s="207"/>
    </row>
    <row r="8" spans="1:5" x14ac:dyDescent="0.2">
      <c r="A8" s="130" t="s">
        <v>389</v>
      </c>
      <c r="B8" s="315">
        <v>0</v>
      </c>
      <c r="C8" s="311">
        <v>3</v>
      </c>
      <c r="D8" s="312">
        <v>800</v>
      </c>
      <c r="E8" s="207"/>
    </row>
    <row r="9" spans="1:5" x14ac:dyDescent="0.2">
      <c r="A9" s="130" t="s">
        <v>388</v>
      </c>
      <c r="B9" s="315">
        <v>0</v>
      </c>
      <c r="C9" s="311">
        <v>3</v>
      </c>
      <c r="D9" s="312">
        <v>1000</v>
      </c>
      <c r="E9" s="207"/>
    </row>
    <row r="10" spans="1:5" x14ac:dyDescent="0.2">
      <c r="A10" s="124" t="s">
        <v>387</v>
      </c>
      <c r="B10" s="315">
        <v>0</v>
      </c>
      <c r="C10" s="311">
        <v>5</v>
      </c>
      <c r="D10" s="312">
        <v>1300</v>
      </c>
      <c r="E10" s="208"/>
    </row>
    <row r="11" spans="1:5" x14ac:dyDescent="0.2">
      <c r="A11" s="129"/>
      <c r="B11" s="224"/>
      <c r="C11" s="217"/>
      <c r="D11" s="218"/>
      <c r="E11" s="209"/>
    </row>
    <row r="12" spans="1:5" ht="13.5" thickBot="1" x14ac:dyDescent="0.25">
      <c r="A12" s="124"/>
      <c r="B12" s="219"/>
      <c r="C12" s="198"/>
      <c r="D12" s="199"/>
      <c r="E12" s="208"/>
    </row>
    <row r="13" spans="1:5" ht="13.5" thickBot="1" x14ac:dyDescent="0.25">
      <c r="A13" s="122" t="s">
        <v>10</v>
      </c>
      <c r="B13" s="220"/>
      <c r="C13" s="220"/>
      <c r="D13" s="220"/>
      <c r="E13" s="210"/>
    </row>
    <row r="14" spans="1:5" x14ac:dyDescent="0.2">
      <c r="A14" s="116" t="s">
        <v>385</v>
      </c>
      <c r="B14" s="221"/>
      <c r="C14" s="221"/>
      <c r="D14" s="221"/>
      <c r="E14" s="211">
        <f>SUMPRODUCT(B7:B11,C7:C11)</f>
        <v>0</v>
      </c>
    </row>
    <row r="15" spans="1:5" ht="13.5" thickBot="1" x14ac:dyDescent="0.25">
      <c r="A15" s="118" t="s">
        <v>384</v>
      </c>
      <c r="B15" s="222"/>
      <c r="C15" s="222"/>
      <c r="D15" s="222"/>
      <c r="E15" s="313">
        <v>4500</v>
      </c>
    </row>
    <row r="16" spans="1:5" x14ac:dyDescent="0.2">
      <c r="A16" s="116" t="s">
        <v>383</v>
      </c>
      <c r="B16" s="221"/>
      <c r="C16" s="221"/>
      <c r="D16" s="221"/>
      <c r="E16" s="211">
        <f>B7+B9</f>
        <v>0</v>
      </c>
    </row>
    <row r="17" spans="1:5" ht="13.5" thickBot="1" x14ac:dyDescent="0.25">
      <c r="A17" s="118" t="s">
        <v>382</v>
      </c>
      <c r="B17" s="222"/>
      <c r="C17" s="222"/>
      <c r="D17" s="222"/>
      <c r="E17" s="313">
        <v>800</v>
      </c>
    </row>
    <row r="18" spans="1:5" x14ac:dyDescent="0.2">
      <c r="A18" s="116" t="s">
        <v>381</v>
      </c>
      <c r="B18" s="221"/>
      <c r="C18" s="221"/>
      <c r="D18" s="221"/>
      <c r="E18" s="211">
        <f>B8+B10</f>
        <v>0</v>
      </c>
    </row>
    <row r="19" spans="1:5" ht="13.5" thickBot="1" x14ac:dyDescent="0.25">
      <c r="A19" s="118" t="s">
        <v>380</v>
      </c>
      <c r="B19" s="222"/>
      <c r="C19" s="222"/>
      <c r="D19" s="222"/>
      <c r="E19" s="313">
        <v>900</v>
      </c>
    </row>
    <row r="20" spans="1:5" x14ac:dyDescent="0.2">
      <c r="A20" s="116" t="s">
        <v>379</v>
      </c>
      <c r="B20" s="221"/>
      <c r="C20" s="221"/>
      <c r="D20" s="221"/>
      <c r="E20" s="211">
        <f>B7+B8</f>
        <v>0</v>
      </c>
    </row>
    <row r="21" spans="1:5" ht="13.5" thickBot="1" x14ac:dyDescent="0.25">
      <c r="A21" s="118" t="s">
        <v>378</v>
      </c>
      <c r="B21" s="222"/>
      <c r="C21" s="222"/>
      <c r="D21" s="222"/>
      <c r="E21" s="313">
        <v>700</v>
      </c>
    </row>
    <row r="22" spans="1:5" x14ac:dyDescent="0.2">
      <c r="A22" s="116" t="s">
        <v>377</v>
      </c>
      <c r="B22" s="221"/>
      <c r="C22" s="221"/>
      <c r="D22" s="221"/>
      <c r="E22" s="211">
        <f>B9+B10</f>
        <v>0</v>
      </c>
    </row>
    <row r="23" spans="1:5" ht="13.5" thickBot="1" x14ac:dyDescent="0.25">
      <c r="A23" s="118" t="s">
        <v>376</v>
      </c>
      <c r="B23" s="222"/>
      <c r="C23" s="222"/>
      <c r="D23" s="222"/>
      <c r="E23" s="313">
        <v>1000</v>
      </c>
    </row>
    <row r="24" spans="1:5" x14ac:dyDescent="0.2">
      <c r="A24" s="116" t="s">
        <v>375</v>
      </c>
      <c r="B24" s="221"/>
      <c r="C24" s="221"/>
      <c r="D24" s="221"/>
      <c r="E24" s="314">
        <v>20</v>
      </c>
    </row>
    <row r="25" spans="1:5" ht="13.5" thickBot="1" x14ac:dyDescent="0.25">
      <c r="A25" s="115" t="s">
        <v>374</v>
      </c>
      <c r="B25" s="114"/>
      <c r="C25" s="114"/>
      <c r="D25" s="114"/>
      <c r="E25" s="113">
        <f>SUMPRODUCT(B7:B11,D7:D11)-E14*E24</f>
        <v>0</v>
      </c>
    </row>
    <row r="26" spans="1:5" x14ac:dyDescent="0.2">
      <c r="E26" s="112"/>
    </row>
    <row r="28" spans="1:5" x14ac:dyDescent="0.2">
      <c r="A28" s="378" t="s">
        <v>569</v>
      </c>
      <c r="B28" s="379"/>
      <c r="C28" s="379"/>
      <c r="D28" s="379"/>
      <c r="E28" s="379"/>
    </row>
    <row r="29" spans="1:5" x14ac:dyDescent="0.2">
      <c r="A29" s="379"/>
      <c r="B29" s="379"/>
      <c r="C29" s="379"/>
      <c r="D29" s="379"/>
      <c r="E29" s="379"/>
    </row>
    <row r="30" spans="1:5" x14ac:dyDescent="0.2">
      <c r="A30" s="379"/>
      <c r="B30" s="379"/>
      <c r="C30" s="379"/>
      <c r="D30" s="379"/>
      <c r="E30" s="379"/>
    </row>
    <row r="31" spans="1:5" x14ac:dyDescent="0.2">
      <c r="A31" s="379"/>
      <c r="B31" s="379"/>
      <c r="C31" s="379"/>
      <c r="D31" s="379"/>
      <c r="E31" s="379"/>
    </row>
    <row r="32" spans="1:5" x14ac:dyDescent="0.2">
      <c r="A32" s="379"/>
      <c r="B32" s="379"/>
      <c r="C32" s="379"/>
      <c r="D32" s="379"/>
      <c r="E32" s="379"/>
    </row>
    <row r="33" spans="1:26" x14ac:dyDescent="0.2">
      <c r="A33" s="379"/>
      <c r="B33" s="379"/>
      <c r="C33" s="379"/>
      <c r="D33" s="379"/>
      <c r="E33" s="379"/>
    </row>
    <row r="34" spans="1:26" x14ac:dyDescent="0.2">
      <c r="A34" s="379"/>
      <c r="B34" s="379"/>
      <c r="C34" s="379"/>
      <c r="D34" s="379"/>
      <c r="E34" s="379"/>
    </row>
    <row r="35" spans="1:26" x14ac:dyDescent="0.2">
      <c r="A35" s="379"/>
      <c r="B35" s="379"/>
      <c r="C35" s="379"/>
      <c r="D35" s="379"/>
      <c r="E35" s="379"/>
    </row>
    <row r="38" spans="1:26" ht="25.5" customHeight="1" x14ac:dyDescent="0.2">
      <c r="A38" s="381" t="s">
        <v>578</v>
      </c>
      <c r="B38" s="381"/>
      <c r="C38" s="381"/>
      <c r="D38" s="381"/>
      <c r="E38" s="381"/>
      <c r="Z38" s="309"/>
    </row>
  </sheetData>
  <mergeCells count="2">
    <mergeCell ref="A28:E35"/>
    <mergeCell ref="A38:E38"/>
  </mergeCells>
  <phoneticPr fontId="2" type="noConversion"/>
  <conditionalFormatting sqref="E14">
    <cfRule type="cellIs" dxfId="50" priority="3" stopIfTrue="1" operator="greaterThan">
      <formula>$E$15</formula>
    </cfRule>
  </conditionalFormatting>
  <conditionalFormatting sqref="E16 E18 E20 E22">
    <cfRule type="cellIs" dxfId="49" priority="2" stopIfTrue="1" operator="greaterThan">
      <formula>E17</formula>
    </cfRule>
  </conditionalFormatting>
  <conditionalFormatting sqref="B2">
    <cfRule type="expression" dxfId="48" priority="1">
      <formula>NOT(_xlfn.ISFORMULA(B2))</formula>
    </cfRule>
  </conditionalFormatting>
  <hyperlinks>
    <hyperlink ref="A38:E38" r:id="rId1" display="Note:  For information about the various Solving Methods, you can refer to websites such as https://www.engineerexcel.com/excel-solver-solving-method-choose/." xr:uid="{F44F0C88-01CB-4467-B97A-33CC859735B7}"/>
  </hyperlinks>
  <pageMargins left="0.75" right="0.75" top="1" bottom="1" header="0.5" footer="0.5"/>
  <pageSetup orientation="portrait" r:id="rId2"/>
  <headerFooter alignWithMargins="0">
    <oddHeader>&amp;A</oddHeader>
    <oddFooter>Page &amp;P</oddFooter>
  </headerFooter>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3"/>
  <dimension ref="A1:E36"/>
  <sheetViews>
    <sheetView zoomScale="145" zoomScaleNormal="145" workbookViewId="0">
      <selection activeCell="A4" sqref="A4"/>
    </sheetView>
  </sheetViews>
  <sheetFormatPr defaultRowHeight="12.75" x14ac:dyDescent="0.2"/>
  <cols>
    <col min="1" max="1" width="18" customWidth="1"/>
    <col min="2" max="2" width="12" customWidth="1"/>
    <col min="3" max="3" width="8.5703125" customWidth="1"/>
    <col min="4" max="4" width="11.42578125" customWidth="1"/>
    <col min="5" max="5" width="17.28515625" customWidth="1"/>
  </cols>
  <sheetData>
    <row r="1" spans="1:5" ht="18" x14ac:dyDescent="0.25">
      <c r="A1" s="361" t="s">
        <v>582</v>
      </c>
      <c r="B1" s="111"/>
      <c r="C1" s="111"/>
      <c r="D1" s="111"/>
      <c r="E1" s="111"/>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ht="13.5" thickBot="1" x14ac:dyDescent="0.25"/>
    <row r="6" spans="1:5" ht="13.5" customHeight="1" thickBot="1" x14ac:dyDescent="0.25">
      <c r="A6" s="134"/>
      <c r="B6" s="133" t="s">
        <v>393</v>
      </c>
      <c r="C6" s="133" t="s">
        <v>392</v>
      </c>
      <c r="D6" s="132" t="s">
        <v>391</v>
      </c>
      <c r="E6" s="131"/>
    </row>
    <row r="7" spans="1:5" x14ac:dyDescent="0.2">
      <c r="A7" s="130" t="s">
        <v>390</v>
      </c>
      <c r="B7" s="315">
        <v>0</v>
      </c>
      <c r="C7" s="311">
        <v>2</v>
      </c>
      <c r="D7" s="312">
        <v>600</v>
      </c>
      <c r="E7" s="25"/>
    </row>
    <row r="8" spans="1:5" x14ac:dyDescent="0.2">
      <c r="A8" s="130" t="s">
        <v>389</v>
      </c>
      <c r="B8" s="315">
        <v>0</v>
      </c>
      <c r="C8" s="311">
        <v>3</v>
      </c>
      <c r="D8" s="312">
        <v>800</v>
      </c>
      <c r="E8" s="25"/>
    </row>
    <row r="9" spans="1:5" x14ac:dyDescent="0.2">
      <c r="A9" s="130" t="s">
        <v>388</v>
      </c>
      <c r="B9" s="315">
        <v>0</v>
      </c>
      <c r="C9" s="311">
        <v>3</v>
      </c>
      <c r="D9" s="312">
        <v>1000</v>
      </c>
      <c r="E9" s="25"/>
    </row>
    <row r="10" spans="1:5" x14ac:dyDescent="0.2">
      <c r="A10" s="124" t="s">
        <v>387</v>
      </c>
      <c r="B10" s="315">
        <v>0</v>
      </c>
      <c r="C10" s="311">
        <v>5</v>
      </c>
      <c r="D10" s="312">
        <v>1300</v>
      </c>
      <c r="E10" s="31"/>
    </row>
    <row r="11" spans="1:5" x14ac:dyDescent="0.2">
      <c r="A11" s="129"/>
      <c r="B11" s="139"/>
      <c r="C11" s="138"/>
      <c r="D11" s="137"/>
      <c r="E11" s="125"/>
    </row>
    <row r="12" spans="1:5" ht="13.5" thickBot="1" x14ac:dyDescent="0.25">
      <c r="A12" s="124"/>
      <c r="B12" s="98"/>
      <c r="C12" s="24"/>
      <c r="D12" s="123"/>
      <c r="E12" s="31"/>
    </row>
    <row r="13" spans="1:5" ht="13.5" thickBot="1" x14ac:dyDescent="0.25">
      <c r="A13" s="122" t="s">
        <v>10</v>
      </c>
      <c r="B13" s="121"/>
      <c r="C13" s="121"/>
      <c r="D13" s="121"/>
      <c r="E13" s="120"/>
    </row>
    <row r="14" spans="1:5" x14ac:dyDescent="0.2">
      <c r="A14" s="116" t="s">
        <v>385</v>
      </c>
      <c r="B14" s="59"/>
      <c r="C14" s="59"/>
      <c r="D14" s="59"/>
      <c r="E14" s="119">
        <f>SUMPRODUCT(B7:B11,C7:C11)</f>
        <v>0</v>
      </c>
    </row>
    <row r="15" spans="1:5" ht="13.5" thickBot="1" x14ac:dyDescent="0.25">
      <c r="A15" s="118" t="s">
        <v>384</v>
      </c>
      <c r="B15" s="117"/>
      <c r="C15" s="117"/>
      <c r="D15" s="117"/>
      <c r="E15" s="313">
        <v>4500</v>
      </c>
    </row>
    <row r="16" spans="1:5" x14ac:dyDescent="0.2">
      <c r="A16" s="116" t="s">
        <v>383</v>
      </c>
      <c r="B16" s="59"/>
      <c r="C16" s="59"/>
      <c r="D16" s="59"/>
      <c r="E16" s="119">
        <f>B7+B9</f>
        <v>0</v>
      </c>
    </row>
    <row r="17" spans="1:5" ht="13.5" thickBot="1" x14ac:dyDescent="0.25">
      <c r="A17" s="118" t="s">
        <v>382</v>
      </c>
      <c r="B17" s="117"/>
      <c r="C17" s="117"/>
      <c r="D17" s="117"/>
      <c r="E17" s="313">
        <v>800</v>
      </c>
    </row>
    <row r="18" spans="1:5" x14ac:dyDescent="0.2">
      <c r="A18" s="116" t="s">
        <v>381</v>
      </c>
      <c r="B18" s="59"/>
      <c r="C18" s="59"/>
      <c r="D18" s="59"/>
      <c r="E18" s="119">
        <f>B8+B10</f>
        <v>0</v>
      </c>
    </row>
    <row r="19" spans="1:5" ht="13.5" thickBot="1" x14ac:dyDescent="0.25">
      <c r="A19" s="118" t="s">
        <v>380</v>
      </c>
      <c r="B19" s="117"/>
      <c r="C19" s="117"/>
      <c r="D19" s="117"/>
      <c r="E19" s="313">
        <v>900</v>
      </c>
    </row>
    <row r="20" spans="1:5" x14ac:dyDescent="0.2">
      <c r="A20" s="116" t="s">
        <v>379</v>
      </c>
      <c r="B20" s="59"/>
      <c r="C20" s="59"/>
      <c r="D20" s="59"/>
      <c r="E20" s="119">
        <f>B7+B8</f>
        <v>0</v>
      </c>
    </row>
    <row r="21" spans="1:5" ht="13.5" thickBot="1" x14ac:dyDescent="0.25">
      <c r="A21" s="118" t="s">
        <v>378</v>
      </c>
      <c r="B21" s="117"/>
      <c r="C21" s="117"/>
      <c r="D21" s="117"/>
      <c r="E21" s="313">
        <v>700</v>
      </c>
    </row>
    <row r="22" spans="1:5" x14ac:dyDescent="0.2">
      <c r="A22" s="116" t="s">
        <v>377</v>
      </c>
      <c r="B22" s="59"/>
      <c r="C22" s="59"/>
      <c r="D22" s="59"/>
      <c r="E22" s="119">
        <f>B9+B10</f>
        <v>0</v>
      </c>
    </row>
    <row r="23" spans="1:5" ht="13.5" thickBot="1" x14ac:dyDescent="0.25">
      <c r="A23" s="118" t="s">
        <v>376</v>
      </c>
      <c r="B23" s="117"/>
      <c r="C23" s="117"/>
      <c r="D23" s="117"/>
      <c r="E23" s="313">
        <v>1000</v>
      </c>
    </row>
    <row r="24" spans="1:5" x14ac:dyDescent="0.2">
      <c r="A24" s="116" t="s">
        <v>375</v>
      </c>
      <c r="B24" s="59"/>
      <c r="C24" s="59"/>
      <c r="D24" s="59"/>
      <c r="E24" s="314">
        <v>20</v>
      </c>
    </row>
    <row r="25" spans="1:5" ht="13.5" thickBot="1" x14ac:dyDescent="0.25">
      <c r="A25" s="115" t="s">
        <v>374</v>
      </c>
      <c r="B25" s="114"/>
      <c r="C25" s="114"/>
      <c r="D25" s="114"/>
      <c r="E25" s="113">
        <f>SUMPRODUCT(B7:B11,D7:D11)-E14*E24</f>
        <v>0</v>
      </c>
    </row>
    <row r="26" spans="1:5" x14ac:dyDescent="0.2">
      <c r="E26" s="112"/>
    </row>
    <row r="27" spans="1:5" x14ac:dyDescent="0.2">
      <c r="A27" s="378" t="s">
        <v>583</v>
      </c>
      <c r="B27" s="379"/>
      <c r="C27" s="379"/>
      <c r="D27" s="379"/>
      <c r="E27" s="379"/>
    </row>
    <row r="28" spans="1:5" x14ac:dyDescent="0.2">
      <c r="A28" s="379"/>
      <c r="B28" s="379"/>
      <c r="C28" s="379"/>
      <c r="D28" s="379"/>
      <c r="E28" s="379"/>
    </row>
    <row r="29" spans="1:5" x14ac:dyDescent="0.2">
      <c r="A29" s="379"/>
      <c r="B29" s="379"/>
      <c r="C29" s="379"/>
      <c r="D29" s="379"/>
      <c r="E29" s="379"/>
    </row>
    <row r="30" spans="1:5" x14ac:dyDescent="0.2">
      <c r="A30" s="379"/>
      <c r="B30" s="379"/>
      <c r="C30" s="379"/>
      <c r="D30" s="379"/>
      <c r="E30" s="379"/>
    </row>
    <row r="31" spans="1:5" x14ac:dyDescent="0.2">
      <c r="A31" s="379"/>
      <c r="B31" s="379"/>
      <c r="C31" s="379"/>
      <c r="D31" s="379"/>
      <c r="E31" s="379"/>
    </row>
    <row r="32" spans="1:5" x14ac:dyDescent="0.2">
      <c r="A32" s="379"/>
      <c r="B32" s="379"/>
      <c r="C32" s="379"/>
      <c r="D32" s="379"/>
      <c r="E32" s="379"/>
    </row>
    <row r="33" spans="1:5" x14ac:dyDescent="0.2">
      <c r="A33" s="379"/>
      <c r="B33" s="379"/>
      <c r="C33" s="379"/>
      <c r="D33" s="379"/>
      <c r="E33" s="379"/>
    </row>
    <row r="34" spans="1:5" x14ac:dyDescent="0.2">
      <c r="A34" s="379"/>
      <c r="B34" s="379"/>
      <c r="C34" s="379"/>
      <c r="D34" s="379"/>
      <c r="E34" s="379"/>
    </row>
    <row r="35" spans="1:5" x14ac:dyDescent="0.2">
      <c r="A35" s="379"/>
      <c r="B35" s="379"/>
      <c r="C35" s="379"/>
      <c r="D35" s="379"/>
      <c r="E35" s="379"/>
    </row>
    <row r="36" spans="1:5" x14ac:dyDescent="0.2">
      <c r="A36" s="379"/>
      <c r="B36" s="379"/>
      <c r="C36" s="379"/>
      <c r="D36" s="379"/>
      <c r="E36" s="379"/>
    </row>
  </sheetData>
  <mergeCells count="1">
    <mergeCell ref="A27:E36"/>
  </mergeCells>
  <phoneticPr fontId="2" type="noConversion"/>
  <conditionalFormatting sqref="E14">
    <cfRule type="cellIs" dxfId="47" priority="3" stopIfTrue="1" operator="greaterThan">
      <formula>$E$15</formula>
    </cfRule>
  </conditionalFormatting>
  <conditionalFormatting sqref="E16 E18 E20 E22">
    <cfRule type="cellIs" dxfId="46" priority="2" stopIfTrue="1" operator="greaterThan">
      <formula>E17</formula>
    </cfRule>
  </conditionalFormatting>
  <conditionalFormatting sqref="B2">
    <cfRule type="expression" dxfId="45"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dimension ref="A1:Z47"/>
  <sheetViews>
    <sheetView zoomScale="130" zoomScaleNormal="130" workbookViewId="0">
      <selection activeCell="A27" sqref="A27:K27"/>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s>
  <sheetData>
    <row r="1" spans="1:5" ht="18" x14ac:dyDescent="0.25">
      <c r="A1" s="361" t="s">
        <v>499</v>
      </c>
      <c r="B1" s="111"/>
      <c r="C1" s="111"/>
      <c r="D1" s="111"/>
      <c r="E1" s="111"/>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ht="13.5" thickBot="1" x14ac:dyDescent="0.25"/>
    <row r="6" spans="1:5" ht="13.5" customHeight="1" thickBot="1" x14ac:dyDescent="0.25">
      <c r="A6" s="134"/>
      <c r="B6" s="133" t="s">
        <v>393</v>
      </c>
      <c r="C6" s="133" t="s">
        <v>392</v>
      </c>
      <c r="D6" s="132" t="s">
        <v>391</v>
      </c>
      <c r="E6" s="131"/>
    </row>
    <row r="7" spans="1:5" x14ac:dyDescent="0.2">
      <c r="A7" s="130" t="s">
        <v>390</v>
      </c>
      <c r="B7" s="319">
        <v>-999.99999999999875</v>
      </c>
      <c r="C7" s="311">
        <v>2</v>
      </c>
      <c r="D7" s="312">
        <v>600</v>
      </c>
      <c r="E7" s="207"/>
    </row>
    <row r="8" spans="1:5" x14ac:dyDescent="0.2">
      <c r="A8" s="130" t="s">
        <v>389</v>
      </c>
      <c r="B8" s="197">
        <v>1700</v>
      </c>
      <c r="C8" s="311">
        <v>3</v>
      </c>
      <c r="D8" s="312">
        <v>800</v>
      </c>
      <c r="E8" s="207"/>
    </row>
    <row r="9" spans="1:5" x14ac:dyDescent="0.2">
      <c r="A9" s="130" t="s">
        <v>388</v>
      </c>
      <c r="B9" s="197">
        <v>1800</v>
      </c>
      <c r="C9" s="311">
        <v>3</v>
      </c>
      <c r="D9" s="312">
        <v>1000</v>
      </c>
      <c r="E9" s="207"/>
    </row>
    <row r="10" spans="1:5" x14ac:dyDescent="0.2">
      <c r="A10" s="124" t="s">
        <v>387</v>
      </c>
      <c r="B10" s="319">
        <v>-799.99999999999886</v>
      </c>
      <c r="C10" s="311">
        <v>5</v>
      </c>
      <c r="D10" s="312">
        <v>1300</v>
      </c>
      <c r="E10" s="208"/>
    </row>
    <row r="11" spans="1:5" x14ac:dyDescent="0.2">
      <c r="A11" s="129"/>
      <c r="B11" s="139"/>
      <c r="C11" s="217"/>
      <c r="D11" s="218"/>
      <c r="E11" s="209"/>
    </row>
    <row r="12" spans="1:5" ht="13.5" thickBot="1" x14ac:dyDescent="0.25">
      <c r="A12" s="124"/>
      <c r="B12" s="98"/>
      <c r="C12" s="198"/>
      <c r="D12" s="199"/>
      <c r="E12" s="208"/>
    </row>
    <row r="13" spans="1:5" ht="13.5" thickBot="1" x14ac:dyDescent="0.25">
      <c r="A13" s="122" t="s">
        <v>10</v>
      </c>
      <c r="B13" s="121"/>
      <c r="C13" s="220"/>
      <c r="D13" s="220"/>
      <c r="E13" s="210"/>
    </row>
    <row r="14" spans="1:5" x14ac:dyDescent="0.2">
      <c r="A14" s="116" t="s">
        <v>385</v>
      </c>
      <c r="B14" s="59"/>
      <c r="C14" s="221"/>
      <c r="D14" s="221"/>
      <c r="E14" s="211">
        <f>SUMPRODUCT(B7:B11,C7:C11)</f>
        <v>4500.0000000000091</v>
      </c>
    </row>
    <row r="15" spans="1:5" ht="13.5" thickBot="1" x14ac:dyDescent="0.25">
      <c r="A15" s="118" t="s">
        <v>384</v>
      </c>
      <c r="B15" s="117"/>
      <c r="C15" s="222"/>
      <c r="D15" s="222"/>
      <c r="E15" s="313">
        <v>4500</v>
      </c>
    </row>
    <row r="16" spans="1:5" x14ac:dyDescent="0.2">
      <c r="A16" s="116" t="s">
        <v>383</v>
      </c>
      <c r="B16" s="59"/>
      <c r="C16" s="221"/>
      <c r="D16" s="221"/>
      <c r="E16" s="211">
        <f>B7+B9</f>
        <v>800.00000000000125</v>
      </c>
    </row>
    <row r="17" spans="1:26" ht="13.5" thickBot="1" x14ac:dyDescent="0.25">
      <c r="A17" s="118" t="s">
        <v>382</v>
      </c>
      <c r="B17" s="117"/>
      <c r="C17" s="222"/>
      <c r="D17" s="222"/>
      <c r="E17" s="313">
        <v>800</v>
      </c>
    </row>
    <row r="18" spans="1:26" x14ac:dyDescent="0.2">
      <c r="A18" s="116" t="s">
        <v>381</v>
      </c>
      <c r="B18" s="59"/>
      <c r="C18" s="221"/>
      <c r="D18" s="221"/>
      <c r="E18" s="211">
        <f>B8+B10</f>
        <v>900.00000000000114</v>
      </c>
    </row>
    <row r="19" spans="1:26" ht="13.5" thickBot="1" x14ac:dyDescent="0.25">
      <c r="A19" s="118" t="s">
        <v>380</v>
      </c>
      <c r="B19" s="117"/>
      <c r="C19" s="222"/>
      <c r="D19" s="222"/>
      <c r="E19" s="313">
        <v>900</v>
      </c>
    </row>
    <row r="20" spans="1:26" x14ac:dyDescent="0.2">
      <c r="A20" s="116" t="s">
        <v>379</v>
      </c>
      <c r="B20" s="59"/>
      <c r="C20" s="221"/>
      <c r="D20" s="221"/>
      <c r="E20" s="211">
        <f>B7+B8</f>
        <v>700.00000000000125</v>
      </c>
    </row>
    <row r="21" spans="1:26" ht="13.5" thickBot="1" x14ac:dyDescent="0.25">
      <c r="A21" s="118" t="s">
        <v>378</v>
      </c>
      <c r="B21" s="117"/>
      <c r="C21" s="222"/>
      <c r="D21" s="222"/>
      <c r="E21" s="313">
        <v>700</v>
      </c>
    </row>
    <row r="22" spans="1:26" x14ac:dyDescent="0.2">
      <c r="A22" s="116" t="s">
        <v>377</v>
      </c>
      <c r="B22" s="59"/>
      <c r="C22" s="221"/>
      <c r="D22" s="221"/>
      <c r="E22" s="211">
        <f>B9+B10</f>
        <v>1000.0000000000011</v>
      </c>
    </row>
    <row r="23" spans="1:26" ht="13.5" thickBot="1" x14ac:dyDescent="0.25">
      <c r="A23" s="118" t="s">
        <v>376</v>
      </c>
      <c r="B23" s="117"/>
      <c r="C23" s="222"/>
      <c r="D23" s="222"/>
      <c r="E23" s="313">
        <v>1000</v>
      </c>
      <c r="G23" s="1"/>
    </row>
    <row r="24" spans="1:26" x14ac:dyDescent="0.2">
      <c r="A24" s="116" t="s">
        <v>375</v>
      </c>
      <c r="B24" s="59"/>
      <c r="C24" s="221"/>
      <c r="D24" s="221"/>
      <c r="E24" s="314">
        <v>20</v>
      </c>
    </row>
    <row r="25" spans="1:26" ht="13.5" thickBot="1" x14ac:dyDescent="0.25">
      <c r="A25" s="115" t="s">
        <v>374</v>
      </c>
      <c r="B25" s="114"/>
      <c r="C25" s="114"/>
      <c r="D25" s="114"/>
      <c r="E25" s="113">
        <f>SUMPRODUCT(B7:B11,D7:D11)-E14*E24</f>
        <v>1430000.0000000021</v>
      </c>
    </row>
    <row r="26" spans="1:26" x14ac:dyDescent="0.2">
      <c r="E26" s="112"/>
    </row>
    <row r="27" spans="1:26" ht="153" customHeight="1" x14ac:dyDescent="0.2">
      <c r="A27" s="378" t="s">
        <v>642</v>
      </c>
      <c r="B27" s="378"/>
      <c r="C27" s="378"/>
      <c r="D27" s="378"/>
      <c r="E27" s="378"/>
      <c r="F27" s="378"/>
      <c r="G27" s="378"/>
      <c r="H27" s="378"/>
      <c r="I27" s="378"/>
      <c r="J27" s="378"/>
      <c r="K27" s="378"/>
      <c r="Z27" s="308"/>
    </row>
    <row r="28" spans="1:26" x14ac:dyDescent="0.2">
      <c r="A28" s="307"/>
      <c r="B28" s="307"/>
      <c r="C28" s="307"/>
      <c r="D28" s="307"/>
      <c r="E28" s="307"/>
    </row>
    <row r="29" spans="1:26" x14ac:dyDescent="0.2">
      <c r="A29" s="307"/>
      <c r="B29" s="307"/>
      <c r="C29" s="307"/>
      <c r="D29" s="307"/>
      <c r="E29" s="307"/>
    </row>
    <row r="30" spans="1:26" x14ac:dyDescent="0.2">
      <c r="A30" s="307"/>
      <c r="B30" s="307"/>
      <c r="C30" s="307"/>
      <c r="D30" s="307"/>
      <c r="E30" s="307"/>
    </row>
    <row r="31" spans="1:26" x14ac:dyDescent="0.2">
      <c r="A31" s="307"/>
      <c r="B31" s="307"/>
      <c r="C31" s="307"/>
      <c r="D31" s="307"/>
      <c r="E31" s="307"/>
    </row>
    <row r="32" spans="1:26" x14ac:dyDescent="0.2">
      <c r="A32" s="307"/>
      <c r="B32" s="307"/>
      <c r="C32" s="307"/>
      <c r="D32" s="307"/>
      <c r="E32" s="307"/>
    </row>
    <row r="33" spans="1:5" x14ac:dyDescent="0.2">
      <c r="A33" s="307"/>
      <c r="B33" s="307"/>
      <c r="C33" s="307"/>
      <c r="D33" s="307"/>
      <c r="E33" s="307"/>
    </row>
    <row r="34" spans="1:5" x14ac:dyDescent="0.2">
      <c r="A34" s="307"/>
      <c r="B34" s="307"/>
      <c r="C34" s="307"/>
      <c r="D34" s="307"/>
      <c r="E34" s="307"/>
    </row>
    <row r="35" spans="1:5" x14ac:dyDescent="0.2">
      <c r="A35" s="307"/>
      <c r="B35" s="307"/>
      <c r="C35" s="307"/>
      <c r="D35" s="307"/>
      <c r="E35" s="307"/>
    </row>
    <row r="36" spans="1:5" x14ac:dyDescent="0.2">
      <c r="A36" s="307"/>
      <c r="B36" s="307"/>
      <c r="C36" s="307"/>
      <c r="D36" s="307"/>
      <c r="E36" s="307"/>
    </row>
    <row r="37" spans="1:5" x14ac:dyDescent="0.2">
      <c r="A37" s="307"/>
      <c r="B37" s="307"/>
      <c r="C37" s="307"/>
      <c r="D37" s="307"/>
      <c r="E37" s="307"/>
    </row>
    <row r="38" spans="1:5" x14ac:dyDescent="0.2">
      <c r="A38" s="307"/>
      <c r="B38" s="307"/>
      <c r="C38" s="307"/>
      <c r="D38" s="307"/>
      <c r="E38" s="307"/>
    </row>
    <row r="39" spans="1:5" x14ac:dyDescent="0.2">
      <c r="A39" s="307"/>
      <c r="B39" s="307"/>
      <c r="C39" s="307"/>
      <c r="D39" s="307"/>
      <c r="E39" s="307"/>
    </row>
    <row r="40" spans="1:5" x14ac:dyDescent="0.2">
      <c r="A40" s="307"/>
      <c r="B40" s="307"/>
      <c r="C40" s="307"/>
      <c r="D40" s="307"/>
      <c r="E40" s="307"/>
    </row>
    <row r="41" spans="1:5" x14ac:dyDescent="0.2">
      <c r="A41" s="307"/>
      <c r="B41" s="307"/>
      <c r="C41" s="307"/>
      <c r="D41" s="307"/>
      <c r="E41" s="307"/>
    </row>
    <row r="42" spans="1:5" x14ac:dyDescent="0.2">
      <c r="A42" s="307"/>
      <c r="B42" s="307"/>
      <c r="C42" s="307"/>
      <c r="D42" s="307"/>
      <c r="E42" s="307"/>
    </row>
    <row r="43" spans="1:5" x14ac:dyDescent="0.2">
      <c r="A43" s="307"/>
      <c r="B43" s="307"/>
      <c r="C43" s="307"/>
      <c r="D43" s="307"/>
      <c r="E43" s="307"/>
    </row>
    <row r="44" spans="1:5" x14ac:dyDescent="0.2">
      <c r="A44" s="307"/>
      <c r="B44" s="307"/>
      <c r="C44" s="307"/>
      <c r="D44" s="307"/>
      <c r="E44" s="307"/>
    </row>
    <row r="45" spans="1:5" x14ac:dyDescent="0.2">
      <c r="A45" s="307"/>
      <c r="B45" s="307"/>
      <c r="C45" s="307"/>
      <c r="D45" s="307"/>
      <c r="E45" s="307"/>
    </row>
    <row r="46" spans="1:5" x14ac:dyDescent="0.2">
      <c r="A46" s="307"/>
      <c r="B46" s="307"/>
      <c r="C46" s="307"/>
      <c r="D46" s="307"/>
      <c r="E46" s="307"/>
    </row>
    <row r="47" spans="1:5" x14ac:dyDescent="0.2">
      <c r="A47" s="307"/>
      <c r="B47" s="307"/>
      <c r="C47" s="307"/>
      <c r="D47" s="307"/>
      <c r="E47" s="307"/>
    </row>
  </sheetData>
  <mergeCells count="1">
    <mergeCell ref="A27:K27"/>
  </mergeCells>
  <phoneticPr fontId="2" type="noConversion"/>
  <conditionalFormatting sqref="B7:B10">
    <cfRule type="cellIs" dxfId="44" priority="2" stopIfTrue="1" operator="lessThan">
      <formula>0</formula>
    </cfRule>
  </conditionalFormatting>
  <conditionalFormatting sqref="B2">
    <cfRule type="expression" dxfId="43"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G37"/>
  <sheetViews>
    <sheetView zoomScale="115" zoomScaleNormal="115" workbookViewId="0">
      <selection activeCell="B2" sqref="B2"/>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s>
  <sheetData>
    <row r="1" spans="1:5" ht="18" x14ac:dyDescent="0.25">
      <c r="A1" s="361" t="s">
        <v>562</v>
      </c>
      <c r="B1" s="111"/>
      <c r="C1" s="111"/>
      <c r="D1" s="111"/>
      <c r="E1" s="111"/>
    </row>
    <row r="2" spans="1:5" s="357" customFormat="1" hidden="1" x14ac:dyDescent="0.2">
      <c r="A2" s="360" t="s">
        <v>602</v>
      </c>
      <c r="B2" s="358">
        <v>3.3912037037037036E-3</v>
      </c>
    </row>
    <row r="3" spans="1:5" s="304" customFormat="1" collapsed="1" x14ac:dyDescent="0.2">
      <c r="A3" s="363" t="str">
        <f>IF(A2="","",IF(Disable_Video_Hyperlinks,A2,HYPERLINK(Video_website&amp;A2,A2)))</f>
        <v>UNC_DAYT_EXCEL_4.5.6_LECTURE_MULTIPLE_CONSTRAINTS_&amp;_CONSTRAINT_RANGES.mp4</v>
      </c>
    </row>
    <row r="4" spans="1:5" s="304" customFormat="1" x14ac:dyDescent="0.2">
      <c r="A4" s="356">
        <f>IF(B2="","",B2)</f>
        <v>3.3912037037037036E-3</v>
      </c>
    </row>
    <row r="5" spans="1:5" s="304" customFormat="1" ht="13.5" thickBot="1" x14ac:dyDescent="0.25"/>
    <row r="6" spans="1:5" ht="13.5" customHeight="1" thickBot="1" x14ac:dyDescent="0.25">
      <c r="A6" s="134"/>
      <c r="B6" s="133" t="s">
        <v>393</v>
      </c>
      <c r="C6" s="133" t="s">
        <v>392</v>
      </c>
      <c r="D6" s="132" t="s">
        <v>391</v>
      </c>
      <c r="E6" s="131"/>
    </row>
    <row r="7" spans="1:5" x14ac:dyDescent="0.2">
      <c r="A7" s="130" t="s">
        <v>390</v>
      </c>
      <c r="B7" s="225">
        <v>-999.99999999999875</v>
      </c>
      <c r="C7" s="311">
        <v>2</v>
      </c>
      <c r="D7" s="312">
        <v>600</v>
      </c>
      <c r="E7" s="207"/>
    </row>
    <row r="8" spans="1:5" x14ac:dyDescent="0.2">
      <c r="A8" s="130" t="s">
        <v>389</v>
      </c>
      <c r="B8" s="315">
        <v>1700</v>
      </c>
      <c r="C8" s="311">
        <v>3</v>
      </c>
      <c r="D8" s="312">
        <v>800</v>
      </c>
      <c r="E8" s="207"/>
    </row>
    <row r="9" spans="1:5" x14ac:dyDescent="0.2">
      <c r="A9" s="130" t="s">
        <v>388</v>
      </c>
      <c r="B9" s="315">
        <v>1800</v>
      </c>
      <c r="C9" s="311">
        <v>3</v>
      </c>
      <c r="D9" s="312">
        <v>1000</v>
      </c>
      <c r="E9" s="207"/>
    </row>
    <row r="10" spans="1:5" x14ac:dyDescent="0.2">
      <c r="A10" s="124" t="s">
        <v>387</v>
      </c>
      <c r="B10" s="225">
        <v>-799.99999999999886</v>
      </c>
      <c r="C10" s="311">
        <v>5</v>
      </c>
      <c r="D10" s="312">
        <v>1300</v>
      </c>
      <c r="E10" s="208"/>
    </row>
    <row r="11" spans="1:5" x14ac:dyDescent="0.2">
      <c r="A11" s="129"/>
      <c r="B11" s="224"/>
      <c r="C11" s="217"/>
      <c r="D11" s="218"/>
      <c r="E11" s="209"/>
    </row>
    <row r="12" spans="1:5" ht="13.5" thickBot="1" x14ac:dyDescent="0.25">
      <c r="A12" s="124"/>
      <c r="B12" s="219"/>
      <c r="C12" s="198"/>
      <c r="D12" s="199"/>
      <c r="E12" s="208"/>
    </row>
    <row r="13" spans="1:5" ht="13.5" thickBot="1" x14ac:dyDescent="0.25">
      <c r="A13" s="122" t="s">
        <v>10</v>
      </c>
      <c r="B13" s="220"/>
      <c r="C13" s="220"/>
      <c r="D13" s="220"/>
      <c r="E13" s="210"/>
    </row>
    <row r="14" spans="1:5" x14ac:dyDescent="0.2">
      <c r="A14" s="116" t="s">
        <v>385</v>
      </c>
      <c r="B14" s="221"/>
      <c r="C14" s="221"/>
      <c r="D14" s="221"/>
      <c r="E14" s="211">
        <f>SUMPRODUCT(B7:B11,C7:C11)</f>
        <v>4500.0000000000091</v>
      </c>
    </row>
    <row r="15" spans="1:5" ht="13.5" thickBot="1" x14ac:dyDescent="0.25">
      <c r="A15" s="118" t="s">
        <v>384</v>
      </c>
      <c r="B15" s="222"/>
      <c r="C15" s="222"/>
      <c r="D15" s="222"/>
      <c r="E15" s="313">
        <v>4500</v>
      </c>
    </row>
    <row r="16" spans="1:5" x14ac:dyDescent="0.2">
      <c r="A16" s="116" t="s">
        <v>383</v>
      </c>
      <c r="B16" s="221"/>
      <c r="C16" s="221"/>
      <c r="D16" s="221"/>
      <c r="E16" s="211">
        <f>B7+B9</f>
        <v>800.00000000000125</v>
      </c>
    </row>
    <row r="17" spans="1:7" ht="13.5" thickBot="1" x14ac:dyDescent="0.25">
      <c r="A17" s="118" t="s">
        <v>382</v>
      </c>
      <c r="B17" s="222"/>
      <c r="C17" s="222"/>
      <c r="D17" s="222"/>
      <c r="E17" s="313">
        <v>800</v>
      </c>
    </row>
    <row r="18" spans="1:7" x14ac:dyDescent="0.2">
      <c r="A18" s="116" t="s">
        <v>381</v>
      </c>
      <c r="B18" s="221"/>
      <c r="C18" s="221"/>
      <c r="D18" s="221"/>
      <c r="E18" s="211">
        <f>B8+B10</f>
        <v>900.00000000000114</v>
      </c>
    </row>
    <row r="19" spans="1:7" ht="13.5" thickBot="1" x14ac:dyDescent="0.25">
      <c r="A19" s="118" t="s">
        <v>380</v>
      </c>
      <c r="B19" s="222"/>
      <c r="C19" s="222"/>
      <c r="D19" s="222"/>
      <c r="E19" s="313">
        <v>900</v>
      </c>
    </row>
    <row r="20" spans="1:7" x14ac:dyDescent="0.2">
      <c r="A20" s="116" t="s">
        <v>379</v>
      </c>
      <c r="B20" s="221"/>
      <c r="C20" s="221"/>
      <c r="D20" s="221"/>
      <c r="E20" s="211">
        <f>B7+B8</f>
        <v>700.00000000000125</v>
      </c>
    </row>
    <row r="21" spans="1:7" ht="13.5" thickBot="1" x14ac:dyDescent="0.25">
      <c r="A21" s="118" t="s">
        <v>378</v>
      </c>
      <c r="B21" s="222"/>
      <c r="C21" s="222"/>
      <c r="D21" s="222"/>
      <c r="E21" s="313">
        <v>700</v>
      </c>
    </row>
    <row r="22" spans="1:7" x14ac:dyDescent="0.2">
      <c r="A22" s="116" t="s">
        <v>377</v>
      </c>
      <c r="B22" s="221"/>
      <c r="C22" s="221"/>
      <c r="D22" s="221"/>
      <c r="E22" s="211">
        <f>B9+B10</f>
        <v>1000.0000000000011</v>
      </c>
    </row>
    <row r="23" spans="1:7" ht="13.5" thickBot="1" x14ac:dyDescent="0.25">
      <c r="A23" s="118" t="s">
        <v>376</v>
      </c>
      <c r="B23" s="222"/>
      <c r="C23" s="222"/>
      <c r="D23" s="222"/>
      <c r="E23" s="313">
        <v>1000</v>
      </c>
      <c r="G23" s="1"/>
    </row>
    <row r="24" spans="1:7" x14ac:dyDescent="0.2">
      <c r="A24" s="116" t="s">
        <v>375</v>
      </c>
      <c r="B24" s="221"/>
      <c r="C24" s="221"/>
      <c r="D24" s="221"/>
      <c r="E24" s="314">
        <v>20</v>
      </c>
    </row>
    <row r="25" spans="1:7" ht="13.5" thickBot="1" x14ac:dyDescent="0.25">
      <c r="A25" s="115" t="s">
        <v>374</v>
      </c>
      <c r="B25" s="114"/>
      <c r="C25" s="114"/>
      <c r="D25" s="114"/>
      <c r="E25" s="113">
        <f>SUMPRODUCT(B7:B11,D7:D11)-E14*E24</f>
        <v>1430000.0000000021</v>
      </c>
    </row>
    <row r="26" spans="1:7" x14ac:dyDescent="0.2">
      <c r="E26" s="112"/>
    </row>
    <row r="28" spans="1:7" x14ac:dyDescent="0.2">
      <c r="A28" s="382" t="s">
        <v>563</v>
      </c>
      <c r="B28" s="382"/>
      <c r="C28" s="382"/>
      <c r="D28" s="382"/>
      <c r="E28" s="382"/>
    </row>
    <row r="29" spans="1:7" x14ac:dyDescent="0.2">
      <c r="A29" s="382"/>
      <c r="B29" s="382"/>
      <c r="C29" s="382"/>
      <c r="D29" s="382"/>
      <c r="E29" s="382"/>
    </row>
    <row r="30" spans="1:7" x14ac:dyDescent="0.2">
      <c r="A30" s="382"/>
      <c r="B30" s="382"/>
      <c r="C30" s="382"/>
      <c r="D30" s="382"/>
      <c r="E30" s="382"/>
    </row>
    <row r="31" spans="1:7" x14ac:dyDescent="0.2">
      <c r="A31" s="382"/>
      <c r="B31" s="382"/>
      <c r="C31" s="382"/>
      <c r="D31" s="382"/>
      <c r="E31" s="382"/>
    </row>
    <row r="32" spans="1:7" x14ac:dyDescent="0.2">
      <c r="A32" s="382"/>
      <c r="B32" s="382"/>
      <c r="C32" s="382"/>
      <c r="D32" s="382"/>
      <c r="E32" s="382"/>
    </row>
    <row r="33" spans="1:5" x14ac:dyDescent="0.2">
      <c r="A33" s="382"/>
      <c r="B33" s="382"/>
      <c r="C33" s="382"/>
      <c r="D33" s="382"/>
      <c r="E33" s="382"/>
    </row>
    <row r="34" spans="1:5" x14ac:dyDescent="0.2">
      <c r="A34" s="382"/>
      <c r="B34" s="382"/>
      <c r="C34" s="382"/>
      <c r="D34" s="382"/>
      <c r="E34" s="382"/>
    </row>
    <row r="35" spans="1:5" x14ac:dyDescent="0.2">
      <c r="A35" s="382"/>
      <c r="B35" s="382"/>
      <c r="C35" s="382"/>
      <c r="D35" s="382"/>
      <c r="E35" s="382"/>
    </row>
    <row r="36" spans="1:5" x14ac:dyDescent="0.2">
      <c r="A36" s="382"/>
      <c r="B36" s="382"/>
      <c r="C36" s="382"/>
      <c r="D36" s="382"/>
      <c r="E36" s="382"/>
    </row>
    <row r="37" spans="1:5" x14ac:dyDescent="0.2">
      <c r="A37" s="382"/>
      <c r="B37" s="382"/>
      <c r="C37" s="382"/>
      <c r="D37" s="382"/>
      <c r="E37" s="382"/>
    </row>
  </sheetData>
  <mergeCells count="1">
    <mergeCell ref="A28:E37"/>
  </mergeCells>
  <phoneticPr fontId="2" type="noConversion"/>
  <conditionalFormatting sqref="B7:B10">
    <cfRule type="cellIs" dxfId="42" priority="2" stopIfTrue="1" operator="lessThan">
      <formula>0</formula>
    </cfRule>
  </conditionalFormatting>
  <conditionalFormatting sqref="B2">
    <cfRule type="expression" dxfId="41"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Z29"/>
  <sheetViews>
    <sheetView zoomScale="145" zoomScaleNormal="145" workbookViewId="0">
      <selection activeCell="A5" sqref="A5"/>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 min="6" max="7" width="7.7109375" customWidth="1"/>
    <col min="8" max="8" width="19.85546875" bestFit="1" customWidth="1"/>
    <col min="9" max="9" width="10.5703125" bestFit="1" customWidth="1"/>
    <col min="10" max="10" width="10.7109375" customWidth="1"/>
    <col min="11" max="11" width="10" bestFit="1" customWidth="1"/>
    <col min="26" max="26" width="9.140625" customWidth="1"/>
  </cols>
  <sheetData>
    <row r="1" spans="1:11" ht="18" x14ac:dyDescent="0.25">
      <c r="A1" s="361" t="s">
        <v>500</v>
      </c>
      <c r="B1" s="111"/>
      <c r="C1" s="111"/>
      <c r="D1" s="111"/>
      <c r="E1" s="111"/>
      <c r="F1" s="111"/>
      <c r="G1" s="111"/>
      <c r="H1" s="111"/>
      <c r="I1" s="111"/>
      <c r="J1" s="111"/>
      <c r="K1" s="111"/>
    </row>
    <row r="2" spans="1:11" s="357" customFormat="1" hidden="1" x14ac:dyDescent="0.2">
      <c r="A2" s="360"/>
      <c r="B2" s="358"/>
    </row>
    <row r="3" spans="1:11" s="304" customFormat="1" x14ac:dyDescent="0.2">
      <c r="A3" s="363" t="str">
        <f>IF(A2="","",IF(Disable_Video_Hyperlinks,A2,HYPERLINK(Video_website&amp;A2,A2)))</f>
        <v/>
      </c>
    </row>
    <row r="4" spans="1:11" s="304" customFormat="1" x14ac:dyDescent="0.2">
      <c r="A4" s="356" t="str">
        <f>IF(B2="","",B2)</f>
        <v/>
      </c>
    </row>
    <row r="5" spans="1:11" s="304" customFormat="1" x14ac:dyDescent="0.2">
      <c r="A5" s="342"/>
    </row>
    <row r="6" spans="1:11" ht="13.5" thickBot="1" x14ac:dyDescent="0.25">
      <c r="A6" s="1" t="s">
        <v>409</v>
      </c>
      <c r="H6" s="1" t="s">
        <v>587</v>
      </c>
    </row>
    <row r="7" spans="1:11" ht="13.5" customHeight="1" thickBot="1" x14ac:dyDescent="0.25">
      <c r="A7" s="134"/>
      <c r="B7" s="133" t="s">
        <v>393</v>
      </c>
      <c r="C7" s="133" t="s">
        <v>392</v>
      </c>
      <c r="D7" s="132" t="s">
        <v>391</v>
      </c>
      <c r="E7" s="131"/>
      <c r="H7" s="134"/>
      <c r="I7" s="133" t="s">
        <v>393</v>
      </c>
      <c r="J7" s="133" t="s">
        <v>392</v>
      </c>
      <c r="K7" s="144" t="s">
        <v>391</v>
      </c>
    </row>
    <row r="8" spans="1:11" x14ac:dyDescent="0.2">
      <c r="A8" s="130" t="s">
        <v>390</v>
      </c>
      <c r="B8" s="315">
        <v>100</v>
      </c>
      <c r="C8" s="311">
        <v>2</v>
      </c>
      <c r="D8" s="312">
        <v>600</v>
      </c>
      <c r="E8" s="207"/>
      <c r="F8" s="205"/>
      <c r="G8" s="205"/>
      <c r="H8" s="226" t="s">
        <v>390</v>
      </c>
      <c r="I8" s="315">
        <v>100</v>
      </c>
      <c r="J8" s="311">
        <v>2</v>
      </c>
      <c r="K8" s="314">
        <v>600</v>
      </c>
    </row>
    <row r="9" spans="1:11" x14ac:dyDescent="0.2">
      <c r="A9" s="130" t="s">
        <v>389</v>
      </c>
      <c r="B9" s="315">
        <v>100</v>
      </c>
      <c r="C9" s="311">
        <v>3</v>
      </c>
      <c r="D9" s="312">
        <v>800</v>
      </c>
      <c r="E9" s="207"/>
      <c r="F9" s="205"/>
      <c r="G9" s="205"/>
      <c r="H9" s="226" t="s">
        <v>389</v>
      </c>
      <c r="I9" s="315">
        <v>100</v>
      </c>
      <c r="J9" s="311">
        <v>3</v>
      </c>
      <c r="K9" s="314">
        <v>800</v>
      </c>
    </row>
    <row r="10" spans="1:11" x14ac:dyDescent="0.2">
      <c r="A10" s="130" t="s">
        <v>388</v>
      </c>
      <c r="B10" s="315">
        <v>500</v>
      </c>
      <c r="C10" s="311">
        <v>3</v>
      </c>
      <c r="D10" s="312">
        <v>1000</v>
      </c>
      <c r="E10" s="207"/>
      <c r="F10" s="205"/>
      <c r="G10" s="205"/>
      <c r="H10" s="226" t="s">
        <v>388</v>
      </c>
      <c r="I10" s="315">
        <v>500</v>
      </c>
      <c r="J10" s="311">
        <v>3</v>
      </c>
      <c r="K10" s="314">
        <v>1000</v>
      </c>
    </row>
    <row r="11" spans="1:11" ht="13.5" thickBot="1" x14ac:dyDescent="0.25">
      <c r="A11" s="124" t="s">
        <v>387</v>
      </c>
      <c r="B11" s="315">
        <v>500</v>
      </c>
      <c r="C11" s="311">
        <v>5</v>
      </c>
      <c r="D11" s="312">
        <v>1300</v>
      </c>
      <c r="E11" s="208"/>
      <c r="F11" s="205"/>
      <c r="G11" s="205"/>
      <c r="H11" s="227" t="s">
        <v>387</v>
      </c>
      <c r="I11" s="320">
        <v>500</v>
      </c>
      <c r="J11" s="321">
        <v>5</v>
      </c>
      <c r="K11" s="322">
        <v>1300</v>
      </c>
    </row>
    <row r="12" spans="1:11" x14ac:dyDescent="0.2">
      <c r="A12" s="129"/>
      <c r="B12" s="224"/>
      <c r="C12" s="217"/>
      <c r="D12" s="218"/>
      <c r="E12" s="209"/>
      <c r="F12" s="205"/>
      <c r="G12" s="205"/>
      <c r="H12" s="229"/>
      <c r="I12" s="219"/>
      <c r="J12" s="198"/>
      <c r="K12" s="199"/>
    </row>
    <row r="13" spans="1:11" ht="13.5" thickBot="1" x14ac:dyDescent="0.25">
      <c r="A13" s="124"/>
      <c r="B13" s="219"/>
      <c r="C13" s="198"/>
      <c r="D13" s="199"/>
      <c r="E13" s="208"/>
      <c r="F13" s="205"/>
      <c r="G13" s="205"/>
      <c r="H13" s="229"/>
      <c r="I13" s="219"/>
      <c r="J13" s="198"/>
      <c r="K13" s="199"/>
    </row>
    <row r="14" spans="1:11" ht="13.5" thickBot="1" x14ac:dyDescent="0.25">
      <c r="A14" s="122" t="s">
        <v>10</v>
      </c>
      <c r="B14" s="220"/>
      <c r="C14" s="220"/>
      <c r="D14" s="220"/>
      <c r="E14" s="210"/>
      <c r="F14" s="205"/>
      <c r="G14" s="205"/>
      <c r="H14" s="230" t="s">
        <v>10</v>
      </c>
      <c r="I14" s="220"/>
      <c r="J14" s="231"/>
      <c r="K14" s="205"/>
    </row>
    <row r="15" spans="1:11" x14ac:dyDescent="0.2">
      <c r="A15" s="116" t="s">
        <v>385</v>
      </c>
      <c r="B15" s="221"/>
      <c r="C15" s="221"/>
      <c r="D15" s="221"/>
      <c r="E15" s="211">
        <f>SUMPRODUCT(B8:B12,C8:C12)</f>
        <v>4500</v>
      </c>
      <c r="F15" s="205"/>
      <c r="G15" s="205"/>
      <c r="H15" s="232"/>
      <c r="I15" s="233" t="s">
        <v>407</v>
      </c>
      <c r="J15" s="234" t="s">
        <v>406</v>
      </c>
      <c r="K15" s="205"/>
    </row>
    <row r="16" spans="1:11" ht="13.5" thickBot="1" x14ac:dyDescent="0.25">
      <c r="A16" s="118" t="s">
        <v>384</v>
      </c>
      <c r="B16" s="222"/>
      <c r="C16" s="222"/>
      <c r="D16" s="222"/>
      <c r="E16" s="313">
        <v>4500</v>
      </c>
      <c r="F16" s="205"/>
      <c r="G16" s="205"/>
      <c r="H16" s="232" t="s">
        <v>405</v>
      </c>
      <c r="I16" s="235">
        <f>SUMPRODUCT(I8:I11,J8:J11)</f>
        <v>4500</v>
      </c>
      <c r="J16" s="323">
        <v>4500</v>
      </c>
      <c r="K16" s="205"/>
    </row>
    <row r="17" spans="1:26" x14ac:dyDescent="0.2">
      <c r="A17" s="116" t="s">
        <v>383</v>
      </c>
      <c r="B17" s="221"/>
      <c r="C17" s="221"/>
      <c r="D17" s="221"/>
      <c r="E17" s="211">
        <f>B8+B10</f>
        <v>600</v>
      </c>
      <c r="F17" s="205"/>
      <c r="G17" s="205"/>
      <c r="H17" s="232"/>
      <c r="I17" s="198"/>
      <c r="J17" s="236"/>
      <c r="K17" s="205"/>
    </row>
    <row r="18" spans="1:26" ht="13.5" thickBot="1" x14ac:dyDescent="0.25">
      <c r="A18" s="118" t="s">
        <v>382</v>
      </c>
      <c r="B18" s="222"/>
      <c r="C18" s="222"/>
      <c r="D18" s="222"/>
      <c r="E18" s="313">
        <v>800</v>
      </c>
      <c r="F18" s="205"/>
      <c r="G18" s="205"/>
      <c r="H18" s="232"/>
      <c r="I18" s="233" t="s">
        <v>566</v>
      </c>
      <c r="J18" s="234" t="s">
        <v>34</v>
      </c>
      <c r="K18" s="205"/>
    </row>
    <row r="19" spans="1:26" x14ac:dyDescent="0.2">
      <c r="A19" s="116" t="s">
        <v>381</v>
      </c>
      <c r="B19" s="221"/>
      <c r="C19" s="221"/>
      <c r="D19" s="221"/>
      <c r="E19" s="211">
        <f>B9+B11</f>
        <v>600</v>
      </c>
      <c r="F19" s="205"/>
      <c r="G19" s="205"/>
      <c r="H19" s="232"/>
      <c r="I19" s="233" t="s">
        <v>404</v>
      </c>
      <c r="J19" s="234" t="s">
        <v>313</v>
      </c>
      <c r="K19" s="205"/>
    </row>
    <row r="20" spans="1:26" ht="13.5" thickBot="1" x14ac:dyDescent="0.25">
      <c r="A20" s="118" t="s">
        <v>380</v>
      </c>
      <c r="B20" s="222"/>
      <c r="C20" s="222"/>
      <c r="D20" s="222"/>
      <c r="E20" s="313">
        <v>900</v>
      </c>
      <c r="F20" s="205"/>
      <c r="G20" s="205"/>
      <c r="H20" s="232" t="s">
        <v>403</v>
      </c>
      <c r="I20" s="237">
        <f>I8+I10</f>
        <v>600</v>
      </c>
      <c r="J20" s="324">
        <v>800</v>
      </c>
      <c r="K20" s="205"/>
    </row>
    <row r="21" spans="1:26" x14ac:dyDescent="0.2">
      <c r="A21" s="116" t="s">
        <v>379</v>
      </c>
      <c r="B21" s="221"/>
      <c r="C21" s="221"/>
      <c r="D21" s="221"/>
      <c r="E21" s="211">
        <f>B8+B9</f>
        <v>200</v>
      </c>
      <c r="F21" s="205"/>
      <c r="G21" s="205"/>
      <c r="H21" s="232" t="s">
        <v>402</v>
      </c>
      <c r="I21" s="237">
        <f>I9+I11</f>
        <v>600</v>
      </c>
      <c r="J21" s="324">
        <v>900</v>
      </c>
      <c r="K21" s="205"/>
    </row>
    <row r="22" spans="1:26" ht="13.5" thickBot="1" x14ac:dyDescent="0.25">
      <c r="A22" s="118" t="s">
        <v>378</v>
      </c>
      <c r="B22" s="222"/>
      <c r="C22" s="222"/>
      <c r="D22" s="222"/>
      <c r="E22" s="313">
        <v>700</v>
      </c>
      <c r="F22" s="205"/>
      <c r="G22" s="205"/>
      <c r="H22" s="232" t="s">
        <v>401</v>
      </c>
      <c r="I22" s="237">
        <f>I8+I9</f>
        <v>200</v>
      </c>
      <c r="J22" s="324">
        <v>700</v>
      </c>
      <c r="K22" s="205"/>
    </row>
    <row r="23" spans="1:26" x14ac:dyDescent="0.2">
      <c r="A23" s="116" t="s">
        <v>377</v>
      </c>
      <c r="B23" s="221"/>
      <c r="C23" s="221"/>
      <c r="D23" s="221"/>
      <c r="E23" s="211">
        <f>B10+B11</f>
        <v>1000</v>
      </c>
      <c r="F23" s="205"/>
      <c r="G23" s="205"/>
      <c r="H23" s="232" t="s">
        <v>400</v>
      </c>
      <c r="I23" s="237">
        <f>I10+I11</f>
        <v>1000</v>
      </c>
      <c r="J23" s="324">
        <v>1000</v>
      </c>
      <c r="K23" s="205"/>
    </row>
    <row r="24" spans="1:26" ht="13.5" thickBot="1" x14ac:dyDescent="0.25">
      <c r="A24" s="118" t="s">
        <v>376</v>
      </c>
      <c r="B24" s="222"/>
      <c r="C24" s="222"/>
      <c r="D24" s="222"/>
      <c r="E24" s="313">
        <v>1000</v>
      </c>
      <c r="F24" s="205"/>
      <c r="G24" s="205"/>
      <c r="H24" s="232"/>
      <c r="I24" s="221"/>
      <c r="J24" s="207"/>
      <c r="K24" s="205"/>
    </row>
    <row r="25" spans="1:26" x14ac:dyDescent="0.2">
      <c r="A25" s="116" t="s">
        <v>375</v>
      </c>
      <c r="B25" s="221"/>
      <c r="C25" s="221"/>
      <c r="D25" s="221"/>
      <c r="E25" s="314">
        <v>20</v>
      </c>
      <c r="F25" s="205"/>
      <c r="G25" s="205"/>
      <c r="H25" s="232" t="s">
        <v>375</v>
      </c>
      <c r="I25" s="312">
        <v>20</v>
      </c>
      <c r="J25" s="207"/>
      <c r="K25" s="205"/>
    </row>
    <row r="26" spans="1:26" ht="13.5" thickBot="1" x14ac:dyDescent="0.25">
      <c r="A26" s="115" t="s">
        <v>374</v>
      </c>
      <c r="B26" s="223"/>
      <c r="C26" s="223"/>
      <c r="D26" s="223"/>
      <c r="E26" s="212">
        <f>SUMPRODUCT(B8:B12,D8:D12)-E15*E25</f>
        <v>1200000</v>
      </c>
      <c r="F26" s="205"/>
      <c r="G26" s="205"/>
      <c r="H26" s="238" t="s">
        <v>374</v>
      </c>
      <c r="I26" s="239">
        <f>SUMPRODUCT(I8:I11,K8:K11)-I16*I25</f>
        <v>1200000</v>
      </c>
      <c r="J26" s="240"/>
    </row>
    <row r="27" spans="1:26" x14ac:dyDescent="0.2">
      <c r="B27" s="205"/>
      <c r="C27" s="205"/>
      <c r="D27" s="205"/>
      <c r="E27" s="213"/>
      <c r="F27" s="205"/>
      <c r="G27" s="205"/>
      <c r="H27" s="205"/>
      <c r="I27" s="205"/>
      <c r="J27" s="205"/>
      <c r="K27" s="205"/>
    </row>
    <row r="28" spans="1:26" x14ac:dyDescent="0.2">
      <c r="H28" s="205"/>
      <c r="I28" s="205"/>
      <c r="J28" s="205"/>
      <c r="K28" s="205"/>
    </row>
    <row r="29" spans="1:26" ht="63.75" customHeight="1" x14ac:dyDescent="0.2">
      <c r="A29" s="378" t="s">
        <v>579</v>
      </c>
      <c r="B29" s="380"/>
      <c r="C29" s="380"/>
      <c r="D29" s="380"/>
      <c r="E29" s="380"/>
      <c r="F29" s="380"/>
      <c r="G29" s="380"/>
      <c r="H29" s="380"/>
      <c r="I29" s="380"/>
      <c r="J29" s="380"/>
      <c r="K29" s="380"/>
      <c r="Z29" s="309"/>
    </row>
  </sheetData>
  <mergeCells count="1">
    <mergeCell ref="A29:K29"/>
  </mergeCells>
  <phoneticPr fontId="2" type="noConversion"/>
  <conditionalFormatting sqref="B2">
    <cfRule type="expression" dxfId="40" priority="1">
      <formula>NOT(_xlfn.ISFORMULA(B2))</formula>
    </cfRule>
  </conditionalFormatting>
  <pageMargins left="0.75" right="0.75" top="1" bottom="1" header="0.5" footer="0.5"/>
  <pageSetup orientation="portrait" r:id="rId1"/>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K26"/>
  <sheetViews>
    <sheetView zoomScale="130" zoomScaleNormal="130" workbookViewId="0">
      <selection activeCell="O16" sqref="O16"/>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 min="6" max="6" width="11.7109375" customWidth="1"/>
    <col min="7" max="7" width="17.28515625" customWidth="1"/>
    <col min="8" max="8" width="19.5703125" customWidth="1"/>
    <col min="9" max="9" width="10.7109375" bestFit="1" customWidth="1"/>
    <col min="10" max="11" width="10.140625" bestFit="1" customWidth="1"/>
    <col min="12" max="12" width="11.140625" customWidth="1"/>
  </cols>
  <sheetData>
    <row r="1" spans="1:11" ht="18" x14ac:dyDescent="0.25">
      <c r="A1" s="361" t="s">
        <v>501</v>
      </c>
      <c r="B1" s="111"/>
      <c r="C1" s="111"/>
      <c r="D1" s="111"/>
      <c r="E1" s="111"/>
      <c r="F1" s="111"/>
      <c r="G1" s="111"/>
      <c r="H1" s="111"/>
      <c r="I1" s="111"/>
      <c r="J1" s="111"/>
      <c r="K1" s="111"/>
    </row>
    <row r="2" spans="1:11" s="357" customFormat="1" hidden="1" x14ac:dyDescent="0.2">
      <c r="A2" s="360" t="s">
        <v>603</v>
      </c>
      <c r="B2" s="358">
        <v>2.3726851851851851E-3</v>
      </c>
    </row>
    <row r="3" spans="1:11" s="304" customFormat="1" collapsed="1" x14ac:dyDescent="0.2">
      <c r="A3" s="363" t="str">
        <f>IF(A2="","",IF(Disable_Video_Hyperlinks,A2,HYPERLINK(Video_website&amp;A2,A2)))</f>
        <v>UNC_DAYT_EXCEL_4.5.6b_LECTURE_CONSTRAINT_RANGES.mp4</v>
      </c>
      <c r="B3" s="343"/>
      <c r="C3" s="343"/>
      <c r="D3" s="343"/>
      <c r="E3" s="343"/>
      <c r="F3" s="343"/>
      <c r="G3" s="343"/>
      <c r="H3" s="343"/>
      <c r="I3" s="343"/>
      <c r="J3" s="343"/>
      <c r="K3" s="343"/>
    </row>
    <row r="4" spans="1:11" s="304" customFormat="1" x14ac:dyDescent="0.2">
      <c r="A4" s="356">
        <f>IF(B2="","",B2)</f>
        <v>2.3726851851851851E-3</v>
      </c>
    </row>
    <row r="5" spans="1:11" s="304" customFormat="1" ht="13.5" thickBot="1" x14ac:dyDescent="0.25"/>
    <row r="6" spans="1:11" ht="13.5" thickBot="1" x14ac:dyDescent="0.25">
      <c r="A6" s="134"/>
      <c r="B6" s="133" t="s">
        <v>393</v>
      </c>
      <c r="C6" s="133" t="s">
        <v>392</v>
      </c>
      <c r="D6" s="132" t="s">
        <v>391</v>
      </c>
      <c r="E6" s="131"/>
      <c r="H6" s="134"/>
      <c r="I6" s="133" t="s">
        <v>393</v>
      </c>
      <c r="J6" s="133" t="s">
        <v>392</v>
      </c>
      <c r="K6" s="144" t="s">
        <v>391</v>
      </c>
    </row>
    <row r="7" spans="1:11" ht="13.5" customHeight="1" x14ac:dyDescent="0.2">
      <c r="A7" s="130" t="s">
        <v>390</v>
      </c>
      <c r="B7" s="315">
        <v>100</v>
      </c>
      <c r="C7" s="311">
        <v>2</v>
      </c>
      <c r="D7" s="312">
        <v>600</v>
      </c>
      <c r="E7" s="207"/>
      <c r="F7" s="205"/>
      <c r="G7" s="205"/>
      <c r="H7" s="226" t="s">
        <v>390</v>
      </c>
      <c r="I7" s="315">
        <v>100</v>
      </c>
      <c r="J7" s="311">
        <v>2</v>
      </c>
      <c r="K7" s="314">
        <v>600</v>
      </c>
    </row>
    <row r="8" spans="1:11" x14ac:dyDescent="0.2">
      <c r="A8" s="130" t="s">
        <v>389</v>
      </c>
      <c r="B8" s="315">
        <v>100</v>
      </c>
      <c r="C8" s="311">
        <v>3</v>
      </c>
      <c r="D8" s="312">
        <v>800</v>
      </c>
      <c r="E8" s="207"/>
      <c r="F8" s="205"/>
      <c r="G8" s="205"/>
      <c r="H8" s="226" t="s">
        <v>389</v>
      </c>
      <c r="I8" s="315">
        <v>100</v>
      </c>
      <c r="J8" s="311">
        <v>3</v>
      </c>
      <c r="K8" s="314">
        <v>800</v>
      </c>
    </row>
    <row r="9" spans="1:11" x14ac:dyDescent="0.2">
      <c r="A9" s="130" t="s">
        <v>388</v>
      </c>
      <c r="B9" s="315">
        <v>500</v>
      </c>
      <c r="C9" s="311">
        <v>3</v>
      </c>
      <c r="D9" s="312">
        <v>1000</v>
      </c>
      <c r="E9" s="207"/>
      <c r="F9" s="205"/>
      <c r="G9" s="205"/>
      <c r="H9" s="226" t="s">
        <v>388</v>
      </c>
      <c r="I9" s="315">
        <v>500</v>
      </c>
      <c r="J9" s="311">
        <v>3</v>
      </c>
      <c r="K9" s="314">
        <v>1000</v>
      </c>
    </row>
    <row r="10" spans="1:11" ht="13.5" thickBot="1" x14ac:dyDescent="0.25">
      <c r="A10" s="115" t="s">
        <v>387</v>
      </c>
      <c r="B10" s="320">
        <v>500</v>
      </c>
      <c r="C10" s="321">
        <v>5</v>
      </c>
      <c r="D10" s="325">
        <v>1300</v>
      </c>
      <c r="E10" s="244"/>
      <c r="F10" s="205"/>
      <c r="G10" s="205"/>
      <c r="H10" s="227" t="s">
        <v>387</v>
      </c>
      <c r="I10" s="320">
        <v>500</v>
      </c>
      <c r="J10" s="321">
        <v>5</v>
      </c>
      <c r="K10" s="322">
        <v>1300</v>
      </c>
    </row>
    <row r="11" spans="1:11" x14ac:dyDescent="0.2">
      <c r="A11" s="145"/>
      <c r="B11" s="245"/>
      <c r="C11" s="245"/>
      <c r="D11" s="245"/>
      <c r="E11" s="245"/>
      <c r="F11" s="205"/>
      <c r="G11" s="205"/>
      <c r="H11" s="205"/>
      <c r="I11" s="205"/>
      <c r="J11" s="205"/>
      <c r="K11" s="205"/>
    </row>
    <row r="12" spans="1:11" ht="13.5" thickBot="1" x14ac:dyDescent="0.25">
      <c r="B12" s="205"/>
      <c r="C12" s="205"/>
      <c r="D12" s="205"/>
      <c r="E12" s="205"/>
      <c r="F12" s="205"/>
      <c r="G12" s="205"/>
      <c r="H12" s="205"/>
      <c r="I12" s="205"/>
      <c r="J12" s="205"/>
      <c r="K12" s="205"/>
    </row>
    <row r="13" spans="1:11" ht="13.5" thickBot="1" x14ac:dyDescent="0.25">
      <c r="A13" s="122" t="s">
        <v>10</v>
      </c>
      <c r="B13" s="220"/>
      <c r="C13" s="220"/>
      <c r="D13" s="220"/>
      <c r="E13" s="210"/>
      <c r="F13" s="205"/>
      <c r="G13" s="205"/>
      <c r="H13" s="230" t="s">
        <v>10</v>
      </c>
      <c r="I13" s="220"/>
      <c r="J13" s="231"/>
      <c r="K13" s="205"/>
    </row>
    <row r="14" spans="1:11" x14ac:dyDescent="0.2">
      <c r="A14" s="116" t="s">
        <v>385</v>
      </c>
      <c r="B14" s="221"/>
      <c r="C14" s="221"/>
      <c r="D14" s="221"/>
      <c r="E14" s="211">
        <f>SUMPRODUCT(B7:B11,C7:C11)</f>
        <v>4500</v>
      </c>
      <c r="F14" s="205"/>
      <c r="G14" s="205"/>
      <c r="H14" s="232"/>
      <c r="I14" s="233" t="s">
        <v>407</v>
      </c>
      <c r="J14" s="234" t="s">
        <v>406</v>
      </c>
      <c r="K14" s="205"/>
    </row>
    <row r="15" spans="1:11" ht="13.5" thickBot="1" x14ac:dyDescent="0.25">
      <c r="A15" s="118" t="s">
        <v>384</v>
      </c>
      <c r="B15" s="222"/>
      <c r="C15" s="222"/>
      <c r="D15" s="222"/>
      <c r="E15" s="313">
        <v>4500</v>
      </c>
      <c r="F15" s="205"/>
      <c r="G15" s="205"/>
      <c r="H15" s="232" t="s">
        <v>405</v>
      </c>
      <c r="I15" s="235">
        <f>SUMPRODUCT(I7:I10,J7:J10)</f>
        <v>4500</v>
      </c>
      <c r="J15" s="323">
        <v>4500</v>
      </c>
      <c r="K15" s="205"/>
    </row>
    <row r="16" spans="1:11" x14ac:dyDescent="0.2">
      <c r="A16" s="116" t="s">
        <v>383</v>
      </c>
      <c r="B16" s="221"/>
      <c r="C16" s="221"/>
      <c r="D16" s="221"/>
      <c r="E16" s="211">
        <f>B7+B9</f>
        <v>600</v>
      </c>
      <c r="F16" s="205"/>
      <c r="G16" s="205"/>
      <c r="H16" s="232"/>
      <c r="I16" s="198"/>
      <c r="J16" s="236"/>
      <c r="K16" s="205"/>
    </row>
    <row r="17" spans="1:11" ht="13.5" thickBot="1" x14ac:dyDescent="0.25">
      <c r="A17" s="118" t="s">
        <v>382</v>
      </c>
      <c r="B17" s="222"/>
      <c r="C17" s="222"/>
      <c r="D17" s="222"/>
      <c r="E17" s="313">
        <v>800</v>
      </c>
      <c r="F17" s="205"/>
      <c r="G17" s="205"/>
      <c r="H17" s="232"/>
      <c r="I17" s="233" t="s">
        <v>566</v>
      </c>
      <c r="J17" s="234" t="s">
        <v>34</v>
      </c>
      <c r="K17" s="205"/>
    </row>
    <row r="18" spans="1:11" x14ac:dyDescent="0.2">
      <c r="A18" s="116" t="s">
        <v>381</v>
      </c>
      <c r="B18" s="221"/>
      <c r="C18" s="221"/>
      <c r="D18" s="221"/>
      <c r="E18" s="211">
        <f>B8+B10</f>
        <v>600</v>
      </c>
      <c r="F18" s="205"/>
      <c r="G18" s="205"/>
      <c r="H18" s="232"/>
      <c r="I18" s="233" t="s">
        <v>404</v>
      </c>
      <c r="J18" s="234" t="s">
        <v>313</v>
      </c>
      <c r="K18" s="205"/>
    </row>
    <row r="19" spans="1:11" ht="13.5" thickBot="1" x14ac:dyDescent="0.25">
      <c r="A19" s="118" t="s">
        <v>380</v>
      </c>
      <c r="B19" s="222"/>
      <c r="C19" s="222"/>
      <c r="D19" s="222"/>
      <c r="E19" s="313">
        <v>900</v>
      </c>
      <c r="F19" s="205"/>
      <c r="G19" s="205"/>
      <c r="H19" s="232" t="s">
        <v>403</v>
      </c>
      <c r="I19" s="237">
        <f>I7+I9</f>
        <v>600</v>
      </c>
      <c r="J19" s="324">
        <v>800</v>
      </c>
      <c r="K19" s="205"/>
    </row>
    <row r="20" spans="1:11" x14ac:dyDescent="0.2">
      <c r="A20" s="116" t="s">
        <v>379</v>
      </c>
      <c r="B20" s="221"/>
      <c r="C20" s="221"/>
      <c r="D20" s="221"/>
      <c r="E20" s="211">
        <f>B7+B8</f>
        <v>200</v>
      </c>
      <c r="F20" s="205"/>
      <c r="G20" s="205"/>
      <c r="H20" s="232" t="s">
        <v>402</v>
      </c>
      <c r="I20" s="237">
        <f>I8+I10</f>
        <v>600</v>
      </c>
      <c r="J20" s="324">
        <v>900</v>
      </c>
      <c r="K20" s="205"/>
    </row>
    <row r="21" spans="1:11" ht="13.5" thickBot="1" x14ac:dyDescent="0.25">
      <c r="A21" s="118" t="s">
        <v>378</v>
      </c>
      <c r="B21" s="222"/>
      <c r="C21" s="222"/>
      <c r="D21" s="222"/>
      <c r="E21" s="313">
        <v>700</v>
      </c>
      <c r="F21" s="205"/>
      <c r="G21" s="205"/>
      <c r="H21" s="232" t="s">
        <v>401</v>
      </c>
      <c r="I21" s="237">
        <f>I7+I8</f>
        <v>200</v>
      </c>
      <c r="J21" s="324">
        <v>700</v>
      </c>
      <c r="K21" s="205"/>
    </row>
    <row r="22" spans="1:11" x14ac:dyDescent="0.2">
      <c r="A22" s="116" t="s">
        <v>377</v>
      </c>
      <c r="B22" s="221"/>
      <c r="C22" s="221"/>
      <c r="D22" s="221"/>
      <c r="E22" s="211">
        <f>B9+B10</f>
        <v>1000</v>
      </c>
      <c r="F22" s="205"/>
      <c r="G22" s="205"/>
      <c r="H22" s="232" t="s">
        <v>400</v>
      </c>
      <c r="I22" s="237">
        <f>I9+I10</f>
        <v>1000</v>
      </c>
      <c r="J22" s="324">
        <v>1000</v>
      </c>
      <c r="K22" s="205"/>
    </row>
    <row r="23" spans="1:11" ht="13.5" thickBot="1" x14ac:dyDescent="0.25">
      <c r="A23" s="118" t="s">
        <v>376</v>
      </c>
      <c r="B23" s="222"/>
      <c r="C23" s="222"/>
      <c r="D23" s="222"/>
      <c r="E23" s="313">
        <v>1000</v>
      </c>
      <c r="F23" s="205"/>
      <c r="G23" s="205"/>
      <c r="H23" s="232"/>
      <c r="I23" s="221"/>
      <c r="J23" s="207"/>
      <c r="K23" s="205"/>
    </row>
    <row r="24" spans="1:11" x14ac:dyDescent="0.2">
      <c r="A24" s="116" t="s">
        <v>375</v>
      </c>
      <c r="B24" s="221"/>
      <c r="C24" s="221"/>
      <c r="D24" s="221"/>
      <c r="E24" s="314">
        <v>20</v>
      </c>
      <c r="F24" s="205"/>
      <c r="G24" s="205"/>
      <c r="H24" s="232" t="s">
        <v>375</v>
      </c>
      <c r="I24" s="312">
        <v>20</v>
      </c>
      <c r="J24" s="207"/>
      <c r="K24" s="205"/>
    </row>
    <row r="25" spans="1:11" ht="13.5" thickBot="1" x14ac:dyDescent="0.25">
      <c r="A25" s="115" t="s">
        <v>374</v>
      </c>
      <c r="B25" s="223"/>
      <c r="C25" s="223"/>
      <c r="D25" s="223"/>
      <c r="E25" s="212">
        <f>SUMPRODUCT(B7:B11,D7:D11)-E14*E24</f>
        <v>1200000</v>
      </c>
      <c r="F25" s="205"/>
      <c r="G25" s="205"/>
      <c r="H25" s="238" t="s">
        <v>374</v>
      </c>
      <c r="I25" s="239">
        <f>SUMPRODUCT(I7:I10,K7:K10)-I15*I24</f>
        <v>1200000</v>
      </c>
      <c r="J25" s="240"/>
    </row>
    <row r="26" spans="1:11" x14ac:dyDescent="0.2">
      <c r="E26" s="112"/>
      <c r="H26" s="205"/>
      <c r="I26" s="205"/>
      <c r="J26" s="205"/>
      <c r="K26" s="205"/>
    </row>
  </sheetData>
  <phoneticPr fontId="2" type="noConversion"/>
  <conditionalFormatting sqref="I15 I19:I22">
    <cfRule type="cellIs" dxfId="39" priority="2" stopIfTrue="1" operator="greaterThan">
      <formula>J15</formula>
    </cfRule>
  </conditionalFormatting>
  <conditionalFormatting sqref="B2">
    <cfRule type="expression" dxfId="38"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Z29"/>
  <sheetViews>
    <sheetView zoomScale="160" zoomScaleNormal="160" workbookViewId="0">
      <selection activeCell="B2" sqref="B2"/>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 min="6" max="7" width="7.7109375" customWidth="1"/>
    <col min="8" max="8" width="19.85546875" bestFit="1" customWidth="1"/>
    <col min="9" max="9" width="10.140625" bestFit="1" customWidth="1"/>
    <col min="10" max="10" width="10.7109375" customWidth="1"/>
    <col min="11" max="11" width="10" bestFit="1" customWidth="1"/>
    <col min="26" max="26" width="9.140625" customWidth="1"/>
  </cols>
  <sheetData>
    <row r="1" spans="1:12" ht="18" x14ac:dyDescent="0.25">
      <c r="A1" s="361" t="s">
        <v>500</v>
      </c>
      <c r="B1" s="111"/>
      <c r="C1" s="111"/>
      <c r="D1" s="111"/>
      <c r="E1" s="111"/>
      <c r="F1" s="111"/>
      <c r="G1" s="111"/>
      <c r="H1" s="111"/>
      <c r="I1" s="111"/>
      <c r="J1" s="111"/>
      <c r="K1" s="111"/>
    </row>
    <row r="2" spans="1:12" s="357" customFormat="1" hidden="1" x14ac:dyDescent="0.2">
      <c r="A2" s="360"/>
      <c r="B2" s="358"/>
    </row>
    <row r="3" spans="1:12" s="304" customFormat="1" x14ac:dyDescent="0.2">
      <c r="A3" s="363" t="str">
        <f>IF(A2="","",IF(Disable_Video_Hyperlinks,A2,HYPERLINK(Video_website&amp;A2,A2)))</f>
        <v/>
      </c>
    </row>
    <row r="4" spans="1:12" s="304" customFormat="1" x14ac:dyDescent="0.2">
      <c r="A4" s="356" t="str">
        <f>IF(B2="","",B2)</f>
        <v/>
      </c>
    </row>
    <row r="5" spans="1:12" s="304" customFormat="1" x14ac:dyDescent="0.2"/>
    <row r="6" spans="1:12" ht="13.5" thickBot="1" x14ac:dyDescent="0.25">
      <c r="A6" s="1" t="s">
        <v>409</v>
      </c>
      <c r="H6" s="1" t="s">
        <v>408</v>
      </c>
    </row>
    <row r="7" spans="1:12" ht="13.5" customHeight="1" thickBot="1" x14ac:dyDescent="0.25">
      <c r="A7" s="134"/>
      <c r="B7" s="133" t="s">
        <v>393</v>
      </c>
      <c r="C7" s="133" t="s">
        <v>392</v>
      </c>
      <c r="D7" s="132" t="s">
        <v>391</v>
      </c>
      <c r="E7" s="131"/>
      <c r="H7" s="134"/>
      <c r="I7" s="133" t="s">
        <v>393</v>
      </c>
      <c r="J7" s="133" t="s">
        <v>392</v>
      </c>
      <c r="K7" s="144" t="s">
        <v>391</v>
      </c>
    </row>
    <row r="8" spans="1:12" x14ac:dyDescent="0.2">
      <c r="A8" s="130" t="s">
        <v>390</v>
      </c>
      <c r="B8" s="197">
        <v>100</v>
      </c>
      <c r="C8" s="200">
        <v>2</v>
      </c>
      <c r="D8" s="201">
        <v>600</v>
      </c>
      <c r="E8" s="207"/>
      <c r="F8" s="205"/>
      <c r="G8" s="205"/>
      <c r="H8" s="226" t="s">
        <v>390</v>
      </c>
      <c r="I8" s="197">
        <v>100</v>
      </c>
      <c r="J8" s="200">
        <v>2</v>
      </c>
      <c r="K8" s="203">
        <v>600</v>
      </c>
    </row>
    <row r="9" spans="1:12" x14ac:dyDescent="0.2">
      <c r="A9" s="130" t="s">
        <v>389</v>
      </c>
      <c r="B9" s="197">
        <v>100</v>
      </c>
      <c r="C9" s="200">
        <v>3</v>
      </c>
      <c r="D9" s="201">
        <v>800</v>
      </c>
      <c r="E9" s="207"/>
      <c r="F9" s="205"/>
      <c r="G9" s="205"/>
      <c r="H9" s="226" t="s">
        <v>389</v>
      </c>
      <c r="I9" s="197">
        <v>100</v>
      </c>
      <c r="J9" s="200">
        <v>3</v>
      </c>
      <c r="K9" s="203">
        <v>800</v>
      </c>
    </row>
    <row r="10" spans="1:12" x14ac:dyDescent="0.2">
      <c r="A10" s="130" t="s">
        <v>388</v>
      </c>
      <c r="B10" s="197">
        <v>500</v>
      </c>
      <c r="C10" s="200">
        <v>3</v>
      </c>
      <c r="D10" s="201">
        <v>1000</v>
      </c>
      <c r="E10" s="207"/>
      <c r="F10" s="205"/>
      <c r="G10" s="205"/>
      <c r="H10" s="226" t="s">
        <v>388</v>
      </c>
      <c r="I10" s="197">
        <v>500</v>
      </c>
      <c r="J10" s="200">
        <v>3</v>
      </c>
      <c r="K10" s="203">
        <v>1000</v>
      </c>
    </row>
    <row r="11" spans="1:12" ht="13.5" thickBot="1" x14ac:dyDescent="0.25">
      <c r="A11" s="124" t="s">
        <v>387</v>
      </c>
      <c r="B11" s="197">
        <v>500</v>
      </c>
      <c r="C11" s="200">
        <v>5</v>
      </c>
      <c r="D11" s="201">
        <v>1300</v>
      </c>
      <c r="E11" s="208"/>
      <c r="F11" s="205"/>
      <c r="G11" s="205"/>
      <c r="H11" s="227" t="s">
        <v>387</v>
      </c>
      <c r="I11" s="228">
        <v>500</v>
      </c>
      <c r="J11" s="241">
        <v>5</v>
      </c>
      <c r="K11" s="242">
        <v>1300</v>
      </c>
    </row>
    <row r="12" spans="1:12" x14ac:dyDescent="0.2">
      <c r="A12" s="129"/>
      <c r="B12" s="224"/>
      <c r="C12" s="217"/>
      <c r="D12" s="218"/>
      <c r="E12" s="209"/>
      <c r="F12" s="205"/>
      <c r="G12" s="205"/>
      <c r="H12" s="229"/>
      <c r="I12" s="219"/>
      <c r="J12" s="198"/>
      <c r="K12" s="199"/>
    </row>
    <row r="13" spans="1:12" ht="13.5" thickBot="1" x14ac:dyDescent="0.25">
      <c r="A13" s="124"/>
      <c r="B13" s="219"/>
      <c r="C13" s="198"/>
      <c r="D13" s="199"/>
      <c r="E13" s="208"/>
      <c r="F13" s="205"/>
      <c r="G13" s="205"/>
      <c r="H13" s="229"/>
      <c r="I13" s="219"/>
      <c r="J13" s="198"/>
      <c r="K13" s="199"/>
    </row>
    <row r="14" spans="1:12" ht="13.5" thickBot="1" x14ac:dyDescent="0.25">
      <c r="A14" s="122" t="s">
        <v>10</v>
      </c>
      <c r="B14" s="220"/>
      <c r="C14" s="220"/>
      <c r="D14" s="220"/>
      <c r="E14" s="210"/>
      <c r="F14" s="205"/>
      <c r="G14" s="205"/>
      <c r="H14" s="230" t="s">
        <v>10</v>
      </c>
      <c r="I14" s="305"/>
      <c r="J14" s="220"/>
      <c r="K14" s="231"/>
      <c r="L14" s="205"/>
    </row>
    <row r="15" spans="1:12" x14ac:dyDescent="0.2">
      <c r="A15" s="116" t="s">
        <v>385</v>
      </c>
      <c r="B15" s="221"/>
      <c r="C15" s="221"/>
      <c r="D15" s="221"/>
      <c r="E15" s="211">
        <f>SUMPRODUCT(B8:B12,C8:C12)</f>
        <v>4500</v>
      </c>
      <c r="F15" s="205"/>
      <c r="G15" s="205"/>
      <c r="H15" s="232"/>
      <c r="I15" s="233" t="s">
        <v>565</v>
      </c>
      <c r="J15" s="233" t="s">
        <v>407</v>
      </c>
      <c r="K15" s="234" t="s">
        <v>406</v>
      </c>
      <c r="L15" s="205"/>
    </row>
    <row r="16" spans="1:12" ht="13.5" thickBot="1" x14ac:dyDescent="0.25">
      <c r="A16" s="118" t="s">
        <v>384</v>
      </c>
      <c r="B16" s="222"/>
      <c r="C16" s="222"/>
      <c r="D16" s="222"/>
      <c r="E16" s="202">
        <v>4500</v>
      </c>
      <c r="F16" s="205"/>
      <c r="G16" s="205"/>
      <c r="H16" s="232" t="s">
        <v>405</v>
      </c>
      <c r="I16" s="306">
        <v>0</v>
      </c>
      <c r="J16" s="235">
        <f>SUMPRODUCT(I8:I11,J8:J11)</f>
        <v>4500</v>
      </c>
      <c r="K16" s="243">
        <v>4500</v>
      </c>
      <c r="L16" s="205"/>
    </row>
    <row r="17" spans="1:26" x14ac:dyDescent="0.2">
      <c r="A17" s="116" t="s">
        <v>383</v>
      </c>
      <c r="B17" s="221"/>
      <c r="C17" s="221"/>
      <c r="D17" s="221"/>
      <c r="E17" s="211">
        <f>B8+B10</f>
        <v>600</v>
      </c>
      <c r="F17" s="205"/>
      <c r="G17" s="205"/>
      <c r="H17" s="232"/>
      <c r="I17" s="221"/>
      <c r="J17" s="198"/>
      <c r="K17" s="236"/>
      <c r="L17" s="205"/>
    </row>
    <row r="18" spans="1:26" ht="13.5" thickBot="1" x14ac:dyDescent="0.25">
      <c r="A18" s="118" t="s">
        <v>382</v>
      </c>
      <c r="B18" s="222"/>
      <c r="C18" s="222"/>
      <c r="D18" s="222"/>
      <c r="E18" s="202">
        <v>800</v>
      </c>
      <c r="F18" s="205"/>
      <c r="G18" s="205"/>
      <c r="H18" s="232"/>
      <c r="I18" s="233" t="s">
        <v>565</v>
      </c>
      <c r="J18" s="233" t="s">
        <v>566</v>
      </c>
      <c r="K18" s="234" t="s">
        <v>34</v>
      </c>
      <c r="L18" s="205"/>
    </row>
    <row r="19" spans="1:26" x14ac:dyDescent="0.2">
      <c r="A19" s="116" t="s">
        <v>381</v>
      </c>
      <c r="B19" s="221"/>
      <c r="C19" s="221"/>
      <c r="D19" s="221"/>
      <c r="E19" s="211">
        <f>B9+B11</f>
        <v>600</v>
      </c>
      <c r="F19" s="205"/>
      <c r="G19" s="205"/>
      <c r="H19" s="232"/>
      <c r="I19" s="233" t="s">
        <v>567</v>
      </c>
      <c r="J19" s="233" t="s">
        <v>404</v>
      </c>
      <c r="K19" s="234" t="s">
        <v>313</v>
      </c>
      <c r="L19" s="205"/>
    </row>
    <row r="20" spans="1:26" ht="13.5" thickBot="1" x14ac:dyDescent="0.25">
      <c r="A20" s="118" t="s">
        <v>380</v>
      </c>
      <c r="B20" s="222"/>
      <c r="C20" s="222"/>
      <c r="D20" s="222"/>
      <c r="E20" s="202">
        <v>900</v>
      </c>
      <c r="F20" s="205"/>
      <c r="G20" s="205"/>
      <c r="H20" s="232" t="s">
        <v>403</v>
      </c>
      <c r="I20" s="306">
        <v>0</v>
      </c>
      <c r="J20" s="237">
        <f>I8+I10</f>
        <v>600</v>
      </c>
      <c r="K20" s="215">
        <v>800</v>
      </c>
      <c r="L20" s="205"/>
    </row>
    <row r="21" spans="1:26" x14ac:dyDescent="0.2">
      <c r="A21" s="116" t="s">
        <v>379</v>
      </c>
      <c r="B21" s="221"/>
      <c r="C21" s="221"/>
      <c r="D21" s="221"/>
      <c r="E21" s="211">
        <f>B8+B9</f>
        <v>200</v>
      </c>
      <c r="F21" s="205"/>
      <c r="G21" s="205"/>
      <c r="H21" s="232" t="s">
        <v>402</v>
      </c>
      <c r="I21" s="306">
        <v>0</v>
      </c>
      <c r="J21" s="237">
        <f>I9+I11</f>
        <v>600</v>
      </c>
      <c r="K21" s="215">
        <v>900</v>
      </c>
      <c r="L21" s="205"/>
    </row>
    <row r="22" spans="1:26" ht="13.5" thickBot="1" x14ac:dyDescent="0.25">
      <c r="A22" s="118" t="s">
        <v>378</v>
      </c>
      <c r="B22" s="222"/>
      <c r="C22" s="222"/>
      <c r="D22" s="222"/>
      <c r="E22" s="202">
        <v>700</v>
      </c>
      <c r="F22" s="205"/>
      <c r="G22" s="205"/>
      <c r="H22" s="232" t="s">
        <v>401</v>
      </c>
      <c r="I22" s="306">
        <v>0</v>
      </c>
      <c r="J22" s="237">
        <f>I8+I9</f>
        <v>200</v>
      </c>
      <c r="K22" s="215">
        <v>700</v>
      </c>
      <c r="L22" s="205"/>
    </row>
    <row r="23" spans="1:26" x14ac:dyDescent="0.2">
      <c r="A23" s="116" t="s">
        <v>377</v>
      </c>
      <c r="B23" s="221"/>
      <c r="C23" s="221"/>
      <c r="D23" s="221"/>
      <c r="E23" s="211">
        <f>B10+B11</f>
        <v>1000</v>
      </c>
      <c r="F23" s="205"/>
      <c r="G23" s="205"/>
      <c r="H23" s="232" t="s">
        <v>400</v>
      </c>
      <c r="I23" s="306">
        <v>0</v>
      </c>
      <c r="J23" s="237">
        <f>I10+I11</f>
        <v>1000</v>
      </c>
      <c r="K23" s="215">
        <v>1000</v>
      </c>
      <c r="L23" s="205"/>
    </row>
    <row r="24" spans="1:26" ht="13.5" thickBot="1" x14ac:dyDescent="0.25">
      <c r="A24" s="118" t="s">
        <v>376</v>
      </c>
      <c r="B24" s="222"/>
      <c r="C24" s="222"/>
      <c r="D24" s="222"/>
      <c r="E24" s="202">
        <v>1000</v>
      </c>
      <c r="F24" s="205"/>
      <c r="G24" s="205"/>
      <c r="H24" s="232"/>
      <c r="I24" s="221"/>
      <c r="J24" s="221"/>
      <c r="K24" s="207"/>
      <c r="L24" s="205"/>
    </row>
    <row r="25" spans="1:26" x14ac:dyDescent="0.2">
      <c r="A25" s="116" t="s">
        <v>375</v>
      </c>
      <c r="B25" s="221"/>
      <c r="C25" s="221"/>
      <c r="D25" s="221"/>
      <c r="E25" s="203">
        <v>20</v>
      </c>
      <c r="F25" s="205"/>
      <c r="G25" s="205"/>
      <c r="H25" s="232" t="s">
        <v>375</v>
      </c>
      <c r="I25" s="221"/>
      <c r="J25" s="201">
        <v>20</v>
      </c>
      <c r="K25" s="207"/>
      <c r="L25" s="205"/>
    </row>
    <row r="26" spans="1:26" ht="13.5" thickBot="1" x14ac:dyDescent="0.25">
      <c r="A26" s="115" t="s">
        <v>374</v>
      </c>
      <c r="B26" s="223"/>
      <c r="C26" s="223"/>
      <c r="D26" s="223"/>
      <c r="E26" s="212">
        <f>SUMPRODUCT(B8:B12,D8:D12)-E15*E25</f>
        <v>1200000</v>
      </c>
      <c r="F26" s="205"/>
      <c r="G26" s="205"/>
      <c r="H26" s="238" t="s">
        <v>374</v>
      </c>
      <c r="I26" s="223"/>
      <c r="J26" s="239">
        <f>SUMPRODUCT(I8:I11,K8:K11)-J16*J25</f>
        <v>1200000</v>
      </c>
      <c r="K26" s="240"/>
    </row>
    <row r="27" spans="1:26" x14ac:dyDescent="0.2">
      <c r="B27" s="205"/>
      <c r="C27" s="205"/>
      <c r="D27" s="205"/>
      <c r="E27" s="213"/>
      <c r="F27" s="205"/>
      <c r="G27" s="205"/>
      <c r="H27" s="205"/>
      <c r="I27" s="205"/>
      <c r="J27" s="205"/>
      <c r="K27" s="205"/>
    </row>
    <row r="28" spans="1:26" x14ac:dyDescent="0.2">
      <c r="H28" s="205"/>
      <c r="I28" s="205"/>
      <c r="J28" s="205"/>
      <c r="K28" s="205"/>
    </row>
    <row r="29" spans="1:26" x14ac:dyDescent="0.2">
      <c r="B29" s="326"/>
      <c r="C29" s="326"/>
      <c r="D29" s="326"/>
      <c r="E29" s="326"/>
      <c r="F29" s="326"/>
      <c r="G29" s="326"/>
      <c r="H29" s="334" t="s">
        <v>588</v>
      </c>
      <c r="I29" s="326"/>
      <c r="J29" s="326"/>
      <c r="K29" s="326"/>
      <c r="Z29" s="309"/>
    </row>
  </sheetData>
  <conditionalFormatting sqref="B2">
    <cfRule type="expression" dxfId="37" priority="1">
      <formula>NOT(_xlfn.ISFORMULA(B2))</formula>
    </cfRule>
  </conditionalFormatting>
  <pageMargins left="0.75" right="0.75" top="1" bottom="1" header="0.5" footer="0.5"/>
  <pageSetup orientation="portrait" r:id="rId1"/>
  <headerFooter alignWithMargins="0">
    <oddHeader>&amp;A</oddHeader>
    <oddFoote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8"/>
  <dimension ref="A1:L26"/>
  <sheetViews>
    <sheetView zoomScale="130" zoomScaleNormal="130" workbookViewId="0">
      <selection activeCell="B2" sqref="B2"/>
    </sheetView>
  </sheetViews>
  <sheetFormatPr defaultRowHeight="12.75" x14ac:dyDescent="0.2"/>
  <cols>
    <col min="1" max="1" width="18" customWidth="1"/>
    <col min="2" max="2" width="8.28515625" customWidth="1"/>
    <col min="3" max="3" width="8.5703125" customWidth="1"/>
    <col min="4" max="4" width="11.42578125" customWidth="1"/>
    <col min="5" max="5" width="11.140625" customWidth="1"/>
    <col min="6" max="6" width="11.7109375" customWidth="1"/>
    <col min="7" max="7" width="17.28515625" customWidth="1"/>
    <col min="8" max="8" width="19.5703125" customWidth="1"/>
    <col min="9" max="9" width="10.7109375" bestFit="1" customWidth="1"/>
    <col min="10" max="11" width="10.140625" bestFit="1" customWidth="1"/>
    <col min="12" max="12" width="11.140625" customWidth="1"/>
  </cols>
  <sheetData>
    <row r="1" spans="1:12" ht="18" x14ac:dyDescent="0.25">
      <c r="A1" s="361" t="s">
        <v>501</v>
      </c>
      <c r="B1" s="111"/>
      <c r="C1" s="111"/>
      <c r="D1" s="111"/>
      <c r="E1" s="111"/>
      <c r="F1" s="111"/>
      <c r="G1" s="111"/>
      <c r="H1" s="111"/>
      <c r="I1" s="111"/>
      <c r="J1" s="111"/>
      <c r="K1" s="111"/>
    </row>
    <row r="2" spans="1:12" s="357" customFormat="1" hidden="1" x14ac:dyDescent="0.2">
      <c r="A2" s="360"/>
      <c r="B2" s="358"/>
    </row>
    <row r="3" spans="1:12" s="304" customFormat="1" x14ac:dyDescent="0.2">
      <c r="A3" s="363" t="str">
        <f>IF(A2="","",IF(Disable_Video_Hyperlinks,A2,HYPERLINK(Video_website&amp;A2,A2)))</f>
        <v/>
      </c>
    </row>
    <row r="4" spans="1:12" s="304" customFormat="1" x14ac:dyDescent="0.2">
      <c r="A4" s="356" t="str">
        <f>IF(B2="","",B2)</f>
        <v/>
      </c>
    </row>
    <row r="5" spans="1:12" s="304" customFormat="1" ht="13.5" thickBot="1" x14ac:dyDescent="0.25"/>
    <row r="6" spans="1:12" ht="13.5" thickBot="1" x14ac:dyDescent="0.25">
      <c r="A6" s="134"/>
      <c r="B6" s="133" t="s">
        <v>393</v>
      </c>
      <c r="C6" s="133" t="s">
        <v>392</v>
      </c>
      <c r="D6" s="132" t="s">
        <v>391</v>
      </c>
      <c r="E6" s="131"/>
      <c r="H6" s="134"/>
      <c r="I6" s="133" t="s">
        <v>393</v>
      </c>
      <c r="J6" s="133" t="s">
        <v>392</v>
      </c>
      <c r="K6" s="144" t="s">
        <v>391</v>
      </c>
    </row>
    <row r="7" spans="1:12" ht="13.5" customHeight="1" x14ac:dyDescent="0.2">
      <c r="A7" s="130" t="s">
        <v>390</v>
      </c>
      <c r="B7" s="197">
        <v>100</v>
      </c>
      <c r="C7" s="200">
        <v>2</v>
      </c>
      <c r="D7" s="201">
        <v>600</v>
      </c>
      <c r="E7" s="207"/>
      <c r="F7" s="205"/>
      <c r="G7" s="205"/>
      <c r="H7" s="226" t="s">
        <v>390</v>
      </c>
      <c r="I7" s="197">
        <v>100</v>
      </c>
      <c r="J7" s="200">
        <v>2</v>
      </c>
      <c r="K7" s="203">
        <v>600</v>
      </c>
    </row>
    <row r="8" spans="1:12" x14ac:dyDescent="0.2">
      <c r="A8" s="130" t="s">
        <v>389</v>
      </c>
      <c r="B8" s="197">
        <v>100</v>
      </c>
      <c r="C8" s="200">
        <v>3</v>
      </c>
      <c r="D8" s="201">
        <v>800</v>
      </c>
      <c r="E8" s="207"/>
      <c r="F8" s="205"/>
      <c r="G8" s="205"/>
      <c r="H8" s="226" t="s">
        <v>389</v>
      </c>
      <c r="I8" s="197">
        <v>100</v>
      </c>
      <c r="J8" s="200">
        <v>3</v>
      </c>
      <c r="K8" s="203">
        <v>800</v>
      </c>
    </row>
    <row r="9" spans="1:12" x14ac:dyDescent="0.2">
      <c r="A9" s="130" t="s">
        <v>388</v>
      </c>
      <c r="B9" s="197">
        <v>500</v>
      </c>
      <c r="C9" s="200">
        <v>3</v>
      </c>
      <c r="D9" s="201">
        <v>1000</v>
      </c>
      <c r="E9" s="207"/>
      <c r="F9" s="205"/>
      <c r="G9" s="205"/>
      <c r="H9" s="226" t="s">
        <v>388</v>
      </c>
      <c r="I9" s="197">
        <v>500</v>
      </c>
      <c r="J9" s="200">
        <v>3</v>
      </c>
      <c r="K9" s="203">
        <v>1000</v>
      </c>
    </row>
    <row r="10" spans="1:12" ht="13.5" thickBot="1" x14ac:dyDescent="0.25">
      <c r="A10" s="115" t="s">
        <v>387</v>
      </c>
      <c r="B10" s="228">
        <v>500</v>
      </c>
      <c r="C10" s="241">
        <v>5</v>
      </c>
      <c r="D10" s="246">
        <v>1300</v>
      </c>
      <c r="E10" s="244"/>
      <c r="F10" s="205"/>
      <c r="G10" s="205"/>
      <c r="H10" s="227" t="s">
        <v>387</v>
      </c>
      <c r="I10" s="228">
        <v>500</v>
      </c>
      <c r="J10" s="241">
        <v>5</v>
      </c>
      <c r="K10" s="242">
        <v>1300</v>
      </c>
    </row>
    <row r="11" spans="1:12" x14ac:dyDescent="0.2">
      <c r="A11" s="145"/>
      <c r="B11" s="245"/>
      <c r="C11" s="245"/>
      <c r="D11" s="245"/>
      <c r="E11" s="245"/>
      <c r="F11" s="205"/>
      <c r="G11" s="205"/>
      <c r="H11" s="205"/>
      <c r="I11" s="205"/>
      <c r="J11" s="205"/>
      <c r="K11" s="205"/>
    </row>
    <row r="12" spans="1:12" ht="13.5" thickBot="1" x14ac:dyDescent="0.25">
      <c r="B12" s="205"/>
      <c r="C12" s="205"/>
      <c r="D12" s="205"/>
      <c r="E12" s="205"/>
      <c r="F12" s="205"/>
      <c r="G12" s="205"/>
      <c r="H12" s="205"/>
      <c r="I12" s="205"/>
      <c r="J12" s="205"/>
      <c r="K12" s="205"/>
    </row>
    <row r="13" spans="1:12" ht="13.5" thickBot="1" x14ac:dyDescent="0.25">
      <c r="A13" s="122" t="s">
        <v>10</v>
      </c>
      <c r="B13" s="220"/>
      <c r="C13" s="220"/>
      <c r="D13" s="220"/>
      <c r="E13" s="210"/>
      <c r="F13" s="205"/>
      <c r="G13" s="205"/>
      <c r="H13" s="230" t="s">
        <v>10</v>
      </c>
      <c r="I13" s="305"/>
      <c r="J13" s="220"/>
      <c r="K13" s="231"/>
      <c r="L13" s="205"/>
    </row>
    <row r="14" spans="1:12" x14ac:dyDescent="0.2">
      <c r="A14" s="116" t="s">
        <v>385</v>
      </c>
      <c r="B14" s="221"/>
      <c r="C14" s="221"/>
      <c r="D14" s="221"/>
      <c r="E14" s="211">
        <f>SUMPRODUCT(B7:B11,C7:C11)</f>
        <v>4500</v>
      </c>
      <c r="F14" s="205"/>
      <c r="G14" s="205"/>
      <c r="H14" s="232"/>
      <c r="I14" s="233" t="s">
        <v>565</v>
      </c>
      <c r="J14" s="233" t="s">
        <v>407</v>
      </c>
      <c r="K14" s="234" t="s">
        <v>406</v>
      </c>
      <c r="L14" s="205"/>
    </row>
    <row r="15" spans="1:12" ht="13.5" thickBot="1" x14ac:dyDescent="0.25">
      <c r="A15" s="118" t="s">
        <v>384</v>
      </c>
      <c r="B15" s="222"/>
      <c r="C15" s="222"/>
      <c r="D15" s="222"/>
      <c r="E15" s="202">
        <v>4500</v>
      </c>
      <c r="F15" s="205"/>
      <c r="G15" s="205"/>
      <c r="H15" s="232" t="s">
        <v>405</v>
      </c>
      <c r="I15" s="306">
        <v>0</v>
      </c>
      <c r="J15" s="235">
        <f>SUMPRODUCT(I7:I10,J7:J10)</f>
        <v>4500</v>
      </c>
      <c r="K15" s="243">
        <v>4500</v>
      </c>
      <c r="L15" s="205"/>
    </row>
    <row r="16" spans="1:12" x14ac:dyDescent="0.2">
      <c r="A16" s="116" t="s">
        <v>383</v>
      </c>
      <c r="B16" s="221"/>
      <c r="C16" s="221"/>
      <c r="D16" s="221"/>
      <c r="E16" s="211">
        <f>B7+B9</f>
        <v>600</v>
      </c>
      <c r="F16" s="205"/>
      <c r="G16" s="205"/>
      <c r="H16" s="232"/>
      <c r="I16" s="221"/>
      <c r="J16" s="198"/>
      <c r="K16" s="236"/>
      <c r="L16" s="205"/>
    </row>
    <row r="17" spans="1:12" ht="13.5" thickBot="1" x14ac:dyDescent="0.25">
      <c r="A17" s="118" t="s">
        <v>382</v>
      </c>
      <c r="B17" s="222"/>
      <c r="C17" s="222"/>
      <c r="D17" s="222"/>
      <c r="E17" s="202">
        <v>800</v>
      </c>
      <c r="F17" s="205"/>
      <c r="G17" s="205"/>
      <c r="H17" s="232"/>
      <c r="I17" s="233" t="s">
        <v>565</v>
      </c>
      <c r="J17" s="233" t="s">
        <v>566</v>
      </c>
      <c r="K17" s="234" t="s">
        <v>34</v>
      </c>
      <c r="L17" s="205"/>
    </row>
    <row r="18" spans="1:12" x14ac:dyDescent="0.2">
      <c r="A18" s="116" t="s">
        <v>381</v>
      </c>
      <c r="B18" s="221"/>
      <c r="C18" s="221"/>
      <c r="D18" s="221"/>
      <c r="E18" s="211">
        <f>B8+B10</f>
        <v>600</v>
      </c>
      <c r="F18" s="205"/>
      <c r="G18" s="205"/>
      <c r="H18" s="232"/>
      <c r="I18" s="233" t="s">
        <v>567</v>
      </c>
      <c r="J18" s="233" t="s">
        <v>404</v>
      </c>
      <c r="K18" s="234" t="s">
        <v>313</v>
      </c>
      <c r="L18" s="205"/>
    </row>
    <row r="19" spans="1:12" ht="13.5" thickBot="1" x14ac:dyDescent="0.25">
      <c r="A19" s="118" t="s">
        <v>380</v>
      </c>
      <c r="B19" s="222"/>
      <c r="C19" s="222"/>
      <c r="D19" s="222"/>
      <c r="E19" s="202">
        <v>900</v>
      </c>
      <c r="F19" s="205"/>
      <c r="G19" s="205"/>
      <c r="H19" s="232" t="s">
        <v>403</v>
      </c>
      <c r="I19" s="306">
        <v>0</v>
      </c>
      <c r="J19" s="237">
        <f>I7+I9</f>
        <v>600</v>
      </c>
      <c r="K19" s="215">
        <v>800</v>
      </c>
      <c r="L19" s="205"/>
    </row>
    <row r="20" spans="1:12" x14ac:dyDescent="0.2">
      <c r="A20" s="116" t="s">
        <v>379</v>
      </c>
      <c r="B20" s="221"/>
      <c r="C20" s="221"/>
      <c r="D20" s="221"/>
      <c r="E20" s="211">
        <f>B7+B8</f>
        <v>200</v>
      </c>
      <c r="F20" s="205"/>
      <c r="G20" s="205"/>
      <c r="H20" s="232" t="s">
        <v>402</v>
      </c>
      <c r="I20" s="306">
        <v>0</v>
      </c>
      <c r="J20" s="237">
        <f>I8+I10</f>
        <v>600</v>
      </c>
      <c r="K20" s="215">
        <v>900</v>
      </c>
      <c r="L20" s="205"/>
    </row>
    <row r="21" spans="1:12" ht="13.5" thickBot="1" x14ac:dyDescent="0.25">
      <c r="A21" s="118" t="s">
        <v>378</v>
      </c>
      <c r="B21" s="222"/>
      <c r="C21" s="222"/>
      <c r="D21" s="222"/>
      <c r="E21" s="202">
        <v>700</v>
      </c>
      <c r="F21" s="205"/>
      <c r="G21" s="205"/>
      <c r="H21" s="232" t="s">
        <v>401</v>
      </c>
      <c r="I21" s="306">
        <v>0</v>
      </c>
      <c r="J21" s="237">
        <f>I7+I8</f>
        <v>200</v>
      </c>
      <c r="K21" s="215">
        <v>700</v>
      </c>
      <c r="L21" s="205"/>
    </row>
    <row r="22" spans="1:12" x14ac:dyDescent="0.2">
      <c r="A22" s="116" t="s">
        <v>377</v>
      </c>
      <c r="B22" s="221"/>
      <c r="C22" s="221"/>
      <c r="D22" s="221"/>
      <c r="E22" s="211">
        <f>B9+B10</f>
        <v>1000</v>
      </c>
      <c r="F22" s="205"/>
      <c r="G22" s="205"/>
      <c r="H22" s="232" t="s">
        <v>400</v>
      </c>
      <c r="I22" s="306">
        <v>0</v>
      </c>
      <c r="J22" s="237">
        <f>I9+I10</f>
        <v>1000</v>
      </c>
      <c r="K22" s="215">
        <v>1000</v>
      </c>
      <c r="L22" s="205"/>
    </row>
    <row r="23" spans="1:12" ht="13.5" thickBot="1" x14ac:dyDescent="0.25">
      <c r="A23" s="118" t="s">
        <v>376</v>
      </c>
      <c r="B23" s="222"/>
      <c r="C23" s="222"/>
      <c r="D23" s="222"/>
      <c r="E23" s="202">
        <v>1000</v>
      </c>
      <c r="F23" s="205"/>
      <c r="G23" s="205"/>
      <c r="H23" s="232"/>
      <c r="I23" s="221"/>
      <c r="J23" s="221"/>
      <c r="K23" s="207"/>
      <c r="L23" s="205"/>
    </row>
    <row r="24" spans="1:12" x14ac:dyDescent="0.2">
      <c r="A24" s="116" t="s">
        <v>375</v>
      </c>
      <c r="B24" s="221"/>
      <c r="C24" s="221"/>
      <c r="D24" s="221"/>
      <c r="E24" s="203">
        <v>20</v>
      </c>
      <c r="F24" s="205"/>
      <c r="G24" s="205"/>
      <c r="H24" s="232" t="s">
        <v>375</v>
      </c>
      <c r="I24" s="221"/>
      <c r="J24" s="201">
        <v>20</v>
      </c>
      <c r="K24" s="207"/>
      <c r="L24" s="205"/>
    </row>
    <row r="25" spans="1:12" ht="13.5" thickBot="1" x14ac:dyDescent="0.25">
      <c r="A25" s="115" t="s">
        <v>374</v>
      </c>
      <c r="B25" s="223"/>
      <c r="C25" s="223"/>
      <c r="D25" s="223"/>
      <c r="E25" s="212">
        <f>SUMPRODUCT(B7:B11,D7:D11)-E14*E24</f>
        <v>1200000</v>
      </c>
      <c r="F25" s="205"/>
      <c r="G25" s="205"/>
      <c r="H25" s="238" t="s">
        <v>374</v>
      </c>
      <c r="I25" s="223"/>
      <c r="J25" s="239">
        <f>SUMPRODUCT(I7:I10,K7:K10)-J15*J24</f>
        <v>1200000</v>
      </c>
      <c r="K25" s="240"/>
    </row>
    <row r="26" spans="1:12" x14ac:dyDescent="0.2">
      <c r="E26" s="112"/>
      <c r="H26" s="205"/>
      <c r="I26" s="205"/>
      <c r="J26" s="205"/>
      <c r="K26" s="205"/>
    </row>
  </sheetData>
  <conditionalFormatting sqref="J15 J19:J22">
    <cfRule type="cellIs" dxfId="36" priority="2" stopIfTrue="1" operator="greaterThan">
      <formula>K15</formula>
    </cfRule>
  </conditionalFormatting>
  <conditionalFormatting sqref="B2">
    <cfRule type="expression" dxfId="35"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8"/>
  <dimension ref="A1:H38"/>
  <sheetViews>
    <sheetView zoomScale="130" zoomScaleNormal="130" workbookViewId="0">
      <selection activeCell="B2" sqref="B2"/>
    </sheetView>
  </sheetViews>
  <sheetFormatPr defaultRowHeight="12.75" x14ac:dyDescent="0.2"/>
  <cols>
    <col min="1" max="1" width="32.85546875" style="146" customWidth="1"/>
    <col min="2" max="2" width="14.28515625" style="147" bestFit="1" customWidth="1"/>
    <col min="3" max="4" width="12.7109375" style="146" customWidth="1"/>
    <col min="5" max="5" width="1.5703125" style="146" customWidth="1"/>
    <col min="6" max="6" width="12.7109375" style="146" customWidth="1"/>
    <col min="7" max="16384" width="9.140625" style="146"/>
  </cols>
  <sheetData>
    <row r="1" spans="1:6" ht="18" x14ac:dyDescent="0.25">
      <c r="A1" s="364" t="s">
        <v>502</v>
      </c>
    </row>
    <row r="2" spans="1:6" s="357" customFormat="1" hidden="1" x14ac:dyDescent="0.2">
      <c r="A2" s="360" t="s">
        <v>604</v>
      </c>
      <c r="B2" s="358">
        <v>4.9305555555555552E-3</v>
      </c>
    </row>
    <row r="3" spans="1:6" s="154" customFormat="1" collapsed="1" x14ac:dyDescent="0.2">
      <c r="A3" s="363" t="str">
        <f>IF(A2="","",IF(Disable_Video_Hyperlinks,A2,HYPERLINK(Video_website&amp;A2,A2)))</f>
        <v>UNC_DAYT_EXCEL_4.5.7_LECTURE_INTEGER_CONSTRAINT_&amp;_SOLVER_OPTIONS.mp4</v>
      </c>
      <c r="B3" s="341"/>
    </row>
    <row r="4" spans="1:6" s="154" customFormat="1" x14ac:dyDescent="0.2">
      <c r="A4" s="356">
        <f>IF(B2="","",B2)</f>
        <v>4.9305555555555552E-3</v>
      </c>
      <c r="B4" s="341"/>
    </row>
    <row r="5" spans="1:6" s="154" customFormat="1" x14ac:dyDescent="0.2">
      <c r="B5" s="341"/>
    </row>
    <row r="6" spans="1:6" ht="20.25" x14ac:dyDescent="0.3">
      <c r="A6" s="163" t="s">
        <v>426</v>
      </c>
      <c r="B6" s="160"/>
      <c r="C6" s="160"/>
      <c r="D6" s="160"/>
      <c r="E6" s="160"/>
      <c r="F6" s="160"/>
    </row>
    <row r="7" spans="1:6" x14ac:dyDescent="0.2">
      <c r="A7" s="162" t="s">
        <v>425</v>
      </c>
      <c r="B7" s="161"/>
      <c r="C7" s="160"/>
      <c r="D7" s="160"/>
      <c r="E7" s="160"/>
      <c r="F7" s="160"/>
    </row>
    <row r="8" spans="1:6" x14ac:dyDescent="0.2">
      <c r="B8" s="146"/>
    </row>
    <row r="9" spans="1:6" x14ac:dyDescent="0.2">
      <c r="B9" s="159" t="s">
        <v>424</v>
      </c>
      <c r="C9" s="159" t="s">
        <v>423</v>
      </c>
      <c r="D9" s="159" t="s">
        <v>422</v>
      </c>
      <c r="E9" s="159"/>
      <c r="F9" s="148" t="s">
        <v>421</v>
      </c>
    </row>
    <row r="10" spans="1:6" x14ac:dyDescent="0.2">
      <c r="A10" s="150" t="s">
        <v>420</v>
      </c>
      <c r="B10" s="247">
        <v>1250</v>
      </c>
      <c r="C10" s="247">
        <v>595</v>
      </c>
      <c r="D10" s="247">
        <v>250</v>
      </c>
      <c r="E10" s="158"/>
    </row>
    <row r="11" spans="1:6" x14ac:dyDescent="0.2">
      <c r="A11" s="150" t="s">
        <v>419</v>
      </c>
      <c r="B11" s="247">
        <v>850</v>
      </c>
      <c r="C11" s="247">
        <v>420</v>
      </c>
      <c r="D11" s="247">
        <v>195</v>
      </c>
      <c r="E11" s="158"/>
    </row>
    <row r="12" spans="1:6" x14ac:dyDescent="0.2">
      <c r="A12" s="150" t="s">
        <v>418</v>
      </c>
      <c r="B12" s="157">
        <f>B10-B11</f>
        <v>400</v>
      </c>
      <c r="C12" s="157">
        <f>C10-C11</f>
        <v>175</v>
      </c>
      <c r="D12" s="157">
        <f>D10-D11</f>
        <v>55</v>
      </c>
      <c r="E12" s="157"/>
    </row>
    <row r="13" spans="1:6" x14ac:dyDescent="0.2">
      <c r="A13" s="150" t="s">
        <v>417</v>
      </c>
      <c r="B13" s="248">
        <v>25</v>
      </c>
      <c r="C13" s="248">
        <v>18</v>
      </c>
      <c r="D13" s="248">
        <v>3</v>
      </c>
      <c r="E13" s="156"/>
    </row>
    <row r="14" spans="1:6" x14ac:dyDescent="0.2">
      <c r="A14" s="150"/>
      <c r="B14" s="146"/>
    </row>
    <row r="15" spans="1:6" x14ac:dyDescent="0.2">
      <c r="A15" s="150" t="s">
        <v>416</v>
      </c>
      <c r="B15" s="248">
        <v>6</v>
      </c>
      <c r="C15" s="248">
        <v>14</v>
      </c>
      <c r="D15" s="248">
        <v>19</v>
      </c>
      <c r="E15" s="156"/>
      <c r="F15" s="154"/>
    </row>
    <row r="16" spans="1:6" x14ac:dyDescent="0.2">
      <c r="A16" s="150" t="s">
        <v>415</v>
      </c>
      <c r="B16" s="155">
        <v>30.967741935483861</v>
      </c>
      <c r="C16" s="155">
        <v>14</v>
      </c>
      <c r="D16" s="155">
        <v>91.268817204301101</v>
      </c>
      <c r="E16" s="155"/>
      <c r="F16" s="154"/>
    </row>
    <row r="17" spans="1:8" x14ac:dyDescent="0.2">
      <c r="A17" s="150"/>
      <c r="B17" s="146"/>
    </row>
    <row r="18" spans="1:8" x14ac:dyDescent="0.2">
      <c r="A18" s="150" t="s">
        <v>31</v>
      </c>
      <c r="B18" s="153">
        <f t="shared" ref="B18:D20" si="0">B11*B$16</f>
        <v>26322.580645161281</v>
      </c>
      <c r="C18" s="153">
        <f t="shared" si="0"/>
        <v>5880</v>
      </c>
      <c r="D18" s="153">
        <f t="shared" si="0"/>
        <v>17797.419354838716</v>
      </c>
      <c r="E18" s="153"/>
      <c r="F18" s="152">
        <f>SUM(B18:E18)</f>
        <v>50000</v>
      </c>
      <c r="G18" s="151"/>
      <c r="H18" s="151"/>
    </row>
    <row r="19" spans="1:8" x14ac:dyDescent="0.2">
      <c r="A19" s="150" t="s">
        <v>414</v>
      </c>
      <c r="B19" s="153">
        <f t="shared" si="0"/>
        <v>12387.096774193544</v>
      </c>
      <c r="C19" s="153">
        <f t="shared" si="0"/>
        <v>2450</v>
      </c>
      <c r="D19" s="153">
        <f t="shared" si="0"/>
        <v>5019.7849462365602</v>
      </c>
      <c r="E19" s="153"/>
      <c r="F19" s="152">
        <f>SUM(B19:E19)</f>
        <v>19856.881720430105</v>
      </c>
      <c r="G19" s="151"/>
    </row>
    <row r="20" spans="1:8" x14ac:dyDescent="0.2">
      <c r="A20" s="150" t="s">
        <v>413</v>
      </c>
      <c r="B20" s="149">
        <f t="shared" si="0"/>
        <v>774.19354838709648</v>
      </c>
      <c r="C20" s="149">
        <f t="shared" si="0"/>
        <v>252</v>
      </c>
      <c r="D20" s="149">
        <f t="shared" si="0"/>
        <v>273.80645161290329</v>
      </c>
      <c r="E20" s="149"/>
      <c r="F20" s="149">
        <f>SUM(B20:E20)</f>
        <v>1300</v>
      </c>
    </row>
    <row r="21" spans="1:8" x14ac:dyDescent="0.2">
      <c r="B21" s="146" t="s">
        <v>412</v>
      </c>
    </row>
    <row r="22" spans="1:8" x14ac:dyDescent="0.2">
      <c r="A22" s="148" t="s">
        <v>411</v>
      </c>
      <c r="B22" s="249">
        <v>50000</v>
      </c>
    </row>
    <row r="23" spans="1:8" x14ac:dyDescent="0.2">
      <c r="A23" s="148" t="s">
        <v>410</v>
      </c>
      <c r="B23" s="250">
        <v>1300</v>
      </c>
    </row>
    <row r="24" spans="1:8" x14ac:dyDescent="0.2">
      <c r="B24" s="146"/>
    </row>
    <row r="25" spans="1:8" x14ac:dyDescent="0.2">
      <c r="B25" s="146"/>
    </row>
    <row r="26" spans="1:8" x14ac:dyDescent="0.2">
      <c r="B26" s="146"/>
    </row>
    <row r="27" spans="1:8" x14ac:dyDescent="0.2">
      <c r="A27" s="383" t="s">
        <v>614</v>
      </c>
      <c r="B27" s="384"/>
      <c r="C27" s="384"/>
      <c r="D27" s="384"/>
      <c r="E27" s="384"/>
      <c r="F27" s="384"/>
    </row>
    <row r="28" spans="1:8" x14ac:dyDescent="0.2">
      <c r="A28" s="384"/>
      <c r="B28" s="384"/>
      <c r="C28" s="384"/>
      <c r="D28" s="384"/>
      <c r="E28" s="384"/>
      <c r="F28" s="384"/>
    </row>
    <row r="29" spans="1:8" x14ac:dyDescent="0.2">
      <c r="A29" s="384"/>
      <c r="B29" s="384"/>
      <c r="C29" s="384"/>
      <c r="D29" s="384"/>
      <c r="E29" s="384"/>
      <c r="F29" s="384"/>
    </row>
    <row r="30" spans="1:8" x14ac:dyDescent="0.2">
      <c r="A30" s="384"/>
      <c r="B30" s="384"/>
      <c r="C30" s="384"/>
      <c r="D30" s="384"/>
      <c r="E30" s="384"/>
      <c r="F30" s="384"/>
    </row>
    <row r="31" spans="1:8" x14ac:dyDescent="0.2">
      <c r="A31" s="384"/>
      <c r="B31" s="384"/>
      <c r="C31" s="384"/>
      <c r="D31" s="384"/>
      <c r="E31" s="384"/>
      <c r="F31" s="384"/>
    </row>
    <row r="32" spans="1:8" x14ac:dyDescent="0.2">
      <c r="A32" s="384"/>
      <c r="B32" s="384"/>
      <c r="C32" s="384"/>
      <c r="D32" s="384"/>
      <c r="E32" s="384"/>
      <c r="F32" s="384"/>
    </row>
    <row r="33" spans="1:6" x14ac:dyDescent="0.2">
      <c r="A33" s="384"/>
      <c r="B33" s="384"/>
      <c r="C33" s="384"/>
      <c r="D33" s="384"/>
      <c r="E33" s="384"/>
      <c r="F33" s="384"/>
    </row>
    <row r="34" spans="1:6" x14ac:dyDescent="0.2">
      <c r="A34" s="384"/>
      <c r="B34" s="384"/>
      <c r="C34" s="384"/>
      <c r="D34" s="384"/>
      <c r="E34" s="384"/>
      <c r="F34" s="384"/>
    </row>
    <row r="35" spans="1:6" x14ac:dyDescent="0.2">
      <c r="A35" s="384"/>
      <c r="B35" s="384"/>
      <c r="C35" s="384"/>
      <c r="D35" s="384"/>
      <c r="E35" s="384"/>
      <c r="F35" s="384"/>
    </row>
    <row r="36" spans="1:6" x14ac:dyDescent="0.2">
      <c r="A36" s="384"/>
      <c r="B36" s="384"/>
      <c r="C36" s="384"/>
      <c r="D36" s="384"/>
      <c r="E36" s="384"/>
      <c r="F36" s="384"/>
    </row>
    <row r="37" spans="1:6" x14ac:dyDescent="0.2">
      <c r="A37" s="384"/>
      <c r="B37" s="384"/>
      <c r="C37" s="384"/>
      <c r="D37" s="384"/>
      <c r="E37" s="384"/>
      <c r="F37" s="384"/>
    </row>
    <row r="38" spans="1:6" x14ac:dyDescent="0.2">
      <c r="A38" s="384"/>
      <c r="B38" s="384"/>
      <c r="C38" s="384"/>
      <c r="D38" s="384"/>
      <c r="E38" s="384"/>
      <c r="F38" s="384"/>
    </row>
  </sheetData>
  <mergeCells count="1">
    <mergeCell ref="A27:F38"/>
  </mergeCells>
  <phoneticPr fontId="2" type="noConversion"/>
  <conditionalFormatting sqref="F18">
    <cfRule type="cellIs" dxfId="34" priority="4" stopIfTrue="1" operator="greaterThan">
      <formula>$B$22</formula>
    </cfRule>
  </conditionalFormatting>
  <conditionalFormatting sqref="F20">
    <cfRule type="cellIs" dxfId="33" priority="3" stopIfTrue="1" operator="greaterThan">
      <formula>$B$23</formula>
    </cfRule>
  </conditionalFormatting>
  <conditionalFormatting sqref="B16:E16">
    <cfRule type="cellIs" dxfId="32" priority="2" stopIfTrue="1" operator="lessThan">
      <formula>B15</formula>
    </cfRule>
  </conditionalFormatting>
  <conditionalFormatting sqref="B2">
    <cfRule type="expression" dxfId="31" priority="1">
      <formula>NOT(_xlfn.ISFORMULA(B2))</formula>
    </cfRule>
  </conditionalFormatting>
  <pageMargins left="0.75" right="0.75" top="1" bottom="1" header="0.5" footer="0.5"/>
  <pageSetup orientation="portrait" horizontalDpi="300" verticalDpi="300" r:id="rId1"/>
  <headerFooter alignWithMargins="0">
    <oddHeader>&amp;RKeiko Nakamura &amp;D &amp;F</oddHeader>
    <oddFooter>Page &amp;P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9"/>
  <dimension ref="A1:Y36"/>
  <sheetViews>
    <sheetView zoomScale="145" zoomScaleNormal="145" workbookViewId="0">
      <selection activeCell="B2" sqref="B2"/>
    </sheetView>
  </sheetViews>
  <sheetFormatPr defaultRowHeight="12.75" x14ac:dyDescent="0.2"/>
  <cols>
    <col min="1" max="1" width="11" customWidth="1"/>
    <col min="2" max="2" width="15.5703125" customWidth="1"/>
    <col min="3" max="3" width="12.28515625" customWidth="1"/>
    <col min="4" max="4" width="11.5703125" customWidth="1"/>
    <col min="5" max="5" width="14.7109375" customWidth="1"/>
  </cols>
  <sheetData>
    <row r="1" spans="1:13" ht="18" x14ac:dyDescent="0.25">
      <c r="A1" s="361" t="s">
        <v>503</v>
      </c>
    </row>
    <row r="2" spans="1:13" s="357" customFormat="1" hidden="1" x14ac:dyDescent="0.2">
      <c r="A2" s="360"/>
      <c r="B2" s="358"/>
    </row>
    <row r="3" spans="1:13" s="304" customFormat="1" x14ac:dyDescent="0.2">
      <c r="A3" s="363" t="str">
        <f>IF(A2="","",IF(Disable_Video_Hyperlinks,A2,HYPERLINK(Video_website&amp;A2,A2)))</f>
        <v/>
      </c>
    </row>
    <row r="4" spans="1:13" s="304" customFormat="1" x14ac:dyDescent="0.2">
      <c r="A4" s="356" t="str">
        <f>IF(B2="","",B2)</f>
        <v/>
      </c>
    </row>
    <row r="5" spans="1:13" s="304" customFormat="1" ht="13.5" thickBot="1" x14ac:dyDescent="0.25"/>
    <row r="6" spans="1:13" ht="13.5" thickBot="1" x14ac:dyDescent="0.25">
      <c r="A6" s="134"/>
      <c r="B6" s="133" t="s">
        <v>437</v>
      </c>
      <c r="C6" s="133" t="s">
        <v>436</v>
      </c>
      <c r="D6" s="132" t="s">
        <v>435</v>
      </c>
      <c r="E6" s="131"/>
    </row>
    <row r="7" spans="1:13" x14ac:dyDescent="0.2">
      <c r="A7" s="130" t="s">
        <v>434</v>
      </c>
      <c r="B7" s="169">
        <v>7.4999999999999982</v>
      </c>
      <c r="C7" s="251">
        <v>10000</v>
      </c>
      <c r="D7" s="252">
        <v>1000000</v>
      </c>
      <c r="E7" s="25"/>
    </row>
    <row r="8" spans="1:13" x14ac:dyDescent="0.2">
      <c r="A8" s="130" t="s">
        <v>433</v>
      </c>
      <c r="B8" s="169">
        <v>10</v>
      </c>
      <c r="C8" s="251">
        <v>5000</v>
      </c>
      <c r="D8" s="252">
        <v>250000</v>
      </c>
      <c r="E8" s="25"/>
    </row>
    <row r="9" spans="1:13" ht="13.5" thickBot="1" x14ac:dyDescent="0.25">
      <c r="A9" s="143"/>
      <c r="B9" s="59"/>
      <c r="C9" s="59"/>
      <c r="D9" s="59"/>
      <c r="E9" s="25"/>
    </row>
    <row r="10" spans="1:13" ht="13.5" thickBot="1" x14ac:dyDescent="0.25">
      <c r="A10" s="134"/>
      <c r="B10" s="133" t="s">
        <v>10</v>
      </c>
      <c r="C10" s="133"/>
      <c r="D10" s="132"/>
      <c r="E10" s="131"/>
    </row>
    <row r="11" spans="1:13" x14ac:dyDescent="0.2">
      <c r="A11" s="143"/>
      <c r="B11" s="167" t="s">
        <v>432</v>
      </c>
      <c r="C11" s="59"/>
      <c r="D11" s="59"/>
      <c r="E11" s="168">
        <f>SUMPRODUCT($B$7:$B$8,$C$7:$C$8)</f>
        <v>124999.99999999999</v>
      </c>
    </row>
    <row r="12" spans="1:13" ht="13.5" thickBot="1" x14ac:dyDescent="0.25">
      <c r="A12" s="166"/>
      <c r="B12" s="165" t="s">
        <v>431</v>
      </c>
      <c r="C12" s="117"/>
      <c r="D12" s="117"/>
      <c r="E12" s="253">
        <v>125000</v>
      </c>
    </row>
    <row r="13" spans="1:13" x14ac:dyDescent="0.2">
      <c r="A13" s="143"/>
      <c r="B13" s="167" t="s">
        <v>430</v>
      </c>
      <c r="C13" s="59"/>
      <c r="D13" s="59"/>
      <c r="E13" s="254">
        <v>4</v>
      </c>
    </row>
    <row r="14" spans="1:13" ht="13.5" thickBot="1" x14ac:dyDescent="0.25">
      <c r="A14" s="166"/>
      <c r="B14" s="165" t="s">
        <v>429</v>
      </c>
      <c r="C14" s="117"/>
      <c r="D14" s="117"/>
      <c r="E14" s="202">
        <v>10</v>
      </c>
    </row>
    <row r="15" spans="1:13" x14ac:dyDescent="0.2">
      <c r="A15" s="143"/>
      <c r="B15" s="167" t="s">
        <v>428</v>
      </c>
      <c r="C15" s="59"/>
      <c r="D15" s="59"/>
      <c r="E15" s="119">
        <f>SUMPRODUCT($B$7:$B$8,$D$7:$D$8)</f>
        <v>9999999.9999999981</v>
      </c>
      <c r="F15" s="164"/>
      <c r="G15" s="164"/>
      <c r="H15" s="164"/>
      <c r="I15" s="164"/>
      <c r="J15" s="164"/>
      <c r="K15" s="164"/>
      <c r="L15" s="164"/>
      <c r="M15" s="164"/>
    </row>
    <row r="16" spans="1:13" ht="13.5" thickBot="1" x14ac:dyDescent="0.25">
      <c r="A16" s="166"/>
      <c r="B16" s="165" t="s">
        <v>427</v>
      </c>
      <c r="C16" s="117"/>
      <c r="D16" s="117"/>
      <c r="E16" s="202">
        <v>10000000</v>
      </c>
      <c r="F16" s="164"/>
      <c r="G16" s="164"/>
      <c r="H16" s="164"/>
      <c r="I16" s="164"/>
      <c r="J16" s="164"/>
      <c r="K16" s="164"/>
      <c r="L16" s="164"/>
      <c r="M16" s="164"/>
    </row>
    <row r="17" spans="2:25" x14ac:dyDescent="0.2">
      <c r="B17" s="135"/>
      <c r="F17" s="164"/>
      <c r="G17" s="164"/>
      <c r="H17" s="164"/>
      <c r="I17" s="164"/>
      <c r="J17" s="164"/>
      <c r="K17" s="164"/>
      <c r="L17" s="164"/>
      <c r="M17" s="164"/>
    </row>
    <row r="18" spans="2:25" x14ac:dyDescent="0.2">
      <c r="B18" s="135"/>
      <c r="F18" s="164"/>
      <c r="G18" s="164"/>
      <c r="H18" s="164"/>
      <c r="I18" s="164"/>
      <c r="J18" s="164"/>
      <c r="K18" s="164"/>
      <c r="L18" s="164"/>
      <c r="M18" s="164"/>
    </row>
    <row r="19" spans="2:25" x14ac:dyDescent="0.2">
      <c r="B19" s="135"/>
      <c r="F19" s="164"/>
      <c r="G19" s="164"/>
      <c r="H19" s="164"/>
      <c r="I19" s="164"/>
      <c r="J19" s="164"/>
      <c r="K19" s="164"/>
      <c r="L19" s="164"/>
      <c r="M19" s="164"/>
      <c r="R19" s="36"/>
      <c r="S19" s="36"/>
      <c r="T19" s="36"/>
      <c r="U19" s="36"/>
      <c r="V19" s="36"/>
      <c r="W19" s="36"/>
      <c r="X19" s="36"/>
      <c r="Y19" s="36"/>
    </row>
    <row r="20" spans="2:25" x14ac:dyDescent="0.2">
      <c r="B20" s="135"/>
      <c r="F20" s="164"/>
      <c r="G20" s="164"/>
      <c r="H20" s="164"/>
      <c r="I20" s="164"/>
      <c r="J20" s="164"/>
      <c r="K20" s="164"/>
      <c r="L20" s="164"/>
      <c r="M20" s="164"/>
      <c r="R20" s="36"/>
      <c r="S20" s="36"/>
      <c r="T20" s="36"/>
      <c r="U20" s="36"/>
      <c r="V20" s="36"/>
      <c r="W20" s="36"/>
      <c r="X20" s="36"/>
      <c r="Y20" s="36"/>
    </row>
    <row r="21" spans="2:25" x14ac:dyDescent="0.2">
      <c r="B21" s="135"/>
      <c r="F21" s="164"/>
      <c r="G21" s="164"/>
      <c r="H21" s="164"/>
      <c r="I21" s="164"/>
      <c r="J21" s="164"/>
      <c r="K21" s="164"/>
      <c r="L21" s="164"/>
      <c r="M21" s="164"/>
      <c r="R21" s="36"/>
      <c r="S21" s="36"/>
      <c r="T21" s="36"/>
      <c r="U21" s="36"/>
      <c r="V21" s="36"/>
      <c r="W21" s="36"/>
      <c r="X21" s="36"/>
      <c r="Y21" s="36"/>
    </row>
    <row r="22" spans="2:25" x14ac:dyDescent="0.2">
      <c r="B22" s="135"/>
      <c r="F22" s="164"/>
      <c r="G22" s="164"/>
      <c r="H22" s="164"/>
      <c r="I22" s="164"/>
      <c r="J22" s="164"/>
      <c r="K22" s="164"/>
      <c r="L22" s="164"/>
      <c r="M22" s="164"/>
      <c r="R22" s="36"/>
      <c r="S22" s="36"/>
      <c r="T22" s="36"/>
      <c r="U22" s="36"/>
      <c r="V22" s="36"/>
      <c r="W22" s="36"/>
      <c r="X22" s="36"/>
      <c r="Y22" s="36"/>
    </row>
    <row r="23" spans="2:25" x14ac:dyDescent="0.2">
      <c r="F23" s="164"/>
      <c r="G23" s="164"/>
      <c r="H23" s="164"/>
      <c r="I23" s="164"/>
      <c r="J23" s="164"/>
      <c r="K23" s="164"/>
      <c r="L23" s="164"/>
      <c r="M23" s="164"/>
      <c r="R23" s="36"/>
      <c r="S23" s="36"/>
      <c r="T23" s="36"/>
      <c r="U23" s="36"/>
      <c r="V23" s="36"/>
      <c r="W23" s="36"/>
      <c r="X23" s="36"/>
      <c r="Y23" s="36"/>
    </row>
    <row r="24" spans="2:25" x14ac:dyDescent="0.2">
      <c r="F24" s="164"/>
      <c r="G24" s="164"/>
      <c r="H24" s="164"/>
      <c r="I24" s="164"/>
      <c r="J24" s="164"/>
      <c r="K24" s="164"/>
      <c r="L24" s="164"/>
      <c r="M24" s="164"/>
      <c r="R24" s="36"/>
      <c r="S24" s="36"/>
      <c r="T24" s="36"/>
      <c r="U24" s="36"/>
      <c r="V24" s="36"/>
      <c r="W24" s="36"/>
      <c r="X24" s="36"/>
      <c r="Y24" s="36"/>
    </row>
    <row r="25" spans="2:25" x14ac:dyDescent="0.2">
      <c r="F25" s="164"/>
      <c r="G25" s="164"/>
      <c r="H25" s="164"/>
      <c r="I25" s="164"/>
      <c r="J25" s="164"/>
      <c r="K25" s="164"/>
      <c r="L25" s="164"/>
      <c r="M25" s="164"/>
      <c r="R25" s="36"/>
      <c r="S25" s="36"/>
      <c r="T25" s="36"/>
      <c r="U25" s="36"/>
      <c r="V25" s="36"/>
      <c r="W25" s="36"/>
      <c r="X25" s="36"/>
      <c r="Y25" s="36"/>
    </row>
    <row r="26" spans="2:25" x14ac:dyDescent="0.2">
      <c r="F26" s="164"/>
      <c r="G26" s="164"/>
      <c r="H26" s="164"/>
      <c r="I26" s="164"/>
      <c r="J26" s="164"/>
      <c r="K26" s="164"/>
      <c r="L26" s="164"/>
      <c r="M26" s="164"/>
      <c r="R26" s="36"/>
      <c r="S26" s="36"/>
      <c r="T26" s="36"/>
      <c r="U26" s="36"/>
      <c r="V26" s="36"/>
      <c r="W26" s="36"/>
      <c r="X26" s="36"/>
      <c r="Y26" s="36"/>
    </row>
    <row r="27" spans="2:25" x14ac:dyDescent="0.2">
      <c r="F27" s="164"/>
      <c r="G27" s="164"/>
      <c r="H27" s="164"/>
      <c r="I27" s="164"/>
      <c r="J27" s="164"/>
      <c r="K27" s="164"/>
      <c r="L27" s="164"/>
      <c r="M27" s="164"/>
      <c r="R27" s="36"/>
      <c r="S27" s="36"/>
      <c r="T27" s="36"/>
      <c r="U27" s="36"/>
      <c r="V27" s="36"/>
      <c r="W27" s="36"/>
      <c r="X27" s="36"/>
      <c r="Y27" s="36"/>
    </row>
    <row r="28" spans="2:25" x14ac:dyDescent="0.2">
      <c r="F28" s="164"/>
      <c r="G28" s="164"/>
      <c r="H28" s="164"/>
      <c r="I28" s="164"/>
      <c r="J28" s="164"/>
      <c r="K28" s="164"/>
      <c r="L28" s="164"/>
      <c r="M28" s="164"/>
      <c r="R28" s="36"/>
      <c r="S28" s="36"/>
      <c r="T28" s="36"/>
      <c r="U28" s="36"/>
      <c r="V28" s="36"/>
      <c r="W28" s="36"/>
      <c r="X28" s="36"/>
      <c r="Y28" s="36"/>
    </row>
    <row r="29" spans="2:25" x14ac:dyDescent="0.2">
      <c r="F29" s="164"/>
      <c r="G29" s="164"/>
      <c r="H29" s="164"/>
      <c r="I29" s="164"/>
      <c r="J29" s="164"/>
      <c r="K29" s="164"/>
      <c r="L29" s="164"/>
      <c r="M29" s="164"/>
      <c r="R29" s="36"/>
      <c r="S29" s="36"/>
      <c r="T29" s="36"/>
      <c r="U29" s="36"/>
      <c r="V29" s="36"/>
      <c r="W29" s="36"/>
      <c r="X29" s="36"/>
      <c r="Y29" s="36"/>
    </row>
    <row r="30" spans="2:25" x14ac:dyDescent="0.2">
      <c r="F30" s="164"/>
      <c r="G30" s="164"/>
      <c r="H30" s="164"/>
      <c r="I30" s="164"/>
      <c r="J30" s="164"/>
      <c r="K30" s="164"/>
      <c r="L30" s="164"/>
      <c r="M30" s="164"/>
      <c r="R30" s="36"/>
      <c r="S30" s="36"/>
      <c r="T30" s="36"/>
      <c r="U30" s="36"/>
      <c r="V30" s="36"/>
      <c r="W30" s="36"/>
      <c r="X30" s="36"/>
      <c r="Y30" s="36"/>
    </row>
    <row r="31" spans="2:25" x14ac:dyDescent="0.2">
      <c r="F31" s="164"/>
      <c r="G31" s="164"/>
      <c r="H31" s="164"/>
      <c r="I31" s="164"/>
      <c r="J31" s="164"/>
      <c r="K31" s="164"/>
      <c r="L31" s="164"/>
      <c r="M31" s="164"/>
      <c r="R31" s="36"/>
      <c r="S31" s="36"/>
      <c r="T31" s="36"/>
      <c r="U31" s="36"/>
      <c r="V31" s="36"/>
      <c r="W31" s="36"/>
      <c r="X31" s="36"/>
      <c r="Y31" s="36"/>
    </row>
    <row r="32" spans="2:25" x14ac:dyDescent="0.2">
      <c r="F32" s="164"/>
      <c r="G32" s="164"/>
      <c r="H32" s="164"/>
      <c r="I32" s="164"/>
      <c r="J32" s="164"/>
      <c r="K32" s="164"/>
      <c r="L32" s="164"/>
      <c r="M32" s="164"/>
      <c r="R32" s="36"/>
      <c r="S32" s="36"/>
      <c r="T32" s="36"/>
      <c r="U32" s="36"/>
      <c r="V32" s="36"/>
      <c r="W32" s="36"/>
      <c r="X32" s="36"/>
      <c r="Y32" s="36"/>
    </row>
    <row r="33" spans="6:13" x14ac:dyDescent="0.2">
      <c r="F33" s="164"/>
      <c r="G33" s="164"/>
      <c r="H33" s="164"/>
      <c r="I33" s="164"/>
      <c r="J33" s="164"/>
      <c r="K33" s="164"/>
      <c r="L33" s="164"/>
      <c r="M33" s="164"/>
    </row>
    <row r="34" spans="6:13" x14ac:dyDescent="0.2">
      <c r="F34" s="164"/>
      <c r="G34" s="164"/>
      <c r="H34" s="164"/>
      <c r="I34" s="164"/>
      <c r="J34" s="164"/>
      <c r="K34" s="164"/>
      <c r="L34" s="164"/>
      <c r="M34" s="164"/>
    </row>
    <row r="35" spans="6:13" x14ac:dyDescent="0.2">
      <c r="F35" s="164"/>
      <c r="G35" s="164"/>
      <c r="H35" s="164"/>
      <c r="I35" s="164"/>
      <c r="J35" s="164"/>
      <c r="K35" s="164"/>
      <c r="L35" s="164"/>
      <c r="M35" s="164"/>
    </row>
    <row r="36" spans="6:13" x14ac:dyDescent="0.2">
      <c r="F36" s="164"/>
      <c r="G36" s="164"/>
      <c r="H36" s="164"/>
      <c r="I36" s="164"/>
      <c r="J36" s="164"/>
      <c r="K36" s="164"/>
      <c r="L36" s="164"/>
      <c r="M36" s="164"/>
    </row>
  </sheetData>
  <phoneticPr fontId="2" type="noConversion"/>
  <conditionalFormatting sqref="E11">
    <cfRule type="cellIs" dxfId="30" priority="5" stopIfTrue="1" operator="greaterThan">
      <formula>$E$12</formula>
    </cfRule>
  </conditionalFormatting>
  <conditionalFormatting sqref="E15">
    <cfRule type="cellIs" dxfId="29" priority="4" stopIfTrue="1" operator="lessThan">
      <formula>$E$16</formula>
    </cfRule>
  </conditionalFormatting>
  <conditionalFormatting sqref="B7">
    <cfRule type="cellIs" dxfId="28" priority="3" stopIfTrue="1" operator="lessThan">
      <formula>$E$13</formula>
    </cfRule>
  </conditionalFormatting>
  <conditionalFormatting sqref="B8">
    <cfRule type="cellIs" dxfId="27" priority="2" stopIfTrue="1" operator="lessThan">
      <formula>$E$14</formula>
    </cfRule>
  </conditionalFormatting>
  <conditionalFormatting sqref="B2">
    <cfRule type="expression" dxfId="26"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0"/>
  <dimension ref="A1:E36"/>
  <sheetViews>
    <sheetView workbookViewId="0">
      <selection activeCell="F31" sqref="F31"/>
    </sheetView>
  </sheetViews>
  <sheetFormatPr defaultRowHeight="12.75" x14ac:dyDescent="0.2"/>
  <cols>
    <col min="1" max="1" width="18" customWidth="1"/>
    <col min="2" max="2" width="15" customWidth="1"/>
    <col min="3" max="3" width="8.5703125" customWidth="1"/>
    <col min="4" max="4" width="11.42578125" customWidth="1"/>
    <col min="5" max="5" width="11.140625" customWidth="1"/>
  </cols>
  <sheetData>
    <row r="1" spans="1:5" ht="18" x14ac:dyDescent="0.25">
      <c r="A1" s="104" t="s">
        <v>504</v>
      </c>
    </row>
    <row r="2" spans="1:5" ht="13.5" thickBot="1" x14ac:dyDescent="0.25"/>
    <row r="3" spans="1:5" ht="13.5" customHeight="1" thickBot="1" x14ac:dyDescent="0.25">
      <c r="A3" s="134"/>
      <c r="B3" s="133" t="s">
        <v>393</v>
      </c>
      <c r="C3" s="133" t="s">
        <v>392</v>
      </c>
      <c r="D3" s="132" t="s">
        <v>391</v>
      </c>
      <c r="E3" s="131"/>
    </row>
    <row r="4" spans="1:5" x14ac:dyDescent="0.2">
      <c r="A4" s="130" t="s">
        <v>390</v>
      </c>
      <c r="B4" s="255">
        <v>0</v>
      </c>
      <c r="C4" s="200">
        <v>2</v>
      </c>
      <c r="D4" s="201">
        <v>600</v>
      </c>
      <c r="E4" s="25"/>
    </row>
    <row r="5" spans="1:5" x14ac:dyDescent="0.2">
      <c r="A5" s="130" t="s">
        <v>389</v>
      </c>
      <c r="B5" s="255">
        <v>700</v>
      </c>
      <c r="C5" s="200">
        <v>3</v>
      </c>
      <c r="D5" s="201">
        <v>800</v>
      </c>
      <c r="E5" s="25"/>
    </row>
    <row r="6" spans="1:5" x14ac:dyDescent="0.2">
      <c r="A6" s="130" t="s">
        <v>388</v>
      </c>
      <c r="B6" s="255">
        <v>800</v>
      </c>
      <c r="C6" s="200">
        <v>3</v>
      </c>
      <c r="D6" s="201">
        <v>1000</v>
      </c>
      <c r="E6" s="25"/>
    </row>
    <row r="7" spans="1:5" x14ac:dyDescent="0.2">
      <c r="A7" s="124" t="s">
        <v>387</v>
      </c>
      <c r="B7" s="255">
        <v>0</v>
      </c>
      <c r="C7" s="200">
        <v>5</v>
      </c>
      <c r="D7" s="201">
        <v>1300</v>
      </c>
      <c r="E7" s="31"/>
    </row>
    <row r="8" spans="1:5" ht="13.5" thickBot="1" x14ac:dyDescent="0.25">
      <c r="A8" s="124"/>
      <c r="B8" s="98"/>
      <c r="C8" s="24"/>
      <c r="D8" s="123"/>
      <c r="E8" s="31"/>
    </row>
    <row r="9" spans="1:5" ht="13.5" thickBot="1" x14ac:dyDescent="0.25">
      <c r="A9" s="122" t="s">
        <v>10</v>
      </c>
      <c r="B9" s="121"/>
      <c r="C9" s="121"/>
      <c r="D9" s="121"/>
      <c r="E9" s="120"/>
    </row>
    <row r="10" spans="1:5" x14ac:dyDescent="0.2">
      <c r="A10" s="116" t="s">
        <v>385</v>
      </c>
      <c r="B10" s="59"/>
      <c r="C10" s="59"/>
      <c r="D10" s="59"/>
      <c r="E10" s="119">
        <f>SUMPRODUCT(B4:B7,C4:C7)</f>
        <v>4500</v>
      </c>
    </row>
    <row r="11" spans="1:5" ht="13.5" thickBot="1" x14ac:dyDescent="0.25">
      <c r="A11" s="118" t="s">
        <v>384</v>
      </c>
      <c r="B11" s="117"/>
      <c r="C11" s="117"/>
      <c r="D11" s="117"/>
      <c r="E11" s="202">
        <v>4500</v>
      </c>
    </row>
    <row r="12" spans="1:5" x14ac:dyDescent="0.2">
      <c r="A12" s="116" t="s">
        <v>383</v>
      </c>
      <c r="B12" s="59"/>
      <c r="C12" s="59"/>
      <c r="D12" s="59"/>
      <c r="E12" s="119">
        <f>B4+B6</f>
        <v>800</v>
      </c>
    </row>
    <row r="13" spans="1:5" ht="13.5" thickBot="1" x14ac:dyDescent="0.25">
      <c r="A13" s="118" t="s">
        <v>382</v>
      </c>
      <c r="B13" s="117"/>
      <c r="C13" s="117"/>
      <c r="D13" s="117"/>
      <c r="E13" s="202">
        <v>800</v>
      </c>
    </row>
    <row r="14" spans="1:5" x14ac:dyDescent="0.2">
      <c r="A14" s="116" t="s">
        <v>381</v>
      </c>
      <c r="B14" s="59"/>
      <c r="C14" s="59"/>
      <c r="D14" s="59"/>
      <c r="E14" s="119">
        <f>B5+B7</f>
        <v>700</v>
      </c>
    </row>
    <row r="15" spans="1:5" ht="13.5" thickBot="1" x14ac:dyDescent="0.25">
      <c r="A15" s="118" t="s">
        <v>380</v>
      </c>
      <c r="B15" s="117"/>
      <c r="C15" s="117"/>
      <c r="D15" s="117"/>
      <c r="E15" s="202">
        <v>900</v>
      </c>
    </row>
    <row r="16" spans="1:5" x14ac:dyDescent="0.2">
      <c r="A16" s="116" t="s">
        <v>379</v>
      </c>
      <c r="B16" s="59"/>
      <c r="C16" s="59"/>
      <c r="D16" s="59"/>
      <c r="E16" s="119">
        <f>B4+B5</f>
        <v>700</v>
      </c>
    </row>
    <row r="17" spans="1:5" ht="13.5" thickBot="1" x14ac:dyDescent="0.25">
      <c r="A17" s="118" t="s">
        <v>378</v>
      </c>
      <c r="B17" s="117"/>
      <c r="C17" s="117"/>
      <c r="D17" s="117"/>
      <c r="E17" s="202">
        <v>700</v>
      </c>
    </row>
    <row r="18" spans="1:5" x14ac:dyDescent="0.2">
      <c r="A18" s="116" t="s">
        <v>377</v>
      </c>
      <c r="B18" s="59"/>
      <c r="C18" s="59"/>
      <c r="D18" s="59"/>
      <c r="E18" s="119">
        <f>B6+B7</f>
        <v>800</v>
      </c>
    </row>
    <row r="19" spans="1:5" ht="13.5" thickBot="1" x14ac:dyDescent="0.25">
      <c r="A19" s="118" t="s">
        <v>376</v>
      </c>
      <c r="B19" s="117"/>
      <c r="C19" s="117"/>
      <c r="D19" s="117"/>
      <c r="E19" s="202">
        <v>1000</v>
      </c>
    </row>
    <row r="20" spans="1:5" x14ac:dyDescent="0.2">
      <c r="A20" s="116" t="s">
        <v>375</v>
      </c>
      <c r="B20" s="59"/>
      <c r="C20" s="59"/>
      <c r="D20" s="59"/>
      <c r="E20" s="203">
        <v>20</v>
      </c>
    </row>
    <row r="21" spans="1:5" ht="13.5" thickBot="1" x14ac:dyDescent="0.25">
      <c r="A21" s="115" t="s">
        <v>374</v>
      </c>
      <c r="B21" s="114"/>
      <c r="C21" s="114"/>
      <c r="D21" s="114"/>
      <c r="E21" s="113">
        <f>SUMPRODUCT(B4:B7,D4:D7)-E10*E20</f>
        <v>1270000</v>
      </c>
    </row>
    <row r="22" spans="1:5" x14ac:dyDescent="0.2">
      <c r="E22" s="112"/>
    </row>
    <row r="24" spans="1:5" x14ac:dyDescent="0.2">
      <c r="A24" s="382" t="s">
        <v>568</v>
      </c>
      <c r="B24" s="385"/>
      <c r="C24" s="385"/>
      <c r="D24" s="385"/>
      <c r="E24" s="385"/>
    </row>
    <row r="25" spans="1:5" x14ac:dyDescent="0.2">
      <c r="A25" s="385"/>
      <c r="B25" s="385"/>
      <c r="C25" s="385"/>
      <c r="D25" s="385"/>
      <c r="E25" s="385"/>
    </row>
    <row r="26" spans="1:5" x14ac:dyDescent="0.2">
      <c r="A26" s="385"/>
      <c r="B26" s="385"/>
      <c r="C26" s="385"/>
      <c r="D26" s="385"/>
      <c r="E26" s="385"/>
    </row>
    <row r="27" spans="1:5" x14ac:dyDescent="0.2">
      <c r="A27" s="385"/>
      <c r="B27" s="385"/>
      <c r="C27" s="385"/>
      <c r="D27" s="385"/>
      <c r="E27" s="385"/>
    </row>
    <row r="28" spans="1:5" x14ac:dyDescent="0.2">
      <c r="A28" s="385"/>
      <c r="B28" s="385"/>
      <c r="C28" s="385"/>
      <c r="D28" s="385"/>
      <c r="E28" s="385"/>
    </row>
    <row r="29" spans="1:5" x14ac:dyDescent="0.2">
      <c r="A29" s="385"/>
      <c r="B29" s="385"/>
      <c r="C29" s="385"/>
      <c r="D29" s="385"/>
      <c r="E29" s="385"/>
    </row>
    <row r="30" spans="1:5" x14ac:dyDescent="0.2">
      <c r="A30" s="385"/>
      <c r="B30" s="385"/>
      <c r="C30" s="385"/>
      <c r="D30" s="385"/>
      <c r="E30" s="385"/>
    </row>
    <row r="31" spans="1:5" x14ac:dyDescent="0.2">
      <c r="A31" s="385"/>
      <c r="B31" s="385"/>
      <c r="C31" s="385"/>
      <c r="D31" s="385"/>
      <c r="E31" s="385"/>
    </row>
    <row r="32" spans="1:5" x14ac:dyDescent="0.2">
      <c r="A32" s="385"/>
      <c r="B32" s="385"/>
      <c r="C32" s="385"/>
      <c r="D32" s="385"/>
      <c r="E32" s="385"/>
    </row>
    <row r="33" spans="1:5" x14ac:dyDescent="0.2">
      <c r="A33" s="385"/>
      <c r="B33" s="385"/>
      <c r="C33" s="385"/>
      <c r="D33" s="385"/>
      <c r="E33" s="385"/>
    </row>
    <row r="34" spans="1:5" x14ac:dyDescent="0.2">
      <c r="A34" s="385"/>
      <c r="B34" s="385"/>
      <c r="C34" s="385"/>
      <c r="D34" s="385"/>
      <c r="E34" s="385"/>
    </row>
    <row r="35" spans="1:5" x14ac:dyDescent="0.2">
      <c r="A35" s="385"/>
      <c r="B35" s="385"/>
      <c r="C35" s="385"/>
      <c r="D35" s="385"/>
      <c r="E35" s="385"/>
    </row>
    <row r="36" spans="1:5" x14ac:dyDescent="0.2">
      <c r="A36" s="385"/>
      <c r="B36" s="385"/>
      <c r="C36" s="385"/>
      <c r="D36" s="385"/>
      <c r="E36" s="385"/>
    </row>
  </sheetData>
  <mergeCells count="1">
    <mergeCell ref="A24:E36"/>
  </mergeCells>
  <phoneticPr fontId="2" type="noConversion"/>
  <conditionalFormatting sqref="B4:B7">
    <cfRule type="cellIs" dxfId="25" priority="1" stopIfTrue="1" operator="lessThan">
      <formula>0</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1"/>
  <dimension ref="A1:M36"/>
  <sheetViews>
    <sheetView zoomScale="160" zoomScaleNormal="160" workbookViewId="0">
      <selection activeCell="B2" sqref="B2"/>
    </sheetView>
  </sheetViews>
  <sheetFormatPr defaultRowHeight="12.75" x14ac:dyDescent="0.2"/>
  <cols>
    <col min="1" max="1" width="11" customWidth="1"/>
    <col min="2" max="2" width="15.5703125" customWidth="1"/>
    <col min="3" max="3" width="12.28515625" customWidth="1"/>
    <col min="4" max="4" width="11.5703125" customWidth="1"/>
    <col min="5" max="5" width="14.7109375" customWidth="1"/>
  </cols>
  <sheetData>
    <row r="1" spans="1:13" ht="18" x14ac:dyDescent="0.25">
      <c r="A1" s="361" t="s">
        <v>505</v>
      </c>
    </row>
    <row r="2" spans="1:13" s="357" customFormat="1" hidden="1" x14ac:dyDescent="0.2">
      <c r="A2" s="360" t="s">
        <v>605</v>
      </c>
      <c r="B2" s="358">
        <v>6.4120370370370364E-3</v>
      </c>
    </row>
    <row r="3" spans="1:13" s="304" customFormat="1" collapsed="1" x14ac:dyDescent="0.2">
      <c r="A3" s="363" t="str">
        <f>IF(A2="","",IF(Disable_Video_Hyperlinks,A2,HYPERLINK(Video_website&amp;A2,A2)))</f>
        <v>UNC_DAYT_EXCEL_4.5.8_LECTURE_NO_FEASIBLE_SOLUTION_RELAXING_CONSTRAINTS_SOLVING_METHODS.mp4</v>
      </c>
    </row>
    <row r="4" spans="1:13" s="304" customFormat="1" x14ac:dyDescent="0.2">
      <c r="A4" s="356">
        <f>IF(B2="","",B2)</f>
        <v>6.4120370370370364E-3</v>
      </c>
    </row>
    <row r="5" spans="1:13" s="304" customFormat="1" ht="13.5" thickBot="1" x14ac:dyDescent="0.25"/>
    <row r="6" spans="1:13" ht="13.5" thickBot="1" x14ac:dyDescent="0.25">
      <c r="A6" s="134"/>
      <c r="B6" s="133" t="s">
        <v>437</v>
      </c>
      <c r="C6" s="133" t="s">
        <v>436</v>
      </c>
      <c r="D6" s="132" t="s">
        <v>435</v>
      </c>
      <c r="E6" s="131"/>
    </row>
    <row r="7" spans="1:13" x14ac:dyDescent="0.2">
      <c r="A7" s="130" t="s">
        <v>434</v>
      </c>
      <c r="B7" s="256">
        <v>0</v>
      </c>
      <c r="C7" s="251">
        <v>10000</v>
      </c>
      <c r="D7" s="252">
        <v>1000000</v>
      </c>
      <c r="E7" s="207"/>
    </row>
    <row r="8" spans="1:13" x14ac:dyDescent="0.2">
      <c r="A8" s="130" t="s">
        <v>433</v>
      </c>
      <c r="B8" s="256">
        <v>0</v>
      </c>
      <c r="C8" s="251">
        <v>5000</v>
      </c>
      <c r="D8" s="252">
        <v>250000</v>
      </c>
      <c r="E8" s="207"/>
    </row>
    <row r="9" spans="1:13" ht="13.5" thickBot="1" x14ac:dyDescent="0.25">
      <c r="A9" s="143"/>
      <c r="B9" s="221"/>
      <c r="C9" s="221"/>
      <c r="D9" s="221"/>
      <c r="E9" s="207"/>
    </row>
    <row r="10" spans="1:13" ht="13.5" thickBot="1" x14ac:dyDescent="0.25">
      <c r="A10" s="134"/>
      <c r="B10" s="257" t="s">
        <v>10</v>
      </c>
      <c r="C10" s="257"/>
      <c r="D10" s="258"/>
      <c r="E10" s="206"/>
    </row>
    <row r="11" spans="1:13" x14ac:dyDescent="0.2">
      <c r="A11" s="143"/>
      <c r="B11" s="259" t="s">
        <v>432</v>
      </c>
      <c r="C11" s="221"/>
      <c r="D11" s="221"/>
      <c r="E11" s="260">
        <f>SUMPRODUCT($B$7:$B$8,$C$7:$C$8)</f>
        <v>0</v>
      </c>
    </row>
    <row r="12" spans="1:13" ht="13.5" thickBot="1" x14ac:dyDescent="0.25">
      <c r="A12" s="166"/>
      <c r="B12" s="261" t="s">
        <v>431</v>
      </c>
      <c r="C12" s="222"/>
      <c r="D12" s="222"/>
      <c r="E12" s="253">
        <v>125000</v>
      </c>
    </row>
    <row r="13" spans="1:13" x14ac:dyDescent="0.2">
      <c r="A13" s="143"/>
      <c r="B13" s="259" t="s">
        <v>430</v>
      </c>
      <c r="C13" s="221"/>
      <c r="D13" s="221"/>
      <c r="E13" s="254">
        <v>4</v>
      </c>
    </row>
    <row r="14" spans="1:13" ht="13.5" thickBot="1" x14ac:dyDescent="0.25">
      <c r="A14" s="166"/>
      <c r="B14" s="261" t="s">
        <v>429</v>
      </c>
      <c r="C14" s="222"/>
      <c r="D14" s="222"/>
      <c r="E14" s="202">
        <v>10</v>
      </c>
    </row>
    <row r="15" spans="1:13" x14ac:dyDescent="0.2">
      <c r="A15" s="143"/>
      <c r="B15" s="259" t="s">
        <v>428</v>
      </c>
      <c r="C15" s="221"/>
      <c r="D15" s="221"/>
      <c r="E15" s="211">
        <f>SUMPRODUCT($B$7:$B$8,$D$7:$D$8)</f>
        <v>0</v>
      </c>
      <c r="F15" s="164"/>
      <c r="G15" s="164"/>
      <c r="H15" s="164"/>
      <c r="I15" s="164"/>
      <c r="J15" s="164"/>
      <c r="K15" s="164"/>
      <c r="L15" s="164"/>
      <c r="M15" s="164"/>
    </row>
    <row r="16" spans="1:13" ht="13.5" thickBot="1" x14ac:dyDescent="0.25">
      <c r="A16" s="166"/>
      <c r="B16" s="261" t="s">
        <v>427</v>
      </c>
      <c r="C16" s="222"/>
      <c r="D16" s="222"/>
      <c r="E16" s="202">
        <v>10000000</v>
      </c>
      <c r="F16" s="164"/>
      <c r="G16" s="164"/>
      <c r="H16" s="164"/>
      <c r="I16" s="164"/>
      <c r="J16" s="164"/>
      <c r="K16" s="164"/>
      <c r="L16" s="164"/>
      <c r="M16" s="164"/>
    </row>
    <row r="17" spans="1:13" x14ac:dyDescent="0.2">
      <c r="B17" s="135"/>
      <c r="F17" s="164"/>
      <c r="G17" s="164"/>
      <c r="H17" s="164"/>
      <c r="I17" s="164"/>
      <c r="J17" s="164"/>
      <c r="K17" s="164"/>
      <c r="L17" s="164"/>
      <c r="M17" s="164"/>
    </row>
    <row r="18" spans="1:13" x14ac:dyDescent="0.2">
      <c r="B18" s="135"/>
      <c r="F18" s="164"/>
      <c r="G18" s="164"/>
      <c r="H18" s="164"/>
      <c r="I18" s="164"/>
      <c r="J18" s="164"/>
      <c r="K18" s="164"/>
      <c r="L18" s="164"/>
      <c r="M18" s="164"/>
    </row>
    <row r="19" spans="1:13" x14ac:dyDescent="0.2">
      <c r="A19" s="382" t="s">
        <v>564</v>
      </c>
      <c r="B19" s="385"/>
      <c r="C19" s="385"/>
      <c r="D19" s="385"/>
      <c r="E19" s="385"/>
      <c r="F19" s="164"/>
      <c r="G19" s="164"/>
      <c r="H19" s="164"/>
      <c r="I19" s="164"/>
      <c r="J19" s="164"/>
      <c r="K19" s="164"/>
      <c r="L19" s="164"/>
      <c r="M19" s="164"/>
    </row>
    <row r="20" spans="1:13" x14ac:dyDescent="0.2">
      <c r="A20" s="385"/>
      <c r="B20" s="385"/>
      <c r="C20" s="385"/>
      <c r="D20" s="385"/>
      <c r="E20" s="385"/>
      <c r="F20" s="164"/>
      <c r="G20" s="164"/>
      <c r="H20" s="164"/>
      <c r="I20" s="164"/>
      <c r="J20" s="164"/>
      <c r="K20" s="164"/>
      <c r="L20" s="164"/>
      <c r="M20" s="164"/>
    </row>
    <row r="21" spans="1:13" x14ac:dyDescent="0.2">
      <c r="A21" s="385"/>
      <c r="B21" s="385"/>
      <c r="C21" s="385"/>
      <c r="D21" s="385"/>
      <c r="E21" s="385"/>
      <c r="F21" s="164"/>
      <c r="G21" s="164"/>
      <c r="H21" s="164"/>
      <c r="I21" s="164"/>
      <c r="J21" s="164"/>
      <c r="K21" s="164"/>
      <c r="L21" s="164"/>
      <c r="M21" s="164"/>
    </row>
    <row r="22" spans="1:13" x14ac:dyDescent="0.2">
      <c r="A22" s="385"/>
      <c r="B22" s="385"/>
      <c r="C22" s="385"/>
      <c r="D22" s="385"/>
      <c r="E22" s="385"/>
      <c r="F22" s="164"/>
      <c r="G22" s="164"/>
      <c r="H22" s="164"/>
      <c r="I22" s="164"/>
      <c r="J22" s="164"/>
      <c r="K22" s="164"/>
      <c r="L22" s="164"/>
      <c r="M22" s="164"/>
    </row>
    <row r="23" spans="1:13" x14ac:dyDescent="0.2">
      <c r="A23" s="385"/>
      <c r="B23" s="385"/>
      <c r="C23" s="385"/>
      <c r="D23" s="385"/>
      <c r="E23" s="385"/>
      <c r="F23" s="164"/>
      <c r="G23" s="164"/>
      <c r="H23" s="164"/>
      <c r="I23" s="164"/>
      <c r="J23" s="164"/>
      <c r="K23" s="164"/>
      <c r="L23" s="164"/>
      <c r="M23" s="164"/>
    </row>
    <row r="24" spans="1:13" x14ac:dyDescent="0.2">
      <c r="A24" s="385"/>
      <c r="B24" s="385"/>
      <c r="C24" s="385"/>
      <c r="D24" s="385"/>
      <c r="E24" s="385"/>
      <c r="F24" s="164"/>
      <c r="G24" s="164"/>
      <c r="H24" s="164"/>
      <c r="I24" s="164"/>
      <c r="J24" s="164"/>
      <c r="K24" s="164"/>
      <c r="L24" s="164"/>
      <c r="M24" s="164"/>
    </row>
    <row r="25" spans="1:13" x14ac:dyDescent="0.2">
      <c r="A25" s="385"/>
      <c r="B25" s="385"/>
      <c r="C25" s="385"/>
      <c r="D25" s="385"/>
      <c r="E25" s="385"/>
      <c r="F25" s="164"/>
      <c r="G25" s="164"/>
      <c r="H25" s="164"/>
      <c r="I25" s="164"/>
      <c r="J25" s="164"/>
      <c r="K25" s="164"/>
      <c r="L25" s="164"/>
      <c r="M25" s="164"/>
    </row>
    <row r="26" spans="1:13" x14ac:dyDescent="0.2">
      <c r="A26" s="385"/>
      <c r="B26" s="385"/>
      <c r="C26" s="385"/>
      <c r="D26" s="385"/>
      <c r="E26" s="385"/>
      <c r="F26" s="164"/>
      <c r="G26" s="164"/>
      <c r="H26" s="164"/>
      <c r="I26" s="164"/>
      <c r="J26" s="164"/>
      <c r="K26" s="164"/>
      <c r="L26" s="164"/>
      <c r="M26" s="164"/>
    </row>
    <row r="27" spans="1:13" x14ac:dyDescent="0.2">
      <c r="A27" s="385"/>
      <c r="B27" s="385"/>
      <c r="C27" s="385"/>
      <c r="D27" s="385"/>
      <c r="E27" s="385"/>
      <c r="F27" s="164"/>
      <c r="G27" s="164"/>
      <c r="H27" s="164"/>
      <c r="I27" s="164"/>
      <c r="J27" s="164"/>
      <c r="K27" s="164"/>
      <c r="L27" s="164"/>
      <c r="M27" s="164"/>
    </row>
    <row r="28" spans="1:13" x14ac:dyDescent="0.2">
      <c r="A28" s="385"/>
      <c r="B28" s="385"/>
      <c r="C28" s="385"/>
      <c r="D28" s="385"/>
      <c r="E28" s="385"/>
      <c r="F28" s="164"/>
      <c r="G28" s="164"/>
      <c r="H28" s="164"/>
      <c r="I28" s="164"/>
      <c r="J28" s="164"/>
      <c r="K28" s="164"/>
      <c r="L28" s="164"/>
      <c r="M28" s="164"/>
    </row>
    <row r="29" spans="1:13" x14ac:dyDescent="0.2">
      <c r="A29" s="385"/>
      <c r="B29" s="385"/>
      <c r="C29" s="385"/>
      <c r="D29" s="385"/>
      <c r="E29" s="385"/>
      <c r="F29" s="164"/>
      <c r="G29" s="164"/>
      <c r="H29" s="164"/>
      <c r="I29" s="164"/>
      <c r="J29" s="164"/>
      <c r="K29" s="164"/>
      <c r="L29" s="164"/>
      <c r="M29" s="164"/>
    </row>
    <row r="30" spans="1:13" x14ac:dyDescent="0.2">
      <c r="A30" s="385"/>
      <c r="B30" s="385"/>
      <c r="C30" s="385"/>
      <c r="D30" s="385"/>
      <c r="E30" s="385"/>
      <c r="F30" s="164"/>
      <c r="G30" s="164"/>
      <c r="H30" s="164"/>
      <c r="I30" s="164"/>
      <c r="J30" s="164"/>
      <c r="K30" s="164"/>
      <c r="L30" s="164"/>
      <c r="M30" s="164"/>
    </row>
    <row r="31" spans="1:13" x14ac:dyDescent="0.2">
      <c r="F31" s="164"/>
      <c r="G31" s="164"/>
      <c r="H31" s="164"/>
      <c r="I31" s="164"/>
      <c r="J31" s="164"/>
      <c r="K31" s="164"/>
      <c r="L31" s="164"/>
      <c r="M31" s="164"/>
    </row>
    <row r="32" spans="1:13" x14ac:dyDescent="0.2">
      <c r="F32" s="164"/>
      <c r="G32" s="164"/>
      <c r="H32" s="164"/>
      <c r="I32" s="164"/>
      <c r="J32" s="164"/>
      <c r="K32" s="164"/>
      <c r="L32" s="164"/>
      <c r="M32" s="164"/>
    </row>
    <row r="33" spans="6:13" x14ac:dyDescent="0.2">
      <c r="F33" s="164"/>
      <c r="G33" s="164"/>
      <c r="H33" s="164"/>
      <c r="I33" s="164"/>
      <c r="J33" s="164"/>
      <c r="K33" s="164"/>
      <c r="L33" s="164"/>
      <c r="M33" s="164"/>
    </row>
    <row r="34" spans="6:13" x14ac:dyDescent="0.2">
      <c r="F34" s="164"/>
      <c r="G34" s="164"/>
      <c r="H34" s="164"/>
      <c r="I34" s="164"/>
      <c r="J34" s="164"/>
      <c r="K34" s="164"/>
      <c r="L34" s="164"/>
      <c r="M34" s="164"/>
    </row>
    <row r="35" spans="6:13" x14ac:dyDescent="0.2">
      <c r="F35" s="164"/>
      <c r="G35" s="164"/>
      <c r="H35" s="164"/>
      <c r="I35" s="164"/>
      <c r="J35" s="164"/>
      <c r="K35" s="164"/>
      <c r="L35" s="164"/>
      <c r="M35" s="164"/>
    </row>
    <row r="36" spans="6:13" x14ac:dyDescent="0.2">
      <c r="F36" s="164"/>
      <c r="G36" s="164"/>
      <c r="H36" s="164"/>
      <c r="I36" s="164"/>
      <c r="J36" s="164"/>
      <c r="K36" s="164"/>
      <c r="L36" s="164"/>
      <c r="M36" s="164"/>
    </row>
  </sheetData>
  <mergeCells count="1">
    <mergeCell ref="A19:E30"/>
  </mergeCells>
  <phoneticPr fontId="2" type="noConversion"/>
  <conditionalFormatting sqref="E11">
    <cfRule type="cellIs" dxfId="24" priority="3" stopIfTrue="1" operator="greaterThan">
      <formula>$E$12</formula>
    </cfRule>
  </conditionalFormatting>
  <conditionalFormatting sqref="E15">
    <cfRule type="cellIs" dxfId="23" priority="2" stopIfTrue="1" operator="lessThan">
      <formula>$E$16</formula>
    </cfRule>
  </conditionalFormatting>
  <conditionalFormatting sqref="B2">
    <cfRule type="expression" dxfId="22" priority="1">
      <formula>NOT(_xlfn.ISFORMULA(B2))</formula>
    </cfRule>
  </conditionalFormatting>
  <pageMargins left="0.75" right="0.75" top="1" bottom="1" header="0.5" footer="0.5"/>
  <pageSetup orientation="portrait" r:id="rId1"/>
  <headerFooter alignWithMargins="0">
    <oddHeader>&amp;A</oddHeader>
    <oddFooter>Page &amp;P</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2"/>
  <dimension ref="A1:M34"/>
  <sheetViews>
    <sheetView zoomScale="160" zoomScaleNormal="160" workbookViewId="0">
      <selection activeCell="B2" sqref="B2"/>
    </sheetView>
  </sheetViews>
  <sheetFormatPr defaultRowHeight="12.75" x14ac:dyDescent="0.2"/>
  <cols>
    <col min="1" max="1" width="11" customWidth="1"/>
    <col min="2" max="2" width="15.5703125" customWidth="1"/>
    <col min="3" max="3" width="12.28515625" customWidth="1"/>
    <col min="4" max="4" width="11.5703125" customWidth="1"/>
    <col min="5" max="5" width="14.7109375" customWidth="1"/>
  </cols>
  <sheetData>
    <row r="1" spans="1:13" ht="18" x14ac:dyDescent="0.25">
      <c r="A1" s="361" t="s">
        <v>506</v>
      </c>
    </row>
    <row r="2" spans="1:13" s="357" customFormat="1" hidden="1" x14ac:dyDescent="0.2">
      <c r="A2" s="360"/>
      <c r="B2" s="358"/>
    </row>
    <row r="3" spans="1:13" s="304" customFormat="1" x14ac:dyDescent="0.2">
      <c r="A3" s="363" t="str">
        <f>IF(A2="","",IF(Disable_Video_Hyperlinks,A2,HYPERLINK(Video_website&amp;A2,A2)))</f>
        <v/>
      </c>
    </row>
    <row r="4" spans="1:13" s="304" customFormat="1" x14ac:dyDescent="0.2">
      <c r="A4" s="356" t="str">
        <f>IF(B2="","",B2)</f>
        <v/>
      </c>
    </row>
    <row r="5" spans="1:13" s="304" customFormat="1" ht="13.5" thickBot="1" x14ac:dyDescent="0.25"/>
    <row r="6" spans="1:13" ht="13.5" thickBot="1" x14ac:dyDescent="0.25">
      <c r="A6" s="134"/>
      <c r="B6" s="133" t="s">
        <v>437</v>
      </c>
      <c r="C6" s="133" t="s">
        <v>436</v>
      </c>
      <c r="D6" s="132" t="s">
        <v>435</v>
      </c>
      <c r="E6" s="131"/>
    </row>
    <row r="7" spans="1:13" x14ac:dyDescent="0.2">
      <c r="A7" s="130" t="s">
        <v>434</v>
      </c>
      <c r="B7" s="256">
        <v>0</v>
      </c>
      <c r="C7" s="251">
        <v>10000</v>
      </c>
      <c r="D7" s="252">
        <v>1000000</v>
      </c>
      <c r="E7" s="207"/>
    </row>
    <row r="8" spans="1:13" x14ac:dyDescent="0.2">
      <c r="A8" s="130" t="s">
        <v>433</v>
      </c>
      <c r="B8" s="256">
        <v>0</v>
      </c>
      <c r="C8" s="251">
        <v>5000</v>
      </c>
      <c r="D8" s="252">
        <v>250000</v>
      </c>
      <c r="E8" s="207"/>
    </row>
    <row r="9" spans="1:13" ht="13.5" thickBot="1" x14ac:dyDescent="0.25">
      <c r="A9" s="143"/>
      <c r="B9" s="221"/>
      <c r="C9" s="221"/>
      <c r="D9" s="221"/>
      <c r="E9" s="207"/>
    </row>
    <row r="10" spans="1:13" ht="13.5" thickBot="1" x14ac:dyDescent="0.25">
      <c r="A10" s="134"/>
      <c r="B10" s="257" t="s">
        <v>10</v>
      </c>
      <c r="C10" s="257"/>
      <c r="D10" s="258"/>
      <c r="E10" s="206"/>
    </row>
    <row r="11" spans="1:13" x14ac:dyDescent="0.2">
      <c r="A11" s="143"/>
      <c r="B11" s="259" t="s">
        <v>432</v>
      </c>
      <c r="C11" s="221"/>
      <c r="D11" s="221"/>
      <c r="E11" s="262">
        <f>SUMPRODUCT($B$7:$B$8,$C$7:$C$8)</f>
        <v>0</v>
      </c>
    </row>
    <row r="12" spans="1:13" ht="13.5" thickBot="1" x14ac:dyDescent="0.25">
      <c r="A12" s="166"/>
      <c r="B12" s="261" t="s">
        <v>431</v>
      </c>
      <c r="C12" s="222"/>
      <c r="D12" s="222"/>
      <c r="E12" s="263">
        <v>125000</v>
      </c>
    </row>
    <row r="13" spans="1:13" x14ac:dyDescent="0.2">
      <c r="A13" s="143"/>
      <c r="B13" s="259" t="s">
        <v>430</v>
      </c>
      <c r="C13" s="221"/>
      <c r="D13" s="221"/>
      <c r="E13" s="254">
        <v>4</v>
      </c>
    </row>
    <row r="14" spans="1:13" ht="13.5" thickBot="1" x14ac:dyDescent="0.25">
      <c r="A14" s="166"/>
      <c r="B14" s="261" t="s">
        <v>429</v>
      </c>
      <c r="C14" s="222"/>
      <c r="D14" s="222"/>
      <c r="E14" s="202">
        <v>10</v>
      </c>
    </row>
    <row r="15" spans="1:13" x14ac:dyDescent="0.2">
      <c r="A15" s="143"/>
      <c r="B15" s="259" t="s">
        <v>428</v>
      </c>
      <c r="C15" s="221"/>
      <c r="D15" s="221"/>
      <c r="E15" s="211">
        <f>SUMPRODUCT($B$7:$B$8,$D$7:$D$8)</f>
        <v>0</v>
      </c>
      <c r="F15" s="164"/>
      <c r="G15" s="164"/>
      <c r="H15" s="164"/>
      <c r="I15" s="164"/>
      <c r="J15" s="164"/>
      <c r="K15" s="164"/>
      <c r="L15" s="164"/>
      <c r="M15" s="164"/>
    </row>
    <row r="16" spans="1:13" ht="13.5" thickBot="1" x14ac:dyDescent="0.25">
      <c r="A16" s="166"/>
      <c r="B16" s="261" t="s">
        <v>427</v>
      </c>
      <c r="C16" s="222"/>
      <c r="D16" s="222"/>
      <c r="E16" s="202">
        <v>10000000</v>
      </c>
      <c r="F16" s="164"/>
      <c r="G16" s="164"/>
      <c r="H16" s="164"/>
      <c r="I16" s="164"/>
      <c r="J16" s="164"/>
      <c r="K16" s="164"/>
      <c r="L16" s="164"/>
      <c r="M16" s="164"/>
    </row>
    <row r="17" spans="1:13" x14ac:dyDescent="0.2">
      <c r="B17" s="135"/>
      <c r="F17" s="164"/>
      <c r="G17" s="164"/>
      <c r="H17" s="164"/>
      <c r="I17" s="164"/>
      <c r="J17" s="164"/>
      <c r="K17" s="164"/>
      <c r="L17" s="164"/>
      <c r="M17" s="164"/>
    </row>
    <row r="18" spans="1:13" x14ac:dyDescent="0.2">
      <c r="B18" s="135"/>
      <c r="F18" s="164"/>
      <c r="G18" s="164"/>
      <c r="H18" s="164"/>
      <c r="I18" s="164"/>
      <c r="J18" s="164"/>
      <c r="K18" s="164"/>
      <c r="L18" s="164"/>
      <c r="M18" s="164"/>
    </row>
    <row r="19" spans="1:13" x14ac:dyDescent="0.2">
      <c r="B19" s="135"/>
      <c r="F19" s="164"/>
      <c r="G19" s="164"/>
      <c r="H19" s="164"/>
      <c r="I19" s="164"/>
      <c r="J19" s="164"/>
      <c r="K19" s="164"/>
      <c r="L19" s="164"/>
      <c r="M19" s="164"/>
    </row>
    <row r="20" spans="1:13" ht="12.75" customHeight="1" x14ac:dyDescent="0.2">
      <c r="A20" s="334" t="s">
        <v>612</v>
      </c>
      <c r="B20" s="327"/>
      <c r="C20" s="327"/>
      <c r="D20" s="327"/>
      <c r="E20" s="327"/>
      <c r="F20" s="164"/>
      <c r="G20" s="164"/>
      <c r="H20" s="164"/>
      <c r="I20" s="164"/>
      <c r="J20" s="164"/>
      <c r="K20" s="164"/>
      <c r="L20" s="164"/>
      <c r="M20" s="164"/>
    </row>
    <row r="21" spans="1:13" x14ac:dyDescent="0.2">
      <c r="A21" s="334" t="s">
        <v>613</v>
      </c>
      <c r="B21" s="327"/>
      <c r="C21" s="327"/>
      <c r="D21" s="327"/>
      <c r="E21" s="327"/>
      <c r="F21" s="164"/>
      <c r="G21" s="164"/>
      <c r="H21" s="164"/>
      <c r="I21" s="164"/>
      <c r="J21" s="164"/>
      <c r="K21" s="164"/>
      <c r="L21" s="164"/>
      <c r="M21" s="164"/>
    </row>
    <row r="22" spans="1:13" x14ac:dyDescent="0.2">
      <c r="A22" s="327"/>
      <c r="B22" s="327"/>
      <c r="C22" s="327"/>
      <c r="D22" s="327"/>
      <c r="E22" s="327"/>
      <c r="F22" s="164"/>
      <c r="G22" s="164"/>
      <c r="H22" s="164"/>
      <c r="I22" s="164"/>
      <c r="J22" s="164"/>
      <c r="K22" s="164"/>
      <c r="L22" s="164"/>
      <c r="M22" s="164"/>
    </row>
    <row r="23" spans="1:13" x14ac:dyDescent="0.2">
      <c r="A23" s="327"/>
      <c r="B23" s="327"/>
      <c r="C23" s="327"/>
      <c r="D23" s="327"/>
      <c r="E23" s="327"/>
      <c r="F23" s="164"/>
      <c r="G23" s="164"/>
      <c r="H23" s="164"/>
      <c r="I23" s="164"/>
      <c r="J23" s="164"/>
      <c r="K23" s="164"/>
      <c r="L23" s="164"/>
      <c r="M23" s="164"/>
    </row>
    <row r="24" spans="1:13" x14ac:dyDescent="0.2">
      <c r="A24" s="327"/>
      <c r="B24" s="327"/>
      <c r="C24" s="327"/>
      <c r="D24" s="327"/>
      <c r="E24" s="327"/>
      <c r="F24" s="164"/>
      <c r="G24" s="164"/>
      <c r="H24" s="164"/>
      <c r="I24" s="164"/>
      <c r="J24" s="164"/>
      <c r="K24" s="164"/>
      <c r="L24" s="164"/>
      <c r="M24" s="164"/>
    </row>
    <row r="25" spans="1:13" x14ac:dyDescent="0.2">
      <c r="F25" s="164"/>
      <c r="G25" s="164"/>
      <c r="H25" s="164"/>
      <c r="I25" s="164"/>
      <c r="J25" s="164"/>
      <c r="K25" s="164"/>
      <c r="L25" s="164"/>
      <c r="M25" s="164"/>
    </row>
    <row r="26" spans="1:13" x14ac:dyDescent="0.2">
      <c r="F26" s="164"/>
      <c r="G26" s="164"/>
      <c r="H26" s="164"/>
      <c r="I26" s="164"/>
      <c r="J26" s="164"/>
      <c r="K26" s="164"/>
      <c r="L26" s="164"/>
      <c r="M26" s="164"/>
    </row>
    <row r="27" spans="1:13" x14ac:dyDescent="0.2">
      <c r="F27" s="164"/>
      <c r="G27" s="164"/>
      <c r="H27" s="164"/>
      <c r="I27" s="164"/>
      <c r="J27" s="164"/>
      <c r="K27" s="164"/>
      <c r="L27" s="164"/>
      <c r="M27" s="164"/>
    </row>
    <row r="28" spans="1:13" x14ac:dyDescent="0.2">
      <c r="F28" s="164"/>
      <c r="G28" s="164"/>
      <c r="H28" s="164"/>
      <c r="I28" s="164"/>
      <c r="J28" s="164"/>
      <c r="K28" s="164"/>
      <c r="L28" s="164"/>
      <c r="M28" s="164"/>
    </row>
    <row r="29" spans="1:13" x14ac:dyDescent="0.2">
      <c r="F29" s="164"/>
      <c r="G29" s="164"/>
      <c r="H29" s="164"/>
      <c r="I29" s="164"/>
      <c r="J29" s="164"/>
      <c r="K29" s="164"/>
      <c r="L29" s="164"/>
      <c r="M29" s="164"/>
    </row>
    <row r="30" spans="1:13" x14ac:dyDescent="0.2">
      <c r="F30" s="164"/>
      <c r="G30" s="164"/>
      <c r="H30" s="164"/>
      <c r="I30" s="164"/>
      <c r="J30" s="164"/>
      <c r="K30" s="164"/>
      <c r="L30" s="164"/>
      <c r="M30" s="164"/>
    </row>
    <row r="31" spans="1:13" x14ac:dyDescent="0.2">
      <c r="F31" s="164"/>
      <c r="G31" s="164"/>
      <c r="H31" s="164"/>
      <c r="I31" s="164"/>
      <c r="J31" s="164"/>
      <c r="K31" s="164"/>
      <c r="L31" s="164"/>
      <c r="M31" s="164"/>
    </row>
    <row r="32" spans="1:13" x14ac:dyDescent="0.2">
      <c r="F32" s="164"/>
      <c r="G32" s="164"/>
      <c r="H32" s="164"/>
      <c r="I32" s="164"/>
      <c r="J32" s="164"/>
      <c r="K32" s="164"/>
      <c r="L32" s="164"/>
      <c r="M32" s="164"/>
    </row>
    <row r="33" spans="6:13" x14ac:dyDescent="0.2">
      <c r="F33" s="164"/>
      <c r="G33" s="164"/>
      <c r="H33" s="164"/>
      <c r="I33" s="164"/>
      <c r="J33" s="164"/>
      <c r="K33" s="164"/>
      <c r="L33" s="164"/>
      <c r="M33" s="164"/>
    </row>
    <row r="34" spans="6:13" x14ac:dyDescent="0.2">
      <c r="F34" s="164"/>
      <c r="G34" s="164"/>
      <c r="H34" s="164"/>
      <c r="I34" s="164"/>
      <c r="J34" s="164"/>
      <c r="K34" s="164"/>
      <c r="L34" s="164"/>
      <c r="M34" s="164"/>
    </row>
  </sheetData>
  <phoneticPr fontId="2" type="noConversion"/>
  <conditionalFormatting sqref="B2">
    <cfRule type="expression" dxfId="21" priority="1">
      <formula>NOT(_xlfn.ISFORMULA(B2))</formula>
    </cfRule>
  </conditionalFormatting>
  <pageMargins left="0.75" right="0.75" top="1" bottom="1" header="0.5" footer="0.5"/>
  <pageSetup orientation="portrait" r:id="rId1"/>
  <headerFooter alignWithMargins="0">
    <oddHeader>&amp;A</oddHeader>
    <oddFooter>Page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3"/>
  <dimension ref="A1:I31"/>
  <sheetViews>
    <sheetView zoomScale="175" zoomScaleNormal="175" workbookViewId="0">
      <selection activeCell="B2" sqref="B2"/>
    </sheetView>
  </sheetViews>
  <sheetFormatPr defaultRowHeight="12.75" x14ac:dyDescent="0.2"/>
  <cols>
    <col min="1" max="1" width="40.5703125" style="170" customWidth="1"/>
    <col min="2" max="2" width="14.28515625" style="171" bestFit="1" customWidth="1"/>
    <col min="3" max="5" width="12.7109375" style="170" customWidth="1"/>
    <col min="6" max="16384" width="9.140625" style="170"/>
  </cols>
  <sheetData>
    <row r="1" spans="1:9" ht="18" x14ac:dyDescent="0.25">
      <c r="A1" s="364" t="s">
        <v>510</v>
      </c>
    </row>
    <row r="2" spans="1:9" s="357" customFormat="1" hidden="1" x14ac:dyDescent="0.2">
      <c r="A2" s="360"/>
      <c r="B2" s="358"/>
    </row>
    <row r="3" spans="1:9" s="339" customFormat="1" x14ac:dyDescent="0.2">
      <c r="A3" s="363" t="str">
        <f>IF(A2="","",IF(Disable_Video_Hyperlinks,A2,HYPERLINK(Video_website&amp;A2,A2)))</f>
        <v/>
      </c>
      <c r="B3" s="340"/>
    </row>
    <row r="4" spans="1:9" s="339" customFormat="1" x14ac:dyDescent="0.2">
      <c r="A4" s="356" t="str">
        <f>IF(B2="","",B2)</f>
        <v/>
      </c>
      <c r="B4" s="340"/>
    </row>
    <row r="5" spans="1:9" s="339" customFormat="1" x14ac:dyDescent="0.2">
      <c r="B5" s="340"/>
    </row>
    <row r="6" spans="1:9" ht="20.25" x14ac:dyDescent="0.3">
      <c r="A6" s="163" t="s">
        <v>426</v>
      </c>
      <c r="B6" s="179"/>
      <c r="C6" s="179"/>
      <c r="D6" s="179"/>
      <c r="E6" s="179"/>
      <c r="G6" s="182"/>
      <c r="H6" s="182"/>
      <c r="I6" s="182"/>
    </row>
    <row r="7" spans="1:9" x14ac:dyDescent="0.2">
      <c r="A7" s="181" t="s">
        <v>425</v>
      </c>
      <c r="B7" s="180"/>
      <c r="C7" s="179"/>
      <c r="D7" s="179"/>
      <c r="E7" s="179"/>
    </row>
    <row r="8" spans="1:9" x14ac:dyDescent="0.2">
      <c r="B8" s="170"/>
    </row>
    <row r="9" spans="1:9" x14ac:dyDescent="0.2">
      <c r="B9" s="178" t="s">
        <v>424</v>
      </c>
      <c r="C9" s="178" t="s">
        <v>423</v>
      </c>
      <c r="D9" s="178" t="s">
        <v>422</v>
      </c>
      <c r="E9" s="177" t="s">
        <v>421</v>
      </c>
    </row>
    <row r="10" spans="1:9" x14ac:dyDescent="0.2">
      <c r="A10" s="172" t="s">
        <v>420</v>
      </c>
      <c r="B10" s="264">
        <v>1250</v>
      </c>
      <c r="C10" s="264">
        <v>595</v>
      </c>
      <c r="D10" s="264">
        <v>250</v>
      </c>
    </row>
    <row r="11" spans="1:9" x14ac:dyDescent="0.2">
      <c r="A11" s="172" t="s">
        <v>419</v>
      </c>
      <c r="B11" s="264">
        <v>850</v>
      </c>
      <c r="C11" s="264">
        <v>420</v>
      </c>
      <c r="D11" s="264">
        <v>195</v>
      </c>
    </row>
    <row r="12" spans="1:9" x14ac:dyDescent="0.2">
      <c r="A12" s="172" t="s">
        <v>418</v>
      </c>
      <c r="B12" s="174">
        <f>B10-B11</f>
        <v>400</v>
      </c>
      <c r="C12" s="174">
        <f>C10-C11</f>
        <v>175</v>
      </c>
      <c r="D12" s="174">
        <f>D10-D11</f>
        <v>55</v>
      </c>
    </row>
    <row r="13" spans="1:9" x14ac:dyDescent="0.2">
      <c r="A13" s="172" t="s">
        <v>417</v>
      </c>
      <c r="B13" s="265">
        <v>25</v>
      </c>
      <c r="C13" s="265">
        <v>18</v>
      </c>
      <c r="D13" s="265">
        <v>3</v>
      </c>
    </row>
    <row r="14" spans="1:9" x14ac:dyDescent="0.2">
      <c r="A14" s="172"/>
      <c r="B14" s="170"/>
    </row>
    <row r="15" spans="1:9" x14ac:dyDescent="0.2">
      <c r="A15" s="172" t="s">
        <v>416</v>
      </c>
      <c r="B15" s="265">
        <v>6</v>
      </c>
      <c r="C15" s="265">
        <v>14</v>
      </c>
      <c r="D15" s="265">
        <v>19</v>
      </c>
    </row>
    <row r="16" spans="1:9" x14ac:dyDescent="0.2">
      <c r="A16" s="172" t="s">
        <v>415</v>
      </c>
      <c r="B16" s="176"/>
      <c r="C16" s="176"/>
      <c r="D16" s="176"/>
    </row>
    <row r="17" spans="1:7" x14ac:dyDescent="0.2">
      <c r="A17" s="175"/>
      <c r="B17" s="170"/>
    </row>
    <row r="18" spans="1:7" x14ac:dyDescent="0.2">
      <c r="A18" s="172" t="s">
        <v>31</v>
      </c>
      <c r="B18" s="174">
        <f t="shared" ref="B18:D20" si="0">B11*B$16</f>
        <v>0</v>
      </c>
      <c r="C18" s="174">
        <f t="shared" si="0"/>
        <v>0</v>
      </c>
      <c r="D18" s="174">
        <f t="shared" si="0"/>
        <v>0</v>
      </c>
      <c r="E18" s="174">
        <f>SUM(B18:D18)</f>
        <v>0</v>
      </c>
      <c r="F18" s="173"/>
      <c r="G18" s="173"/>
    </row>
    <row r="19" spans="1:7" x14ac:dyDescent="0.2">
      <c r="A19" s="172" t="s">
        <v>414</v>
      </c>
      <c r="B19" s="174">
        <f t="shared" si="0"/>
        <v>0</v>
      </c>
      <c r="C19" s="174">
        <f t="shared" si="0"/>
        <v>0</v>
      </c>
      <c r="D19" s="174">
        <f t="shared" si="0"/>
        <v>0</v>
      </c>
      <c r="E19" s="174">
        <f>SUM(B19:D19)</f>
        <v>0</v>
      </c>
      <c r="F19" s="173"/>
    </row>
    <row r="20" spans="1:7" x14ac:dyDescent="0.2">
      <c r="A20" s="172" t="s">
        <v>413</v>
      </c>
      <c r="B20" s="35">
        <f t="shared" si="0"/>
        <v>0</v>
      </c>
      <c r="C20" s="35">
        <f t="shared" si="0"/>
        <v>0</v>
      </c>
      <c r="D20" s="35">
        <f t="shared" si="0"/>
        <v>0</v>
      </c>
      <c r="E20" s="35">
        <f>SUM(B20:D20)</f>
        <v>0</v>
      </c>
    </row>
    <row r="21" spans="1:7" x14ac:dyDescent="0.2">
      <c r="B21" s="170" t="s">
        <v>412</v>
      </c>
    </row>
    <row r="22" spans="1:7" x14ac:dyDescent="0.2">
      <c r="A22" s="172" t="s">
        <v>411</v>
      </c>
      <c r="B22" s="264">
        <v>50000</v>
      </c>
    </row>
    <row r="23" spans="1:7" x14ac:dyDescent="0.2">
      <c r="A23" s="172" t="s">
        <v>438</v>
      </c>
      <c r="B23" s="266">
        <v>1300</v>
      </c>
    </row>
    <row r="24" spans="1:7" x14ac:dyDescent="0.2">
      <c r="B24" s="170"/>
    </row>
    <row r="25" spans="1:7" x14ac:dyDescent="0.2">
      <c r="B25" s="170"/>
    </row>
    <row r="26" spans="1:7" x14ac:dyDescent="0.2">
      <c r="B26" s="170"/>
    </row>
    <row r="27" spans="1:7" x14ac:dyDescent="0.2">
      <c r="B27" s="170"/>
    </row>
    <row r="28" spans="1:7" x14ac:dyDescent="0.2">
      <c r="B28" s="170"/>
    </row>
    <row r="29" spans="1:7" x14ac:dyDescent="0.2">
      <c r="B29" s="170"/>
    </row>
    <row r="30" spans="1:7" x14ac:dyDescent="0.2">
      <c r="B30" s="170"/>
    </row>
    <row r="31" spans="1:7" x14ac:dyDescent="0.2">
      <c r="B31" s="170"/>
    </row>
  </sheetData>
  <phoneticPr fontId="2" type="noConversion"/>
  <conditionalFormatting sqref="E18">
    <cfRule type="cellIs" dxfId="20" priority="3" stopIfTrue="1" operator="greaterThan">
      <formula>$B$22</formula>
    </cfRule>
  </conditionalFormatting>
  <conditionalFormatting sqref="E20">
    <cfRule type="cellIs" dxfId="19" priority="2" stopIfTrue="1" operator="greaterThan">
      <formula>$B$23</formula>
    </cfRule>
  </conditionalFormatting>
  <conditionalFormatting sqref="B2">
    <cfRule type="expression" dxfId="18" priority="1">
      <formula>NOT(_xlfn.ISFORMULA(B2))</formula>
    </cfRule>
  </conditionalFormatting>
  <hyperlinks>
    <hyperlink ref="G6:I6" location="Documentation!A1" display="Back to Documentation sheet" xr:uid="{00000000-0004-0000-1800-000000000000}"/>
  </hyperlinks>
  <pageMargins left="0.75" right="0.75" top="1" bottom="1" header="0.5" footer="0.5"/>
  <pageSetup orientation="portrait" horizontalDpi="300" verticalDpi="300" r:id="rId1"/>
  <headerFooter alignWithMargins="0">
    <oddHeader>&amp;RKeiko Nakamura &amp;D &amp;F</oddHeader>
    <oddFooter>Page &amp;P</oddFooter>
  </headerFooter>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4"/>
  <dimension ref="A1:G32"/>
  <sheetViews>
    <sheetView showGridLines="0" zoomScale="145" zoomScaleNormal="145" workbookViewId="0">
      <selection activeCell="B2" sqref="B2"/>
    </sheetView>
  </sheetViews>
  <sheetFormatPr defaultRowHeight="12.75" x14ac:dyDescent="0.2"/>
  <cols>
    <col min="1" max="1" width="2.28515625" customWidth="1"/>
    <col min="2" max="2" width="6.28515625" bestFit="1" customWidth="1"/>
    <col min="3" max="3" width="26.42578125" bestFit="1" customWidth="1"/>
    <col min="4" max="4" width="13.28515625" bestFit="1" customWidth="1"/>
    <col min="5" max="5" width="14" bestFit="1" customWidth="1"/>
    <col min="6" max="6" width="10.28515625" bestFit="1" customWidth="1"/>
    <col min="7" max="7" width="5.7109375" customWidth="1"/>
  </cols>
  <sheetData>
    <row r="1" spans="1:5" ht="18" x14ac:dyDescent="0.25">
      <c r="A1" s="361" t="s">
        <v>511</v>
      </c>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x14ac:dyDescent="0.2"/>
    <row r="6" spans="1:5" x14ac:dyDescent="0.2">
      <c r="A6" s="1" t="s">
        <v>399</v>
      </c>
    </row>
    <row r="7" spans="1:5" x14ac:dyDescent="0.2">
      <c r="A7" s="1" t="s">
        <v>466</v>
      </c>
    </row>
    <row r="8" spans="1:5" x14ac:dyDescent="0.2">
      <c r="A8" s="1" t="s">
        <v>580</v>
      </c>
    </row>
    <row r="11" spans="1:5" ht="13.5" thickBot="1" x14ac:dyDescent="0.25">
      <c r="A11" t="s">
        <v>1</v>
      </c>
    </row>
    <row r="12" spans="1:5" ht="13.5" thickBot="1" x14ac:dyDescent="0.25">
      <c r="B12" s="2" t="s">
        <v>2</v>
      </c>
      <c r="C12" s="2" t="s">
        <v>3</v>
      </c>
      <c r="D12" s="2" t="s">
        <v>4</v>
      </c>
      <c r="E12" s="2" t="s">
        <v>5</v>
      </c>
    </row>
    <row r="13" spans="1:5" ht="13.5" thickBot="1" x14ac:dyDescent="0.25">
      <c r="B13" s="3" t="s">
        <v>465</v>
      </c>
      <c r="C13" s="3" t="s">
        <v>464</v>
      </c>
      <c r="D13" s="188" t="s">
        <v>463</v>
      </c>
      <c r="E13" s="188" t="s">
        <v>462</v>
      </c>
    </row>
    <row r="16" spans="1:5" ht="13.5" thickBot="1" x14ac:dyDescent="0.25">
      <c r="A16" t="s">
        <v>7</v>
      </c>
    </row>
    <row r="17" spans="1:7" ht="13.5" thickBot="1" x14ac:dyDescent="0.25">
      <c r="B17" s="2" t="s">
        <v>2</v>
      </c>
      <c r="C17" s="2" t="s">
        <v>3</v>
      </c>
      <c r="D17" s="2" t="s">
        <v>4</v>
      </c>
      <c r="E17" s="2" t="s">
        <v>5</v>
      </c>
    </row>
    <row r="18" spans="1:7" x14ac:dyDescent="0.2">
      <c r="B18" s="5" t="s">
        <v>449</v>
      </c>
      <c r="C18" s="5" t="s">
        <v>448</v>
      </c>
      <c r="D18" s="186" t="s">
        <v>461</v>
      </c>
      <c r="E18" s="186" t="s">
        <v>441</v>
      </c>
    </row>
    <row r="19" spans="1:7" x14ac:dyDescent="0.2">
      <c r="B19" s="5" t="s">
        <v>446</v>
      </c>
      <c r="C19" s="5" t="s">
        <v>445</v>
      </c>
      <c r="D19" s="186" t="s">
        <v>461</v>
      </c>
      <c r="E19" s="186" t="s">
        <v>441</v>
      </c>
    </row>
    <row r="20" spans="1:7" ht="13.5" thickBot="1" x14ac:dyDescent="0.25">
      <c r="B20" s="3" t="s">
        <v>443</v>
      </c>
      <c r="C20" s="3" t="s">
        <v>442</v>
      </c>
      <c r="D20" s="187" t="s">
        <v>461</v>
      </c>
      <c r="E20" s="187" t="s">
        <v>441</v>
      </c>
    </row>
    <row r="23" spans="1:7" ht="13.5" thickBot="1" x14ac:dyDescent="0.25">
      <c r="A23" t="s">
        <v>10</v>
      </c>
    </row>
    <row r="24" spans="1:7" ht="13.5" thickBot="1" x14ac:dyDescent="0.25">
      <c r="B24" s="2" t="s">
        <v>2</v>
      </c>
      <c r="C24" s="2" t="s">
        <v>3</v>
      </c>
      <c r="D24" s="2" t="s">
        <v>11</v>
      </c>
      <c r="E24" s="2" t="s">
        <v>12</v>
      </c>
      <c r="F24" s="2" t="s">
        <v>13</v>
      </c>
      <c r="G24" s="2" t="s">
        <v>14</v>
      </c>
    </row>
    <row r="25" spans="1:7" x14ac:dyDescent="0.2">
      <c r="B25" s="5" t="s">
        <v>460</v>
      </c>
      <c r="C25" s="5" t="s">
        <v>459</v>
      </c>
      <c r="D25" s="186" t="s">
        <v>458</v>
      </c>
      <c r="E25" s="5" t="s">
        <v>457</v>
      </c>
      <c r="F25" s="5" t="s">
        <v>17</v>
      </c>
      <c r="G25" s="185" t="s">
        <v>439</v>
      </c>
    </row>
    <row r="26" spans="1:7" x14ac:dyDescent="0.2">
      <c r="B26" s="5" t="s">
        <v>456</v>
      </c>
      <c r="C26" s="5" t="s">
        <v>455</v>
      </c>
      <c r="D26" s="186" t="s">
        <v>454</v>
      </c>
      <c r="E26" s="5" t="s">
        <v>453</v>
      </c>
      <c r="F26" s="5" t="s">
        <v>21</v>
      </c>
      <c r="G26" s="185" t="s">
        <v>439</v>
      </c>
    </row>
    <row r="27" spans="1:7" x14ac:dyDescent="0.2">
      <c r="B27" s="5" t="s">
        <v>449</v>
      </c>
      <c r="C27" s="5" t="s">
        <v>448</v>
      </c>
      <c r="D27" s="186" t="s">
        <v>441</v>
      </c>
      <c r="E27" s="5" t="s">
        <v>452</v>
      </c>
      <c r="F27" s="5" t="s">
        <v>21</v>
      </c>
      <c r="G27" s="185" t="s">
        <v>439</v>
      </c>
    </row>
    <row r="28" spans="1:7" x14ac:dyDescent="0.2">
      <c r="B28" s="5" t="s">
        <v>446</v>
      </c>
      <c r="C28" s="5" t="s">
        <v>445</v>
      </c>
      <c r="D28" s="186" t="s">
        <v>441</v>
      </c>
      <c r="E28" s="5" t="s">
        <v>451</v>
      </c>
      <c r="F28" s="5" t="s">
        <v>21</v>
      </c>
      <c r="G28" s="185" t="s">
        <v>439</v>
      </c>
    </row>
    <row r="29" spans="1:7" x14ac:dyDescent="0.2">
      <c r="B29" s="5" t="s">
        <v>443</v>
      </c>
      <c r="C29" s="5" t="s">
        <v>442</v>
      </c>
      <c r="D29" s="186" t="s">
        <v>441</v>
      </c>
      <c r="E29" s="5" t="s">
        <v>450</v>
      </c>
      <c r="F29" s="5" t="s">
        <v>21</v>
      </c>
      <c r="G29" s="185" t="s">
        <v>439</v>
      </c>
    </row>
    <row r="30" spans="1:7" x14ac:dyDescent="0.2">
      <c r="B30" s="5" t="s">
        <v>449</v>
      </c>
      <c r="C30" s="5" t="s">
        <v>448</v>
      </c>
      <c r="D30" s="186" t="s">
        <v>441</v>
      </c>
      <c r="E30" s="5" t="s">
        <v>447</v>
      </c>
      <c r="F30" s="5" t="s">
        <v>17</v>
      </c>
      <c r="G30" s="185" t="s">
        <v>439</v>
      </c>
    </row>
    <row r="31" spans="1:7" x14ac:dyDescent="0.2">
      <c r="B31" s="5" t="s">
        <v>446</v>
      </c>
      <c r="C31" s="5" t="s">
        <v>445</v>
      </c>
      <c r="D31" s="186" t="s">
        <v>441</v>
      </c>
      <c r="E31" s="5" t="s">
        <v>444</v>
      </c>
      <c r="F31" s="5" t="s">
        <v>21</v>
      </c>
      <c r="G31" s="185" t="s">
        <v>439</v>
      </c>
    </row>
    <row r="32" spans="1:7" ht="13.5" thickBot="1" x14ac:dyDescent="0.25">
      <c r="B32" s="3" t="s">
        <v>443</v>
      </c>
      <c r="C32" s="3" t="s">
        <v>442</v>
      </c>
      <c r="D32" s="184" t="s">
        <v>441</v>
      </c>
      <c r="E32" s="3" t="s">
        <v>440</v>
      </c>
      <c r="F32" s="3" t="s">
        <v>17</v>
      </c>
      <c r="G32" s="183" t="s">
        <v>439</v>
      </c>
    </row>
  </sheetData>
  <phoneticPr fontId="2" type="noConversion"/>
  <conditionalFormatting sqref="B2">
    <cfRule type="expression" dxfId="17" priority="1">
      <formula>NOT(_xlfn.ISFORMULA(B2))</formula>
    </cfRule>
  </conditionalFormatting>
  <pageMargins left="0.75" right="0.75" top="1" bottom="1" header="0.5" footer="0.5"/>
  <pageSetup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5"/>
  <dimension ref="A1:E35"/>
  <sheetViews>
    <sheetView zoomScale="130" zoomScaleNormal="130" workbookViewId="0">
      <selection activeCell="B2" sqref="B2"/>
    </sheetView>
  </sheetViews>
  <sheetFormatPr defaultRowHeight="12.75" x14ac:dyDescent="0.2"/>
  <cols>
    <col min="1" max="1" width="27.7109375" style="304" bestFit="1" customWidth="1"/>
    <col min="2" max="2" width="11.28515625" style="304" bestFit="1" customWidth="1"/>
    <col min="3" max="3" width="13.140625" style="304" bestFit="1" customWidth="1"/>
    <col min="4" max="4" width="11.42578125" style="304" bestFit="1" customWidth="1"/>
    <col min="5" max="5" width="11.28515625" style="304" bestFit="1" customWidth="1"/>
    <col min="6" max="16384" width="9.140625" style="304"/>
  </cols>
  <sheetData>
    <row r="1" spans="1:4" ht="18" x14ac:dyDescent="0.25">
      <c r="A1" s="361" t="s">
        <v>507</v>
      </c>
    </row>
    <row r="2" spans="1:4" s="357" customFormat="1" hidden="1" x14ac:dyDescent="0.2">
      <c r="A2" s="360"/>
      <c r="B2" s="358"/>
    </row>
    <row r="3" spans="1:4" x14ac:dyDescent="0.2">
      <c r="A3" s="363" t="str">
        <f>IF(A2="","",IF(Disable_Video_Hyperlinks,A2,HYPERLINK(Video_website&amp;A2,A2)))</f>
        <v/>
      </c>
    </row>
    <row r="4" spans="1:4" x14ac:dyDescent="0.2">
      <c r="A4" s="356" t="str">
        <f>IF(B2="","",B2)</f>
        <v/>
      </c>
    </row>
    <row r="6" spans="1:4" ht="17.25" x14ac:dyDescent="0.25">
      <c r="A6" s="346" t="s">
        <v>476</v>
      </c>
      <c r="B6" s="346"/>
      <c r="C6" s="346"/>
      <c r="D6" s="190"/>
    </row>
    <row r="7" spans="1:4" ht="17.25" x14ac:dyDescent="0.25">
      <c r="A7" s="346" t="s">
        <v>475</v>
      </c>
      <c r="B7" s="346"/>
      <c r="C7" s="346"/>
      <c r="D7" s="190"/>
    </row>
    <row r="8" spans="1:4" x14ac:dyDescent="0.2">
      <c r="A8" s="339"/>
      <c r="B8" s="339"/>
      <c r="C8" s="339"/>
    </row>
    <row r="9" spans="1:4" x14ac:dyDescent="0.2">
      <c r="A9" s="339"/>
      <c r="B9" s="177" t="s">
        <v>474</v>
      </c>
      <c r="C9" s="177" t="s">
        <v>473</v>
      </c>
      <c r="D9" s="1" t="s">
        <v>34</v>
      </c>
    </row>
    <row r="10" spans="1:4" x14ac:dyDescent="0.2">
      <c r="A10" s="347" t="s">
        <v>419</v>
      </c>
      <c r="B10" s="348">
        <v>659</v>
      </c>
      <c r="C10" s="348">
        <v>550</v>
      </c>
    </row>
    <row r="11" spans="1:4" x14ac:dyDescent="0.2">
      <c r="A11" s="347" t="s">
        <v>420</v>
      </c>
      <c r="B11" s="348">
        <v>1199</v>
      </c>
      <c r="C11" s="348">
        <v>799</v>
      </c>
    </row>
    <row r="12" spans="1:4" x14ac:dyDescent="0.2">
      <c r="A12" s="347" t="s">
        <v>418</v>
      </c>
      <c r="B12" s="349">
        <f>B11-B10</f>
        <v>540</v>
      </c>
      <c r="C12" s="349">
        <f>C11-C10</f>
        <v>249</v>
      </c>
    </row>
    <row r="13" spans="1:4" x14ac:dyDescent="0.2">
      <c r="A13" s="347" t="s">
        <v>472</v>
      </c>
      <c r="B13" s="265">
        <v>19.5</v>
      </c>
      <c r="C13" s="265">
        <v>8</v>
      </c>
    </row>
    <row r="14" spans="1:4" x14ac:dyDescent="0.2">
      <c r="A14" s="347"/>
      <c r="B14" s="339"/>
      <c r="C14" s="339"/>
    </row>
    <row r="15" spans="1:4" x14ac:dyDescent="0.2">
      <c r="A15" s="347" t="s">
        <v>416</v>
      </c>
      <c r="B15" s="265">
        <v>10</v>
      </c>
      <c r="C15" s="265">
        <v>10</v>
      </c>
    </row>
    <row r="16" spans="1:4" x14ac:dyDescent="0.2">
      <c r="A16" s="347" t="s">
        <v>415</v>
      </c>
      <c r="B16" s="350">
        <v>0</v>
      </c>
      <c r="C16" s="350">
        <v>0</v>
      </c>
    </row>
    <row r="17" spans="1:5" x14ac:dyDescent="0.2">
      <c r="A17" s="347"/>
      <c r="B17" s="339"/>
      <c r="C17" s="339"/>
    </row>
    <row r="18" spans="1:5" x14ac:dyDescent="0.2">
      <c r="A18" s="347" t="s">
        <v>31</v>
      </c>
      <c r="B18" s="351">
        <f>B16*B10</f>
        <v>0</v>
      </c>
      <c r="C18" s="351">
        <f>C16*C10</f>
        <v>0</v>
      </c>
      <c r="D18" s="351">
        <f>SUM(B18:C18)</f>
        <v>0</v>
      </c>
    </row>
    <row r="19" spans="1:5" x14ac:dyDescent="0.2">
      <c r="A19" s="347" t="s">
        <v>471</v>
      </c>
      <c r="B19" s="351">
        <f>B16*B12</f>
        <v>0</v>
      </c>
      <c r="C19" s="351">
        <f>C16*C12</f>
        <v>0</v>
      </c>
      <c r="D19" s="189">
        <f>SUM(B19:C19)</f>
        <v>0</v>
      </c>
    </row>
    <row r="20" spans="1:5" x14ac:dyDescent="0.2">
      <c r="A20" s="347" t="s">
        <v>470</v>
      </c>
      <c r="B20" s="352">
        <f>B16*B13</f>
        <v>0</v>
      </c>
      <c r="C20" s="352">
        <f>C16*C13</f>
        <v>0</v>
      </c>
      <c r="D20" s="353">
        <f>SUM(B20:C20)</f>
        <v>0</v>
      </c>
    </row>
    <row r="21" spans="1:5" x14ac:dyDescent="0.2">
      <c r="A21" s="347"/>
      <c r="B21" s="352" t="s">
        <v>412</v>
      </c>
      <c r="C21" s="352"/>
    </row>
    <row r="22" spans="1:5" x14ac:dyDescent="0.2">
      <c r="A22" s="347" t="s">
        <v>469</v>
      </c>
      <c r="B22" s="354">
        <v>60000</v>
      </c>
      <c r="C22" s="352"/>
    </row>
    <row r="23" spans="1:5" x14ac:dyDescent="0.2">
      <c r="A23" s="347" t="s">
        <v>468</v>
      </c>
      <c r="B23" s="355">
        <v>1300</v>
      </c>
      <c r="C23" s="352"/>
    </row>
    <row r="24" spans="1:5" x14ac:dyDescent="0.2">
      <c r="A24" s="347"/>
    </row>
    <row r="25" spans="1:5" x14ac:dyDescent="0.2">
      <c r="A25" s="347" t="s">
        <v>467</v>
      </c>
      <c r="B25" s="196">
        <v>15</v>
      </c>
    </row>
    <row r="26" spans="1:5" x14ac:dyDescent="0.2">
      <c r="A26" s="347"/>
    </row>
    <row r="28" spans="1:5" x14ac:dyDescent="0.2">
      <c r="A28" s="378" t="s">
        <v>615</v>
      </c>
      <c r="B28" s="378"/>
      <c r="C28" s="378"/>
      <c r="D28" s="378"/>
    </row>
    <row r="29" spans="1:5" x14ac:dyDescent="0.2">
      <c r="A29" s="378"/>
      <c r="B29" s="378"/>
      <c r="C29" s="378"/>
      <c r="D29" s="378"/>
    </row>
    <row r="30" spans="1:5" x14ac:dyDescent="0.2">
      <c r="A30" s="378"/>
      <c r="B30" s="378"/>
      <c r="C30" s="378"/>
      <c r="D30" s="378"/>
    </row>
    <row r="31" spans="1:5" x14ac:dyDescent="0.2">
      <c r="A31" s="378"/>
      <c r="B31" s="378"/>
      <c r="C31" s="378"/>
      <c r="D31" s="378"/>
    </row>
    <row r="32" spans="1:5" x14ac:dyDescent="0.2">
      <c r="A32" s="386" t="s">
        <v>616</v>
      </c>
      <c r="B32" s="386"/>
      <c r="C32" s="386"/>
      <c r="D32" s="386"/>
      <c r="E32" s="386"/>
    </row>
    <row r="34" spans="1:1" x14ac:dyDescent="0.2">
      <c r="A34" s="304" t="s">
        <v>617</v>
      </c>
    </row>
    <row r="35" spans="1:1" x14ac:dyDescent="0.2">
      <c r="A35" s="182" t="s">
        <v>618</v>
      </c>
    </row>
  </sheetData>
  <mergeCells count="2">
    <mergeCell ref="A28:D31"/>
    <mergeCell ref="A32:E32"/>
  </mergeCells>
  <phoneticPr fontId="2" type="noConversion"/>
  <conditionalFormatting sqref="B2">
    <cfRule type="expression" dxfId="16" priority="1">
      <formula>NOT(_xlfn.ISFORMULA(B2))</formula>
    </cfRule>
  </conditionalFormatting>
  <hyperlinks>
    <hyperlink ref="A32:E32" r:id="rId1" display="https://www.solver.com/excel-solver-integer-constraints-and-integer-optimality-tolerance" xr:uid="{8DB2AAD1-40C9-4284-B8EE-C7BBE3D78324}"/>
    <hyperlink ref="A35" r:id="rId2" xr:uid="{3659B585-623C-477A-BCAF-85741F674E68}"/>
  </hyperlinks>
  <pageMargins left="0.75" right="0.75" top="1" bottom="1" header="0.5" footer="0.5"/>
  <pageSetup orientation="portrait" r:id="rId3"/>
  <headerFooter alignWithMargins="0"/>
  <drawing r:id="rId4"/>
  <legacyDrawing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6"/>
  <dimension ref="A1:G32"/>
  <sheetViews>
    <sheetView showGridLines="0" zoomScale="130" zoomScaleNormal="130" workbookViewId="0">
      <selection activeCell="B2" sqref="B2"/>
    </sheetView>
  </sheetViews>
  <sheetFormatPr defaultRowHeight="12.75" x14ac:dyDescent="0.2"/>
  <cols>
    <col min="1" max="1" width="2.28515625" customWidth="1"/>
    <col min="2" max="2" width="6.28515625" bestFit="1" customWidth="1"/>
    <col min="3" max="3" width="23" bestFit="1" customWidth="1"/>
    <col min="4" max="4" width="13.28515625" bestFit="1" customWidth="1"/>
    <col min="5" max="5" width="14" bestFit="1" customWidth="1"/>
    <col min="6" max="6" width="10.28515625" bestFit="1" customWidth="1"/>
    <col min="7" max="7" width="6" bestFit="1" customWidth="1"/>
  </cols>
  <sheetData>
    <row r="1" spans="1:5" ht="18" x14ac:dyDescent="0.25">
      <c r="A1" s="361" t="s">
        <v>509</v>
      </c>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x14ac:dyDescent="0.2"/>
    <row r="6" spans="1:5" x14ac:dyDescent="0.2">
      <c r="A6" s="1" t="s">
        <v>399</v>
      </c>
    </row>
    <row r="7" spans="1:5" x14ac:dyDescent="0.2">
      <c r="A7" s="1" t="s">
        <v>491</v>
      </c>
    </row>
    <row r="8" spans="1:5" x14ac:dyDescent="0.2">
      <c r="A8" s="1" t="s">
        <v>490</v>
      </c>
    </row>
    <row r="11" spans="1:5" ht="13.5" thickBot="1" x14ac:dyDescent="0.25">
      <c r="A11" t="s">
        <v>1</v>
      </c>
    </row>
    <row r="12" spans="1:5" ht="13.5" thickBot="1" x14ac:dyDescent="0.25">
      <c r="B12" s="2" t="s">
        <v>2</v>
      </c>
      <c r="C12" s="2" t="s">
        <v>3</v>
      </c>
      <c r="D12" s="2" t="s">
        <v>4</v>
      </c>
      <c r="E12" s="2" t="s">
        <v>5</v>
      </c>
    </row>
    <row r="13" spans="1:5" ht="13.5" thickBot="1" x14ac:dyDescent="0.25">
      <c r="B13" s="3" t="s">
        <v>489</v>
      </c>
      <c r="C13" s="3" t="s">
        <v>488</v>
      </c>
      <c r="D13" s="40">
        <v>16488</v>
      </c>
      <c r="E13" s="194" t="s">
        <v>487</v>
      </c>
    </row>
    <row r="16" spans="1:5" ht="13.5" thickBot="1" x14ac:dyDescent="0.25">
      <c r="A16" t="s">
        <v>7</v>
      </c>
    </row>
    <row r="17" spans="1:7" ht="13.5" thickBot="1" x14ac:dyDescent="0.25">
      <c r="B17" s="2" t="s">
        <v>2</v>
      </c>
      <c r="C17" s="2" t="s">
        <v>3</v>
      </c>
      <c r="D17" s="2" t="s">
        <v>4</v>
      </c>
      <c r="E17" s="2" t="s">
        <v>5</v>
      </c>
    </row>
    <row r="18" spans="1:7" x14ac:dyDescent="0.2">
      <c r="B18" s="5" t="s">
        <v>449</v>
      </c>
      <c r="C18" s="5" t="s">
        <v>478</v>
      </c>
      <c r="D18" s="193">
        <v>25</v>
      </c>
      <c r="E18" s="186" t="s">
        <v>441</v>
      </c>
    </row>
    <row r="19" spans="1:7" ht="13.5" thickBot="1" x14ac:dyDescent="0.25">
      <c r="B19" s="3" t="s">
        <v>446</v>
      </c>
      <c r="C19" s="3" t="s">
        <v>477</v>
      </c>
      <c r="D19" s="192">
        <v>12</v>
      </c>
      <c r="E19" s="187" t="s">
        <v>441</v>
      </c>
    </row>
    <row r="22" spans="1:7" ht="13.5" thickBot="1" x14ac:dyDescent="0.25">
      <c r="A22" t="s">
        <v>10</v>
      </c>
    </row>
    <row r="23" spans="1:7" ht="13.5" thickBot="1" x14ac:dyDescent="0.25">
      <c r="B23" s="2" t="s">
        <v>2</v>
      </c>
      <c r="C23" s="2" t="s">
        <v>3</v>
      </c>
      <c r="D23" s="2" t="s">
        <v>11</v>
      </c>
      <c r="E23" s="2" t="s">
        <v>12</v>
      </c>
      <c r="F23" s="2" t="s">
        <v>13</v>
      </c>
      <c r="G23" s="2" t="s">
        <v>14</v>
      </c>
    </row>
    <row r="24" spans="1:7" x14ac:dyDescent="0.2">
      <c r="B24" s="5" t="s">
        <v>486</v>
      </c>
      <c r="C24" s="5" t="s">
        <v>485</v>
      </c>
      <c r="D24" s="186" t="s">
        <v>458</v>
      </c>
      <c r="E24" s="5" t="s">
        <v>484</v>
      </c>
      <c r="F24" s="5" t="s">
        <v>17</v>
      </c>
      <c r="G24" s="185" t="s">
        <v>439</v>
      </c>
    </row>
    <row r="25" spans="1:7" x14ac:dyDescent="0.2">
      <c r="B25" s="5" t="s">
        <v>483</v>
      </c>
      <c r="C25" s="5" t="s">
        <v>482</v>
      </c>
      <c r="D25" s="186" t="s">
        <v>481</v>
      </c>
      <c r="E25" s="5" t="s">
        <v>480</v>
      </c>
      <c r="F25" s="5" t="s">
        <v>17</v>
      </c>
      <c r="G25" s="185" t="s">
        <v>439</v>
      </c>
    </row>
    <row r="26" spans="1:7" x14ac:dyDescent="0.2">
      <c r="B26" s="5" t="s">
        <v>449</v>
      </c>
      <c r="C26" s="5" t="s">
        <v>478</v>
      </c>
      <c r="D26" s="186" t="s">
        <v>441</v>
      </c>
      <c r="E26" s="5" t="s">
        <v>447</v>
      </c>
      <c r="F26" s="5" t="s">
        <v>17</v>
      </c>
      <c r="G26" s="185" t="s">
        <v>439</v>
      </c>
    </row>
    <row r="27" spans="1:7" x14ac:dyDescent="0.2">
      <c r="B27" s="5" t="s">
        <v>446</v>
      </c>
      <c r="C27" s="5" t="s">
        <v>477</v>
      </c>
      <c r="D27" s="186" t="s">
        <v>441</v>
      </c>
      <c r="E27" s="5" t="s">
        <v>444</v>
      </c>
      <c r="F27" s="5" t="s">
        <v>17</v>
      </c>
      <c r="G27" s="185" t="s">
        <v>439</v>
      </c>
    </row>
    <row r="28" spans="1:7" x14ac:dyDescent="0.2">
      <c r="B28" s="5" t="s">
        <v>446</v>
      </c>
      <c r="C28" s="5" t="s">
        <v>477</v>
      </c>
      <c r="D28" s="186" t="s">
        <v>441</v>
      </c>
      <c r="E28" s="5" t="s">
        <v>479</v>
      </c>
      <c r="F28" s="5" t="s">
        <v>17</v>
      </c>
      <c r="G28" s="185" t="s">
        <v>439</v>
      </c>
    </row>
    <row r="29" spans="1:7" x14ac:dyDescent="0.2">
      <c r="B29" s="5" t="s">
        <v>449</v>
      </c>
      <c r="C29" s="5" t="s">
        <v>478</v>
      </c>
      <c r="D29" s="186" t="s">
        <v>441</v>
      </c>
      <c r="E29" s="5" t="s">
        <v>452</v>
      </c>
      <c r="F29" s="5" t="s">
        <v>21</v>
      </c>
      <c r="G29" s="185" t="s">
        <v>439</v>
      </c>
    </row>
    <row r="30" spans="1:7" ht="13.5" thickBot="1" x14ac:dyDescent="0.25">
      <c r="B30" s="3" t="s">
        <v>446</v>
      </c>
      <c r="C30" s="3" t="s">
        <v>477</v>
      </c>
      <c r="D30" s="184" t="s">
        <v>441</v>
      </c>
      <c r="E30" s="3" t="s">
        <v>451</v>
      </c>
      <c r="F30" s="3" t="s">
        <v>21</v>
      </c>
      <c r="G30" s="183" t="s">
        <v>439</v>
      </c>
    </row>
    <row r="31" spans="1:7" x14ac:dyDescent="0.2">
      <c r="D31" s="191"/>
    </row>
    <row r="32" spans="1:7" x14ac:dyDescent="0.2">
      <c r="D32" s="59"/>
    </row>
  </sheetData>
  <phoneticPr fontId="2" type="noConversion"/>
  <conditionalFormatting sqref="B2">
    <cfRule type="expression" dxfId="15" priority="1">
      <formula>NOT(_xlfn.ISFORMULA(B2))</formula>
    </cfRule>
  </conditionalFormatting>
  <pageMargins left="0.75" right="0.75" top="1" bottom="1" header="0.5" footer="0.5"/>
  <pageSetup orientation="portrait"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7"/>
  <dimension ref="A1:G32"/>
  <sheetViews>
    <sheetView showGridLines="0" zoomScale="130" zoomScaleNormal="130" workbookViewId="0">
      <selection activeCell="B2" sqref="B2"/>
    </sheetView>
  </sheetViews>
  <sheetFormatPr defaultRowHeight="12.75" x14ac:dyDescent="0.2"/>
  <cols>
    <col min="1" max="1" width="2.28515625" customWidth="1"/>
    <col min="2" max="2" width="6.28515625" bestFit="1" customWidth="1"/>
    <col min="3" max="3" width="23" bestFit="1" customWidth="1"/>
    <col min="4" max="4" width="20" customWidth="1"/>
    <col min="5" max="5" width="19.5703125" customWidth="1"/>
    <col min="6" max="6" width="10.28515625" bestFit="1" customWidth="1"/>
    <col min="7" max="7" width="6" bestFit="1" customWidth="1"/>
  </cols>
  <sheetData>
    <row r="1" spans="1:5" ht="18" x14ac:dyDescent="0.25">
      <c r="A1" s="361" t="s">
        <v>508</v>
      </c>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x14ac:dyDescent="0.2"/>
    <row r="6" spans="1:5" x14ac:dyDescent="0.2">
      <c r="A6" s="1" t="s">
        <v>399</v>
      </c>
    </row>
    <row r="7" spans="1:5" x14ac:dyDescent="0.2">
      <c r="A7" s="1" t="s">
        <v>491</v>
      </c>
    </row>
    <row r="8" spans="1:5" x14ac:dyDescent="0.2">
      <c r="A8" s="1" t="s">
        <v>490</v>
      </c>
    </row>
    <row r="11" spans="1:5" ht="13.5" thickBot="1" x14ac:dyDescent="0.25">
      <c r="A11" t="s">
        <v>1</v>
      </c>
    </row>
    <row r="12" spans="1:5" ht="13.5" thickBot="1" x14ac:dyDescent="0.25">
      <c r="B12" s="2" t="s">
        <v>2</v>
      </c>
      <c r="C12" s="2" t="s">
        <v>3</v>
      </c>
      <c r="D12" s="2" t="s">
        <v>4</v>
      </c>
      <c r="E12" s="2" t="s">
        <v>5</v>
      </c>
    </row>
    <row r="13" spans="1:5" ht="13.5" thickBot="1" x14ac:dyDescent="0.25">
      <c r="B13" s="3" t="s">
        <v>489</v>
      </c>
      <c r="C13" s="3" t="s">
        <v>488</v>
      </c>
      <c r="D13" s="194" t="s">
        <v>495</v>
      </c>
      <c r="E13" s="194" t="s">
        <v>494</v>
      </c>
    </row>
    <row r="16" spans="1:5" ht="13.5" thickBot="1" x14ac:dyDescent="0.25">
      <c r="A16" t="s">
        <v>7</v>
      </c>
    </row>
    <row r="17" spans="1:7" ht="13.5" thickBot="1" x14ac:dyDescent="0.25">
      <c r="B17" s="2" t="s">
        <v>2</v>
      </c>
      <c r="C17" s="2" t="s">
        <v>3</v>
      </c>
      <c r="D17" s="2" t="s">
        <v>4</v>
      </c>
      <c r="E17" s="2" t="s">
        <v>5</v>
      </c>
    </row>
    <row r="18" spans="1:7" x14ac:dyDescent="0.2">
      <c r="B18" s="5" t="s">
        <v>449</v>
      </c>
      <c r="C18" s="5" t="s">
        <v>478</v>
      </c>
      <c r="D18" s="186" t="s">
        <v>493</v>
      </c>
      <c r="E18" s="186" t="s">
        <v>492</v>
      </c>
    </row>
    <row r="19" spans="1:7" ht="13.5" thickBot="1" x14ac:dyDescent="0.25">
      <c r="B19" s="3" t="s">
        <v>446</v>
      </c>
      <c r="C19" s="3" t="s">
        <v>477</v>
      </c>
      <c r="D19" s="184" t="s">
        <v>493</v>
      </c>
      <c r="E19" s="187" t="s">
        <v>492</v>
      </c>
    </row>
    <row r="22" spans="1:7" ht="13.5" thickBot="1" x14ac:dyDescent="0.25">
      <c r="A22" t="s">
        <v>10</v>
      </c>
    </row>
    <row r="23" spans="1:7" ht="13.5" thickBot="1" x14ac:dyDescent="0.25">
      <c r="B23" s="2" t="s">
        <v>2</v>
      </c>
      <c r="C23" s="2" t="s">
        <v>3</v>
      </c>
      <c r="D23" s="2" t="s">
        <v>11</v>
      </c>
      <c r="E23" s="2" t="s">
        <v>12</v>
      </c>
      <c r="F23" s="2" t="s">
        <v>13</v>
      </c>
      <c r="G23" s="2" t="s">
        <v>14</v>
      </c>
    </row>
    <row r="24" spans="1:7" x14ac:dyDescent="0.2">
      <c r="B24" s="5" t="s">
        <v>486</v>
      </c>
      <c r="C24" s="5" t="s">
        <v>485</v>
      </c>
      <c r="D24" s="186" t="s">
        <v>458</v>
      </c>
      <c r="E24" s="5" t="s">
        <v>484</v>
      </c>
      <c r="F24" s="5" t="s">
        <v>17</v>
      </c>
      <c r="G24" s="185" t="s">
        <v>439</v>
      </c>
    </row>
    <row r="25" spans="1:7" x14ac:dyDescent="0.2">
      <c r="B25" s="5" t="s">
        <v>483</v>
      </c>
      <c r="C25" s="5" t="s">
        <v>482</v>
      </c>
      <c r="D25" s="186" t="s">
        <v>481</v>
      </c>
      <c r="E25" s="5" t="s">
        <v>480</v>
      </c>
      <c r="F25" s="5" t="s">
        <v>17</v>
      </c>
      <c r="G25" s="185" t="s">
        <v>439</v>
      </c>
    </row>
    <row r="26" spans="1:7" x14ac:dyDescent="0.2">
      <c r="B26" s="5" t="s">
        <v>449</v>
      </c>
      <c r="C26" s="5" t="s">
        <v>478</v>
      </c>
      <c r="D26" s="186" t="s">
        <v>441</v>
      </c>
      <c r="E26" s="5" t="s">
        <v>447</v>
      </c>
      <c r="F26" s="5" t="s">
        <v>17</v>
      </c>
      <c r="G26" s="185" t="s">
        <v>439</v>
      </c>
    </row>
    <row r="27" spans="1:7" x14ac:dyDescent="0.2">
      <c r="B27" s="5" t="s">
        <v>446</v>
      </c>
      <c r="C27" s="5" t="s">
        <v>477</v>
      </c>
      <c r="D27" s="186" t="s">
        <v>441</v>
      </c>
      <c r="E27" s="5" t="s">
        <v>444</v>
      </c>
      <c r="F27" s="5" t="s">
        <v>17</v>
      </c>
      <c r="G27" s="185" t="s">
        <v>439</v>
      </c>
    </row>
    <row r="28" spans="1:7" x14ac:dyDescent="0.2">
      <c r="B28" s="5" t="s">
        <v>446</v>
      </c>
      <c r="C28" s="5" t="s">
        <v>477</v>
      </c>
      <c r="D28" s="186" t="s">
        <v>441</v>
      </c>
      <c r="E28" s="5" t="s">
        <v>479</v>
      </c>
      <c r="F28" s="5" t="s">
        <v>17</v>
      </c>
      <c r="G28" s="185" t="s">
        <v>439</v>
      </c>
    </row>
    <row r="29" spans="1:7" x14ac:dyDescent="0.2">
      <c r="B29" s="5" t="s">
        <v>449</v>
      </c>
      <c r="C29" s="5" t="s">
        <v>478</v>
      </c>
      <c r="D29" s="186" t="s">
        <v>441</v>
      </c>
      <c r="E29" s="5" t="s">
        <v>452</v>
      </c>
      <c r="F29" s="5" t="s">
        <v>21</v>
      </c>
      <c r="G29" s="185" t="s">
        <v>439</v>
      </c>
    </row>
    <row r="30" spans="1:7" ht="13.5" thickBot="1" x14ac:dyDescent="0.25">
      <c r="B30" s="3" t="s">
        <v>446</v>
      </c>
      <c r="C30" s="3" t="s">
        <v>477</v>
      </c>
      <c r="D30" s="184" t="s">
        <v>441</v>
      </c>
      <c r="E30" s="3" t="s">
        <v>451</v>
      </c>
      <c r="F30" s="3" t="s">
        <v>21</v>
      </c>
      <c r="G30" s="183" t="s">
        <v>439</v>
      </c>
    </row>
    <row r="31" spans="1:7" x14ac:dyDescent="0.2">
      <c r="D31" s="191"/>
    </row>
    <row r="32" spans="1:7" x14ac:dyDescent="0.2">
      <c r="D32" s="59"/>
    </row>
  </sheetData>
  <phoneticPr fontId="2" type="noConversion"/>
  <conditionalFormatting sqref="B2">
    <cfRule type="expression" dxfId="14" priority="1">
      <formula>NOT(_xlfn.ISFORMULA(B2))</formula>
    </cfRule>
  </conditionalFormatting>
  <pageMargins left="0.75" right="0.75" top="1" bottom="1" header="0.5" footer="0.5"/>
  <pageSetup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39FC9-F2D7-4A98-8632-314AAD09A58E}">
  <sheetPr codeName="Sheet39"/>
  <dimension ref="A1:B9"/>
  <sheetViews>
    <sheetView zoomScale="160" zoomScaleNormal="160" workbookViewId="0">
      <selection activeCell="B2" sqref="B2"/>
    </sheetView>
  </sheetViews>
  <sheetFormatPr defaultRowHeight="12.75" x14ac:dyDescent="0.2"/>
  <sheetData>
    <row r="1" spans="1:2" ht="18" x14ac:dyDescent="0.2">
      <c r="A1" s="335" t="s">
        <v>590</v>
      </c>
    </row>
    <row r="2" spans="1:2" s="357" customFormat="1" hidden="1" x14ac:dyDescent="0.2">
      <c r="A2" s="360"/>
      <c r="B2" s="358"/>
    </row>
    <row r="3" spans="1:2" s="304" customFormat="1" x14ac:dyDescent="0.2">
      <c r="A3" s="363" t="str">
        <f>IF(A2="","",IF(Disable_Video_Hyperlinks,A2,HYPERLINK(Video_website&amp;A2,A2)))</f>
        <v/>
      </c>
    </row>
    <row r="4" spans="1:2" s="304" customFormat="1" x14ac:dyDescent="0.2">
      <c r="A4" s="356" t="str">
        <f>IF(B2="","",B2)</f>
        <v/>
      </c>
    </row>
    <row r="5" spans="1:2" s="304" customFormat="1" x14ac:dyDescent="0.2"/>
    <row r="6" spans="1:2" x14ac:dyDescent="0.2">
      <c r="A6" s="304" t="s">
        <v>591</v>
      </c>
    </row>
    <row r="8" spans="1:2" s="59" customFormat="1" x14ac:dyDescent="0.2">
      <c r="A8" s="336" t="s">
        <v>592</v>
      </c>
    </row>
    <row r="9" spans="1:2" s="59" customFormat="1" x14ac:dyDescent="0.2">
      <c r="A9" s="337" t="s">
        <v>589</v>
      </c>
    </row>
  </sheetData>
  <conditionalFormatting sqref="B2">
    <cfRule type="expression" dxfId="13" priority="1">
      <formula>NOT(_xlfn.ISFORMULA(B2))</formula>
    </cfRule>
  </conditionalFormatting>
  <hyperlinks>
    <hyperlink ref="A9" r:id="rId1" xr:uid="{B3EBC61B-021D-4AC4-A3C2-A2279239B93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F1205-A402-4312-8B2E-4E98ABF9BD6D}">
  <sheetPr codeName="Sheet40"/>
  <dimension ref="A1:B6"/>
  <sheetViews>
    <sheetView zoomScale="145" zoomScaleNormal="145" workbookViewId="0">
      <selection activeCell="B2" sqref="B2"/>
    </sheetView>
  </sheetViews>
  <sheetFormatPr defaultRowHeight="12.75" x14ac:dyDescent="0.2"/>
  <sheetData>
    <row r="1" spans="1:2" ht="18" x14ac:dyDescent="0.25">
      <c r="A1" s="361" t="s">
        <v>584</v>
      </c>
    </row>
    <row r="2" spans="1:2" s="357" customFormat="1" hidden="1" x14ac:dyDescent="0.2">
      <c r="A2" s="360"/>
      <c r="B2" s="358"/>
    </row>
    <row r="3" spans="1:2" s="304" customFormat="1" x14ac:dyDescent="0.2">
      <c r="A3" s="363" t="str">
        <f>IF(A2="","",IF(Disable_Video_Hyperlinks,A2,HYPERLINK(Video_website&amp;A2,A2)))</f>
        <v/>
      </c>
    </row>
    <row r="4" spans="1:2" s="304" customFormat="1" x14ac:dyDescent="0.2">
      <c r="A4" s="356" t="str">
        <f>IF(B2="","",B2)</f>
        <v/>
      </c>
    </row>
    <row r="5" spans="1:2" s="304" customFormat="1" x14ac:dyDescent="0.2"/>
    <row r="6" spans="1:2" x14ac:dyDescent="0.2">
      <c r="A6" t="s">
        <v>606</v>
      </c>
    </row>
  </sheetData>
  <conditionalFormatting sqref="B2">
    <cfRule type="expression" dxfId="12" priority="1">
      <formula>NOT(_xlfn.ISFORMULA(B2))</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41"/>
  <dimension ref="A1:E13"/>
  <sheetViews>
    <sheetView zoomScale="130" zoomScaleNormal="130" workbookViewId="0">
      <selection activeCell="B2" sqref="B2"/>
    </sheetView>
  </sheetViews>
  <sheetFormatPr defaultRowHeight="12.75" x14ac:dyDescent="0.2"/>
  <cols>
    <col min="1" max="1" width="28.5703125" customWidth="1"/>
    <col min="2" max="5" width="11.7109375" customWidth="1"/>
  </cols>
  <sheetData>
    <row r="1" spans="1:5" ht="18" x14ac:dyDescent="0.25">
      <c r="A1" s="361" t="s">
        <v>514</v>
      </c>
      <c r="B1" s="1"/>
    </row>
    <row r="2" spans="1:5" s="357" customFormat="1" hidden="1" x14ac:dyDescent="0.2">
      <c r="A2" s="360"/>
      <c r="B2" s="358"/>
    </row>
    <row r="3" spans="1:5" s="304" customFormat="1" x14ac:dyDescent="0.2">
      <c r="A3" s="363"/>
    </row>
    <row r="4" spans="1:5" s="304" customFormat="1" x14ac:dyDescent="0.2">
      <c r="A4" s="356" t="str">
        <f>IF(B2="","",B2)</f>
        <v/>
      </c>
    </row>
    <row r="5" spans="1:5" s="304" customFormat="1" x14ac:dyDescent="0.2"/>
    <row r="6" spans="1:5" s="304" customFormat="1" x14ac:dyDescent="0.2">
      <c r="A6" s="1" t="s">
        <v>23</v>
      </c>
    </row>
    <row r="7" spans="1:5" ht="43.5" customHeight="1" x14ac:dyDescent="0.2">
      <c r="A7" s="10" t="s">
        <v>24</v>
      </c>
      <c r="B7" s="11" t="s">
        <v>25</v>
      </c>
      <c r="C7" s="11" t="s">
        <v>26</v>
      </c>
      <c r="D7" s="11" t="s">
        <v>30</v>
      </c>
      <c r="E7" s="11" t="s">
        <v>31</v>
      </c>
    </row>
    <row r="8" spans="1:5" x14ac:dyDescent="0.2">
      <c r="A8" s="10" t="s">
        <v>32</v>
      </c>
      <c r="B8" s="267">
        <v>975</v>
      </c>
      <c r="C8" s="268">
        <v>18</v>
      </c>
      <c r="D8" s="279">
        <v>0</v>
      </c>
      <c r="E8" s="13">
        <f>C8*D8+B8</f>
        <v>975</v>
      </c>
    </row>
    <row r="9" spans="1:5" x14ac:dyDescent="0.2">
      <c r="A9" s="10" t="s">
        <v>33</v>
      </c>
      <c r="B9" s="267">
        <v>1195</v>
      </c>
      <c r="C9" s="268">
        <v>28</v>
      </c>
      <c r="D9" s="279">
        <v>0</v>
      </c>
      <c r="E9" s="13">
        <f>C9*D9+B9</f>
        <v>1195</v>
      </c>
    </row>
    <row r="10" spans="1:5" x14ac:dyDescent="0.2">
      <c r="A10" s="14" t="s">
        <v>34</v>
      </c>
      <c r="B10" s="15"/>
      <c r="C10" s="15"/>
      <c r="D10" s="16">
        <f>SUM(D8:D9)</f>
        <v>0</v>
      </c>
      <c r="E10" s="13">
        <f>SUM(E8:E9)</f>
        <v>2170</v>
      </c>
    </row>
    <row r="12" spans="1:5" x14ac:dyDescent="0.2">
      <c r="A12" s="35"/>
      <c r="B12" s="36"/>
    </row>
    <row r="13" spans="1:5" x14ac:dyDescent="0.2">
      <c r="A13" s="35"/>
      <c r="B13" s="36"/>
    </row>
  </sheetData>
  <scenarios current="1" show="1">
    <scenario name="Pro-Am Production" count="2" user="Your Name" comment="Created by Your Name on 11/8/2004">
      <inputCells r="D8" val="179" numFmtId="2"/>
      <inputCells r="D9" val="151" numFmtId="2"/>
    </scenario>
    <scenario name="Pro-Am Production 891 Kevlar Ounces" count="2" user="Your Name" comment="Created by Your Name on 11/8/2004">
      <inputCells r="D8" val="185" numFmtId="2"/>
      <inputCells r="D9" val="150" numFmtId="2"/>
    </scenario>
  </scenarios>
  <conditionalFormatting sqref="B2">
    <cfRule type="expression" dxfId="11" priority="1">
      <formula>NOT(_xlfn.ISFORMULA(B2))</formula>
    </cfRule>
  </conditionalFormatting>
  <pageMargins left="0.75" right="0.75" top="1" bottom="1" header="0.5" footer="0.5"/>
  <pageSetup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2"/>
  <dimension ref="A1:E13"/>
  <sheetViews>
    <sheetView zoomScale="130" zoomScaleNormal="130" workbookViewId="0">
      <selection activeCell="B2" sqref="B2"/>
    </sheetView>
  </sheetViews>
  <sheetFormatPr defaultRowHeight="12.75" x14ac:dyDescent="0.2"/>
  <cols>
    <col min="1" max="1" width="28.5703125" customWidth="1"/>
    <col min="2" max="5" width="11.7109375" customWidth="1"/>
  </cols>
  <sheetData>
    <row r="1" spans="1:5" ht="18" x14ac:dyDescent="0.25">
      <c r="A1" s="361" t="s">
        <v>513</v>
      </c>
      <c r="B1" s="1"/>
    </row>
    <row r="2" spans="1:5" s="357" customFormat="1" hidden="1" x14ac:dyDescent="0.2">
      <c r="A2" s="360"/>
      <c r="B2" s="358"/>
    </row>
    <row r="3" spans="1:5" s="304" customFormat="1" x14ac:dyDescent="0.2">
      <c r="A3" s="363"/>
    </row>
    <row r="4" spans="1:5" s="304" customFormat="1" x14ac:dyDescent="0.2">
      <c r="A4" s="356" t="str">
        <f>IF(B2="","",B2)</f>
        <v/>
      </c>
    </row>
    <row r="5" spans="1:5" s="304" customFormat="1" x14ac:dyDescent="0.2"/>
    <row r="6" spans="1:5" s="304" customFormat="1" x14ac:dyDescent="0.2">
      <c r="A6" s="1" t="s">
        <v>23</v>
      </c>
    </row>
    <row r="7" spans="1:5" ht="43.5" customHeight="1" x14ac:dyDescent="0.2">
      <c r="A7" s="10" t="s">
        <v>24</v>
      </c>
      <c r="B7" s="11" t="s">
        <v>25</v>
      </c>
      <c r="C7" s="11" t="s">
        <v>26</v>
      </c>
      <c r="D7" s="11" t="s">
        <v>30</v>
      </c>
      <c r="E7" s="11" t="s">
        <v>31</v>
      </c>
    </row>
    <row r="8" spans="1:5" x14ac:dyDescent="0.2">
      <c r="A8" s="10" t="s">
        <v>32</v>
      </c>
      <c r="B8" s="267">
        <v>975</v>
      </c>
      <c r="C8" s="268">
        <v>18</v>
      </c>
      <c r="D8" s="279">
        <v>223.61111111111111</v>
      </c>
      <c r="E8" s="13">
        <f>C8*D8+B8</f>
        <v>5000</v>
      </c>
    </row>
    <row r="9" spans="1:5" x14ac:dyDescent="0.2">
      <c r="A9" s="10" t="s">
        <v>33</v>
      </c>
      <c r="B9" s="267">
        <v>1195</v>
      </c>
      <c r="C9" s="268">
        <v>28</v>
      </c>
      <c r="D9" s="279">
        <v>135.89285714285717</v>
      </c>
      <c r="E9" s="13">
        <f>C9*D9+B9</f>
        <v>5000.0000000000009</v>
      </c>
    </row>
    <row r="10" spans="1:5" x14ac:dyDescent="0.2">
      <c r="A10" s="14" t="s">
        <v>34</v>
      </c>
      <c r="B10" s="15"/>
      <c r="C10" s="15"/>
      <c r="D10" s="16">
        <f>SUM(D8:D9)</f>
        <v>359.50396825396831</v>
      </c>
      <c r="E10" s="13">
        <f>SUM(E8:E9)</f>
        <v>10000</v>
      </c>
    </row>
    <row r="12" spans="1:5" x14ac:dyDescent="0.2">
      <c r="A12" s="35"/>
      <c r="B12" s="36"/>
    </row>
    <row r="13" spans="1:5" x14ac:dyDescent="0.2">
      <c r="A13" s="35"/>
      <c r="B13" s="36"/>
    </row>
  </sheetData>
  <scenarios current="1" show="1">
    <scenario name="Pro-Am Production" count="2" user="Your Name" comment="Created by Your Name on 11/8/2004">
      <inputCells r="D8" val="179" numFmtId="2"/>
      <inputCells r="D9" val="151" numFmtId="2"/>
    </scenario>
    <scenario name="Pro-Am Production 891 Kevlar Ounces" count="2" user="Your Name" comment="Created by Your Name on 11/8/2004">
      <inputCells r="D8" val="185" numFmtId="2"/>
      <inputCells r="D9" val="150" numFmtId="2"/>
    </scenario>
  </scenarios>
  <conditionalFormatting sqref="B2">
    <cfRule type="expression" dxfId="10" priority="1">
      <formula>NOT(_xlfn.ISFORMULA(B2))</formula>
    </cfRule>
  </conditionalFormatting>
  <pageMargins left="0.75" right="0.75" top="1" bottom="1" header="0.5" footer="0.5"/>
  <pageSetup orientation="portrait" r:id="rId1"/>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1"/>
  <dimension ref="A1:H21"/>
  <sheetViews>
    <sheetView zoomScale="130" zoomScaleNormal="130" workbookViewId="0">
      <selection activeCell="B2" sqref="B2"/>
    </sheetView>
  </sheetViews>
  <sheetFormatPr defaultRowHeight="12.75" x14ac:dyDescent="0.2"/>
  <cols>
    <col min="1" max="1" width="28.5703125" customWidth="1"/>
    <col min="2" max="8" width="11.7109375" customWidth="1"/>
  </cols>
  <sheetData>
    <row r="1" spans="1:8" ht="18" x14ac:dyDescent="0.25">
      <c r="A1" s="361" t="s">
        <v>515</v>
      </c>
      <c r="B1" s="1"/>
    </row>
    <row r="2" spans="1:8" s="357" customFormat="1" hidden="1" x14ac:dyDescent="0.2">
      <c r="A2" s="360"/>
      <c r="B2" s="358"/>
    </row>
    <row r="3" spans="1:8" s="304" customFormat="1" x14ac:dyDescent="0.2">
      <c r="A3" s="363"/>
    </row>
    <row r="4" spans="1:8" s="304" customFormat="1" x14ac:dyDescent="0.2">
      <c r="A4" s="356" t="str">
        <f>IF(B2="","",B2)</f>
        <v/>
      </c>
    </row>
    <row r="5" spans="1:8" s="304" customFormat="1" x14ac:dyDescent="0.2"/>
    <row r="6" spans="1:8" s="304" customFormat="1" x14ac:dyDescent="0.2">
      <c r="A6" s="1" t="s">
        <v>23</v>
      </c>
    </row>
    <row r="7" spans="1:8" ht="43.5" customHeight="1" x14ac:dyDescent="0.2">
      <c r="A7" s="10" t="s">
        <v>24</v>
      </c>
      <c r="B7" s="11" t="s">
        <v>25</v>
      </c>
      <c r="C7" s="11" t="s">
        <v>26</v>
      </c>
      <c r="D7" s="11" t="s">
        <v>27</v>
      </c>
      <c r="E7" s="11" t="s">
        <v>28</v>
      </c>
      <c r="F7" s="11" t="s">
        <v>29</v>
      </c>
      <c r="G7" s="11" t="s">
        <v>30</v>
      </c>
      <c r="H7" s="11" t="s">
        <v>31</v>
      </c>
    </row>
    <row r="8" spans="1:8" x14ac:dyDescent="0.2">
      <c r="A8" s="10" t="s">
        <v>32</v>
      </c>
      <c r="B8" s="267">
        <v>975</v>
      </c>
      <c r="C8" s="268">
        <v>18</v>
      </c>
      <c r="D8" s="12">
        <f>$F$15*G8</f>
        <v>555</v>
      </c>
      <c r="E8" s="12">
        <f>$G$15*G8</f>
        <v>185</v>
      </c>
      <c r="F8" s="12">
        <f>$H$15*G8</f>
        <v>370</v>
      </c>
      <c r="G8" s="279">
        <v>185</v>
      </c>
      <c r="H8" s="13">
        <f>C8*G8+B8</f>
        <v>4305</v>
      </c>
    </row>
    <row r="9" spans="1:8" x14ac:dyDescent="0.2">
      <c r="A9" s="10" t="s">
        <v>33</v>
      </c>
      <c r="B9" s="267">
        <v>1195</v>
      </c>
      <c r="C9" s="268">
        <v>28</v>
      </c>
      <c r="D9" s="12">
        <f>$F$16*G9</f>
        <v>600</v>
      </c>
      <c r="E9" s="12">
        <f>$G$16*G9</f>
        <v>300</v>
      </c>
      <c r="F9" s="12">
        <f>$H$16*G9</f>
        <v>450</v>
      </c>
      <c r="G9" s="279">
        <v>150</v>
      </c>
      <c r="H9" s="13">
        <f>C9*G9+B9</f>
        <v>5395</v>
      </c>
    </row>
    <row r="10" spans="1:8" x14ac:dyDescent="0.2">
      <c r="A10" s="14" t="s">
        <v>34</v>
      </c>
      <c r="B10" s="15"/>
      <c r="C10" s="15"/>
      <c r="D10" s="16">
        <f>SUM(D8:D9)</f>
        <v>1155</v>
      </c>
      <c r="E10" s="16">
        <f>SUM(E8:E9)</f>
        <v>485</v>
      </c>
      <c r="F10" s="16">
        <f>SUM(F8:F9)</f>
        <v>820</v>
      </c>
      <c r="G10" s="16">
        <f>SUM(G8:G9)</f>
        <v>335</v>
      </c>
      <c r="H10" s="13">
        <f>SUM(H8:H9)</f>
        <v>9700</v>
      </c>
    </row>
    <row r="12" spans="1:8" ht="13.5" thickBot="1" x14ac:dyDescent="0.25">
      <c r="A12" s="17" t="s">
        <v>10</v>
      </c>
    </row>
    <row r="13" spans="1:8" x14ac:dyDescent="0.2">
      <c r="A13" s="18" t="s">
        <v>35</v>
      </c>
      <c r="B13" s="19" t="s">
        <v>36</v>
      </c>
      <c r="C13" s="273">
        <v>10000</v>
      </c>
      <c r="E13" s="20" t="s">
        <v>37</v>
      </c>
      <c r="F13" s="21"/>
      <c r="G13" s="21"/>
      <c r="H13" s="22"/>
    </row>
    <row r="14" spans="1:8" x14ac:dyDescent="0.2">
      <c r="A14" s="23" t="s">
        <v>38</v>
      </c>
      <c r="B14" s="24" t="s">
        <v>39</v>
      </c>
      <c r="C14" s="274">
        <v>150</v>
      </c>
      <c r="E14" s="26"/>
      <c r="F14" s="27" t="s">
        <v>40</v>
      </c>
      <c r="G14" s="27" t="s">
        <v>41</v>
      </c>
      <c r="H14" s="28" t="s">
        <v>42</v>
      </c>
    </row>
    <row r="15" spans="1:8" x14ac:dyDescent="0.2">
      <c r="A15" s="29" t="s">
        <v>43</v>
      </c>
      <c r="B15" s="24" t="s">
        <v>39</v>
      </c>
      <c r="C15" s="274">
        <v>150</v>
      </c>
      <c r="E15" s="30" t="s">
        <v>44</v>
      </c>
      <c r="F15" s="269">
        <v>3</v>
      </c>
      <c r="G15" s="269">
        <v>1</v>
      </c>
      <c r="H15" s="270">
        <v>2</v>
      </c>
    </row>
    <row r="16" spans="1:8" ht="13.5" thickBot="1" x14ac:dyDescent="0.25">
      <c r="A16" s="29" t="s">
        <v>45</v>
      </c>
      <c r="B16" s="24" t="s">
        <v>36</v>
      </c>
      <c r="C16" s="275">
        <v>1205</v>
      </c>
      <c r="E16" s="32" t="s">
        <v>46</v>
      </c>
      <c r="F16" s="271">
        <v>4</v>
      </c>
      <c r="G16" s="271">
        <v>2</v>
      </c>
      <c r="H16" s="272">
        <v>3</v>
      </c>
    </row>
    <row r="17" spans="1:3" x14ac:dyDescent="0.2">
      <c r="A17" s="29" t="s">
        <v>47</v>
      </c>
      <c r="B17" s="24" t="s">
        <v>36</v>
      </c>
      <c r="C17" s="274">
        <v>485</v>
      </c>
    </row>
    <row r="18" spans="1:3" x14ac:dyDescent="0.2">
      <c r="A18" s="29" t="s">
        <v>48</v>
      </c>
      <c r="B18" s="24" t="s">
        <v>36</v>
      </c>
      <c r="C18" s="274">
        <v>891</v>
      </c>
    </row>
    <row r="19" spans="1:3" ht="13.5" thickBot="1" x14ac:dyDescent="0.25">
      <c r="A19" s="33" t="s">
        <v>49</v>
      </c>
      <c r="B19" s="34" t="s">
        <v>50</v>
      </c>
      <c r="C19" s="276" t="s">
        <v>51</v>
      </c>
    </row>
    <row r="20" spans="1:3" x14ac:dyDescent="0.2">
      <c r="A20" s="35"/>
      <c r="B20" s="36"/>
    </row>
    <row r="21" spans="1:3" x14ac:dyDescent="0.2">
      <c r="A21" s="35"/>
      <c r="B21" s="36"/>
    </row>
  </sheetData>
  <scenarios current="1" show="1">
    <scenario name="Pro-Am Production" count="2" user="Your Name" comment="Created by Your Name on 11/8/2004">
      <inputCells r="G8" val="179" numFmtId="2"/>
      <inputCells r="G9" val="151" numFmtId="2"/>
    </scenario>
    <scenario name="Pro-Am Production 891 Kevlar Ounces" count="2" user="Your Name" comment="Created by Your Name on 11/8/2004">
      <inputCells r="G8" val="185" numFmtId="2"/>
      <inputCells r="G9" val="150" numFmtId="2"/>
    </scenario>
  </scenarios>
  <phoneticPr fontId="2" type="noConversion"/>
  <conditionalFormatting sqref="B2">
    <cfRule type="expression" dxfId="9" priority="1">
      <formula>NOT(_xlfn.ISFORMULA(B2))</formula>
    </cfRule>
  </conditionalFormatting>
  <pageMargins left="0.75" right="0.75" top="1" bottom="1" header="0.5" footer="0.5"/>
  <pageSetup orientation="portrait" r:id="rId1"/>
  <headerFooter alignWithMargins="0"/>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3"/>
  <dimension ref="A1:G37"/>
  <sheetViews>
    <sheetView showGridLines="0" zoomScale="130" zoomScaleNormal="130" workbookViewId="0">
      <selection activeCell="B2" sqref="B2"/>
    </sheetView>
  </sheetViews>
  <sheetFormatPr defaultRowHeight="12.75" x14ac:dyDescent="0.2"/>
  <cols>
    <col min="1" max="1" width="2.28515625" style="295" customWidth="1"/>
    <col min="2" max="2" width="17.42578125" style="295" customWidth="1"/>
    <col min="3" max="3" width="45.5703125" style="295" customWidth="1"/>
    <col min="4" max="4" width="14.28515625" style="295" bestFit="1" customWidth="1"/>
    <col min="5" max="5" width="13.140625" style="295" bestFit="1" customWidth="1"/>
    <col min="6" max="6" width="10.5703125" style="295" customWidth="1"/>
    <col min="7" max="7" width="6" style="295" customWidth="1"/>
    <col min="8" max="16384" width="9.140625" style="295"/>
  </cols>
  <sheetData>
    <row r="1" spans="1:2" x14ac:dyDescent="0.2">
      <c r="A1" s="362" t="s">
        <v>528</v>
      </c>
    </row>
    <row r="2" spans="1:2" s="357" customFormat="1" hidden="1" x14ac:dyDescent="0.2">
      <c r="A2" s="360"/>
      <c r="B2" s="358"/>
    </row>
    <row r="3" spans="1:2" s="338" customFormat="1" x14ac:dyDescent="0.2">
      <c r="A3" s="363" t="str">
        <f>IF(A2="","",IF(Disable_Video_Hyperlinks,A2,HYPERLINK(Video_website&amp;A2,A2)))</f>
        <v/>
      </c>
    </row>
    <row r="4" spans="1:2" s="338" customFormat="1" x14ac:dyDescent="0.2">
      <c r="A4" s="356" t="str">
        <f>IF(B2="","",B2)</f>
        <v/>
      </c>
    </row>
    <row r="5" spans="1:2" s="338" customFormat="1" x14ac:dyDescent="0.2">
      <c r="A5" s="342"/>
    </row>
    <row r="6" spans="1:2" s="338" customFormat="1" x14ac:dyDescent="0.2">
      <c r="A6" s="294" t="s">
        <v>549</v>
      </c>
    </row>
    <row r="7" spans="1:2" x14ac:dyDescent="0.2">
      <c r="A7" s="294" t="s">
        <v>550</v>
      </c>
    </row>
    <row r="8" spans="1:2" x14ac:dyDescent="0.2">
      <c r="A8" s="294" t="s">
        <v>531</v>
      </c>
    </row>
    <row r="9" spans="1:2" x14ac:dyDescent="0.2">
      <c r="A9" s="294" t="s">
        <v>532</v>
      </c>
    </row>
    <row r="10" spans="1:2" x14ac:dyDescent="0.2">
      <c r="A10" s="294"/>
      <c r="B10" s="295" t="s">
        <v>533</v>
      </c>
    </row>
    <row r="11" spans="1:2" x14ac:dyDescent="0.2">
      <c r="A11" s="294"/>
      <c r="B11" s="295" t="s">
        <v>534</v>
      </c>
    </row>
    <row r="12" spans="1:2" x14ac:dyDescent="0.2">
      <c r="A12" s="294"/>
      <c r="B12" s="295" t="s">
        <v>535</v>
      </c>
    </row>
    <row r="13" spans="1:2" x14ac:dyDescent="0.2">
      <c r="A13" s="294" t="s">
        <v>536</v>
      </c>
    </row>
    <row r="14" spans="1:2" x14ac:dyDescent="0.2">
      <c r="B14" s="295" t="s">
        <v>537</v>
      </c>
    </row>
    <row r="15" spans="1:2" x14ac:dyDescent="0.2">
      <c r="B15" s="295" t="s">
        <v>551</v>
      </c>
    </row>
    <row r="18" spans="1:7" ht="13.5" thickBot="1" x14ac:dyDescent="0.25">
      <c r="A18" s="295" t="s">
        <v>539</v>
      </c>
    </row>
    <row r="19" spans="1:7" ht="13.5" thickBot="1" x14ac:dyDescent="0.25">
      <c r="B19" s="296" t="s">
        <v>2</v>
      </c>
      <c r="C19" s="296" t="s">
        <v>3</v>
      </c>
      <c r="D19" s="296" t="s">
        <v>4</v>
      </c>
      <c r="E19" s="296" t="s">
        <v>5</v>
      </c>
    </row>
    <row r="20" spans="1:7" ht="13.5" thickBot="1" x14ac:dyDescent="0.25">
      <c r="B20" s="297" t="s">
        <v>6</v>
      </c>
      <c r="C20" s="297" t="s">
        <v>516</v>
      </c>
      <c r="D20" s="298">
        <v>335</v>
      </c>
      <c r="E20" s="298">
        <v>335</v>
      </c>
    </row>
    <row r="23" spans="1:7" ht="13.5" thickBot="1" x14ac:dyDescent="0.25">
      <c r="A23" s="295" t="s">
        <v>540</v>
      </c>
    </row>
    <row r="24" spans="1:7" ht="13.5" thickBot="1" x14ac:dyDescent="0.25">
      <c r="B24" s="296" t="s">
        <v>2</v>
      </c>
      <c r="C24" s="296" t="s">
        <v>3</v>
      </c>
      <c r="D24" s="296" t="s">
        <v>4</v>
      </c>
      <c r="E24" s="296" t="s">
        <v>5</v>
      </c>
      <c r="F24" s="296" t="s">
        <v>541</v>
      </c>
    </row>
    <row r="25" spans="1:7" x14ac:dyDescent="0.2">
      <c r="B25" s="299" t="s">
        <v>8</v>
      </c>
      <c r="C25" s="299" t="s">
        <v>517</v>
      </c>
      <c r="D25" s="300">
        <v>185</v>
      </c>
      <c r="E25" s="300">
        <v>185</v>
      </c>
      <c r="F25" s="299" t="s">
        <v>541</v>
      </c>
    </row>
    <row r="26" spans="1:7" ht="13.5" thickBot="1" x14ac:dyDescent="0.25">
      <c r="B26" s="297" t="s">
        <v>9</v>
      </c>
      <c r="C26" s="297" t="s">
        <v>518</v>
      </c>
      <c r="D26" s="301">
        <v>150</v>
      </c>
      <c r="E26" s="301">
        <v>150</v>
      </c>
      <c r="F26" s="297" t="s">
        <v>541</v>
      </c>
    </row>
    <row r="29" spans="1:7" ht="13.5" thickBot="1" x14ac:dyDescent="0.25">
      <c r="A29" s="295" t="s">
        <v>10</v>
      </c>
    </row>
    <row r="30" spans="1:7" ht="13.5" thickBot="1" x14ac:dyDescent="0.25">
      <c r="B30" s="296" t="s">
        <v>2</v>
      </c>
      <c r="C30" s="296" t="s">
        <v>3</v>
      </c>
      <c r="D30" s="296" t="s">
        <v>11</v>
      </c>
      <c r="E30" s="296" t="s">
        <v>12</v>
      </c>
      <c r="F30" s="296" t="s">
        <v>13</v>
      </c>
      <c r="G30" s="296" t="s">
        <v>14</v>
      </c>
    </row>
    <row r="31" spans="1:7" x14ac:dyDescent="0.2">
      <c r="B31" s="299" t="s">
        <v>15</v>
      </c>
      <c r="C31" s="299" t="s">
        <v>16</v>
      </c>
      <c r="D31" s="302">
        <v>9700</v>
      </c>
      <c r="E31" s="299" t="s">
        <v>519</v>
      </c>
      <c r="F31" s="299" t="s">
        <v>17</v>
      </c>
      <c r="G31" s="299">
        <v>300</v>
      </c>
    </row>
    <row r="32" spans="1:7" x14ac:dyDescent="0.2">
      <c r="B32" s="299" t="s">
        <v>18</v>
      </c>
      <c r="C32" s="299" t="s">
        <v>520</v>
      </c>
      <c r="D32" s="303">
        <v>1155</v>
      </c>
      <c r="E32" s="299" t="s">
        <v>521</v>
      </c>
      <c r="F32" s="299" t="s">
        <v>17</v>
      </c>
      <c r="G32" s="299">
        <v>50</v>
      </c>
    </row>
    <row r="33" spans="2:7" x14ac:dyDescent="0.2">
      <c r="B33" s="299" t="s">
        <v>20</v>
      </c>
      <c r="C33" s="299" t="s">
        <v>522</v>
      </c>
      <c r="D33" s="303">
        <v>485</v>
      </c>
      <c r="E33" s="299" t="s">
        <v>523</v>
      </c>
      <c r="F33" s="299" t="s">
        <v>21</v>
      </c>
      <c r="G33" s="299">
        <v>0</v>
      </c>
    </row>
    <row r="34" spans="2:7" x14ac:dyDescent="0.2">
      <c r="B34" s="299" t="s">
        <v>19</v>
      </c>
      <c r="C34" s="299" t="s">
        <v>524</v>
      </c>
      <c r="D34" s="303">
        <v>820</v>
      </c>
      <c r="E34" s="299" t="s">
        <v>525</v>
      </c>
      <c r="F34" s="299" t="s">
        <v>17</v>
      </c>
      <c r="G34" s="299">
        <v>71</v>
      </c>
    </row>
    <row r="35" spans="2:7" x14ac:dyDescent="0.2">
      <c r="B35" s="299" t="s">
        <v>9</v>
      </c>
      <c r="C35" s="299" t="s">
        <v>518</v>
      </c>
      <c r="D35" s="300">
        <v>150</v>
      </c>
      <c r="E35" s="299" t="s">
        <v>527</v>
      </c>
      <c r="F35" s="299" t="s">
        <v>21</v>
      </c>
      <c r="G35" s="300">
        <v>0</v>
      </c>
    </row>
    <row r="36" spans="2:7" x14ac:dyDescent="0.2">
      <c r="B36" s="299" t="s">
        <v>8</v>
      </c>
      <c r="C36" s="299" t="s">
        <v>517</v>
      </c>
      <c r="D36" s="300">
        <v>185</v>
      </c>
      <c r="E36" s="299" t="s">
        <v>526</v>
      </c>
      <c r="F36" s="299" t="s">
        <v>17</v>
      </c>
      <c r="G36" s="300">
        <v>35</v>
      </c>
    </row>
    <row r="37" spans="2:7" ht="13.5" thickBot="1" x14ac:dyDescent="0.25">
      <c r="B37" s="297" t="s">
        <v>552</v>
      </c>
      <c r="C37" s="297"/>
      <c r="D37" s="297"/>
      <c r="E37" s="297"/>
      <c r="F37" s="297"/>
      <c r="G37" s="297"/>
    </row>
  </sheetData>
  <conditionalFormatting sqref="B2">
    <cfRule type="expression" dxfId="8" priority="1">
      <formula>NOT(_xlfn.ISFORMULA(B2))</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4"/>
  <dimension ref="A1:G37"/>
  <sheetViews>
    <sheetView showGridLines="0" zoomScale="130" zoomScaleNormal="130" workbookViewId="0">
      <selection activeCell="B2" sqref="B2"/>
    </sheetView>
  </sheetViews>
  <sheetFormatPr defaultRowHeight="12.75" x14ac:dyDescent="0.2"/>
  <cols>
    <col min="1" max="1" width="2.28515625" style="295" customWidth="1"/>
    <col min="2" max="2" width="17.42578125" style="295" customWidth="1"/>
    <col min="3" max="3" width="45.5703125" style="295" customWidth="1"/>
    <col min="4" max="4" width="14.28515625" style="295" bestFit="1" customWidth="1"/>
    <col min="5" max="5" width="13.140625" style="295" bestFit="1" customWidth="1"/>
    <col min="6" max="6" width="10.5703125" style="295" customWidth="1"/>
    <col min="7" max="7" width="6" style="295" customWidth="1"/>
    <col min="8" max="16384" width="9.140625" style="295"/>
  </cols>
  <sheetData>
    <row r="1" spans="1:2" x14ac:dyDescent="0.2">
      <c r="A1" s="362" t="s">
        <v>528</v>
      </c>
    </row>
    <row r="2" spans="1:2" s="357" customFormat="1" hidden="1" x14ac:dyDescent="0.2">
      <c r="A2" s="360"/>
      <c r="B2" s="358"/>
    </row>
    <row r="3" spans="1:2" s="338" customFormat="1" x14ac:dyDescent="0.2">
      <c r="A3" s="363" t="str">
        <f>IF(A2="","",IF(Disable_Video_Hyperlinks,A2,HYPERLINK(Video_website&amp;A2,A2)))</f>
        <v/>
      </c>
    </row>
    <row r="4" spans="1:2" s="338" customFormat="1" x14ac:dyDescent="0.2">
      <c r="A4" s="356" t="str">
        <f>IF(B2="","",B2)</f>
        <v/>
      </c>
    </row>
    <row r="5" spans="1:2" s="338" customFormat="1" x14ac:dyDescent="0.2">
      <c r="A5" s="342"/>
    </row>
    <row r="6" spans="1:2" s="338" customFormat="1" x14ac:dyDescent="0.2">
      <c r="A6" s="294" t="s">
        <v>553</v>
      </c>
    </row>
    <row r="7" spans="1:2" x14ac:dyDescent="0.2">
      <c r="A7" s="294" t="s">
        <v>554</v>
      </c>
    </row>
    <row r="8" spans="1:2" x14ac:dyDescent="0.2">
      <c r="A8" s="294" t="s">
        <v>531</v>
      </c>
    </row>
    <row r="9" spans="1:2" x14ac:dyDescent="0.2">
      <c r="A9" s="294" t="s">
        <v>532</v>
      </c>
    </row>
    <row r="10" spans="1:2" x14ac:dyDescent="0.2">
      <c r="A10" s="294"/>
      <c r="B10" s="295" t="s">
        <v>533</v>
      </c>
    </row>
    <row r="11" spans="1:2" x14ac:dyDescent="0.2">
      <c r="A11" s="294"/>
      <c r="B11" s="295" t="s">
        <v>555</v>
      </c>
    </row>
    <row r="12" spans="1:2" x14ac:dyDescent="0.2">
      <c r="A12" s="294"/>
      <c r="B12" s="295" t="s">
        <v>535</v>
      </c>
    </row>
    <row r="13" spans="1:2" x14ac:dyDescent="0.2">
      <c r="A13" s="294" t="s">
        <v>536</v>
      </c>
    </row>
    <row r="14" spans="1:2" x14ac:dyDescent="0.2">
      <c r="B14" s="295" t="s">
        <v>537</v>
      </c>
    </row>
    <row r="15" spans="1:2" x14ac:dyDescent="0.2">
      <c r="B15" s="295" t="s">
        <v>556</v>
      </c>
    </row>
    <row r="18" spans="1:7" ht="13.5" thickBot="1" x14ac:dyDescent="0.25">
      <c r="A18" s="295" t="s">
        <v>539</v>
      </c>
    </row>
    <row r="19" spans="1:7" ht="13.5" thickBot="1" x14ac:dyDescent="0.25">
      <c r="B19" s="296" t="s">
        <v>2</v>
      </c>
      <c r="C19" s="296" t="s">
        <v>3</v>
      </c>
      <c r="D19" s="296" t="s">
        <v>4</v>
      </c>
      <c r="E19" s="296" t="s">
        <v>5</v>
      </c>
    </row>
    <row r="20" spans="1:7" ht="13.5" thickBot="1" x14ac:dyDescent="0.25">
      <c r="B20" s="297" t="s">
        <v>6</v>
      </c>
      <c r="C20" s="297" t="s">
        <v>516</v>
      </c>
      <c r="D20" s="298">
        <v>335</v>
      </c>
      <c r="E20" s="298">
        <v>335</v>
      </c>
    </row>
    <row r="23" spans="1:7" ht="13.5" thickBot="1" x14ac:dyDescent="0.25">
      <c r="A23" s="295" t="s">
        <v>540</v>
      </c>
    </row>
    <row r="24" spans="1:7" ht="13.5" thickBot="1" x14ac:dyDescent="0.25">
      <c r="B24" s="296" t="s">
        <v>2</v>
      </c>
      <c r="C24" s="296" t="s">
        <v>3</v>
      </c>
      <c r="D24" s="296" t="s">
        <v>4</v>
      </c>
      <c r="E24" s="296" t="s">
        <v>5</v>
      </c>
      <c r="F24" s="296" t="s">
        <v>541</v>
      </c>
    </row>
    <row r="25" spans="1:7" x14ac:dyDescent="0.2">
      <c r="B25" s="299" t="s">
        <v>8</v>
      </c>
      <c r="C25" s="299" t="s">
        <v>517</v>
      </c>
      <c r="D25" s="300">
        <v>185</v>
      </c>
      <c r="E25" s="300">
        <v>185</v>
      </c>
      <c r="F25" s="299" t="s">
        <v>541</v>
      </c>
    </row>
    <row r="26" spans="1:7" ht="13.5" thickBot="1" x14ac:dyDescent="0.25">
      <c r="B26" s="297" t="s">
        <v>9</v>
      </c>
      <c r="C26" s="297" t="s">
        <v>518</v>
      </c>
      <c r="D26" s="301">
        <v>150</v>
      </c>
      <c r="E26" s="301">
        <v>150</v>
      </c>
      <c r="F26" s="297" t="s">
        <v>541</v>
      </c>
    </row>
    <row r="29" spans="1:7" ht="13.5" thickBot="1" x14ac:dyDescent="0.25">
      <c r="A29" s="295" t="s">
        <v>10</v>
      </c>
    </row>
    <row r="30" spans="1:7" ht="13.5" thickBot="1" x14ac:dyDescent="0.25">
      <c r="B30" s="296" t="s">
        <v>2</v>
      </c>
      <c r="C30" s="296" t="s">
        <v>3</v>
      </c>
      <c r="D30" s="296" t="s">
        <v>11</v>
      </c>
      <c r="E30" s="296" t="s">
        <v>12</v>
      </c>
      <c r="F30" s="296" t="s">
        <v>13</v>
      </c>
      <c r="G30" s="296" t="s">
        <v>14</v>
      </c>
    </row>
    <row r="31" spans="1:7" x14ac:dyDescent="0.2">
      <c r="B31" s="299" t="s">
        <v>18</v>
      </c>
      <c r="C31" s="299" t="s">
        <v>520</v>
      </c>
      <c r="D31" s="303">
        <v>1155</v>
      </c>
      <c r="E31" s="299" t="s">
        <v>521</v>
      </c>
      <c r="F31" s="299" t="s">
        <v>17</v>
      </c>
      <c r="G31" s="299">
        <v>50</v>
      </c>
    </row>
    <row r="32" spans="1:7" x14ac:dyDescent="0.2">
      <c r="B32" s="299" t="s">
        <v>20</v>
      </c>
      <c r="C32" s="299" t="s">
        <v>522</v>
      </c>
      <c r="D32" s="303">
        <v>485</v>
      </c>
      <c r="E32" s="299" t="s">
        <v>523</v>
      </c>
      <c r="F32" s="299" t="s">
        <v>21</v>
      </c>
      <c r="G32" s="299">
        <v>0</v>
      </c>
    </row>
    <row r="33" spans="2:7" x14ac:dyDescent="0.2">
      <c r="B33" s="299" t="s">
        <v>19</v>
      </c>
      <c r="C33" s="299" t="s">
        <v>524</v>
      </c>
      <c r="D33" s="303">
        <v>820</v>
      </c>
      <c r="E33" s="299" t="s">
        <v>525</v>
      </c>
      <c r="F33" s="299" t="s">
        <v>17</v>
      </c>
      <c r="G33" s="299">
        <v>71</v>
      </c>
    </row>
    <row r="34" spans="2:7" x14ac:dyDescent="0.2">
      <c r="B34" s="299" t="s">
        <v>15</v>
      </c>
      <c r="C34" s="299" t="s">
        <v>16</v>
      </c>
      <c r="D34" s="302">
        <v>9700</v>
      </c>
      <c r="E34" s="299" t="s">
        <v>519</v>
      </c>
      <c r="F34" s="299" t="s">
        <v>17</v>
      </c>
      <c r="G34" s="299">
        <v>300</v>
      </c>
    </row>
    <row r="35" spans="2:7" x14ac:dyDescent="0.2">
      <c r="B35" s="299" t="s">
        <v>9</v>
      </c>
      <c r="C35" s="299" t="s">
        <v>518</v>
      </c>
      <c r="D35" s="300">
        <v>150</v>
      </c>
      <c r="E35" s="299" t="s">
        <v>527</v>
      </c>
      <c r="F35" s="299" t="s">
        <v>21</v>
      </c>
      <c r="G35" s="300">
        <v>0</v>
      </c>
    </row>
    <row r="36" spans="2:7" x14ac:dyDescent="0.2">
      <c r="B36" s="299" t="s">
        <v>8</v>
      </c>
      <c r="C36" s="299" t="s">
        <v>517</v>
      </c>
      <c r="D36" s="300">
        <v>185</v>
      </c>
      <c r="E36" s="299" t="s">
        <v>526</v>
      </c>
      <c r="F36" s="299" t="s">
        <v>17</v>
      </c>
      <c r="G36" s="300">
        <v>35</v>
      </c>
    </row>
    <row r="37" spans="2:7" ht="13.5" thickBot="1" x14ac:dyDescent="0.25">
      <c r="B37" s="297" t="s">
        <v>552</v>
      </c>
      <c r="C37" s="297"/>
      <c r="D37" s="297"/>
      <c r="E37" s="297"/>
      <c r="F37" s="297"/>
      <c r="G37" s="297"/>
    </row>
  </sheetData>
  <conditionalFormatting sqref="B2">
    <cfRule type="expression" dxfId="7" priority="1">
      <formula>NOT(_xlfn.ISFORMULA(B2))</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
  <dimension ref="A1:J20"/>
  <sheetViews>
    <sheetView zoomScale="130" zoomScaleNormal="130" workbookViewId="0">
      <selection activeCell="B2" sqref="B2"/>
    </sheetView>
  </sheetViews>
  <sheetFormatPr defaultRowHeight="12.75" x14ac:dyDescent="0.2"/>
  <cols>
    <col min="1" max="1" width="28.5703125" customWidth="1"/>
    <col min="2" max="9" width="11.7109375" customWidth="1"/>
    <col min="10" max="10" width="11.42578125" customWidth="1"/>
  </cols>
  <sheetData>
    <row r="1" spans="1:10" ht="18" x14ac:dyDescent="0.25">
      <c r="A1" s="361" t="s">
        <v>23</v>
      </c>
      <c r="B1" s="1"/>
    </row>
    <row r="2" spans="1:10" s="357" customFormat="1" hidden="1" x14ac:dyDescent="0.2">
      <c r="A2" s="360"/>
      <c r="B2" s="358"/>
    </row>
    <row r="3" spans="1:10" s="304" customFormat="1" x14ac:dyDescent="0.2">
      <c r="A3" s="363" t="str">
        <f>IF(A2="","",IF(Disable_Video_Hyperlinks,A2,HYPERLINK(Video_website&amp;A2,A2)))</f>
        <v/>
      </c>
    </row>
    <row r="4" spans="1:10" s="304" customFormat="1" x14ac:dyDescent="0.2">
      <c r="A4" s="356" t="str">
        <f>IF(B2="","",B2)</f>
        <v/>
      </c>
    </row>
    <row r="5" spans="1:10" s="304" customFormat="1" x14ac:dyDescent="0.2"/>
    <row r="6" spans="1:10" ht="43.5" customHeight="1" x14ac:dyDescent="0.2">
      <c r="A6" s="10" t="s">
        <v>24</v>
      </c>
      <c r="B6" s="11" t="s">
        <v>25</v>
      </c>
      <c r="C6" s="11" t="s">
        <v>26</v>
      </c>
      <c r="D6" s="11" t="s">
        <v>27</v>
      </c>
      <c r="E6" s="11" t="s">
        <v>28</v>
      </c>
      <c r="F6" s="11" t="s">
        <v>29</v>
      </c>
      <c r="G6" s="11" t="s">
        <v>57</v>
      </c>
      <c r="H6" s="11" t="s">
        <v>58</v>
      </c>
      <c r="I6" s="11" t="s">
        <v>30</v>
      </c>
      <c r="J6" s="11" t="s">
        <v>31</v>
      </c>
    </row>
    <row r="7" spans="1:10" x14ac:dyDescent="0.2">
      <c r="A7" s="10" t="s">
        <v>32</v>
      </c>
      <c r="B7" s="267">
        <v>975</v>
      </c>
      <c r="C7" s="268">
        <v>18</v>
      </c>
      <c r="D7" s="12">
        <f>$F$14*I7</f>
        <v>374.99999920172343</v>
      </c>
      <c r="E7" s="12">
        <f>$G$14*I7</f>
        <v>124.99999973390781</v>
      </c>
      <c r="F7" s="12">
        <f>$H$14*I7</f>
        <v>249.99999946781563</v>
      </c>
      <c r="G7" s="12">
        <f>$I$7*F19</f>
        <v>24.999999946781564</v>
      </c>
      <c r="H7" s="12">
        <f>$I$7*G19</f>
        <v>24.999999946781564</v>
      </c>
      <c r="I7" s="279">
        <v>124.99999973390781</v>
      </c>
      <c r="J7" s="13">
        <f>C7*I7+B7</f>
        <v>3224.9999952103408</v>
      </c>
    </row>
    <row r="8" spans="1:10" x14ac:dyDescent="0.2">
      <c r="A8" s="10" t="s">
        <v>33</v>
      </c>
      <c r="B8" s="267">
        <v>1195</v>
      </c>
      <c r="C8" s="268">
        <v>28</v>
      </c>
      <c r="D8" s="12">
        <f>$F$15*I8</f>
        <v>600</v>
      </c>
      <c r="E8" s="12">
        <f>$G$15*I8</f>
        <v>300</v>
      </c>
      <c r="F8" s="12">
        <f>$H$15*I8</f>
        <v>450</v>
      </c>
      <c r="G8" s="12">
        <f>$I$8*F20</f>
        <v>30</v>
      </c>
      <c r="H8" s="12">
        <f>$I$8*G20</f>
        <v>75</v>
      </c>
      <c r="I8" s="279">
        <v>150</v>
      </c>
      <c r="J8" s="13">
        <f>C8*I8+B8</f>
        <v>5395</v>
      </c>
    </row>
    <row r="9" spans="1:10" x14ac:dyDescent="0.2">
      <c r="A9" s="14" t="s">
        <v>34</v>
      </c>
      <c r="B9" s="15"/>
      <c r="C9" s="15"/>
      <c r="D9" s="16">
        <f t="shared" ref="D9:J9" si="0">SUM(D7:D8)</f>
        <v>974.99999920172343</v>
      </c>
      <c r="E9" s="16">
        <f t="shared" si="0"/>
        <v>424.99999973390783</v>
      </c>
      <c r="F9" s="16">
        <f t="shared" si="0"/>
        <v>699.99999946781566</v>
      </c>
      <c r="G9" s="16">
        <f t="shared" si="0"/>
        <v>54.999999946781564</v>
      </c>
      <c r="H9" s="16">
        <f t="shared" si="0"/>
        <v>99.999999946781571</v>
      </c>
      <c r="I9" s="16">
        <f t="shared" si="0"/>
        <v>274.99999973390783</v>
      </c>
      <c r="J9" s="13">
        <f t="shared" si="0"/>
        <v>8619.9999952103408</v>
      </c>
    </row>
    <row r="11" spans="1:10" ht="13.5" thickBot="1" x14ac:dyDescent="0.25">
      <c r="A11" s="17" t="s">
        <v>10</v>
      </c>
    </row>
    <row r="12" spans="1:10" x14ac:dyDescent="0.2">
      <c r="A12" s="18" t="s">
        <v>59</v>
      </c>
      <c r="B12" s="19" t="s">
        <v>36</v>
      </c>
      <c r="C12" s="273">
        <v>10000</v>
      </c>
      <c r="E12" s="20" t="s">
        <v>37</v>
      </c>
      <c r="F12" s="37"/>
      <c r="G12" s="37"/>
      <c r="H12" s="22"/>
    </row>
    <row r="13" spans="1:10" x14ac:dyDescent="0.2">
      <c r="A13" s="23" t="s">
        <v>60</v>
      </c>
      <c r="B13" s="24" t="s">
        <v>39</v>
      </c>
      <c r="C13" s="274">
        <v>0</v>
      </c>
      <c r="E13" s="26"/>
      <c r="F13" s="27" t="s">
        <v>40</v>
      </c>
      <c r="G13" s="27" t="s">
        <v>41</v>
      </c>
      <c r="H13" s="28" t="s">
        <v>42</v>
      </c>
    </row>
    <row r="14" spans="1:10" x14ac:dyDescent="0.2">
      <c r="A14" s="29" t="s">
        <v>61</v>
      </c>
      <c r="B14" s="24" t="s">
        <v>39</v>
      </c>
      <c r="C14" s="274">
        <v>150</v>
      </c>
      <c r="E14" s="30" t="s">
        <v>44</v>
      </c>
      <c r="F14" s="269">
        <v>3</v>
      </c>
      <c r="G14" s="269">
        <v>1</v>
      </c>
      <c r="H14" s="270">
        <v>2</v>
      </c>
    </row>
    <row r="15" spans="1:10" ht="13.5" thickBot="1" x14ac:dyDescent="0.25">
      <c r="A15" s="29" t="s">
        <v>45</v>
      </c>
      <c r="B15" s="24" t="s">
        <v>36</v>
      </c>
      <c r="C15" s="275">
        <v>1205</v>
      </c>
      <c r="E15" s="32" t="s">
        <v>46</v>
      </c>
      <c r="F15" s="271">
        <v>4</v>
      </c>
      <c r="G15" s="271">
        <v>2</v>
      </c>
      <c r="H15" s="272">
        <v>3</v>
      </c>
    </row>
    <row r="16" spans="1:10" ht="13.5" thickBot="1" x14ac:dyDescent="0.25">
      <c r="A16" s="29" t="s">
        <v>47</v>
      </c>
      <c r="B16" s="24" t="s">
        <v>36</v>
      </c>
      <c r="C16" s="274">
        <v>485</v>
      </c>
    </row>
    <row r="17" spans="1:7" x14ac:dyDescent="0.2">
      <c r="A17" s="29" t="s">
        <v>48</v>
      </c>
      <c r="B17" s="24" t="s">
        <v>36</v>
      </c>
      <c r="C17" s="274">
        <v>891</v>
      </c>
      <c r="E17" s="20" t="s">
        <v>62</v>
      </c>
      <c r="F17" s="21"/>
      <c r="G17" s="22"/>
    </row>
    <row r="18" spans="1:7" x14ac:dyDescent="0.2">
      <c r="A18" s="29" t="s">
        <v>63</v>
      </c>
      <c r="B18" s="38" t="s">
        <v>50</v>
      </c>
      <c r="C18" s="277" t="s">
        <v>51</v>
      </c>
      <c r="E18" s="26"/>
      <c r="F18" s="27" t="s">
        <v>64</v>
      </c>
      <c r="G18" s="28" t="s">
        <v>65</v>
      </c>
    </row>
    <row r="19" spans="1:7" x14ac:dyDescent="0.2">
      <c r="A19" s="29" t="s">
        <v>66</v>
      </c>
      <c r="B19" s="24" t="s">
        <v>36</v>
      </c>
      <c r="C19" s="274">
        <v>70</v>
      </c>
      <c r="E19" s="30" t="s">
        <v>44</v>
      </c>
      <c r="F19" s="280">
        <v>0.2</v>
      </c>
      <c r="G19" s="281">
        <v>0.2</v>
      </c>
    </row>
    <row r="20" spans="1:7" ht="13.5" thickBot="1" x14ac:dyDescent="0.25">
      <c r="A20" s="33" t="s">
        <v>67</v>
      </c>
      <c r="B20" s="39" t="s">
        <v>36</v>
      </c>
      <c r="C20" s="278">
        <v>100</v>
      </c>
      <c r="E20" s="32" t="s">
        <v>46</v>
      </c>
      <c r="F20" s="282">
        <v>0.2</v>
      </c>
      <c r="G20" s="283">
        <v>0.5</v>
      </c>
    </row>
  </sheetData>
  <scenarios current="1" show="1">
    <scenario name="Pro-Am Production" count="2" user="Your Name" comment="Created by Your Name on 11/8/2004">
      <inputCells r="I7" val="179" numFmtId="2"/>
      <inputCells r="I8" val="151" numFmtId="2"/>
    </scenario>
    <scenario name="Pro-Am Production 891 Kevlar Ounces" count="2" user="Your Name" comment="Created by Your Name on 11/8/2004">
      <inputCells r="I7" val="185" numFmtId="2"/>
      <inputCells r="I8" val="150" numFmtId="2"/>
    </scenario>
  </scenarios>
  <phoneticPr fontId="2" type="noConversion"/>
  <conditionalFormatting sqref="B2">
    <cfRule type="expression" dxfId="6" priority="1">
      <formula>NOT(_xlfn.ISFORMULA(B2))</formula>
    </cfRule>
  </conditionalFormatting>
  <pageMargins left="0.75" right="0.75" top="1" bottom="1" header="0.5" footer="0.5"/>
  <pageSetup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
  <dimension ref="A1:G39"/>
  <sheetViews>
    <sheetView showGridLines="0" zoomScale="130" zoomScaleNormal="130" workbookViewId="0">
      <selection activeCell="B2" sqref="B2"/>
    </sheetView>
  </sheetViews>
  <sheetFormatPr defaultRowHeight="12.75" x14ac:dyDescent="0.2"/>
  <cols>
    <col min="1" max="1" width="2.28515625" customWidth="1"/>
    <col min="2" max="2" width="5.42578125" bestFit="1" customWidth="1"/>
    <col min="3" max="3" width="37.42578125" bestFit="1" customWidth="1"/>
    <col min="4" max="4" width="14.28515625" bestFit="1" customWidth="1"/>
    <col min="5" max="5" width="13.140625" bestFit="1" customWidth="1"/>
    <col min="6" max="6" width="10.5703125" bestFit="1" customWidth="1"/>
    <col min="7" max="7" width="12" bestFit="1" customWidth="1"/>
  </cols>
  <sheetData>
    <row r="1" spans="1:2" ht="18" x14ac:dyDescent="0.25">
      <c r="A1" s="361" t="s">
        <v>352</v>
      </c>
    </row>
    <row r="2" spans="1:2" s="357" customFormat="1" hidden="1" x14ac:dyDescent="0.2">
      <c r="A2" s="360"/>
      <c r="B2" s="358"/>
    </row>
    <row r="3" spans="1:2" s="304" customFormat="1" x14ac:dyDescent="0.2">
      <c r="A3" s="363" t="str">
        <f>IF(A2="","",IF(Disable_Video_Hyperlinks,A2,HYPERLINK(Video_website&amp;A2,A2)))</f>
        <v/>
      </c>
    </row>
    <row r="4" spans="1:2" s="304" customFormat="1" x14ac:dyDescent="0.2">
      <c r="A4" s="356" t="str">
        <f>IF(B2="","",B2)</f>
        <v/>
      </c>
    </row>
    <row r="5" spans="1:2" s="304" customFormat="1" x14ac:dyDescent="0.2">
      <c r="A5" s="1"/>
    </row>
    <row r="6" spans="1:2" x14ac:dyDescent="0.2">
      <c r="A6" s="1" t="s">
        <v>528</v>
      </c>
    </row>
    <row r="7" spans="1:2" x14ac:dyDescent="0.2">
      <c r="A7" s="1" t="s">
        <v>529</v>
      </c>
    </row>
    <row r="8" spans="1:2" x14ac:dyDescent="0.2">
      <c r="A8" s="1" t="s">
        <v>530</v>
      </c>
    </row>
    <row r="9" spans="1:2" x14ac:dyDescent="0.2">
      <c r="A9" s="1" t="s">
        <v>531</v>
      </c>
    </row>
    <row r="10" spans="1:2" x14ac:dyDescent="0.2">
      <c r="A10" s="1" t="s">
        <v>532</v>
      </c>
    </row>
    <row r="11" spans="1:2" x14ac:dyDescent="0.2">
      <c r="A11" s="1"/>
      <c r="B11" t="s">
        <v>533</v>
      </c>
    </row>
    <row r="12" spans="1:2" x14ac:dyDescent="0.2">
      <c r="A12" s="1"/>
      <c r="B12" t="s">
        <v>534</v>
      </c>
    </row>
    <row r="13" spans="1:2" x14ac:dyDescent="0.2">
      <c r="A13" s="1"/>
      <c r="B13" t="s">
        <v>535</v>
      </c>
    </row>
    <row r="14" spans="1:2" x14ac:dyDescent="0.2">
      <c r="A14" s="1" t="s">
        <v>536</v>
      </c>
    </row>
    <row r="15" spans="1:2" x14ac:dyDescent="0.2">
      <c r="B15" t="s">
        <v>537</v>
      </c>
    </row>
    <row r="16" spans="1:2" x14ac:dyDescent="0.2">
      <c r="B16" t="s">
        <v>538</v>
      </c>
    </row>
    <row r="19" spans="1:7" ht="13.5" thickBot="1" x14ac:dyDescent="0.25">
      <c r="A19" t="s">
        <v>539</v>
      </c>
    </row>
    <row r="20" spans="1:7" ht="13.5" thickBot="1" x14ac:dyDescent="0.25">
      <c r="B20" s="2" t="s">
        <v>2</v>
      </c>
      <c r="C20" s="2" t="s">
        <v>3</v>
      </c>
      <c r="D20" s="2" t="s">
        <v>4</v>
      </c>
      <c r="E20" s="2" t="s">
        <v>5</v>
      </c>
    </row>
    <row r="21" spans="1:7" ht="13.5" thickBot="1" x14ac:dyDescent="0.25">
      <c r="B21" s="3" t="s">
        <v>52</v>
      </c>
      <c r="C21" s="3" t="s">
        <v>516</v>
      </c>
      <c r="D21" s="7">
        <v>275.00000000000006</v>
      </c>
      <c r="E21" s="7">
        <v>275</v>
      </c>
    </row>
    <row r="24" spans="1:7" ht="13.5" thickBot="1" x14ac:dyDescent="0.25">
      <c r="A24" t="s">
        <v>540</v>
      </c>
    </row>
    <row r="25" spans="1:7" ht="13.5" thickBot="1" x14ac:dyDescent="0.25">
      <c r="B25" s="2" t="s">
        <v>2</v>
      </c>
      <c r="C25" s="2" t="s">
        <v>3</v>
      </c>
      <c r="D25" s="2" t="s">
        <v>4</v>
      </c>
      <c r="E25" s="2" t="s">
        <v>5</v>
      </c>
      <c r="F25" s="2" t="s">
        <v>541</v>
      </c>
    </row>
    <row r="26" spans="1:7" x14ac:dyDescent="0.2">
      <c r="B26" s="5" t="s">
        <v>53</v>
      </c>
      <c r="C26" s="5" t="s">
        <v>517</v>
      </c>
      <c r="D26" s="9">
        <v>125.00000000000007</v>
      </c>
      <c r="E26" s="9">
        <v>125</v>
      </c>
      <c r="F26" s="5" t="s">
        <v>541</v>
      </c>
    </row>
    <row r="27" spans="1:7" ht="13.5" thickBot="1" x14ac:dyDescent="0.25">
      <c r="B27" s="3" t="s">
        <v>54</v>
      </c>
      <c r="C27" s="3" t="s">
        <v>518</v>
      </c>
      <c r="D27" s="4">
        <v>150</v>
      </c>
      <c r="E27" s="4">
        <v>150</v>
      </c>
      <c r="F27" s="3" t="s">
        <v>541</v>
      </c>
    </row>
    <row r="30" spans="1:7" ht="13.5" thickBot="1" x14ac:dyDescent="0.25">
      <c r="A30" t="s">
        <v>10</v>
      </c>
    </row>
    <row r="31" spans="1:7" ht="13.5" thickBot="1" x14ac:dyDescent="0.25">
      <c r="B31" s="2" t="s">
        <v>2</v>
      </c>
      <c r="C31" s="2" t="s">
        <v>3</v>
      </c>
      <c r="D31" s="2" t="s">
        <v>11</v>
      </c>
      <c r="E31" s="2" t="s">
        <v>12</v>
      </c>
      <c r="F31" s="2" t="s">
        <v>13</v>
      </c>
      <c r="G31" s="2" t="s">
        <v>14</v>
      </c>
    </row>
    <row r="32" spans="1:7" x14ac:dyDescent="0.2">
      <c r="B32" s="5" t="s">
        <v>19</v>
      </c>
      <c r="C32" s="5" t="s">
        <v>524</v>
      </c>
      <c r="D32" s="6">
        <v>700</v>
      </c>
      <c r="E32" s="5" t="s">
        <v>525</v>
      </c>
      <c r="F32" s="5" t="s">
        <v>17</v>
      </c>
      <c r="G32" s="5">
        <v>191</v>
      </c>
    </row>
    <row r="33" spans="2:7" x14ac:dyDescent="0.2">
      <c r="B33" s="5" t="s">
        <v>20</v>
      </c>
      <c r="C33" s="5" t="s">
        <v>522</v>
      </c>
      <c r="D33" s="6">
        <v>425</v>
      </c>
      <c r="E33" s="5" t="s">
        <v>523</v>
      </c>
      <c r="F33" s="5" t="s">
        <v>17</v>
      </c>
      <c r="G33" s="5">
        <v>60</v>
      </c>
    </row>
    <row r="34" spans="2:7" x14ac:dyDescent="0.2">
      <c r="B34" s="5" t="s">
        <v>18</v>
      </c>
      <c r="C34" s="5" t="s">
        <v>520</v>
      </c>
      <c r="D34" s="6">
        <v>975</v>
      </c>
      <c r="E34" s="5" t="s">
        <v>521</v>
      </c>
      <c r="F34" s="5" t="s">
        <v>17</v>
      </c>
      <c r="G34" s="5">
        <v>230</v>
      </c>
    </row>
    <row r="35" spans="2:7" x14ac:dyDescent="0.2">
      <c r="B35" s="5" t="s">
        <v>6</v>
      </c>
      <c r="C35" s="5" t="s">
        <v>542</v>
      </c>
      <c r="D35" s="6">
        <v>55</v>
      </c>
      <c r="E35" s="5" t="s">
        <v>543</v>
      </c>
      <c r="F35" s="5" t="s">
        <v>17</v>
      </c>
      <c r="G35" s="5">
        <v>15</v>
      </c>
    </row>
    <row r="36" spans="2:7" x14ac:dyDescent="0.2">
      <c r="B36" s="5" t="s">
        <v>15</v>
      </c>
      <c r="C36" s="5" t="s">
        <v>544</v>
      </c>
      <c r="D36" s="6">
        <v>100</v>
      </c>
      <c r="E36" s="5" t="s">
        <v>545</v>
      </c>
      <c r="F36" s="5" t="s">
        <v>21</v>
      </c>
      <c r="G36" s="5">
        <v>0</v>
      </c>
    </row>
    <row r="37" spans="2:7" x14ac:dyDescent="0.2">
      <c r="B37" s="5" t="s">
        <v>55</v>
      </c>
      <c r="C37" s="5" t="s">
        <v>16</v>
      </c>
      <c r="D37" s="8">
        <v>8620</v>
      </c>
      <c r="E37" s="5" t="s">
        <v>546</v>
      </c>
      <c r="F37" s="5" t="s">
        <v>17</v>
      </c>
      <c r="G37" s="5">
        <v>1380</v>
      </c>
    </row>
    <row r="38" spans="2:7" x14ac:dyDescent="0.2">
      <c r="B38" s="5" t="s">
        <v>54</v>
      </c>
      <c r="C38" s="5" t="s">
        <v>518</v>
      </c>
      <c r="D38" s="9">
        <v>150</v>
      </c>
      <c r="E38" s="5" t="s">
        <v>547</v>
      </c>
      <c r="F38" s="5" t="s">
        <v>21</v>
      </c>
      <c r="G38" s="9">
        <v>0</v>
      </c>
    </row>
    <row r="39" spans="2:7" ht="13.5" thickBot="1" x14ac:dyDescent="0.25">
      <c r="B39" s="3" t="s">
        <v>548</v>
      </c>
      <c r="C39" s="3"/>
      <c r="D39" s="3"/>
      <c r="E39" s="3"/>
      <c r="F39" s="3"/>
      <c r="G39" s="3"/>
    </row>
  </sheetData>
  <phoneticPr fontId="2" type="noConversion"/>
  <conditionalFormatting sqref="B2">
    <cfRule type="expression" dxfId="5" priority="1">
      <formula>NOT(_xlfn.ISFORMULA(B2))</formula>
    </cfRule>
  </conditionalFormatting>
  <pageMargins left="0.75" right="0.75" top="1" bottom="1" header="0.5" footer="0.5"/>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5"/>
  <dimension ref="A1:O37"/>
  <sheetViews>
    <sheetView zoomScale="115" zoomScaleNormal="115" workbookViewId="0">
      <selection activeCell="B2" sqref="B2"/>
    </sheetView>
  </sheetViews>
  <sheetFormatPr defaultRowHeight="12.75" x14ac:dyDescent="0.2"/>
  <cols>
    <col min="1" max="1" width="26" customWidth="1"/>
    <col min="2" max="2" width="10.140625" customWidth="1"/>
    <col min="3" max="3" width="11.85546875" customWidth="1"/>
    <col min="4" max="4" width="13.42578125" bestFit="1" customWidth="1"/>
    <col min="5" max="6" width="12.140625" customWidth="1"/>
    <col min="7" max="7" width="12.42578125" customWidth="1"/>
    <col min="8" max="8" width="12.140625" customWidth="1"/>
    <col min="9" max="10" width="13.140625" customWidth="1"/>
    <col min="11" max="11" width="15" bestFit="1" customWidth="1"/>
    <col min="12" max="12" width="13.42578125" customWidth="1"/>
    <col min="14" max="14" width="13.42578125" customWidth="1"/>
    <col min="15" max="15" width="13.28515625" customWidth="1"/>
  </cols>
  <sheetData>
    <row r="1" spans="1:15" ht="18" x14ac:dyDescent="0.25">
      <c r="A1" s="361" t="s">
        <v>309</v>
      </c>
      <c r="B1" s="35"/>
      <c r="C1" s="35"/>
      <c r="D1" s="35"/>
      <c r="E1" s="35"/>
      <c r="F1" s="35"/>
      <c r="G1" s="35"/>
      <c r="H1" s="35"/>
      <c r="I1" s="35"/>
      <c r="J1" s="35"/>
      <c r="K1" s="35"/>
      <c r="L1" s="35"/>
      <c r="N1" s="44"/>
    </row>
    <row r="2" spans="1:15" s="357" customFormat="1" hidden="1" x14ac:dyDescent="0.2">
      <c r="A2" s="360"/>
      <c r="B2" s="358"/>
    </row>
    <row r="3" spans="1:15" s="304" customFormat="1" x14ac:dyDescent="0.2">
      <c r="A3" s="363" t="str">
        <f>IF(A2="","",IF(Disable_Video_Hyperlinks,A2,HYPERLINK(Video_website&amp;A2,A2)))</f>
        <v/>
      </c>
    </row>
    <row r="4" spans="1:15" s="304" customFormat="1" x14ac:dyDescent="0.2">
      <c r="A4" s="356" t="str">
        <f>IF(B2="","",B2)</f>
        <v/>
      </c>
    </row>
    <row r="5" spans="1:15" s="304" customFormat="1" ht="13.5" thickBot="1" x14ac:dyDescent="0.25"/>
    <row r="6" spans="1:15" ht="12.75" customHeight="1" x14ac:dyDescent="0.2">
      <c r="A6" s="71"/>
      <c r="B6" s="72"/>
      <c r="C6" s="387" t="s">
        <v>310</v>
      </c>
      <c r="D6" s="388"/>
      <c r="E6" s="388"/>
      <c r="F6" s="389"/>
      <c r="G6" s="387" t="s">
        <v>311</v>
      </c>
      <c r="H6" s="388"/>
      <c r="I6" s="388"/>
      <c r="J6" s="389"/>
      <c r="K6" s="73"/>
      <c r="L6" s="74"/>
      <c r="N6" s="44">
        <f>MIN($L$16)</f>
        <v>49724.449999576951</v>
      </c>
      <c r="O6" s="44">
        <f>MIN($L$16)</f>
        <v>49724.449999576951</v>
      </c>
    </row>
    <row r="7" spans="1:15" s="36" customFormat="1" x14ac:dyDescent="0.2">
      <c r="A7" s="45" t="s">
        <v>312</v>
      </c>
      <c r="B7" s="27" t="s">
        <v>313</v>
      </c>
      <c r="C7" s="75" t="s">
        <v>314</v>
      </c>
      <c r="D7" s="75" t="s">
        <v>315</v>
      </c>
      <c r="E7" s="76" t="s">
        <v>316</v>
      </c>
      <c r="F7" s="76" t="s">
        <v>162</v>
      </c>
      <c r="G7" s="75" t="s">
        <v>314</v>
      </c>
      <c r="H7" s="75" t="s">
        <v>315</v>
      </c>
      <c r="I7" s="76" t="s">
        <v>316</v>
      </c>
      <c r="J7" s="76" t="s">
        <v>162</v>
      </c>
      <c r="K7" s="77" t="s">
        <v>317</v>
      </c>
      <c r="L7" s="78" t="s">
        <v>31</v>
      </c>
      <c r="N7" s="36">
        <f>COUNT($G$8:$I$15)</f>
        <v>24</v>
      </c>
      <c r="O7" s="36">
        <f>COUNT($G$8:$I$15)</f>
        <v>24</v>
      </c>
    </row>
    <row r="8" spans="1:15" x14ac:dyDescent="0.2">
      <c r="A8" s="30" t="s">
        <v>318</v>
      </c>
      <c r="B8" s="287">
        <v>125</v>
      </c>
      <c r="C8" s="267">
        <v>108.95</v>
      </c>
      <c r="D8" s="267">
        <v>21.5</v>
      </c>
      <c r="E8" s="267">
        <v>27.15</v>
      </c>
      <c r="F8" s="267">
        <v>0</v>
      </c>
      <c r="G8" s="290">
        <v>0</v>
      </c>
      <c r="H8" s="290">
        <v>0</v>
      </c>
      <c r="I8" s="290">
        <v>125.00000000094967</v>
      </c>
      <c r="J8" s="290">
        <v>0</v>
      </c>
      <c r="K8" s="79">
        <f>SUM(G8:J8)</f>
        <v>125.00000000094967</v>
      </c>
      <c r="L8" s="80">
        <f>SUMPRODUCT(C8:E8,G8:I8)</f>
        <v>3393.7500000257833</v>
      </c>
      <c r="N8" t="b">
        <f t="array" ref="N8">$G$8:$I$15=INT($G$8:$I$15)</f>
        <v>1</v>
      </c>
      <c r="O8" t="b">
        <f t="array" ref="O8">$G$8:$I$15=INT($G$8:$I$15)</f>
        <v>1</v>
      </c>
    </row>
    <row r="9" spans="1:15" x14ac:dyDescent="0.2">
      <c r="A9" s="30" t="s">
        <v>319</v>
      </c>
      <c r="B9" s="287">
        <v>187</v>
      </c>
      <c r="C9" s="267">
        <v>116.45</v>
      </c>
      <c r="D9" s="267">
        <v>25.4</v>
      </c>
      <c r="E9" s="267">
        <v>47.9</v>
      </c>
      <c r="F9" s="267">
        <v>0</v>
      </c>
      <c r="G9" s="290">
        <v>0</v>
      </c>
      <c r="H9" s="290">
        <v>187</v>
      </c>
      <c r="I9" s="290">
        <v>0</v>
      </c>
      <c r="J9" s="290">
        <v>0</v>
      </c>
      <c r="K9" s="79">
        <f t="shared" ref="K9:K15" si="0">SUM(G9:J9)</f>
        <v>187</v>
      </c>
      <c r="L9" s="80">
        <f t="shared" ref="L9:L15" si="1">SUMPRODUCT(C9:E9,G9:I9)</f>
        <v>4749.8</v>
      </c>
      <c r="N9" t="b">
        <f t="array" ref="N9">$G$8:$I$15&gt;='3-Distribution'!$C$23</f>
        <v>1</v>
      </c>
      <c r="O9" t="b">
        <f t="array" ref="O9">$G$8:$I$15&gt;='3-Distribution'!$C$23</f>
        <v>1</v>
      </c>
    </row>
    <row r="10" spans="1:15" x14ac:dyDescent="0.2">
      <c r="A10" s="30" t="s">
        <v>320</v>
      </c>
      <c r="B10" s="287">
        <v>64</v>
      </c>
      <c r="C10" s="267">
        <v>20.25</v>
      </c>
      <c r="D10" s="267">
        <v>78.150000000000006</v>
      </c>
      <c r="E10" s="267">
        <v>65.55</v>
      </c>
      <c r="F10" s="267">
        <v>0</v>
      </c>
      <c r="G10" s="290">
        <v>63.999999999091131</v>
      </c>
      <c r="H10" s="290">
        <v>0</v>
      </c>
      <c r="I10" s="290">
        <v>0</v>
      </c>
      <c r="J10" s="290">
        <v>0</v>
      </c>
      <c r="K10" s="79">
        <f t="shared" si="0"/>
        <v>63.999999999091131</v>
      </c>
      <c r="L10" s="80">
        <f t="shared" si="1"/>
        <v>1295.9999999815955</v>
      </c>
      <c r="N10" t="b">
        <f>$K$8&gt;='3-Distribution'!$B$8</f>
        <v>1</v>
      </c>
      <c r="O10" t="b">
        <f>$K$8&gt;='3-Distribution'!$B$8</f>
        <v>1</v>
      </c>
    </row>
    <row r="11" spans="1:15" x14ac:dyDescent="0.2">
      <c r="A11" s="30" t="s">
        <v>321</v>
      </c>
      <c r="B11" s="287">
        <v>313</v>
      </c>
      <c r="C11" s="267">
        <v>84</v>
      </c>
      <c r="D11" s="267">
        <v>38.4</v>
      </c>
      <c r="E11" s="267">
        <v>13.9</v>
      </c>
      <c r="F11" s="267">
        <v>0</v>
      </c>
      <c r="G11" s="290">
        <v>113.00000001134626</v>
      </c>
      <c r="H11" s="290">
        <v>0</v>
      </c>
      <c r="I11" s="290">
        <v>199.99999990495763</v>
      </c>
      <c r="J11" s="290">
        <v>0</v>
      </c>
      <c r="K11" s="79">
        <f t="shared" si="0"/>
        <v>312.99999991630386</v>
      </c>
      <c r="L11" s="80">
        <f t="shared" si="1"/>
        <v>12271.999999631997</v>
      </c>
      <c r="N11" t="b">
        <f>$K$9&gt;='3-Distribution'!$B$9</f>
        <v>1</v>
      </c>
      <c r="O11" t="b">
        <f>$K$9&gt;='3-Distribution'!$B$9</f>
        <v>1</v>
      </c>
    </row>
    <row r="12" spans="1:15" x14ac:dyDescent="0.2">
      <c r="A12" s="30" t="s">
        <v>322</v>
      </c>
      <c r="B12" s="287">
        <v>50</v>
      </c>
      <c r="C12" s="267">
        <v>50.85</v>
      </c>
      <c r="D12" s="267">
        <v>50</v>
      </c>
      <c r="E12" s="267">
        <v>33.950000000000003</v>
      </c>
      <c r="F12" s="267">
        <v>0</v>
      </c>
      <c r="G12" s="290">
        <v>49.999999999760753</v>
      </c>
      <c r="H12" s="290">
        <v>0</v>
      </c>
      <c r="I12" s="290">
        <v>0</v>
      </c>
      <c r="J12" s="290">
        <v>0</v>
      </c>
      <c r="K12" s="79">
        <f t="shared" si="0"/>
        <v>49.999999999760753</v>
      </c>
      <c r="L12" s="80">
        <f t="shared" si="1"/>
        <v>2542.4999999878341</v>
      </c>
      <c r="N12" t="b">
        <f>$K$10&gt;='3-Distribution'!$B$10</f>
        <v>0</v>
      </c>
      <c r="O12" t="b">
        <f>$K$10&gt;='3-Distribution'!$B$10</f>
        <v>0</v>
      </c>
    </row>
    <row r="13" spans="1:15" x14ac:dyDescent="0.2">
      <c r="A13" s="30" t="s">
        <v>323</v>
      </c>
      <c r="B13" s="287">
        <v>163</v>
      </c>
      <c r="C13" s="267">
        <v>86.65</v>
      </c>
      <c r="D13" s="267">
        <v>7.95</v>
      </c>
      <c r="E13" s="267">
        <v>26.2</v>
      </c>
      <c r="F13" s="267">
        <v>0</v>
      </c>
      <c r="G13" s="290">
        <v>97.999999990491489</v>
      </c>
      <c r="H13" s="290">
        <v>65.000000009508497</v>
      </c>
      <c r="I13" s="290">
        <v>0</v>
      </c>
      <c r="J13" s="290">
        <v>0</v>
      </c>
      <c r="K13" s="79">
        <f t="shared" si="0"/>
        <v>163</v>
      </c>
      <c r="L13" s="80">
        <f t="shared" si="1"/>
        <v>9008.4499992516794</v>
      </c>
      <c r="N13" t="b">
        <f>$K$11&gt;='3-Distribution'!$B$11</f>
        <v>0</v>
      </c>
      <c r="O13" t="b">
        <f>$K$11&gt;='3-Distribution'!$B$11</f>
        <v>0</v>
      </c>
    </row>
    <row r="14" spans="1:15" x14ac:dyDescent="0.2">
      <c r="A14" s="30" t="s">
        <v>324</v>
      </c>
      <c r="B14" s="287">
        <v>250</v>
      </c>
      <c r="C14" s="267">
        <v>120.2</v>
      </c>
      <c r="D14" s="267">
        <v>32.15</v>
      </c>
      <c r="E14" s="267">
        <v>55.7</v>
      </c>
      <c r="F14" s="267">
        <v>0</v>
      </c>
      <c r="G14" s="290">
        <v>0</v>
      </c>
      <c r="H14" s="290">
        <v>223.00000002171265</v>
      </c>
      <c r="I14" s="290">
        <v>0</v>
      </c>
      <c r="J14" s="290">
        <v>26.999999978287345</v>
      </c>
      <c r="K14" s="79">
        <f t="shared" si="0"/>
        <v>250</v>
      </c>
      <c r="L14" s="80">
        <f t="shared" si="1"/>
        <v>7169.4500006980616</v>
      </c>
      <c r="N14" t="b">
        <f>$K$12&gt;='3-Distribution'!$B$12</f>
        <v>0</v>
      </c>
      <c r="O14" t="b">
        <f>$K$12&gt;='3-Distribution'!$B$12</f>
        <v>0</v>
      </c>
    </row>
    <row r="15" spans="1:15" ht="13.5" thickBot="1" x14ac:dyDescent="0.25">
      <c r="A15" s="32" t="s">
        <v>325</v>
      </c>
      <c r="B15" s="288">
        <v>175</v>
      </c>
      <c r="C15" s="289">
        <v>53.1</v>
      </c>
      <c r="D15" s="289">
        <v>89.3</v>
      </c>
      <c r="E15" s="289">
        <v>67.95</v>
      </c>
      <c r="F15" s="289">
        <v>0</v>
      </c>
      <c r="G15" s="291">
        <v>175</v>
      </c>
      <c r="H15" s="291">
        <v>0</v>
      </c>
      <c r="I15" s="291">
        <v>0</v>
      </c>
      <c r="J15" s="291">
        <v>0</v>
      </c>
      <c r="K15" s="79">
        <f t="shared" si="0"/>
        <v>175</v>
      </c>
      <c r="L15" s="80">
        <f t="shared" si="1"/>
        <v>9292.5</v>
      </c>
      <c r="N15" t="b">
        <f>$K$13&gt;='3-Distribution'!$B$13</f>
        <v>1</v>
      </c>
      <c r="O15" t="b">
        <f>$K$13&gt;='3-Distribution'!$B$13</f>
        <v>1</v>
      </c>
    </row>
    <row r="16" spans="1:15" x14ac:dyDescent="0.2">
      <c r="A16" s="82" t="s">
        <v>34</v>
      </c>
      <c r="B16" s="83">
        <f>SUM(B8:B15)</f>
        <v>1327</v>
      </c>
      <c r="C16" s="84"/>
      <c r="D16" s="84"/>
      <c r="E16" s="84"/>
      <c r="F16" s="84"/>
      <c r="G16" s="83">
        <f t="shared" ref="G16:L16" si="2">SUM(G8:G15)</f>
        <v>500.00000000068962</v>
      </c>
      <c r="H16" s="83">
        <f t="shared" si="2"/>
        <v>475.00000003122113</v>
      </c>
      <c r="I16" s="83">
        <f t="shared" si="2"/>
        <v>324.99999990590732</v>
      </c>
      <c r="J16" s="83">
        <f t="shared" si="2"/>
        <v>26.999999978287345</v>
      </c>
      <c r="K16" s="83">
        <f t="shared" si="2"/>
        <v>1326.9999999161055</v>
      </c>
      <c r="L16" s="85">
        <f t="shared" si="2"/>
        <v>49724.449999576951</v>
      </c>
      <c r="N16" t="b">
        <f>$K$14&gt;='3-Distribution'!$B$14</f>
        <v>1</v>
      </c>
      <c r="O16" t="b">
        <f>$K$14&gt;='3-Distribution'!$B$14</f>
        <v>1</v>
      </c>
    </row>
    <row r="17" spans="1:15" x14ac:dyDescent="0.2">
      <c r="A17" s="86"/>
      <c r="B17" s="87"/>
      <c r="C17" s="87"/>
      <c r="D17" s="87"/>
      <c r="E17" s="87"/>
      <c r="F17" s="87"/>
      <c r="G17" s="79"/>
      <c r="H17" s="79"/>
      <c r="I17" s="79"/>
      <c r="J17" s="79"/>
      <c r="K17" s="79"/>
      <c r="L17" s="88"/>
      <c r="N17" t="b">
        <f>$K$15&gt;='3-Distribution'!$B$15</f>
        <v>1</v>
      </c>
      <c r="O17" t="b">
        <f>$K$15&gt;='3-Distribution'!$B$15</f>
        <v>1</v>
      </c>
    </row>
    <row r="18" spans="1:15" x14ac:dyDescent="0.2">
      <c r="A18" s="89" t="s">
        <v>326</v>
      </c>
      <c r="B18" s="87"/>
      <c r="C18" s="87"/>
      <c r="D18" s="87"/>
      <c r="E18" s="87"/>
      <c r="F18" s="87"/>
      <c r="G18" s="90">
        <v>500</v>
      </c>
      <c r="H18" s="90">
        <v>475</v>
      </c>
      <c r="I18" s="90">
        <v>325</v>
      </c>
      <c r="J18" s="90">
        <v>27</v>
      </c>
      <c r="K18" s="79">
        <f>SUM(G18:J18)</f>
        <v>1327</v>
      </c>
      <c r="L18" s="88"/>
      <c r="N18">
        <f>{100,100,0.000001,0.05,FALSE,FALSE,FALSE,1,1,1,0.0001,FALSE}</f>
        <v>100</v>
      </c>
      <c r="O18" t="b">
        <f>$G$16&lt;='3-Distribution'!$G$18</f>
        <v>0</v>
      </c>
    </row>
    <row r="19" spans="1:15" ht="13.5" thickBot="1" x14ac:dyDescent="0.25">
      <c r="A19" s="91" t="s">
        <v>327</v>
      </c>
      <c r="B19" s="92"/>
      <c r="C19" s="92"/>
      <c r="D19" s="92"/>
      <c r="E19" s="92"/>
      <c r="F19" s="92"/>
      <c r="G19" s="81">
        <f>G18-G16</f>
        <v>-6.8962435761932284E-10</v>
      </c>
      <c r="H19" s="81">
        <f>H18-H16</f>
        <v>-3.1221134122461081E-8</v>
      </c>
      <c r="I19" s="81">
        <f>I18-I16</f>
        <v>9.4092683866620064E-8</v>
      </c>
      <c r="J19" s="81">
        <f>J18-J16</f>
        <v>2.1712654785233099E-8</v>
      </c>
      <c r="K19" s="81">
        <f>SUM(G19:I19)</f>
        <v>6.218192538653966E-8</v>
      </c>
      <c r="L19" s="93"/>
      <c r="O19" t="b">
        <f>$H$16&lt;='3-Distribution'!$H$18</f>
        <v>0</v>
      </c>
    </row>
    <row r="20" spans="1:15" x14ac:dyDescent="0.2">
      <c r="A20" s="35"/>
      <c r="B20" s="35"/>
      <c r="C20" s="35"/>
      <c r="D20" s="35"/>
      <c r="E20" s="35"/>
      <c r="F20" s="35"/>
      <c r="G20" s="35"/>
      <c r="H20" s="35"/>
      <c r="I20" s="35"/>
      <c r="J20" s="35"/>
      <c r="K20" s="35"/>
      <c r="L20" s="35"/>
      <c r="O20" t="b">
        <f>$I$16&lt;='3-Distribution'!$I$18</f>
        <v>1</v>
      </c>
    </row>
    <row r="21" spans="1:15" ht="13.5" thickBot="1" x14ac:dyDescent="0.25">
      <c r="A21" s="1" t="s">
        <v>10</v>
      </c>
      <c r="B21" s="94"/>
      <c r="C21" s="94"/>
      <c r="O21">
        <f>{100,100,0.000001,0.05,FALSE,FALSE,FALSE,1,1,1,0.0001,FALSE}</f>
        <v>100</v>
      </c>
    </row>
    <row r="22" spans="1:15" x14ac:dyDescent="0.2">
      <c r="A22" s="95" t="s">
        <v>328</v>
      </c>
      <c r="B22" s="96" t="s">
        <v>50</v>
      </c>
      <c r="C22" s="97" t="s">
        <v>51</v>
      </c>
    </row>
    <row r="23" spans="1:15" x14ac:dyDescent="0.2">
      <c r="A23" s="23" t="s">
        <v>328</v>
      </c>
      <c r="B23" s="98" t="s">
        <v>39</v>
      </c>
      <c r="C23" s="99">
        <v>0</v>
      </c>
    </row>
    <row r="24" spans="1:15" x14ac:dyDescent="0.2">
      <c r="A24" s="100" t="s">
        <v>317</v>
      </c>
      <c r="B24" s="101" t="s">
        <v>39</v>
      </c>
      <c r="C24" s="102" t="s">
        <v>313</v>
      </c>
    </row>
    <row r="25" spans="1:15" x14ac:dyDescent="0.2">
      <c r="A25" s="23" t="s">
        <v>329</v>
      </c>
      <c r="B25" s="98" t="s">
        <v>39</v>
      </c>
      <c r="C25" s="292" t="s">
        <v>330</v>
      </c>
    </row>
    <row r="26" spans="1:15" x14ac:dyDescent="0.2">
      <c r="A26" s="23" t="s">
        <v>331</v>
      </c>
      <c r="B26" s="98" t="s">
        <v>39</v>
      </c>
      <c r="C26" s="292" t="s">
        <v>332</v>
      </c>
    </row>
    <row r="27" spans="1:15" x14ac:dyDescent="0.2">
      <c r="A27" s="23" t="s">
        <v>333</v>
      </c>
      <c r="B27" s="98" t="s">
        <v>39</v>
      </c>
      <c r="C27" s="292" t="s">
        <v>334</v>
      </c>
    </row>
    <row r="28" spans="1:15" x14ac:dyDescent="0.2">
      <c r="A28" s="23" t="s">
        <v>335</v>
      </c>
      <c r="B28" s="98" t="s">
        <v>39</v>
      </c>
      <c r="C28" s="292" t="s">
        <v>336</v>
      </c>
    </row>
    <row r="29" spans="1:15" x14ac:dyDescent="0.2">
      <c r="A29" s="23" t="s">
        <v>337</v>
      </c>
      <c r="B29" s="98" t="s">
        <v>39</v>
      </c>
      <c r="C29" s="292" t="s">
        <v>338</v>
      </c>
    </row>
    <row r="30" spans="1:15" x14ac:dyDescent="0.2">
      <c r="A30" s="23" t="s">
        <v>339</v>
      </c>
      <c r="B30" s="98" t="s">
        <v>39</v>
      </c>
      <c r="C30" s="292" t="s">
        <v>340</v>
      </c>
    </row>
    <row r="31" spans="1:15" x14ac:dyDescent="0.2">
      <c r="A31" s="23" t="s">
        <v>341</v>
      </c>
      <c r="B31" s="98" t="s">
        <v>39</v>
      </c>
      <c r="C31" s="292" t="s">
        <v>342</v>
      </c>
    </row>
    <row r="32" spans="1:15" x14ac:dyDescent="0.2">
      <c r="A32" s="23" t="s">
        <v>343</v>
      </c>
      <c r="B32" s="98" t="s">
        <v>39</v>
      </c>
      <c r="C32" s="292" t="s">
        <v>344</v>
      </c>
    </row>
    <row r="33" spans="1:3" x14ac:dyDescent="0.2">
      <c r="A33" s="100" t="s">
        <v>345</v>
      </c>
      <c r="B33" s="101" t="s">
        <v>36</v>
      </c>
      <c r="C33" s="102" t="s">
        <v>346</v>
      </c>
    </row>
    <row r="34" spans="1:3" x14ac:dyDescent="0.2">
      <c r="A34" s="23" t="s">
        <v>314</v>
      </c>
      <c r="B34" s="98" t="s">
        <v>36</v>
      </c>
      <c r="C34" s="292" t="s">
        <v>347</v>
      </c>
    </row>
    <row r="35" spans="1:3" x14ac:dyDescent="0.2">
      <c r="A35" s="23" t="s">
        <v>315</v>
      </c>
      <c r="B35" s="98" t="s">
        <v>36</v>
      </c>
      <c r="C35" s="292" t="s">
        <v>348</v>
      </c>
    </row>
    <row r="36" spans="1:3" x14ac:dyDescent="0.2">
      <c r="A36" s="23" t="s">
        <v>316</v>
      </c>
      <c r="B36" s="98" t="s">
        <v>36</v>
      </c>
      <c r="C36" s="292" t="s">
        <v>349</v>
      </c>
    </row>
    <row r="37" spans="1:3" ht="13.5" thickBot="1" x14ac:dyDescent="0.25">
      <c r="A37" s="33" t="s">
        <v>162</v>
      </c>
      <c r="B37" s="103" t="s">
        <v>36</v>
      </c>
      <c r="C37" s="293" t="s">
        <v>350</v>
      </c>
    </row>
  </sheetData>
  <mergeCells count="2">
    <mergeCell ref="C6:F6"/>
    <mergeCell ref="G6:J6"/>
  </mergeCells>
  <phoneticPr fontId="2" type="noConversion"/>
  <conditionalFormatting sqref="B2">
    <cfRule type="expression" dxfId="4" priority="1">
      <formula>NOT(_xlfn.ISFORMULA(B2))</formula>
    </cfRule>
  </conditionalFormatting>
  <pageMargins left="0.75" right="0.75" top="1" bottom="1" header="0.5" footer="0.5"/>
  <headerFooter alignWithMargins="0"/>
  <ignoredErrors>
    <ignoredError sqref="K8:K15" formulaRange="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6"/>
  <dimension ref="A1:G129"/>
  <sheetViews>
    <sheetView showGridLines="0" zoomScale="130" zoomScaleNormal="130" workbookViewId="0">
      <selection activeCell="B2" sqref="B2"/>
    </sheetView>
  </sheetViews>
  <sheetFormatPr defaultRowHeight="12.75" x14ac:dyDescent="0.2"/>
  <cols>
    <col min="1" max="1" width="2.28515625" customWidth="1"/>
    <col min="2" max="2" width="6.42578125" bestFit="1" customWidth="1"/>
    <col min="3" max="3" width="21.85546875" bestFit="1" customWidth="1"/>
    <col min="4" max="5" width="14.28515625" bestFit="1" customWidth="1"/>
    <col min="6" max="6" width="10.5703125" bestFit="1" customWidth="1"/>
    <col min="7" max="7" width="6" customWidth="1"/>
  </cols>
  <sheetData>
    <row r="1" spans="1:5" ht="18" x14ac:dyDescent="0.25">
      <c r="A1" s="361" t="s">
        <v>352</v>
      </c>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x14ac:dyDescent="0.2">
      <c r="A5" s="1"/>
    </row>
    <row r="6" spans="1:5" x14ac:dyDescent="0.2">
      <c r="A6" s="1" t="s">
        <v>0</v>
      </c>
    </row>
    <row r="7" spans="1:5" x14ac:dyDescent="0.2">
      <c r="A7" s="1" t="s">
        <v>169</v>
      </c>
    </row>
    <row r="8" spans="1:5" x14ac:dyDescent="0.2">
      <c r="A8" s="1" t="s">
        <v>170</v>
      </c>
    </row>
    <row r="11" spans="1:5" ht="13.5" thickBot="1" x14ac:dyDescent="0.25">
      <c r="A11" t="s">
        <v>70</v>
      </c>
    </row>
    <row r="12" spans="1:5" ht="13.5" thickBot="1" x14ac:dyDescent="0.25">
      <c r="B12" s="2" t="s">
        <v>2</v>
      </c>
      <c r="C12" s="2" t="s">
        <v>3</v>
      </c>
      <c r="D12" s="2" t="s">
        <v>4</v>
      </c>
      <c r="E12" s="2" t="s">
        <v>5</v>
      </c>
    </row>
    <row r="13" spans="1:5" ht="13.5" thickBot="1" x14ac:dyDescent="0.25">
      <c r="B13" s="3" t="s">
        <v>171</v>
      </c>
      <c r="C13" s="3" t="s">
        <v>16</v>
      </c>
      <c r="D13" s="40">
        <v>30752.35</v>
      </c>
      <c r="E13" s="40">
        <v>49724.45</v>
      </c>
    </row>
    <row r="16" spans="1:5" ht="13.5" thickBot="1" x14ac:dyDescent="0.25">
      <c r="A16" t="s">
        <v>7</v>
      </c>
    </row>
    <row r="17" spans="2:5" ht="13.5" thickBot="1" x14ac:dyDescent="0.25">
      <c r="B17" s="2" t="s">
        <v>2</v>
      </c>
      <c r="C17" s="2" t="s">
        <v>3</v>
      </c>
      <c r="D17" s="2" t="s">
        <v>4</v>
      </c>
      <c r="E17" s="2" t="s">
        <v>5</v>
      </c>
    </row>
    <row r="18" spans="2:5" x14ac:dyDescent="0.2">
      <c r="B18" s="5" t="s">
        <v>9</v>
      </c>
      <c r="C18" s="5" t="s">
        <v>172</v>
      </c>
      <c r="D18" s="69">
        <v>0</v>
      </c>
      <c r="E18" s="69">
        <v>0</v>
      </c>
    </row>
    <row r="19" spans="2:5" x14ac:dyDescent="0.2">
      <c r="B19" s="5" t="s">
        <v>90</v>
      </c>
      <c r="C19" s="5" t="s">
        <v>173</v>
      </c>
      <c r="D19" s="69">
        <v>125</v>
      </c>
      <c r="E19" s="69">
        <v>0</v>
      </c>
    </row>
    <row r="20" spans="2:5" x14ac:dyDescent="0.2">
      <c r="B20" s="5" t="s">
        <v>54</v>
      </c>
      <c r="C20" s="5" t="s">
        <v>174</v>
      </c>
      <c r="D20" s="69">
        <v>0</v>
      </c>
      <c r="E20" s="69">
        <v>125.00000000094967</v>
      </c>
    </row>
    <row r="21" spans="2:5" x14ac:dyDescent="0.2">
      <c r="B21" s="5" t="s">
        <v>124</v>
      </c>
      <c r="C21" s="5" t="s">
        <v>175</v>
      </c>
      <c r="D21" s="69">
        <v>0</v>
      </c>
      <c r="E21" s="69">
        <v>0</v>
      </c>
    </row>
    <row r="22" spans="2:5" x14ac:dyDescent="0.2">
      <c r="B22" s="5" t="s">
        <v>6</v>
      </c>
      <c r="C22" s="5" t="s">
        <v>176</v>
      </c>
      <c r="D22" s="69">
        <v>0</v>
      </c>
      <c r="E22" s="69">
        <v>0</v>
      </c>
    </row>
    <row r="23" spans="2:5" x14ac:dyDescent="0.2">
      <c r="B23" s="5" t="s">
        <v>15</v>
      </c>
      <c r="C23" s="5" t="s">
        <v>177</v>
      </c>
      <c r="D23" s="69">
        <v>187</v>
      </c>
      <c r="E23" s="69">
        <v>187</v>
      </c>
    </row>
    <row r="24" spans="2:5" x14ac:dyDescent="0.2">
      <c r="B24" s="5" t="s">
        <v>52</v>
      </c>
      <c r="C24" s="5" t="s">
        <v>178</v>
      </c>
      <c r="D24" s="69">
        <v>0</v>
      </c>
      <c r="E24" s="69">
        <v>0</v>
      </c>
    </row>
    <row r="25" spans="2:5" x14ac:dyDescent="0.2">
      <c r="B25" s="5" t="s">
        <v>55</v>
      </c>
      <c r="C25" s="5" t="s">
        <v>179</v>
      </c>
      <c r="D25" s="69">
        <v>0</v>
      </c>
      <c r="E25" s="69">
        <v>0</v>
      </c>
    </row>
    <row r="26" spans="2:5" x14ac:dyDescent="0.2">
      <c r="B26" s="5" t="s">
        <v>82</v>
      </c>
      <c r="C26" s="5" t="s">
        <v>180</v>
      </c>
      <c r="D26" s="69">
        <v>64</v>
      </c>
      <c r="E26" s="69">
        <v>63.999999999091131</v>
      </c>
    </row>
    <row r="27" spans="2:5" x14ac:dyDescent="0.2">
      <c r="B27" s="5" t="s">
        <v>95</v>
      </c>
      <c r="C27" s="5" t="s">
        <v>181</v>
      </c>
      <c r="D27" s="69">
        <v>0</v>
      </c>
      <c r="E27" s="69">
        <v>0</v>
      </c>
    </row>
    <row r="28" spans="2:5" x14ac:dyDescent="0.2">
      <c r="B28" s="5" t="s">
        <v>111</v>
      </c>
      <c r="C28" s="5" t="s">
        <v>182</v>
      </c>
      <c r="D28" s="69">
        <v>0</v>
      </c>
      <c r="E28" s="69">
        <v>0</v>
      </c>
    </row>
    <row r="29" spans="2:5" x14ac:dyDescent="0.2">
      <c r="B29" s="5" t="s">
        <v>127</v>
      </c>
      <c r="C29" s="5" t="s">
        <v>183</v>
      </c>
      <c r="D29" s="69">
        <v>0</v>
      </c>
      <c r="E29" s="69">
        <v>0</v>
      </c>
    </row>
    <row r="30" spans="2:5" x14ac:dyDescent="0.2">
      <c r="B30" s="5" t="s">
        <v>88</v>
      </c>
      <c r="C30" s="5" t="s">
        <v>184</v>
      </c>
      <c r="D30" s="69">
        <v>0</v>
      </c>
      <c r="E30" s="69">
        <v>113.00000001134626</v>
      </c>
    </row>
    <row r="31" spans="2:5" x14ac:dyDescent="0.2">
      <c r="B31" s="5" t="s">
        <v>115</v>
      </c>
      <c r="C31" s="5" t="s">
        <v>185</v>
      </c>
      <c r="D31" s="69">
        <v>0</v>
      </c>
      <c r="E31" s="69">
        <v>0</v>
      </c>
    </row>
    <row r="32" spans="2:5" x14ac:dyDescent="0.2">
      <c r="B32" s="5" t="s">
        <v>116</v>
      </c>
      <c r="C32" s="5" t="s">
        <v>186</v>
      </c>
      <c r="D32" s="69">
        <v>313</v>
      </c>
      <c r="E32" s="69">
        <v>199.99999990495763</v>
      </c>
    </row>
    <row r="33" spans="2:5" x14ac:dyDescent="0.2">
      <c r="B33" s="5" t="s">
        <v>129</v>
      </c>
      <c r="C33" s="5" t="s">
        <v>187</v>
      </c>
      <c r="D33" s="69">
        <v>0</v>
      </c>
      <c r="E33" s="69">
        <v>0</v>
      </c>
    </row>
    <row r="34" spans="2:5" x14ac:dyDescent="0.2">
      <c r="B34" s="5" t="s">
        <v>120</v>
      </c>
      <c r="C34" s="5" t="s">
        <v>188</v>
      </c>
      <c r="D34" s="69">
        <v>0</v>
      </c>
      <c r="E34" s="69">
        <v>49.999999999760753</v>
      </c>
    </row>
    <row r="35" spans="2:5" x14ac:dyDescent="0.2">
      <c r="B35" s="5" t="s">
        <v>71</v>
      </c>
      <c r="C35" s="5" t="s">
        <v>189</v>
      </c>
      <c r="D35" s="69">
        <v>0</v>
      </c>
      <c r="E35" s="69">
        <v>0</v>
      </c>
    </row>
    <row r="36" spans="2:5" x14ac:dyDescent="0.2">
      <c r="B36" s="5" t="s">
        <v>122</v>
      </c>
      <c r="C36" s="5" t="s">
        <v>190</v>
      </c>
      <c r="D36" s="69">
        <v>50</v>
      </c>
      <c r="E36" s="69">
        <v>0</v>
      </c>
    </row>
    <row r="37" spans="2:5" x14ac:dyDescent="0.2">
      <c r="B37" s="5" t="s">
        <v>132</v>
      </c>
      <c r="C37" s="5" t="s">
        <v>191</v>
      </c>
      <c r="D37" s="69">
        <v>0</v>
      </c>
      <c r="E37" s="69">
        <v>0</v>
      </c>
    </row>
    <row r="38" spans="2:5" x14ac:dyDescent="0.2">
      <c r="B38" s="5" t="s">
        <v>137</v>
      </c>
      <c r="C38" s="5" t="s">
        <v>192</v>
      </c>
      <c r="D38" s="69">
        <v>0</v>
      </c>
      <c r="E38" s="69">
        <v>97.999999990491489</v>
      </c>
    </row>
    <row r="39" spans="2:5" x14ac:dyDescent="0.2">
      <c r="B39" s="5" t="s">
        <v>139</v>
      </c>
      <c r="C39" s="5" t="s">
        <v>193</v>
      </c>
      <c r="D39" s="69">
        <v>163</v>
      </c>
      <c r="E39" s="69">
        <v>65.000000009508497</v>
      </c>
    </row>
    <row r="40" spans="2:5" x14ac:dyDescent="0.2">
      <c r="B40" s="5" t="s">
        <v>141</v>
      </c>
      <c r="C40" s="5" t="s">
        <v>194</v>
      </c>
      <c r="D40" s="69">
        <v>1.7763568394002505E-15</v>
      </c>
      <c r="E40" s="69">
        <v>0</v>
      </c>
    </row>
    <row r="41" spans="2:5" x14ac:dyDescent="0.2">
      <c r="B41" s="5" t="s">
        <v>195</v>
      </c>
      <c r="C41" s="5" t="s">
        <v>196</v>
      </c>
      <c r="D41" s="69">
        <v>0</v>
      </c>
      <c r="E41" s="69">
        <v>0</v>
      </c>
    </row>
    <row r="42" spans="2:5" x14ac:dyDescent="0.2">
      <c r="B42" s="5" t="s">
        <v>197</v>
      </c>
      <c r="C42" s="5" t="s">
        <v>198</v>
      </c>
      <c r="D42" s="69">
        <v>0</v>
      </c>
      <c r="E42" s="69">
        <v>0</v>
      </c>
    </row>
    <row r="43" spans="2:5" x14ac:dyDescent="0.2">
      <c r="B43" s="5" t="s">
        <v>199</v>
      </c>
      <c r="C43" s="5" t="s">
        <v>200</v>
      </c>
      <c r="D43" s="69">
        <v>250</v>
      </c>
      <c r="E43" s="69">
        <v>223.00000002171265</v>
      </c>
    </row>
    <row r="44" spans="2:5" x14ac:dyDescent="0.2">
      <c r="B44" s="5" t="s">
        <v>201</v>
      </c>
      <c r="C44" s="5" t="s">
        <v>202</v>
      </c>
      <c r="D44" s="69">
        <v>0</v>
      </c>
      <c r="E44" s="69">
        <v>0</v>
      </c>
    </row>
    <row r="45" spans="2:5" x14ac:dyDescent="0.2">
      <c r="B45" s="5" t="s">
        <v>108</v>
      </c>
      <c r="C45" s="5" t="s">
        <v>203</v>
      </c>
      <c r="D45" s="69">
        <v>0</v>
      </c>
      <c r="E45" s="69">
        <v>26.999999978287345</v>
      </c>
    </row>
    <row r="46" spans="2:5" x14ac:dyDescent="0.2">
      <c r="B46" s="5" t="s">
        <v>204</v>
      </c>
      <c r="C46" s="5" t="s">
        <v>205</v>
      </c>
      <c r="D46" s="69">
        <v>125</v>
      </c>
      <c r="E46" s="69">
        <v>175</v>
      </c>
    </row>
    <row r="47" spans="2:5" x14ac:dyDescent="0.2">
      <c r="B47" s="5" t="s">
        <v>206</v>
      </c>
      <c r="C47" s="5" t="s">
        <v>207</v>
      </c>
      <c r="D47" s="69">
        <v>0</v>
      </c>
      <c r="E47" s="69">
        <v>0</v>
      </c>
    </row>
    <row r="48" spans="2:5" x14ac:dyDescent="0.2">
      <c r="B48" s="5" t="s">
        <v>208</v>
      </c>
      <c r="C48" s="5" t="s">
        <v>209</v>
      </c>
      <c r="D48" s="69">
        <v>0</v>
      </c>
      <c r="E48" s="69">
        <v>0</v>
      </c>
    </row>
    <row r="49" spans="1:7" ht="13.5" thickBot="1" x14ac:dyDescent="0.25">
      <c r="B49" s="3" t="s">
        <v>210</v>
      </c>
      <c r="C49" s="3" t="s">
        <v>211</v>
      </c>
      <c r="D49" s="70">
        <v>0</v>
      </c>
      <c r="E49" s="70">
        <v>0</v>
      </c>
    </row>
    <row r="52" spans="1:7" ht="13.5" thickBot="1" x14ac:dyDescent="0.25">
      <c r="A52" t="s">
        <v>10</v>
      </c>
    </row>
    <row r="53" spans="1:7" ht="13.5" thickBot="1" x14ac:dyDescent="0.25">
      <c r="B53" s="2" t="s">
        <v>2</v>
      </c>
      <c r="C53" s="2" t="s">
        <v>3</v>
      </c>
      <c r="D53" s="2" t="s">
        <v>11</v>
      </c>
      <c r="E53" s="2" t="s">
        <v>12</v>
      </c>
      <c r="F53" s="2" t="s">
        <v>13</v>
      </c>
      <c r="G53" s="2" t="s">
        <v>14</v>
      </c>
    </row>
    <row r="54" spans="1:7" x14ac:dyDescent="0.2">
      <c r="B54" s="5" t="s">
        <v>212</v>
      </c>
      <c r="C54" s="5" t="s">
        <v>142</v>
      </c>
      <c r="D54" s="69">
        <v>26.999999978287345</v>
      </c>
      <c r="E54" s="5" t="s">
        <v>213</v>
      </c>
      <c r="F54" s="5" t="s">
        <v>21</v>
      </c>
      <c r="G54" s="5">
        <v>0</v>
      </c>
    </row>
    <row r="55" spans="1:7" x14ac:dyDescent="0.2">
      <c r="B55" s="5" t="s">
        <v>214</v>
      </c>
      <c r="C55" s="5" t="s">
        <v>215</v>
      </c>
      <c r="D55" s="69">
        <v>125.00000000094967</v>
      </c>
      <c r="E55" s="5" t="s">
        <v>216</v>
      </c>
      <c r="F55" s="5" t="s">
        <v>21</v>
      </c>
      <c r="G55" s="69">
        <v>0</v>
      </c>
    </row>
    <row r="56" spans="1:7" x14ac:dyDescent="0.2">
      <c r="B56" s="5" t="s">
        <v>217</v>
      </c>
      <c r="C56" s="5" t="s">
        <v>218</v>
      </c>
      <c r="D56" s="69">
        <v>187</v>
      </c>
      <c r="E56" s="5" t="s">
        <v>219</v>
      </c>
      <c r="F56" s="5" t="s">
        <v>21</v>
      </c>
      <c r="G56" s="69">
        <v>0</v>
      </c>
    </row>
    <row r="57" spans="1:7" x14ac:dyDescent="0.2">
      <c r="B57" s="5" t="s">
        <v>220</v>
      </c>
      <c r="C57" s="5" t="s">
        <v>221</v>
      </c>
      <c r="D57" s="69">
        <v>63.999999999091131</v>
      </c>
      <c r="E57" s="5" t="s">
        <v>222</v>
      </c>
      <c r="F57" s="5" t="s">
        <v>21</v>
      </c>
      <c r="G57" s="69">
        <v>0</v>
      </c>
    </row>
    <row r="58" spans="1:7" x14ac:dyDescent="0.2">
      <c r="B58" s="5" t="s">
        <v>223</v>
      </c>
      <c r="C58" s="5" t="s">
        <v>224</v>
      </c>
      <c r="D58" s="69">
        <v>312.99999991630386</v>
      </c>
      <c r="E58" s="5" t="s">
        <v>225</v>
      </c>
      <c r="F58" s="5" t="s">
        <v>21</v>
      </c>
      <c r="G58" s="69">
        <v>0</v>
      </c>
    </row>
    <row r="59" spans="1:7" x14ac:dyDescent="0.2">
      <c r="B59" s="5" t="s">
        <v>226</v>
      </c>
      <c r="C59" s="5" t="s">
        <v>227</v>
      </c>
      <c r="D59" s="69">
        <v>49.999999999760753</v>
      </c>
      <c r="E59" s="5" t="s">
        <v>228</v>
      </c>
      <c r="F59" s="5" t="s">
        <v>21</v>
      </c>
      <c r="G59" s="69">
        <v>0</v>
      </c>
    </row>
    <row r="60" spans="1:7" x14ac:dyDescent="0.2">
      <c r="B60" s="5" t="s">
        <v>229</v>
      </c>
      <c r="C60" s="5" t="s">
        <v>230</v>
      </c>
      <c r="D60" s="69">
        <v>163</v>
      </c>
      <c r="E60" s="5" t="s">
        <v>231</v>
      </c>
      <c r="F60" s="5" t="s">
        <v>21</v>
      </c>
      <c r="G60" s="69">
        <v>0</v>
      </c>
    </row>
    <row r="61" spans="1:7" x14ac:dyDescent="0.2">
      <c r="B61" s="5" t="s">
        <v>232</v>
      </c>
      <c r="C61" s="5" t="s">
        <v>233</v>
      </c>
      <c r="D61" s="69">
        <v>250</v>
      </c>
      <c r="E61" s="5" t="s">
        <v>234</v>
      </c>
      <c r="F61" s="5" t="s">
        <v>21</v>
      </c>
      <c r="G61" s="69">
        <v>0</v>
      </c>
    </row>
    <row r="62" spans="1:7" x14ac:dyDescent="0.2">
      <c r="B62" s="5" t="s">
        <v>235</v>
      </c>
      <c r="C62" s="5" t="s">
        <v>236</v>
      </c>
      <c r="D62" s="69">
        <v>175</v>
      </c>
      <c r="E62" s="5" t="s">
        <v>237</v>
      </c>
      <c r="F62" s="5" t="s">
        <v>21</v>
      </c>
      <c r="G62" s="69">
        <v>0</v>
      </c>
    </row>
    <row r="63" spans="1:7" x14ac:dyDescent="0.2">
      <c r="B63" s="5" t="s">
        <v>238</v>
      </c>
      <c r="C63" s="5" t="s">
        <v>239</v>
      </c>
      <c r="D63" s="69">
        <v>500.00000000068962</v>
      </c>
      <c r="E63" s="5" t="s">
        <v>240</v>
      </c>
      <c r="F63" s="5" t="s">
        <v>21</v>
      </c>
      <c r="G63" s="5">
        <v>0</v>
      </c>
    </row>
    <row r="64" spans="1:7" x14ac:dyDescent="0.2">
      <c r="B64" s="5" t="s">
        <v>241</v>
      </c>
      <c r="C64" s="5" t="s">
        <v>242</v>
      </c>
      <c r="D64" s="69">
        <v>475.00000003122113</v>
      </c>
      <c r="E64" s="5" t="s">
        <v>243</v>
      </c>
      <c r="F64" s="5" t="s">
        <v>21</v>
      </c>
      <c r="G64" s="5">
        <v>0</v>
      </c>
    </row>
    <row r="65" spans="2:7" x14ac:dyDescent="0.2">
      <c r="B65" s="5" t="s">
        <v>244</v>
      </c>
      <c r="C65" s="5" t="s">
        <v>245</v>
      </c>
      <c r="D65" s="69">
        <v>324.99999990590732</v>
      </c>
      <c r="E65" s="5" t="s">
        <v>246</v>
      </c>
      <c r="F65" s="5" t="s">
        <v>21</v>
      </c>
      <c r="G65" s="5">
        <v>0</v>
      </c>
    </row>
    <row r="66" spans="2:7" x14ac:dyDescent="0.2">
      <c r="B66" s="5" t="s">
        <v>9</v>
      </c>
      <c r="C66" s="5" t="s">
        <v>172</v>
      </c>
      <c r="D66" s="69">
        <v>0</v>
      </c>
      <c r="E66" s="5" t="s">
        <v>247</v>
      </c>
      <c r="F66" s="5" t="s">
        <v>21</v>
      </c>
      <c r="G66" s="69">
        <v>0</v>
      </c>
    </row>
    <row r="67" spans="2:7" x14ac:dyDescent="0.2">
      <c r="B67" s="5" t="s">
        <v>90</v>
      </c>
      <c r="C67" s="5" t="s">
        <v>173</v>
      </c>
      <c r="D67" s="69">
        <v>0</v>
      </c>
      <c r="E67" s="5" t="s">
        <v>248</v>
      </c>
      <c r="F67" s="5" t="s">
        <v>21</v>
      </c>
      <c r="G67" s="69">
        <v>0</v>
      </c>
    </row>
    <row r="68" spans="2:7" x14ac:dyDescent="0.2">
      <c r="B68" s="5" t="s">
        <v>54</v>
      </c>
      <c r="C68" s="5" t="s">
        <v>174</v>
      </c>
      <c r="D68" s="69">
        <v>125.00000000094967</v>
      </c>
      <c r="E68" s="5" t="s">
        <v>249</v>
      </c>
      <c r="F68" s="5" t="s">
        <v>17</v>
      </c>
      <c r="G68" s="69">
        <v>125.00000000094967</v>
      </c>
    </row>
    <row r="69" spans="2:7" x14ac:dyDescent="0.2">
      <c r="B69" s="5" t="s">
        <v>124</v>
      </c>
      <c r="C69" s="5" t="s">
        <v>175</v>
      </c>
      <c r="D69" s="69">
        <v>0</v>
      </c>
      <c r="E69" s="5" t="s">
        <v>250</v>
      </c>
      <c r="F69" s="5" t="s">
        <v>21</v>
      </c>
      <c r="G69" s="69">
        <v>0</v>
      </c>
    </row>
    <row r="70" spans="2:7" x14ac:dyDescent="0.2">
      <c r="B70" s="5" t="s">
        <v>6</v>
      </c>
      <c r="C70" s="5" t="s">
        <v>176</v>
      </c>
      <c r="D70" s="69">
        <v>0</v>
      </c>
      <c r="E70" s="5" t="s">
        <v>251</v>
      </c>
      <c r="F70" s="5" t="s">
        <v>21</v>
      </c>
      <c r="G70" s="69">
        <v>0</v>
      </c>
    </row>
    <row r="71" spans="2:7" x14ac:dyDescent="0.2">
      <c r="B71" s="5" t="s">
        <v>15</v>
      </c>
      <c r="C71" s="5" t="s">
        <v>177</v>
      </c>
      <c r="D71" s="69">
        <v>187</v>
      </c>
      <c r="E71" s="5" t="s">
        <v>252</v>
      </c>
      <c r="F71" s="5" t="s">
        <v>17</v>
      </c>
      <c r="G71" s="69">
        <v>187</v>
      </c>
    </row>
    <row r="72" spans="2:7" x14ac:dyDescent="0.2">
      <c r="B72" s="5" t="s">
        <v>52</v>
      </c>
      <c r="C72" s="5" t="s">
        <v>178</v>
      </c>
      <c r="D72" s="69">
        <v>0</v>
      </c>
      <c r="E72" s="5" t="s">
        <v>253</v>
      </c>
      <c r="F72" s="5" t="s">
        <v>21</v>
      </c>
      <c r="G72" s="69">
        <v>0</v>
      </c>
    </row>
    <row r="73" spans="2:7" x14ac:dyDescent="0.2">
      <c r="B73" s="5" t="s">
        <v>55</v>
      </c>
      <c r="C73" s="5" t="s">
        <v>179</v>
      </c>
      <c r="D73" s="69">
        <v>0</v>
      </c>
      <c r="E73" s="5" t="s">
        <v>254</v>
      </c>
      <c r="F73" s="5" t="s">
        <v>21</v>
      </c>
      <c r="G73" s="69">
        <v>0</v>
      </c>
    </row>
    <row r="74" spans="2:7" x14ac:dyDescent="0.2">
      <c r="B74" s="5" t="s">
        <v>82</v>
      </c>
      <c r="C74" s="5" t="s">
        <v>180</v>
      </c>
      <c r="D74" s="69">
        <v>63.999999999091131</v>
      </c>
      <c r="E74" s="5" t="s">
        <v>255</v>
      </c>
      <c r="F74" s="5" t="s">
        <v>17</v>
      </c>
      <c r="G74" s="69">
        <v>63.999999999091131</v>
      </c>
    </row>
    <row r="75" spans="2:7" x14ac:dyDescent="0.2">
      <c r="B75" s="5" t="s">
        <v>95</v>
      </c>
      <c r="C75" s="5" t="s">
        <v>181</v>
      </c>
      <c r="D75" s="69">
        <v>0</v>
      </c>
      <c r="E75" s="5" t="s">
        <v>256</v>
      </c>
      <c r="F75" s="5" t="s">
        <v>21</v>
      </c>
      <c r="G75" s="69">
        <v>0</v>
      </c>
    </row>
    <row r="76" spans="2:7" x14ac:dyDescent="0.2">
      <c r="B76" s="5" t="s">
        <v>111</v>
      </c>
      <c r="C76" s="5" t="s">
        <v>182</v>
      </c>
      <c r="D76" s="69">
        <v>0</v>
      </c>
      <c r="E76" s="5" t="s">
        <v>257</v>
      </c>
      <c r="F76" s="5" t="s">
        <v>21</v>
      </c>
      <c r="G76" s="69">
        <v>0</v>
      </c>
    </row>
    <row r="77" spans="2:7" x14ac:dyDescent="0.2">
      <c r="B77" s="5" t="s">
        <v>127</v>
      </c>
      <c r="C77" s="5" t="s">
        <v>183</v>
      </c>
      <c r="D77" s="69">
        <v>0</v>
      </c>
      <c r="E77" s="5" t="s">
        <v>258</v>
      </c>
      <c r="F77" s="5" t="s">
        <v>21</v>
      </c>
      <c r="G77" s="69">
        <v>0</v>
      </c>
    </row>
    <row r="78" spans="2:7" x14ac:dyDescent="0.2">
      <c r="B78" s="5" t="s">
        <v>88</v>
      </c>
      <c r="C78" s="5" t="s">
        <v>184</v>
      </c>
      <c r="D78" s="69">
        <v>113.00000001134626</v>
      </c>
      <c r="E78" s="5" t="s">
        <v>259</v>
      </c>
      <c r="F78" s="5" t="s">
        <v>17</v>
      </c>
      <c r="G78" s="69">
        <v>113.00000001134626</v>
      </c>
    </row>
    <row r="79" spans="2:7" x14ac:dyDescent="0.2">
      <c r="B79" s="5" t="s">
        <v>115</v>
      </c>
      <c r="C79" s="5" t="s">
        <v>185</v>
      </c>
      <c r="D79" s="69">
        <v>0</v>
      </c>
      <c r="E79" s="5" t="s">
        <v>260</v>
      </c>
      <c r="F79" s="5" t="s">
        <v>21</v>
      </c>
      <c r="G79" s="69">
        <v>0</v>
      </c>
    </row>
    <row r="80" spans="2:7" x14ac:dyDescent="0.2">
      <c r="B80" s="5" t="s">
        <v>116</v>
      </c>
      <c r="C80" s="5" t="s">
        <v>186</v>
      </c>
      <c r="D80" s="69">
        <v>199.99999990495763</v>
      </c>
      <c r="E80" s="5" t="s">
        <v>261</v>
      </c>
      <c r="F80" s="5" t="s">
        <v>17</v>
      </c>
      <c r="G80" s="69">
        <v>199.99999990495763</v>
      </c>
    </row>
    <row r="81" spans="2:7" x14ac:dyDescent="0.2">
      <c r="B81" s="5" t="s">
        <v>129</v>
      </c>
      <c r="C81" s="5" t="s">
        <v>187</v>
      </c>
      <c r="D81" s="69">
        <v>0</v>
      </c>
      <c r="E81" s="5" t="s">
        <v>262</v>
      </c>
      <c r="F81" s="5" t="s">
        <v>21</v>
      </c>
      <c r="G81" s="69">
        <v>0</v>
      </c>
    </row>
    <row r="82" spans="2:7" x14ac:dyDescent="0.2">
      <c r="B82" s="5" t="s">
        <v>120</v>
      </c>
      <c r="C82" s="5" t="s">
        <v>188</v>
      </c>
      <c r="D82" s="69">
        <v>49.999999999760753</v>
      </c>
      <c r="E82" s="5" t="s">
        <v>263</v>
      </c>
      <c r="F82" s="5" t="s">
        <v>17</v>
      </c>
      <c r="G82" s="69">
        <v>49.999999999760753</v>
      </c>
    </row>
    <row r="83" spans="2:7" x14ac:dyDescent="0.2">
      <c r="B83" s="5" t="s">
        <v>71</v>
      </c>
      <c r="C83" s="5" t="s">
        <v>189</v>
      </c>
      <c r="D83" s="69">
        <v>0</v>
      </c>
      <c r="E83" s="5" t="s">
        <v>264</v>
      </c>
      <c r="F83" s="5" t="s">
        <v>21</v>
      </c>
      <c r="G83" s="69">
        <v>0</v>
      </c>
    </row>
    <row r="84" spans="2:7" x14ac:dyDescent="0.2">
      <c r="B84" s="5" t="s">
        <v>122</v>
      </c>
      <c r="C84" s="5" t="s">
        <v>190</v>
      </c>
      <c r="D84" s="69">
        <v>0</v>
      </c>
      <c r="E84" s="5" t="s">
        <v>265</v>
      </c>
      <c r="F84" s="5" t="s">
        <v>21</v>
      </c>
      <c r="G84" s="69">
        <v>0</v>
      </c>
    </row>
    <row r="85" spans="2:7" x14ac:dyDescent="0.2">
      <c r="B85" s="5" t="s">
        <v>132</v>
      </c>
      <c r="C85" s="5" t="s">
        <v>191</v>
      </c>
      <c r="D85" s="69">
        <v>0</v>
      </c>
      <c r="E85" s="5" t="s">
        <v>266</v>
      </c>
      <c r="F85" s="5" t="s">
        <v>21</v>
      </c>
      <c r="G85" s="69">
        <v>0</v>
      </c>
    </row>
    <row r="86" spans="2:7" x14ac:dyDescent="0.2">
      <c r="B86" s="5" t="s">
        <v>137</v>
      </c>
      <c r="C86" s="5" t="s">
        <v>192</v>
      </c>
      <c r="D86" s="69">
        <v>97.999999990491489</v>
      </c>
      <c r="E86" s="5" t="s">
        <v>267</v>
      </c>
      <c r="F86" s="5" t="s">
        <v>17</v>
      </c>
      <c r="G86" s="69">
        <v>97.999999990491489</v>
      </c>
    </row>
    <row r="87" spans="2:7" x14ac:dyDescent="0.2">
      <c r="B87" s="5" t="s">
        <v>139</v>
      </c>
      <c r="C87" s="5" t="s">
        <v>193</v>
      </c>
      <c r="D87" s="69">
        <v>65.000000009508497</v>
      </c>
      <c r="E87" s="5" t="s">
        <v>268</v>
      </c>
      <c r="F87" s="5" t="s">
        <v>17</v>
      </c>
      <c r="G87" s="69">
        <v>65.000000009508497</v>
      </c>
    </row>
    <row r="88" spans="2:7" x14ac:dyDescent="0.2">
      <c r="B88" s="5" t="s">
        <v>141</v>
      </c>
      <c r="C88" s="5" t="s">
        <v>194</v>
      </c>
      <c r="D88" s="69">
        <v>0</v>
      </c>
      <c r="E88" s="5" t="s">
        <v>269</v>
      </c>
      <c r="F88" s="5" t="s">
        <v>21</v>
      </c>
      <c r="G88" s="69">
        <v>0</v>
      </c>
    </row>
    <row r="89" spans="2:7" x14ac:dyDescent="0.2">
      <c r="B89" s="5" t="s">
        <v>195</v>
      </c>
      <c r="C89" s="5" t="s">
        <v>196</v>
      </c>
      <c r="D89" s="69">
        <v>0</v>
      </c>
      <c r="E89" s="5" t="s">
        <v>270</v>
      </c>
      <c r="F89" s="5" t="s">
        <v>21</v>
      </c>
      <c r="G89" s="69">
        <v>0</v>
      </c>
    </row>
    <row r="90" spans="2:7" x14ac:dyDescent="0.2">
      <c r="B90" s="5" t="s">
        <v>197</v>
      </c>
      <c r="C90" s="5" t="s">
        <v>198</v>
      </c>
      <c r="D90" s="69">
        <v>0</v>
      </c>
      <c r="E90" s="5" t="s">
        <v>271</v>
      </c>
      <c r="F90" s="5" t="s">
        <v>21</v>
      </c>
      <c r="G90" s="69">
        <v>0</v>
      </c>
    </row>
    <row r="91" spans="2:7" x14ac:dyDescent="0.2">
      <c r="B91" s="5" t="s">
        <v>199</v>
      </c>
      <c r="C91" s="5" t="s">
        <v>200</v>
      </c>
      <c r="D91" s="69">
        <v>223.00000002171265</v>
      </c>
      <c r="E91" s="5" t="s">
        <v>272</v>
      </c>
      <c r="F91" s="5" t="s">
        <v>17</v>
      </c>
      <c r="G91" s="69">
        <v>223.00000002171265</v>
      </c>
    </row>
    <row r="92" spans="2:7" x14ac:dyDescent="0.2">
      <c r="B92" s="5" t="s">
        <v>201</v>
      </c>
      <c r="C92" s="5" t="s">
        <v>202</v>
      </c>
      <c r="D92" s="69">
        <v>0</v>
      </c>
      <c r="E92" s="5" t="s">
        <v>273</v>
      </c>
      <c r="F92" s="5" t="s">
        <v>21</v>
      </c>
      <c r="G92" s="69">
        <v>0</v>
      </c>
    </row>
    <row r="93" spans="2:7" x14ac:dyDescent="0.2">
      <c r="B93" s="5" t="s">
        <v>108</v>
      </c>
      <c r="C93" s="5" t="s">
        <v>203</v>
      </c>
      <c r="D93" s="69">
        <v>26.999999978287345</v>
      </c>
      <c r="E93" s="5" t="s">
        <v>274</v>
      </c>
      <c r="F93" s="5" t="s">
        <v>17</v>
      </c>
      <c r="G93" s="69">
        <v>26.999999978287345</v>
      </c>
    </row>
    <row r="94" spans="2:7" x14ac:dyDescent="0.2">
      <c r="B94" s="5" t="s">
        <v>204</v>
      </c>
      <c r="C94" s="5" t="s">
        <v>205</v>
      </c>
      <c r="D94" s="69">
        <v>175</v>
      </c>
      <c r="E94" s="5" t="s">
        <v>275</v>
      </c>
      <c r="F94" s="5" t="s">
        <v>17</v>
      </c>
      <c r="G94" s="69">
        <v>175</v>
      </c>
    </row>
    <row r="95" spans="2:7" x14ac:dyDescent="0.2">
      <c r="B95" s="5" t="s">
        <v>206</v>
      </c>
      <c r="C95" s="5" t="s">
        <v>207</v>
      </c>
      <c r="D95" s="69">
        <v>0</v>
      </c>
      <c r="E95" s="5" t="s">
        <v>276</v>
      </c>
      <c r="F95" s="5" t="s">
        <v>21</v>
      </c>
      <c r="G95" s="69">
        <v>0</v>
      </c>
    </row>
    <row r="96" spans="2:7" x14ac:dyDescent="0.2">
      <c r="B96" s="5" t="s">
        <v>208</v>
      </c>
      <c r="C96" s="5" t="s">
        <v>209</v>
      </c>
      <c r="D96" s="69">
        <v>0</v>
      </c>
      <c r="E96" s="5" t="s">
        <v>277</v>
      </c>
      <c r="F96" s="5" t="s">
        <v>21</v>
      </c>
      <c r="G96" s="69">
        <v>0</v>
      </c>
    </row>
    <row r="97" spans="2:7" x14ac:dyDescent="0.2">
      <c r="B97" s="5" t="s">
        <v>210</v>
      </c>
      <c r="C97" s="5" t="s">
        <v>211</v>
      </c>
      <c r="D97" s="69">
        <v>0</v>
      </c>
      <c r="E97" s="5" t="s">
        <v>278</v>
      </c>
      <c r="F97" s="5" t="s">
        <v>21</v>
      </c>
      <c r="G97" s="69">
        <v>0</v>
      </c>
    </row>
    <row r="98" spans="2:7" x14ac:dyDescent="0.2">
      <c r="B98" s="5" t="s">
        <v>9</v>
      </c>
      <c r="C98" s="5" t="s">
        <v>172</v>
      </c>
      <c r="D98" s="69">
        <v>0</v>
      </c>
      <c r="E98" s="5" t="s">
        <v>22</v>
      </c>
      <c r="F98" s="5" t="s">
        <v>21</v>
      </c>
      <c r="G98" s="69">
        <v>0</v>
      </c>
    </row>
    <row r="99" spans="2:7" x14ac:dyDescent="0.2">
      <c r="B99" s="5" t="s">
        <v>90</v>
      </c>
      <c r="C99" s="5" t="s">
        <v>173</v>
      </c>
      <c r="D99" s="69">
        <v>0</v>
      </c>
      <c r="E99" s="5" t="s">
        <v>279</v>
      </c>
      <c r="F99" s="5" t="s">
        <v>21</v>
      </c>
      <c r="G99" s="69">
        <v>0</v>
      </c>
    </row>
    <row r="100" spans="2:7" x14ac:dyDescent="0.2">
      <c r="B100" s="5" t="s">
        <v>54</v>
      </c>
      <c r="C100" s="5" t="s">
        <v>174</v>
      </c>
      <c r="D100" s="69">
        <v>125.00000000094967</v>
      </c>
      <c r="E100" s="5" t="s">
        <v>56</v>
      </c>
      <c r="F100" s="5" t="s">
        <v>21</v>
      </c>
      <c r="G100" s="69">
        <v>0</v>
      </c>
    </row>
    <row r="101" spans="2:7" x14ac:dyDescent="0.2">
      <c r="B101" s="5" t="s">
        <v>124</v>
      </c>
      <c r="C101" s="5" t="s">
        <v>175</v>
      </c>
      <c r="D101" s="69">
        <v>0</v>
      </c>
      <c r="E101" s="5" t="s">
        <v>280</v>
      </c>
      <c r="F101" s="5" t="s">
        <v>21</v>
      </c>
      <c r="G101" s="69">
        <v>0</v>
      </c>
    </row>
    <row r="102" spans="2:7" x14ac:dyDescent="0.2">
      <c r="B102" s="5" t="s">
        <v>6</v>
      </c>
      <c r="C102" s="5" t="s">
        <v>176</v>
      </c>
      <c r="D102" s="69">
        <v>0</v>
      </c>
      <c r="E102" s="5" t="s">
        <v>281</v>
      </c>
      <c r="F102" s="5" t="s">
        <v>21</v>
      </c>
      <c r="G102" s="69">
        <v>0</v>
      </c>
    </row>
    <row r="103" spans="2:7" x14ac:dyDescent="0.2">
      <c r="B103" s="5" t="s">
        <v>15</v>
      </c>
      <c r="C103" s="5" t="s">
        <v>177</v>
      </c>
      <c r="D103" s="69">
        <v>187</v>
      </c>
      <c r="E103" s="5" t="s">
        <v>282</v>
      </c>
      <c r="F103" s="5" t="s">
        <v>21</v>
      </c>
      <c r="G103" s="69">
        <v>0</v>
      </c>
    </row>
    <row r="104" spans="2:7" x14ac:dyDescent="0.2">
      <c r="B104" s="5" t="s">
        <v>52</v>
      </c>
      <c r="C104" s="5" t="s">
        <v>178</v>
      </c>
      <c r="D104" s="69">
        <v>0</v>
      </c>
      <c r="E104" s="5" t="s">
        <v>283</v>
      </c>
      <c r="F104" s="5" t="s">
        <v>21</v>
      </c>
      <c r="G104" s="69">
        <v>0</v>
      </c>
    </row>
    <row r="105" spans="2:7" x14ac:dyDescent="0.2">
      <c r="B105" s="5" t="s">
        <v>55</v>
      </c>
      <c r="C105" s="5" t="s">
        <v>179</v>
      </c>
      <c r="D105" s="69">
        <v>0</v>
      </c>
      <c r="E105" s="5" t="s">
        <v>284</v>
      </c>
      <c r="F105" s="5" t="s">
        <v>21</v>
      </c>
      <c r="G105" s="69">
        <v>0</v>
      </c>
    </row>
    <row r="106" spans="2:7" x14ac:dyDescent="0.2">
      <c r="B106" s="5" t="s">
        <v>82</v>
      </c>
      <c r="C106" s="5" t="s">
        <v>180</v>
      </c>
      <c r="D106" s="69">
        <v>63.999999999091131</v>
      </c>
      <c r="E106" s="5" t="s">
        <v>285</v>
      </c>
      <c r="F106" s="5" t="s">
        <v>21</v>
      </c>
      <c r="G106" s="69">
        <v>0</v>
      </c>
    </row>
    <row r="107" spans="2:7" x14ac:dyDescent="0.2">
      <c r="B107" s="5" t="s">
        <v>95</v>
      </c>
      <c r="C107" s="5" t="s">
        <v>181</v>
      </c>
      <c r="D107" s="69">
        <v>0</v>
      </c>
      <c r="E107" s="5" t="s">
        <v>286</v>
      </c>
      <c r="F107" s="5" t="s">
        <v>21</v>
      </c>
      <c r="G107" s="69">
        <v>0</v>
      </c>
    </row>
    <row r="108" spans="2:7" x14ac:dyDescent="0.2">
      <c r="B108" s="5" t="s">
        <v>111</v>
      </c>
      <c r="C108" s="5" t="s">
        <v>182</v>
      </c>
      <c r="D108" s="69">
        <v>0</v>
      </c>
      <c r="E108" s="5" t="s">
        <v>287</v>
      </c>
      <c r="F108" s="5" t="s">
        <v>21</v>
      </c>
      <c r="G108" s="69">
        <v>0</v>
      </c>
    </row>
    <row r="109" spans="2:7" x14ac:dyDescent="0.2">
      <c r="B109" s="5" t="s">
        <v>127</v>
      </c>
      <c r="C109" s="5" t="s">
        <v>183</v>
      </c>
      <c r="D109" s="69">
        <v>0</v>
      </c>
      <c r="E109" s="5" t="s">
        <v>288</v>
      </c>
      <c r="F109" s="5" t="s">
        <v>21</v>
      </c>
      <c r="G109" s="69">
        <v>0</v>
      </c>
    </row>
    <row r="110" spans="2:7" x14ac:dyDescent="0.2">
      <c r="B110" s="5" t="s">
        <v>88</v>
      </c>
      <c r="C110" s="5" t="s">
        <v>184</v>
      </c>
      <c r="D110" s="69">
        <v>113.00000001134626</v>
      </c>
      <c r="E110" s="5" t="s">
        <v>289</v>
      </c>
      <c r="F110" s="5" t="s">
        <v>21</v>
      </c>
      <c r="G110" s="69">
        <v>0</v>
      </c>
    </row>
    <row r="111" spans="2:7" x14ac:dyDescent="0.2">
      <c r="B111" s="5" t="s">
        <v>115</v>
      </c>
      <c r="C111" s="5" t="s">
        <v>185</v>
      </c>
      <c r="D111" s="69">
        <v>0</v>
      </c>
      <c r="E111" s="5" t="s">
        <v>290</v>
      </c>
      <c r="F111" s="5" t="s">
        <v>21</v>
      </c>
      <c r="G111" s="69">
        <v>0</v>
      </c>
    </row>
    <row r="112" spans="2:7" x14ac:dyDescent="0.2">
      <c r="B112" s="5" t="s">
        <v>116</v>
      </c>
      <c r="C112" s="5" t="s">
        <v>186</v>
      </c>
      <c r="D112" s="69">
        <v>199.99999990495763</v>
      </c>
      <c r="E112" s="5" t="s">
        <v>291</v>
      </c>
      <c r="F112" s="5" t="s">
        <v>21</v>
      </c>
      <c r="G112" s="69">
        <v>0</v>
      </c>
    </row>
    <row r="113" spans="2:7" x14ac:dyDescent="0.2">
      <c r="B113" s="5" t="s">
        <v>129</v>
      </c>
      <c r="C113" s="5" t="s">
        <v>187</v>
      </c>
      <c r="D113" s="69">
        <v>0</v>
      </c>
      <c r="E113" s="5" t="s">
        <v>292</v>
      </c>
      <c r="F113" s="5" t="s">
        <v>21</v>
      </c>
      <c r="G113" s="69">
        <v>0</v>
      </c>
    </row>
    <row r="114" spans="2:7" x14ac:dyDescent="0.2">
      <c r="B114" s="5" t="s">
        <v>120</v>
      </c>
      <c r="C114" s="5" t="s">
        <v>188</v>
      </c>
      <c r="D114" s="69">
        <v>49.999999999760753</v>
      </c>
      <c r="E114" s="5" t="s">
        <v>293</v>
      </c>
      <c r="F114" s="5" t="s">
        <v>21</v>
      </c>
      <c r="G114" s="69">
        <v>0</v>
      </c>
    </row>
    <row r="115" spans="2:7" x14ac:dyDescent="0.2">
      <c r="B115" s="5" t="s">
        <v>71</v>
      </c>
      <c r="C115" s="5" t="s">
        <v>189</v>
      </c>
      <c r="D115" s="69">
        <v>0</v>
      </c>
      <c r="E115" s="5" t="s">
        <v>294</v>
      </c>
      <c r="F115" s="5" t="s">
        <v>21</v>
      </c>
      <c r="G115" s="69">
        <v>0</v>
      </c>
    </row>
    <row r="116" spans="2:7" x14ac:dyDescent="0.2">
      <c r="B116" s="5" t="s">
        <v>122</v>
      </c>
      <c r="C116" s="5" t="s">
        <v>190</v>
      </c>
      <c r="D116" s="69">
        <v>0</v>
      </c>
      <c r="E116" s="5" t="s">
        <v>295</v>
      </c>
      <c r="F116" s="5" t="s">
        <v>21</v>
      </c>
      <c r="G116" s="69">
        <v>0</v>
      </c>
    </row>
    <row r="117" spans="2:7" x14ac:dyDescent="0.2">
      <c r="B117" s="5" t="s">
        <v>132</v>
      </c>
      <c r="C117" s="5" t="s">
        <v>191</v>
      </c>
      <c r="D117" s="69">
        <v>0</v>
      </c>
      <c r="E117" s="5" t="s">
        <v>296</v>
      </c>
      <c r="F117" s="5" t="s">
        <v>21</v>
      </c>
      <c r="G117" s="69">
        <v>0</v>
      </c>
    </row>
    <row r="118" spans="2:7" x14ac:dyDescent="0.2">
      <c r="B118" s="5" t="s">
        <v>137</v>
      </c>
      <c r="C118" s="5" t="s">
        <v>192</v>
      </c>
      <c r="D118" s="69">
        <v>97.999999990491489</v>
      </c>
      <c r="E118" s="5" t="s">
        <v>297</v>
      </c>
      <c r="F118" s="5" t="s">
        <v>21</v>
      </c>
      <c r="G118" s="69">
        <v>0</v>
      </c>
    </row>
    <row r="119" spans="2:7" x14ac:dyDescent="0.2">
      <c r="B119" s="5" t="s">
        <v>139</v>
      </c>
      <c r="C119" s="5" t="s">
        <v>193</v>
      </c>
      <c r="D119" s="69">
        <v>65.000000009508497</v>
      </c>
      <c r="E119" s="5" t="s">
        <v>298</v>
      </c>
      <c r="F119" s="5" t="s">
        <v>21</v>
      </c>
      <c r="G119" s="69">
        <v>0</v>
      </c>
    </row>
    <row r="120" spans="2:7" x14ac:dyDescent="0.2">
      <c r="B120" s="5" t="s">
        <v>141</v>
      </c>
      <c r="C120" s="5" t="s">
        <v>194</v>
      </c>
      <c r="D120" s="69">
        <v>0</v>
      </c>
      <c r="E120" s="5" t="s">
        <v>299</v>
      </c>
      <c r="F120" s="5" t="s">
        <v>21</v>
      </c>
      <c r="G120" s="69">
        <v>0</v>
      </c>
    </row>
    <row r="121" spans="2:7" x14ac:dyDescent="0.2">
      <c r="B121" s="5" t="s">
        <v>195</v>
      </c>
      <c r="C121" s="5" t="s">
        <v>196</v>
      </c>
      <c r="D121" s="69">
        <v>0</v>
      </c>
      <c r="E121" s="5" t="s">
        <v>300</v>
      </c>
      <c r="F121" s="5" t="s">
        <v>21</v>
      </c>
      <c r="G121" s="69">
        <v>0</v>
      </c>
    </row>
    <row r="122" spans="2:7" x14ac:dyDescent="0.2">
      <c r="B122" s="5" t="s">
        <v>197</v>
      </c>
      <c r="C122" s="5" t="s">
        <v>198</v>
      </c>
      <c r="D122" s="69">
        <v>0</v>
      </c>
      <c r="E122" s="5" t="s">
        <v>301</v>
      </c>
      <c r="F122" s="5" t="s">
        <v>21</v>
      </c>
      <c r="G122" s="69">
        <v>0</v>
      </c>
    </row>
    <row r="123" spans="2:7" x14ac:dyDescent="0.2">
      <c r="B123" s="5" t="s">
        <v>199</v>
      </c>
      <c r="C123" s="5" t="s">
        <v>200</v>
      </c>
      <c r="D123" s="69">
        <v>223.00000002171265</v>
      </c>
      <c r="E123" s="5" t="s">
        <v>302</v>
      </c>
      <c r="F123" s="5" t="s">
        <v>21</v>
      </c>
      <c r="G123" s="69">
        <v>0</v>
      </c>
    </row>
    <row r="124" spans="2:7" x14ac:dyDescent="0.2">
      <c r="B124" s="5" t="s">
        <v>201</v>
      </c>
      <c r="C124" s="5" t="s">
        <v>202</v>
      </c>
      <c r="D124" s="69">
        <v>0</v>
      </c>
      <c r="E124" s="5" t="s">
        <v>303</v>
      </c>
      <c r="F124" s="5" t="s">
        <v>21</v>
      </c>
      <c r="G124" s="69">
        <v>0</v>
      </c>
    </row>
    <row r="125" spans="2:7" x14ac:dyDescent="0.2">
      <c r="B125" s="5" t="s">
        <v>108</v>
      </c>
      <c r="C125" s="5" t="s">
        <v>203</v>
      </c>
      <c r="D125" s="69">
        <v>26.999999978287345</v>
      </c>
      <c r="E125" s="5" t="s">
        <v>304</v>
      </c>
      <c r="F125" s="5" t="s">
        <v>21</v>
      </c>
      <c r="G125" s="69">
        <v>0</v>
      </c>
    </row>
    <row r="126" spans="2:7" x14ac:dyDescent="0.2">
      <c r="B126" s="5" t="s">
        <v>204</v>
      </c>
      <c r="C126" s="5" t="s">
        <v>205</v>
      </c>
      <c r="D126" s="69">
        <v>175</v>
      </c>
      <c r="E126" s="5" t="s">
        <v>305</v>
      </c>
      <c r="F126" s="5" t="s">
        <v>21</v>
      </c>
      <c r="G126" s="69">
        <v>0</v>
      </c>
    </row>
    <row r="127" spans="2:7" x14ac:dyDescent="0.2">
      <c r="B127" s="5" t="s">
        <v>206</v>
      </c>
      <c r="C127" s="5" t="s">
        <v>207</v>
      </c>
      <c r="D127" s="69">
        <v>0</v>
      </c>
      <c r="E127" s="5" t="s">
        <v>306</v>
      </c>
      <c r="F127" s="5" t="s">
        <v>21</v>
      </c>
      <c r="G127" s="69">
        <v>0</v>
      </c>
    </row>
    <row r="128" spans="2:7" x14ac:dyDescent="0.2">
      <c r="B128" s="5" t="s">
        <v>208</v>
      </c>
      <c r="C128" s="5" t="s">
        <v>209</v>
      </c>
      <c r="D128" s="69">
        <v>0</v>
      </c>
      <c r="E128" s="5" t="s">
        <v>307</v>
      </c>
      <c r="F128" s="5" t="s">
        <v>21</v>
      </c>
      <c r="G128" s="69">
        <v>0</v>
      </c>
    </row>
    <row r="129" spans="2:7" ht="13.5" thickBot="1" x14ac:dyDescent="0.25">
      <c r="B129" s="3" t="s">
        <v>210</v>
      </c>
      <c r="C129" s="3" t="s">
        <v>211</v>
      </c>
      <c r="D129" s="70">
        <v>0</v>
      </c>
      <c r="E129" s="3" t="s">
        <v>308</v>
      </c>
      <c r="F129" s="3" t="s">
        <v>21</v>
      </c>
      <c r="G129" s="70">
        <v>0</v>
      </c>
    </row>
  </sheetData>
  <phoneticPr fontId="2" type="noConversion"/>
  <conditionalFormatting sqref="B2">
    <cfRule type="expression" dxfId="3" priority="1">
      <formula>NOT(_xlfn.ISFORMULA(B2))</formula>
    </cfRule>
  </conditionalFormatting>
  <pageMargins left="0.75" right="0.75" top="1" bottom="1" header="0.5" footer="0.5"/>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7"/>
  <dimension ref="A1:L28"/>
  <sheetViews>
    <sheetView zoomScale="130" zoomScaleNormal="130" workbookViewId="0">
      <selection activeCell="B2" sqref="B2"/>
    </sheetView>
  </sheetViews>
  <sheetFormatPr defaultRowHeight="12.75" x14ac:dyDescent="0.2"/>
  <cols>
    <col min="1" max="1" width="20.140625" customWidth="1"/>
    <col min="2" max="10" width="12.7109375" customWidth="1"/>
    <col min="12" max="12" width="12.28515625" bestFit="1" customWidth="1"/>
  </cols>
  <sheetData>
    <row r="1" spans="1:12" ht="18" x14ac:dyDescent="0.25">
      <c r="A1" s="361" t="s">
        <v>158</v>
      </c>
    </row>
    <row r="2" spans="1:12" s="357" customFormat="1" hidden="1" x14ac:dyDescent="0.2">
      <c r="A2" s="360"/>
      <c r="B2" s="358"/>
    </row>
    <row r="3" spans="1:12" s="304" customFormat="1" x14ac:dyDescent="0.2">
      <c r="A3" s="363" t="str">
        <f>IF(A2="","",IF(Disable_Video_Hyperlinks,A2,HYPERLINK(Video_website&amp;A2,A2)))</f>
        <v/>
      </c>
    </row>
    <row r="4" spans="1:12" s="304" customFormat="1" x14ac:dyDescent="0.2">
      <c r="A4" s="356" t="str">
        <f>IF(B2="","",B2)</f>
        <v/>
      </c>
    </row>
    <row r="5" spans="1:12" s="304" customFormat="1" ht="13.5" thickBot="1" x14ac:dyDescent="0.25">
      <c r="A5" s="1"/>
    </row>
    <row r="6" spans="1:12" x14ac:dyDescent="0.2">
      <c r="A6" s="390" t="s">
        <v>159</v>
      </c>
      <c r="B6" s="392" t="s">
        <v>160</v>
      </c>
      <c r="C6" s="393"/>
      <c r="D6" s="393"/>
      <c r="E6" s="394"/>
      <c r="F6" s="392" t="s">
        <v>161</v>
      </c>
      <c r="G6" s="393"/>
      <c r="H6" s="393"/>
      <c r="I6" s="394"/>
      <c r="J6" s="43"/>
      <c r="L6" s="44">
        <f>MIN($J$14)</f>
        <v>209999.9999872339</v>
      </c>
    </row>
    <row r="7" spans="1:12" x14ac:dyDescent="0.2">
      <c r="A7" s="391"/>
      <c r="B7" s="46">
        <v>1</v>
      </c>
      <c r="C7" s="46">
        <v>2</v>
      </c>
      <c r="D7" s="46">
        <v>3</v>
      </c>
      <c r="E7" s="46" t="s">
        <v>162</v>
      </c>
      <c r="F7" s="46">
        <v>1</v>
      </c>
      <c r="G7" s="46">
        <v>2</v>
      </c>
      <c r="H7" s="46">
        <v>3</v>
      </c>
      <c r="I7" s="27" t="s">
        <v>162</v>
      </c>
      <c r="J7" s="47" t="s">
        <v>34</v>
      </c>
      <c r="L7">
        <f>COUNT($F$8:$H$10)</f>
        <v>9</v>
      </c>
    </row>
    <row r="8" spans="1:12" x14ac:dyDescent="0.2">
      <c r="A8" s="48" t="s">
        <v>75</v>
      </c>
      <c r="B8" s="268">
        <v>100000</v>
      </c>
      <c r="C8" s="268">
        <v>140000</v>
      </c>
      <c r="D8" s="268">
        <v>85000</v>
      </c>
      <c r="E8" s="268">
        <v>0</v>
      </c>
      <c r="F8" s="284">
        <v>0</v>
      </c>
      <c r="G8" s="284">
        <v>1.063836137238372E-10</v>
      </c>
      <c r="H8" s="284">
        <v>0</v>
      </c>
      <c r="I8" s="284">
        <v>0.99999999989361654</v>
      </c>
      <c r="J8" s="49">
        <f>SUM(F8:I8)</f>
        <v>1.0000000000000002</v>
      </c>
      <c r="L8" t="b">
        <f t="array" ref="L8">($F$8:$H$10=0)+($F$8:$H$10=1)=1</f>
        <v>1</v>
      </c>
    </row>
    <row r="9" spans="1:12" x14ac:dyDescent="0.2">
      <c r="A9" s="48" t="s">
        <v>77</v>
      </c>
      <c r="B9" s="268">
        <v>60000</v>
      </c>
      <c r="C9" s="268">
        <v>175000</v>
      </c>
      <c r="D9" s="268">
        <v>60000</v>
      </c>
      <c r="E9" s="268">
        <v>0</v>
      </c>
      <c r="F9" s="284">
        <v>0</v>
      </c>
      <c r="G9" s="284">
        <v>0</v>
      </c>
      <c r="H9" s="284">
        <v>0</v>
      </c>
      <c r="I9" s="284">
        <v>1.0000000001063838</v>
      </c>
      <c r="J9" s="49">
        <f>SUM(F9:I9)</f>
        <v>1.0000000001063838</v>
      </c>
      <c r="L9" t="b">
        <f t="array" ref="L9">$F$13:$H$13='3-Shipping Contracts'!$C$19</f>
        <v>1</v>
      </c>
    </row>
    <row r="10" spans="1:12" x14ac:dyDescent="0.2">
      <c r="A10" s="48" t="s">
        <v>81</v>
      </c>
      <c r="B10" s="268">
        <v>70000</v>
      </c>
      <c r="C10" s="268">
        <v>130000</v>
      </c>
      <c r="D10" s="268">
        <v>25000</v>
      </c>
      <c r="E10" s="268">
        <v>0</v>
      </c>
      <c r="F10" s="284">
        <v>0</v>
      </c>
      <c r="G10" s="284">
        <v>-2.1276773821324988E-10</v>
      </c>
      <c r="H10" s="284">
        <v>1</v>
      </c>
      <c r="I10" s="284">
        <v>0</v>
      </c>
      <c r="J10" s="49">
        <f>SUM(F10:I10)</f>
        <v>0.99999999978723231</v>
      </c>
      <c r="L10" t="b">
        <f t="array" ref="L10">$J$8:$J$10='3-Shipping Contracts'!$C$25</f>
        <v>1</v>
      </c>
    </row>
    <row r="11" spans="1:12" x14ac:dyDescent="0.2">
      <c r="A11" s="48" t="s">
        <v>114</v>
      </c>
      <c r="B11" s="286">
        <v>50000</v>
      </c>
      <c r="C11" s="286">
        <v>165000</v>
      </c>
      <c r="D11" s="286">
        <v>75000</v>
      </c>
      <c r="E11" s="268">
        <v>0</v>
      </c>
      <c r="F11" s="285">
        <v>1</v>
      </c>
      <c r="G11" s="285">
        <v>0</v>
      </c>
      <c r="H11" s="285">
        <v>0</v>
      </c>
      <c r="I11" s="284">
        <v>0</v>
      </c>
      <c r="J11" s="49">
        <f>SUM(F11:I11)</f>
        <v>1</v>
      </c>
      <c r="L11">
        <f>{100,100,0.000001,0.05,FALSE,FALSE,FALSE,1,1,1,0.0001,FALSE}</f>
        <v>100</v>
      </c>
    </row>
    <row r="12" spans="1:12" x14ac:dyDescent="0.2">
      <c r="A12" s="48" t="s">
        <v>121</v>
      </c>
      <c r="B12" s="286">
        <v>55000</v>
      </c>
      <c r="C12" s="286">
        <v>135000</v>
      </c>
      <c r="D12" s="286">
        <v>35000</v>
      </c>
      <c r="E12" s="268">
        <v>0</v>
      </c>
      <c r="F12" s="285">
        <v>0</v>
      </c>
      <c r="G12" s="285">
        <v>1</v>
      </c>
      <c r="H12" s="285">
        <v>0</v>
      </c>
      <c r="I12" s="284">
        <v>0</v>
      </c>
      <c r="J12" s="49">
        <f>SUM(F12:I12)</f>
        <v>1</v>
      </c>
    </row>
    <row r="13" spans="1:12" x14ac:dyDescent="0.2">
      <c r="A13" s="50" t="s">
        <v>34</v>
      </c>
      <c r="B13" s="51"/>
      <c r="C13" s="51"/>
      <c r="D13" s="51"/>
      <c r="E13" s="51"/>
      <c r="F13" s="52">
        <f>SUM(F8:F12)</f>
        <v>1</v>
      </c>
      <c r="G13" s="52">
        <f>SUM(G8:G12)</f>
        <v>0.99999999989361588</v>
      </c>
      <c r="H13" s="52">
        <f>SUM(H8:H12)</f>
        <v>1</v>
      </c>
      <c r="I13" s="53">
        <f>SUM(I8:I12)</f>
        <v>2.0000000000000004</v>
      </c>
      <c r="J13" s="54"/>
    </row>
    <row r="14" spans="1:12" ht="13.5" thickBot="1" x14ac:dyDescent="0.25">
      <c r="A14" s="55"/>
      <c r="B14" s="56"/>
      <c r="C14" s="56"/>
      <c r="D14" s="56"/>
      <c r="E14" s="56"/>
      <c r="F14" s="56"/>
      <c r="G14" s="56"/>
      <c r="H14" s="56"/>
      <c r="I14" s="57"/>
      <c r="J14" s="58">
        <f>SUMPRODUCT(B8:D12,F8:H12)</f>
        <v>209999.9999872339</v>
      </c>
    </row>
    <row r="15" spans="1:12" x14ac:dyDescent="0.2">
      <c r="A15" s="59"/>
      <c r="B15" s="59"/>
      <c r="C15" s="59"/>
      <c r="D15" s="59"/>
      <c r="E15" s="59"/>
      <c r="F15" s="59"/>
      <c r="G15" s="59"/>
      <c r="H15" s="59"/>
      <c r="I15" s="59"/>
      <c r="J15" s="60"/>
    </row>
    <row r="16" spans="1:12" ht="13.5" thickBot="1" x14ac:dyDescent="0.25">
      <c r="A16" s="61" t="s">
        <v>10</v>
      </c>
    </row>
    <row r="17" spans="1:10" x14ac:dyDescent="0.2">
      <c r="A17" s="62" t="s">
        <v>163</v>
      </c>
      <c r="B17" s="19" t="s">
        <v>164</v>
      </c>
      <c r="C17" s="63" t="s">
        <v>165</v>
      </c>
    </row>
    <row r="18" spans="1:10" x14ac:dyDescent="0.2">
      <c r="A18" s="64" t="s">
        <v>166</v>
      </c>
      <c r="B18" s="65"/>
      <c r="C18" s="66"/>
    </row>
    <row r="19" spans="1:10" x14ac:dyDescent="0.2">
      <c r="A19" s="67" t="s">
        <v>75</v>
      </c>
      <c r="B19" s="24" t="s">
        <v>167</v>
      </c>
      <c r="C19" s="277">
        <v>1</v>
      </c>
    </row>
    <row r="20" spans="1:10" x14ac:dyDescent="0.2">
      <c r="A20" s="67" t="s">
        <v>77</v>
      </c>
      <c r="B20" s="24" t="s">
        <v>167</v>
      </c>
      <c r="C20" s="277">
        <v>1</v>
      </c>
    </row>
    <row r="21" spans="1:10" x14ac:dyDescent="0.2">
      <c r="A21" s="67" t="s">
        <v>81</v>
      </c>
      <c r="B21" s="24" t="s">
        <v>167</v>
      </c>
      <c r="C21" s="277">
        <v>1</v>
      </c>
    </row>
    <row r="22" spans="1:10" x14ac:dyDescent="0.2">
      <c r="A22" s="67" t="s">
        <v>114</v>
      </c>
      <c r="B22" s="24" t="s">
        <v>167</v>
      </c>
      <c r="C22" s="277">
        <v>1</v>
      </c>
    </row>
    <row r="23" spans="1:10" x14ac:dyDescent="0.2">
      <c r="A23" s="67" t="s">
        <v>121</v>
      </c>
      <c r="B23" s="24" t="s">
        <v>167</v>
      </c>
      <c r="C23" s="277">
        <v>1</v>
      </c>
    </row>
    <row r="24" spans="1:10" x14ac:dyDescent="0.2">
      <c r="A24" s="64" t="s">
        <v>168</v>
      </c>
      <c r="B24" s="65"/>
      <c r="C24" s="66"/>
    </row>
    <row r="25" spans="1:10" x14ac:dyDescent="0.2">
      <c r="A25" s="67">
        <v>1</v>
      </c>
      <c r="B25" s="24" t="s">
        <v>167</v>
      </c>
      <c r="C25" s="277">
        <v>1</v>
      </c>
    </row>
    <row r="26" spans="1:10" x14ac:dyDescent="0.2">
      <c r="A26" s="67">
        <v>2</v>
      </c>
      <c r="B26" s="24" t="s">
        <v>167</v>
      </c>
      <c r="C26" s="277">
        <v>1</v>
      </c>
      <c r="J26" s="44"/>
    </row>
    <row r="27" spans="1:10" x14ac:dyDescent="0.2">
      <c r="A27" s="67">
        <v>3</v>
      </c>
      <c r="B27" s="24" t="s">
        <v>167</v>
      </c>
      <c r="C27" s="277">
        <v>1</v>
      </c>
    </row>
    <row r="28" spans="1:10" ht="13.5" thickBot="1" x14ac:dyDescent="0.25">
      <c r="A28" s="68" t="s">
        <v>162</v>
      </c>
      <c r="B28" s="34" t="s">
        <v>167</v>
      </c>
      <c r="C28" s="276">
        <v>2</v>
      </c>
    </row>
  </sheetData>
  <mergeCells count="3">
    <mergeCell ref="A6:A7"/>
    <mergeCell ref="B6:E6"/>
    <mergeCell ref="F6:I6"/>
  </mergeCells>
  <phoneticPr fontId="2" type="noConversion"/>
  <conditionalFormatting sqref="B2">
    <cfRule type="expression" dxfId="2" priority="1">
      <formula>NOT(_xlfn.ISFORMULA(B2))</formula>
    </cfRule>
  </conditionalFormatting>
  <pageMargins left="0.75" right="0.75" top="1" bottom="1" header="0.5" footer="0.5"/>
  <pageSetup orientation="portrait" r:id="rId1"/>
  <headerFooter alignWithMargins="0"/>
  <ignoredErrors>
    <ignoredError sqref="F13:H13 J8:J12" formulaRange="1"/>
  </ignoredError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8"/>
  <dimension ref="A1:G45"/>
  <sheetViews>
    <sheetView showGridLines="0" zoomScale="115" zoomScaleNormal="115" workbookViewId="0">
      <selection activeCell="B2" sqref="B2"/>
    </sheetView>
  </sheetViews>
  <sheetFormatPr defaultRowHeight="12.75" x14ac:dyDescent="0.2"/>
  <cols>
    <col min="1" max="1" width="2.28515625" customWidth="1"/>
    <col min="2" max="2" width="5.42578125" bestFit="1" customWidth="1"/>
    <col min="3" max="3" width="28.42578125" bestFit="1" customWidth="1"/>
    <col min="4" max="4" width="14.28515625" bestFit="1" customWidth="1"/>
    <col min="5" max="5" width="12.28515625" bestFit="1" customWidth="1"/>
    <col min="6" max="6" width="10.5703125" bestFit="1" customWidth="1"/>
    <col min="7" max="7" width="6" customWidth="1"/>
  </cols>
  <sheetData>
    <row r="1" spans="1:5" ht="18" x14ac:dyDescent="0.25">
      <c r="A1" s="361" t="s">
        <v>353</v>
      </c>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x14ac:dyDescent="0.2"/>
    <row r="6" spans="1:5" x14ac:dyDescent="0.2">
      <c r="A6" s="1" t="s">
        <v>0</v>
      </c>
    </row>
    <row r="7" spans="1:5" x14ac:dyDescent="0.2">
      <c r="A7" s="1" t="s">
        <v>68</v>
      </c>
    </row>
    <row r="8" spans="1:5" x14ac:dyDescent="0.2">
      <c r="A8" s="1" t="s">
        <v>69</v>
      </c>
    </row>
    <row r="11" spans="1:5" ht="13.5" thickBot="1" x14ac:dyDescent="0.25">
      <c r="A11" t="s">
        <v>70</v>
      </c>
    </row>
    <row r="12" spans="1:5" ht="13.5" thickBot="1" x14ac:dyDescent="0.25">
      <c r="B12" s="2" t="s">
        <v>2</v>
      </c>
      <c r="C12" s="2" t="s">
        <v>3</v>
      </c>
      <c r="D12" s="2" t="s">
        <v>4</v>
      </c>
      <c r="E12" s="2" t="s">
        <v>5</v>
      </c>
    </row>
    <row r="13" spans="1:5" ht="13.5" thickBot="1" x14ac:dyDescent="0.25">
      <c r="B13" s="3" t="s">
        <v>71</v>
      </c>
      <c r="C13" s="3" t="s">
        <v>34</v>
      </c>
      <c r="D13" s="40">
        <v>0</v>
      </c>
      <c r="E13" s="40">
        <v>225000</v>
      </c>
    </row>
    <row r="16" spans="1:5" ht="13.5" thickBot="1" x14ac:dyDescent="0.25">
      <c r="A16" t="s">
        <v>7</v>
      </c>
    </row>
    <row r="17" spans="1:7" ht="13.5" thickBot="1" x14ac:dyDescent="0.25">
      <c r="B17" s="2" t="s">
        <v>2</v>
      </c>
      <c r="C17" s="2" t="s">
        <v>3</v>
      </c>
      <c r="D17" s="2" t="s">
        <v>4</v>
      </c>
      <c r="E17" s="2" t="s">
        <v>5</v>
      </c>
    </row>
    <row r="18" spans="1:7" x14ac:dyDescent="0.2">
      <c r="B18" s="5" t="s">
        <v>72</v>
      </c>
      <c r="C18" s="5" t="s">
        <v>73</v>
      </c>
      <c r="D18" s="41">
        <v>0</v>
      </c>
      <c r="E18" s="41">
        <v>0</v>
      </c>
    </row>
    <row r="19" spans="1:7" x14ac:dyDescent="0.2">
      <c r="B19" s="5" t="s">
        <v>74</v>
      </c>
      <c r="C19" s="5" t="s">
        <v>75</v>
      </c>
      <c r="D19" s="41">
        <v>0</v>
      </c>
      <c r="E19" s="41">
        <v>1.0000000001639626</v>
      </c>
    </row>
    <row r="20" spans="1:7" x14ac:dyDescent="0.2">
      <c r="B20" s="5" t="s">
        <v>9</v>
      </c>
      <c r="C20" s="5" t="s">
        <v>75</v>
      </c>
      <c r="D20" s="41">
        <v>0</v>
      </c>
      <c r="E20" s="41">
        <v>-1.6396254319539505E-10</v>
      </c>
    </row>
    <row r="21" spans="1:7" x14ac:dyDescent="0.2">
      <c r="B21" s="5" t="s">
        <v>20</v>
      </c>
      <c r="C21" s="5" t="s">
        <v>76</v>
      </c>
      <c r="D21" s="41">
        <v>0</v>
      </c>
      <c r="E21" s="41">
        <v>1</v>
      </c>
    </row>
    <row r="22" spans="1:7" x14ac:dyDescent="0.2">
      <c r="B22" s="5" t="s">
        <v>19</v>
      </c>
      <c r="C22" s="5" t="s">
        <v>77</v>
      </c>
      <c r="D22" s="41">
        <v>0</v>
      </c>
      <c r="E22" s="41">
        <v>0</v>
      </c>
    </row>
    <row r="23" spans="1:7" x14ac:dyDescent="0.2">
      <c r="B23" s="5" t="s">
        <v>6</v>
      </c>
      <c r="C23" s="5" t="s">
        <v>77</v>
      </c>
      <c r="D23" s="41">
        <v>0</v>
      </c>
      <c r="E23" s="41">
        <v>0</v>
      </c>
    </row>
    <row r="24" spans="1:7" x14ac:dyDescent="0.2">
      <c r="B24" s="5" t="s">
        <v>78</v>
      </c>
      <c r="C24" s="5" t="s">
        <v>79</v>
      </c>
      <c r="D24" s="41">
        <v>0</v>
      </c>
      <c r="E24" s="41">
        <v>-3.279254061369605E-10</v>
      </c>
    </row>
    <row r="25" spans="1:7" x14ac:dyDescent="0.2">
      <c r="B25" s="5" t="s">
        <v>80</v>
      </c>
      <c r="C25" s="5" t="s">
        <v>81</v>
      </c>
      <c r="D25" s="41">
        <v>0</v>
      </c>
      <c r="E25" s="41">
        <v>0</v>
      </c>
    </row>
    <row r="26" spans="1:7" ht="13.5" thickBot="1" x14ac:dyDescent="0.25">
      <c r="B26" s="3" t="s">
        <v>82</v>
      </c>
      <c r="C26" s="3" t="s">
        <v>81</v>
      </c>
      <c r="D26" s="42">
        <v>0</v>
      </c>
      <c r="E26" s="42">
        <v>1.0000000001639626</v>
      </c>
    </row>
    <row r="29" spans="1:7" ht="13.5" thickBot="1" x14ac:dyDescent="0.25">
      <c r="A29" t="s">
        <v>10</v>
      </c>
    </row>
    <row r="30" spans="1:7" ht="13.5" thickBot="1" x14ac:dyDescent="0.25">
      <c r="B30" s="2" t="s">
        <v>2</v>
      </c>
      <c r="C30" s="2" t="s">
        <v>3</v>
      </c>
      <c r="D30" s="2" t="s">
        <v>11</v>
      </c>
      <c r="E30" s="2" t="s">
        <v>12</v>
      </c>
      <c r="F30" s="2" t="s">
        <v>13</v>
      </c>
      <c r="G30" s="2" t="s">
        <v>14</v>
      </c>
    </row>
    <row r="31" spans="1:7" x14ac:dyDescent="0.2">
      <c r="B31" s="5" t="s">
        <v>83</v>
      </c>
      <c r="C31" s="5" t="s">
        <v>84</v>
      </c>
      <c r="D31" s="41">
        <v>0.99999999967207465</v>
      </c>
      <c r="E31" s="5" t="s">
        <v>85</v>
      </c>
      <c r="F31" s="5" t="s">
        <v>17</v>
      </c>
      <c r="G31" s="5">
        <v>0</v>
      </c>
    </row>
    <row r="32" spans="1:7" x14ac:dyDescent="0.2">
      <c r="B32" s="5" t="s">
        <v>86</v>
      </c>
      <c r="C32" s="5" t="s">
        <v>34</v>
      </c>
      <c r="D32" s="41">
        <v>1.0000000001639626</v>
      </c>
      <c r="E32" s="5" t="s">
        <v>87</v>
      </c>
      <c r="F32" s="5" t="s">
        <v>17</v>
      </c>
      <c r="G32" s="5">
        <v>0</v>
      </c>
    </row>
    <row r="33" spans="2:7" x14ac:dyDescent="0.2">
      <c r="B33" s="5" t="s">
        <v>88</v>
      </c>
      <c r="C33" s="5" t="s">
        <v>34</v>
      </c>
      <c r="D33" s="41">
        <v>1</v>
      </c>
      <c r="E33" s="5" t="s">
        <v>89</v>
      </c>
      <c r="F33" s="5" t="s">
        <v>17</v>
      </c>
      <c r="G33" s="5">
        <v>0</v>
      </c>
    </row>
    <row r="34" spans="2:7" x14ac:dyDescent="0.2">
      <c r="B34" s="5" t="s">
        <v>90</v>
      </c>
      <c r="C34" s="5" t="s">
        <v>91</v>
      </c>
      <c r="D34" s="41">
        <v>1</v>
      </c>
      <c r="E34" s="5" t="s">
        <v>92</v>
      </c>
      <c r="F34" s="5" t="s">
        <v>17</v>
      </c>
      <c r="G34" s="5">
        <v>0</v>
      </c>
    </row>
    <row r="35" spans="2:7" x14ac:dyDescent="0.2">
      <c r="B35" s="5" t="s">
        <v>15</v>
      </c>
      <c r="C35" s="5" t="s">
        <v>93</v>
      </c>
      <c r="D35" s="41">
        <v>1</v>
      </c>
      <c r="E35" s="5" t="s">
        <v>94</v>
      </c>
      <c r="F35" s="5" t="s">
        <v>17</v>
      </c>
      <c r="G35" s="5">
        <v>0</v>
      </c>
    </row>
    <row r="36" spans="2:7" x14ac:dyDescent="0.2">
      <c r="B36" s="5" t="s">
        <v>95</v>
      </c>
      <c r="C36" s="5" t="s">
        <v>96</v>
      </c>
      <c r="D36" s="41">
        <v>0.99999999983603727</v>
      </c>
      <c r="E36" s="5" t="s">
        <v>97</v>
      </c>
      <c r="F36" s="5" t="s">
        <v>17</v>
      </c>
      <c r="G36" s="5">
        <v>0</v>
      </c>
    </row>
    <row r="37" spans="2:7" x14ac:dyDescent="0.2">
      <c r="B37" s="5" t="s">
        <v>72</v>
      </c>
      <c r="C37" s="5" t="s">
        <v>73</v>
      </c>
      <c r="D37" s="41">
        <v>0</v>
      </c>
      <c r="E37" s="5" t="s">
        <v>98</v>
      </c>
      <c r="F37" s="5" t="s">
        <v>21</v>
      </c>
      <c r="G37" s="41">
        <v>0</v>
      </c>
    </row>
    <row r="38" spans="2:7" x14ac:dyDescent="0.2">
      <c r="B38" s="5" t="s">
        <v>74</v>
      </c>
      <c r="C38" s="5" t="s">
        <v>75</v>
      </c>
      <c r="D38" s="41">
        <v>1.0000000001639626</v>
      </c>
      <c r="E38" s="5" t="s">
        <v>99</v>
      </c>
      <c r="F38" s="5" t="s">
        <v>21</v>
      </c>
      <c r="G38" s="41">
        <v>0</v>
      </c>
    </row>
    <row r="39" spans="2:7" x14ac:dyDescent="0.2">
      <c r="B39" s="5" t="s">
        <v>9</v>
      </c>
      <c r="C39" s="5" t="s">
        <v>75</v>
      </c>
      <c r="D39" s="41">
        <v>-1.6396254319539505E-10</v>
      </c>
      <c r="E39" s="5" t="s">
        <v>100</v>
      </c>
      <c r="F39" s="5" t="s">
        <v>21</v>
      </c>
      <c r="G39" s="41">
        <v>0</v>
      </c>
    </row>
    <row r="40" spans="2:7" x14ac:dyDescent="0.2">
      <c r="B40" s="5" t="s">
        <v>20</v>
      </c>
      <c r="C40" s="5" t="s">
        <v>76</v>
      </c>
      <c r="D40" s="41">
        <v>1</v>
      </c>
      <c r="E40" s="5" t="s">
        <v>101</v>
      </c>
      <c r="F40" s="5" t="s">
        <v>21</v>
      </c>
      <c r="G40" s="41">
        <v>0</v>
      </c>
    </row>
    <row r="41" spans="2:7" x14ac:dyDescent="0.2">
      <c r="B41" s="5" t="s">
        <v>19</v>
      </c>
      <c r="C41" s="5" t="s">
        <v>77</v>
      </c>
      <c r="D41" s="41">
        <v>0</v>
      </c>
      <c r="E41" s="5" t="s">
        <v>102</v>
      </c>
      <c r="F41" s="5" t="s">
        <v>21</v>
      </c>
      <c r="G41" s="41">
        <v>0</v>
      </c>
    </row>
    <row r="42" spans="2:7" x14ac:dyDescent="0.2">
      <c r="B42" s="5" t="s">
        <v>6</v>
      </c>
      <c r="C42" s="5" t="s">
        <v>77</v>
      </c>
      <c r="D42" s="41">
        <v>0</v>
      </c>
      <c r="E42" s="5" t="s">
        <v>103</v>
      </c>
      <c r="F42" s="5" t="s">
        <v>21</v>
      </c>
      <c r="G42" s="41">
        <v>0</v>
      </c>
    </row>
    <row r="43" spans="2:7" x14ac:dyDescent="0.2">
      <c r="B43" s="5" t="s">
        <v>78</v>
      </c>
      <c r="C43" s="5" t="s">
        <v>79</v>
      </c>
      <c r="D43" s="41">
        <v>-3.279254061369605E-10</v>
      </c>
      <c r="E43" s="5" t="s">
        <v>104</v>
      </c>
      <c r="F43" s="5" t="s">
        <v>21</v>
      </c>
      <c r="G43" s="41">
        <v>0</v>
      </c>
    </row>
    <row r="44" spans="2:7" x14ac:dyDescent="0.2">
      <c r="B44" s="5" t="s">
        <v>80</v>
      </c>
      <c r="C44" s="5" t="s">
        <v>81</v>
      </c>
      <c r="D44" s="41">
        <v>0</v>
      </c>
      <c r="E44" s="5" t="s">
        <v>105</v>
      </c>
      <c r="F44" s="5" t="s">
        <v>21</v>
      </c>
      <c r="G44" s="41">
        <v>0</v>
      </c>
    </row>
    <row r="45" spans="2:7" ht="13.5" thickBot="1" x14ac:dyDescent="0.25">
      <c r="B45" s="3" t="s">
        <v>82</v>
      </c>
      <c r="C45" s="3" t="s">
        <v>81</v>
      </c>
      <c r="D45" s="42">
        <v>1.0000000001639626</v>
      </c>
      <c r="E45" s="3" t="s">
        <v>106</v>
      </c>
      <c r="F45" s="3" t="s">
        <v>21</v>
      </c>
      <c r="G45" s="42">
        <v>0</v>
      </c>
    </row>
  </sheetData>
  <phoneticPr fontId="2" type="noConversion"/>
  <conditionalFormatting sqref="B2">
    <cfRule type="expression" dxfId="1" priority="1">
      <formula>NOT(_xlfn.ISFORMULA(B2))</formula>
    </cfRule>
  </conditionalFormatting>
  <pageMargins left="0.75" right="0.75" top="1" bottom="1" header="0.5" footer="0.5"/>
  <pageSetup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9"/>
  <dimension ref="A1:G70"/>
  <sheetViews>
    <sheetView showGridLines="0" zoomScale="115" zoomScaleNormal="115" workbookViewId="0">
      <selection activeCell="B2" sqref="B2"/>
    </sheetView>
  </sheetViews>
  <sheetFormatPr defaultRowHeight="12.75" x14ac:dyDescent="0.2"/>
  <cols>
    <col min="1" max="1" width="2.28515625" customWidth="1"/>
    <col min="2" max="2" width="6.42578125" bestFit="1" customWidth="1"/>
    <col min="3" max="3" width="30" bestFit="1" customWidth="1"/>
    <col min="4" max="4" width="14.28515625" bestFit="1" customWidth="1"/>
    <col min="5" max="5" width="12.85546875" bestFit="1" customWidth="1"/>
    <col min="6" max="6" width="10.5703125" bestFit="1" customWidth="1"/>
    <col min="7" max="7" width="6" customWidth="1"/>
  </cols>
  <sheetData>
    <row r="1" spans="1:5" ht="18" x14ac:dyDescent="0.25">
      <c r="A1" s="361" t="s">
        <v>351</v>
      </c>
    </row>
    <row r="2" spans="1:5" s="357" customFormat="1" hidden="1" x14ac:dyDescent="0.2">
      <c r="A2" s="360"/>
      <c r="B2" s="358"/>
    </row>
    <row r="3" spans="1:5" s="304" customFormat="1" x14ac:dyDescent="0.2">
      <c r="A3" s="363" t="str">
        <f>IF(A2="","",IF(Disable_Video_Hyperlinks,A2,HYPERLINK(Video_website&amp;A2,A2)))</f>
        <v/>
      </c>
    </row>
    <row r="4" spans="1:5" s="304" customFormat="1" x14ac:dyDescent="0.2">
      <c r="A4" s="356" t="str">
        <f>IF(B2="","",B2)</f>
        <v/>
      </c>
    </row>
    <row r="5" spans="1:5" s="304" customFormat="1" x14ac:dyDescent="0.2"/>
    <row r="6" spans="1:5" x14ac:dyDescent="0.2">
      <c r="A6" s="1" t="s">
        <v>0</v>
      </c>
    </row>
    <row r="7" spans="1:5" x14ac:dyDescent="0.2">
      <c r="A7" s="1" t="s">
        <v>68</v>
      </c>
    </row>
    <row r="8" spans="1:5" x14ac:dyDescent="0.2">
      <c r="A8" s="1" t="s">
        <v>107</v>
      </c>
    </row>
    <row r="11" spans="1:5" ht="13.5" thickBot="1" x14ac:dyDescent="0.25">
      <c r="A11" t="s">
        <v>70</v>
      </c>
    </row>
    <row r="12" spans="1:5" ht="13.5" thickBot="1" x14ac:dyDescent="0.25">
      <c r="B12" s="2" t="s">
        <v>2</v>
      </c>
      <c r="C12" s="2" t="s">
        <v>3</v>
      </c>
      <c r="D12" s="2" t="s">
        <v>4</v>
      </c>
      <c r="E12" s="2" t="s">
        <v>5</v>
      </c>
    </row>
    <row r="13" spans="1:5" ht="13.5" thickBot="1" x14ac:dyDescent="0.25">
      <c r="B13" s="3" t="s">
        <v>108</v>
      </c>
      <c r="C13" s="3" t="s">
        <v>34</v>
      </c>
      <c r="D13" s="40">
        <v>225000</v>
      </c>
      <c r="E13" s="40">
        <v>210000</v>
      </c>
    </row>
    <row r="16" spans="1:5" ht="13.5" thickBot="1" x14ac:dyDescent="0.25">
      <c r="A16" t="s">
        <v>7</v>
      </c>
    </row>
    <row r="17" spans="2:5" ht="13.5" thickBot="1" x14ac:dyDescent="0.25">
      <c r="B17" s="2" t="s">
        <v>2</v>
      </c>
      <c r="C17" s="2" t="s">
        <v>3</v>
      </c>
      <c r="D17" s="2" t="s">
        <v>4</v>
      </c>
      <c r="E17" s="2" t="s">
        <v>5</v>
      </c>
    </row>
    <row r="18" spans="2:5" x14ac:dyDescent="0.2">
      <c r="B18" s="5" t="s">
        <v>74</v>
      </c>
      <c r="C18" s="5" t="s">
        <v>73</v>
      </c>
      <c r="D18" s="41">
        <v>0</v>
      </c>
      <c r="E18" s="41">
        <v>0</v>
      </c>
    </row>
    <row r="19" spans="2:5" x14ac:dyDescent="0.2">
      <c r="B19" s="5" t="s">
        <v>9</v>
      </c>
      <c r="C19" s="5" t="s">
        <v>75</v>
      </c>
      <c r="D19" s="41">
        <v>1.0000000001639626</v>
      </c>
      <c r="E19" s="41">
        <v>1.063836137238372E-10</v>
      </c>
    </row>
    <row r="20" spans="2:5" x14ac:dyDescent="0.2">
      <c r="B20" s="5" t="s">
        <v>90</v>
      </c>
      <c r="C20" s="5" t="s">
        <v>75</v>
      </c>
      <c r="D20" s="41">
        <v>-1.6396254319539505E-10</v>
      </c>
      <c r="E20" s="41">
        <v>0</v>
      </c>
    </row>
    <row r="21" spans="2:5" x14ac:dyDescent="0.2">
      <c r="B21" s="5" t="s">
        <v>54</v>
      </c>
      <c r="C21" s="5" t="s">
        <v>109</v>
      </c>
      <c r="D21" s="41">
        <v>0</v>
      </c>
      <c r="E21" s="41">
        <v>0.99999999989361654</v>
      </c>
    </row>
    <row r="22" spans="2:5" x14ac:dyDescent="0.2">
      <c r="B22" s="5" t="s">
        <v>19</v>
      </c>
      <c r="C22" s="5" t="s">
        <v>76</v>
      </c>
      <c r="D22" s="41">
        <v>1</v>
      </c>
      <c r="E22" s="41">
        <v>0</v>
      </c>
    </row>
    <row r="23" spans="2:5" x14ac:dyDescent="0.2">
      <c r="B23" s="5" t="s">
        <v>6</v>
      </c>
      <c r="C23" s="5" t="s">
        <v>77</v>
      </c>
      <c r="D23" s="41">
        <v>0</v>
      </c>
      <c r="E23" s="41">
        <v>0</v>
      </c>
    </row>
    <row r="24" spans="2:5" x14ac:dyDescent="0.2">
      <c r="B24" s="5" t="s">
        <v>15</v>
      </c>
      <c r="C24" s="5" t="s">
        <v>77</v>
      </c>
      <c r="D24" s="41">
        <v>0</v>
      </c>
      <c r="E24" s="41">
        <v>0</v>
      </c>
    </row>
    <row r="25" spans="2:5" x14ac:dyDescent="0.2">
      <c r="B25" s="5" t="s">
        <v>52</v>
      </c>
      <c r="C25" s="5" t="s">
        <v>110</v>
      </c>
      <c r="D25" s="41">
        <v>0</v>
      </c>
      <c r="E25" s="41">
        <v>1.0000000001063838</v>
      </c>
    </row>
    <row r="26" spans="2:5" x14ac:dyDescent="0.2">
      <c r="B26" s="5" t="s">
        <v>80</v>
      </c>
      <c r="C26" s="5" t="s">
        <v>79</v>
      </c>
      <c r="D26" s="41">
        <v>-3.279254061369605E-10</v>
      </c>
      <c r="E26" s="41">
        <v>0</v>
      </c>
    </row>
    <row r="27" spans="2:5" x14ac:dyDescent="0.2">
      <c r="B27" s="5" t="s">
        <v>82</v>
      </c>
      <c r="C27" s="5" t="s">
        <v>81</v>
      </c>
      <c r="D27" s="41">
        <v>0</v>
      </c>
      <c r="E27" s="41">
        <v>-2.1276773821324988E-10</v>
      </c>
    </row>
    <row r="28" spans="2:5" x14ac:dyDescent="0.2">
      <c r="B28" s="5" t="s">
        <v>95</v>
      </c>
      <c r="C28" s="5" t="s">
        <v>81</v>
      </c>
      <c r="D28" s="41">
        <v>1.0000000001639626</v>
      </c>
      <c r="E28" s="41">
        <v>1</v>
      </c>
    </row>
    <row r="29" spans="2:5" x14ac:dyDescent="0.2">
      <c r="B29" s="5" t="s">
        <v>111</v>
      </c>
      <c r="C29" s="5" t="s">
        <v>112</v>
      </c>
      <c r="D29" s="41">
        <v>0</v>
      </c>
      <c r="E29" s="41">
        <v>0</v>
      </c>
    </row>
    <row r="30" spans="2:5" x14ac:dyDescent="0.2">
      <c r="B30" s="5" t="s">
        <v>86</v>
      </c>
      <c r="C30" s="5" t="s">
        <v>113</v>
      </c>
      <c r="D30" s="41">
        <v>0</v>
      </c>
      <c r="E30" s="41">
        <v>1</v>
      </c>
    </row>
    <row r="31" spans="2:5" x14ac:dyDescent="0.2">
      <c r="B31" s="5" t="s">
        <v>88</v>
      </c>
      <c r="C31" s="5" t="s">
        <v>114</v>
      </c>
      <c r="D31" s="41">
        <v>0</v>
      </c>
      <c r="E31" s="41">
        <v>0</v>
      </c>
    </row>
    <row r="32" spans="2:5" x14ac:dyDescent="0.2">
      <c r="B32" s="5" t="s">
        <v>115</v>
      </c>
      <c r="C32" s="5" t="s">
        <v>114</v>
      </c>
      <c r="D32" s="41">
        <v>0</v>
      </c>
      <c r="E32" s="41">
        <v>0</v>
      </c>
    </row>
    <row r="33" spans="1:7" x14ac:dyDescent="0.2">
      <c r="B33" s="5" t="s">
        <v>116</v>
      </c>
      <c r="C33" s="5" t="s">
        <v>117</v>
      </c>
      <c r="D33" s="41">
        <v>0</v>
      </c>
      <c r="E33" s="41">
        <v>0</v>
      </c>
    </row>
    <row r="34" spans="1:7" x14ac:dyDescent="0.2">
      <c r="B34" s="5" t="s">
        <v>118</v>
      </c>
      <c r="C34" s="5" t="s">
        <v>119</v>
      </c>
      <c r="D34" s="41">
        <v>0</v>
      </c>
      <c r="E34" s="41">
        <v>0</v>
      </c>
    </row>
    <row r="35" spans="1:7" x14ac:dyDescent="0.2">
      <c r="B35" s="5" t="s">
        <v>120</v>
      </c>
      <c r="C35" s="5" t="s">
        <v>121</v>
      </c>
      <c r="D35" s="41">
        <v>0</v>
      </c>
      <c r="E35" s="41">
        <v>1</v>
      </c>
    </row>
    <row r="36" spans="1:7" x14ac:dyDescent="0.2">
      <c r="B36" s="5" t="s">
        <v>71</v>
      </c>
      <c r="C36" s="5" t="s">
        <v>121</v>
      </c>
      <c r="D36" s="41">
        <v>0</v>
      </c>
      <c r="E36" s="41">
        <v>0</v>
      </c>
    </row>
    <row r="37" spans="1:7" ht="13.5" thickBot="1" x14ac:dyDescent="0.25">
      <c r="B37" s="3" t="s">
        <v>122</v>
      </c>
      <c r="C37" s="3" t="s">
        <v>123</v>
      </c>
      <c r="D37" s="42">
        <v>0</v>
      </c>
      <c r="E37" s="42">
        <v>0</v>
      </c>
    </row>
    <row r="40" spans="1:7" ht="13.5" thickBot="1" x14ac:dyDescent="0.25">
      <c r="A40" t="s">
        <v>10</v>
      </c>
    </row>
    <row r="41" spans="1:7" ht="13.5" thickBot="1" x14ac:dyDescent="0.25">
      <c r="B41" s="2" t="s">
        <v>2</v>
      </c>
      <c r="C41" s="2" t="s">
        <v>3</v>
      </c>
      <c r="D41" s="2" t="s">
        <v>11</v>
      </c>
      <c r="E41" s="2" t="s">
        <v>12</v>
      </c>
      <c r="F41" s="2" t="s">
        <v>13</v>
      </c>
      <c r="G41" s="2" t="s">
        <v>14</v>
      </c>
    </row>
    <row r="42" spans="1:7" x14ac:dyDescent="0.2">
      <c r="B42" s="5" t="s">
        <v>124</v>
      </c>
      <c r="C42" s="5" t="s">
        <v>91</v>
      </c>
      <c r="D42" s="41">
        <v>1</v>
      </c>
      <c r="E42" s="5" t="s">
        <v>125</v>
      </c>
      <c r="F42" s="5" t="s">
        <v>17</v>
      </c>
      <c r="G42" s="5">
        <v>0</v>
      </c>
    </row>
    <row r="43" spans="1:7" x14ac:dyDescent="0.2">
      <c r="B43" s="5" t="s">
        <v>55</v>
      </c>
      <c r="C43" s="5" t="s">
        <v>93</v>
      </c>
      <c r="D43" s="41">
        <v>1.0000000001063838</v>
      </c>
      <c r="E43" s="5" t="s">
        <v>126</v>
      </c>
      <c r="F43" s="5" t="s">
        <v>17</v>
      </c>
      <c r="G43" s="5">
        <v>0</v>
      </c>
    </row>
    <row r="44" spans="1:7" x14ac:dyDescent="0.2">
      <c r="B44" s="5" t="s">
        <v>127</v>
      </c>
      <c r="C44" s="5" t="s">
        <v>96</v>
      </c>
      <c r="D44" s="41">
        <v>0.99999999978723231</v>
      </c>
      <c r="E44" s="5" t="s">
        <v>128</v>
      </c>
      <c r="F44" s="5" t="s">
        <v>17</v>
      </c>
      <c r="G44" s="5">
        <v>0</v>
      </c>
    </row>
    <row r="45" spans="1:7" x14ac:dyDescent="0.2">
      <c r="B45" s="5" t="s">
        <v>129</v>
      </c>
      <c r="C45" s="5" t="s">
        <v>130</v>
      </c>
      <c r="D45" s="41">
        <v>1</v>
      </c>
      <c r="E45" s="5" t="s">
        <v>131</v>
      </c>
      <c r="F45" s="5" t="s">
        <v>17</v>
      </c>
      <c r="G45" s="5">
        <v>0</v>
      </c>
    </row>
    <row r="46" spans="1:7" x14ac:dyDescent="0.2">
      <c r="B46" s="5" t="s">
        <v>132</v>
      </c>
      <c r="C46" s="5" t="s">
        <v>133</v>
      </c>
      <c r="D46" s="41">
        <v>1</v>
      </c>
      <c r="E46" s="5" t="s">
        <v>134</v>
      </c>
      <c r="F46" s="5" t="s">
        <v>17</v>
      </c>
      <c r="G46" s="5">
        <v>0</v>
      </c>
    </row>
    <row r="47" spans="1:7" x14ac:dyDescent="0.2">
      <c r="B47" s="5" t="s">
        <v>135</v>
      </c>
      <c r="C47" s="5" t="s">
        <v>84</v>
      </c>
      <c r="D47" s="41">
        <v>1</v>
      </c>
      <c r="E47" s="5" t="s">
        <v>136</v>
      </c>
      <c r="F47" s="5" t="s">
        <v>17</v>
      </c>
      <c r="G47" s="5">
        <v>0</v>
      </c>
    </row>
    <row r="48" spans="1:7" x14ac:dyDescent="0.2">
      <c r="B48" s="5" t="s">
        <v>137</v>
      </c>
      <c r="C48" s="5" t="s">
        <v>34</v>
      </c>
      <c r="D48" s="41">
        <v>0.99999999989361588</v>
      </c>
      <c r="E48" s="5" t="s">
        <v>138</v>
      </c>
      <c r="F48" s="5" t="s">
        <v>17</v>
      </c>
      <c r="G48" s="5">
        <v>0</v>
      </c>
    </row>
    <row r="49" spans="2:7" x14ac:dyDescent="0.2">
      <c r="B49" s="5" t="s">
        <v>139</v>
      </c>
      <c r="C49" s="5" t="s">
        <v>34</v>
      </c>
      <c r="D49" s="41">
        <v>1</v>
      </c>
      <c r="E49" s="5" t="s">
        <v>140</v>
      </c>
      <c r="F49" s="5" t="s">
        <v>17</v>
      </c>
      <c r="G49" s="5">
        <v>0</v>
      </c>
    </row>
    <row r="50" spans="2:7" x14ac:dyDescent="0.2">
      <c r="B50" s="5" t="s">
        <v>141</v>
      </c>
      <c r="C50" s="5" t="s">
        <v>142</v>
      </c>
      <c r="D50" s="41">
        <v>2</v>
      </c>
      <c r="E50" s="5" t="s">
        <v>143</v>
      </c>
      <c r="F50" s="5" t="s">
        <v>17</v>
      </c>
      <c r="G50" s="5">
        <v>0</v>
      </c>
    </row>
    <row r="51" spans="2:7" x14ac:dyDescent="0.2">
      <c r="B51" s="5" t="s">
        <v>74</v>
      </c>
      <c r="C51" s="5" t="s">
        <v>73</v>
      </c>
      <c r="D51" s="41">
        <v>0</v>
      </c>
      <c r="E51" s="5" t="s">
        <v>99</v>
      </c>
      <c r="F51" s="5" t="s">
        <v>21</v>
      </c>
      <c r="G51" s="41">
        <v>0</v>
      </c>
    </row>
    <row r="52" spans="2:7" x14ac:dyDescent="0.2">
      <c r="B52" s="5" t="s">
        <v>9</v>
      </c>
      <c r="C52" s="5" t="s">
        <v>75</v>
      </c>
      <c r="D52" s="41">
        <v>1.063836137238372E-10</v>
      </c>
      <c r="E52" s="5" t="s">
        <v>100</v>
      </c>
      <c r="F52" s="5" t="s">
        <v>21</v>
      </c>
      <c r="G52" s="41">
        <v>0</v>
      </c>
    </row>
    <row r="53" spans="2:7" x14ac:dyDescent="0.2">
      <c r="B53" s="5" t="s">
        <v>90</v>
      </c>
      <c r="C53" s="5" t="s">
        <v>75</v>
      </c>
      <c r="D53" s="41">
        <v>0</v>
      </c>
      <c r="E53" s="5" t="s">
        <v>144</v>
      </c>
      <c r="F53" s="5" t="s">
        <v>21</v>
      </c>
      <c r="G53" s="41">
        <v>0</v>
      </c>
    </row>
    <row r="54" spans="2:7" x14ac:dyDescent="0.2">
      <c r="B54" s="5" t="s">
        <v>54</v>
      </c>
      <c r="C54" s="5" t="s">
        <v>109</v>
      </c>
      <c r="D54" s="41">
        <v>0.99999999989361654</v>
      </c>
      <c r="E54" s="5" t="s">
        <v>145</v>
      </c>
      <c r="F54" s="5" t="s">
        <v>21</v>
      </c>
      <c r="G54" s="41">
        <v>0</v>
      </c>
    </row>
    <row r="55" spans="2:7" x14ac:dyDescent="0.2">
      <c r="B55" s="5" t="s">
        <v>19</v>
      </c>
      <c r="C55" s="5" t="s">
        <v>76</v>
      </c>
      <c r="D55" s="41">
        <v>0</v>
      </c>
      <c r="E55" s="5" t="s">
        <v>102</v>
      </c>
      <c r="F55" s="5" t="s">
        <v>21</v>
      </c>
      <c r="G55" s="41">
        <v>0</v>
      </c>
    </row>
    <row r="56" spans="2:7" x14ac:dyDescent="0.2">
      <c r="B56" s="5" t="s">
        <v>6</v>
      </c>
      <c r="C56" s="5" t="s">
        <v>77</v>
      </c>
      <c r="D56" s="41">
        <v>0</v>
      </c>
      <c r="E56" s="5" t="s">
        <v>103</v>
      </c>
      <c r="F56" s="5" t="s">
        <v>21</v>
      </c>
      <c r="G56" s="41">
        <v>0</v>
      </c>
    </row>
    <row r="57" spans="2:7" x14ac:dyDescent="0.2">
      <c r="B57" s="5" t="s">
        <v>15</v>
      </c>
      <c r="C57" s="5" t="s">
        <v>77</v>
      </c>
      <c r="D57" s="41">
        <v>0</v>
      </c>
      <c r="E57" s="5" t="s">
        <v>146</v>
      </c>
      <c r="F57" s="5" t="s">
        <v>21</v>
      </c>
      <c r="G57" s="41">
        <v>0</v>
      </c>
    </row>
    <row r="58" spans="2:7" x14ac:dyDescent="0.2">
      <c r="B58" s="5" t="s">
        <v>52</v>
      </c>
      <c r="C58" s="5" t="s">
        <v>110</v>
      </c>
      <c r="D58" s="41">
        <v>1.0000000001063838</v>
      </c>
      <c r="E58" s="5" t="s">
        <v>147</v>
      </c>
      <c r="F58" s="5" t="s">
        <v>21</v>
      </c>
      <c r="G58" s="41">
        <v>0</v>
      </c>
    </row>
    <row r="59" spans="2:7" x14ac:dyDescent="0.2">
      <c r="B59" s="5" t="s">
        <v>80</v>
      </c>
      <c r="C59" s="5" t="s">
        <v>79</v>
      </c>
      <c r="D59" s="41">
        <v>0</v>
      </c>
      <c r="E59" s="5" t="s">
        <v>105</v>
      </c>
      <c r="F59" s="5" t="s">
        <v>21</v>
      </c>
      <c r="G59" s="41">
        <v>0</v>
      </c>
    </row>
    <row r="60" spans="2:7" x14ac:dyDescent="0.2">
      <c r="B60" s="5" t="s">
        <v>82</v>
      </c>
      <c r="C60" s="5" t="s">
        <v>81</v>
      </c>
      <c r="D60" s="41">
        <v>-2.1276773821324988E-10</v>
      </c>
      <c r="E60" s="5" t="s">
        <v>106</v>
      </c>
      <c r="F60" s="5" t="s">
        <v>21</v>
      </c>
      <c r="G60" s="41">
        <v>0</v>
      </c>
    </row>
    <row r="61" spans="2:7" x14ac:dyDescent="0.2">
      <c r="B61" s="5" t="s">
        <v>95</v>
      </c>
      <c r="C61" s="5" t="s">
        <v>81</v>
      </c>
      <c r="D61" s="41">
        <v>1</v>
      </c>
      <c r="E61" s="5" t="s">
        <v>148</v>
      </c>
      <c r="F61" s="5" t="s">
        <v>21</v>
      </c>
      <c r="G61" s="41">
        <v>0</v>
      </c>
    </row>
    <row r="62" spans="2:7" x14ac:dyDescent="0.2">
      <c r="B62" s="5" t="s">
        <v>111</v>
      </c>
      <c r="C62" s="5" t="s">
        <v>112</v>
      </c>
      <c r="D62" s="41">
        <v>0</v>
      </c>
      <c r="E62" s="5" t="s">
        <v>149</v>
      </c>
      <c r="F62" s="5" t="s">
        <v>21</v>
      </c>
      <c r="G62" s="41">
        <v>0</v>
      </c>
    </row>
    <row r="63" spans="2:7" x14ac:dyDescent="0.2">
      <c r="B63" s="5" t="s">
        <v>86</v>
      </c>
      <c r="C63" s="5" t="s">
        <v>113</v>
      </c>
      <c r="D63" s="41">
        <v>1</v>
      </c>
      <c r="E63" s="5" t="s">
        <v>150</v>
      </c>
      <c r="F63" s="5" t="s">
        <v>21</v>
      </c>
      <c r="G63" s="41">
        <v>0</v>
      </c>
    </row>
    <row r="64" spans="2:7" x14ac:dyDescent="0.2">
      <c r="B64" s="5" t="s">
        <v>88</v>
      </c>
      <c r="C64" s="5" t="s">
        <v>114</v>
      </c>
      <c r="D64" s="41">
        <v>0</v>
      </c>
      <c r="E64" s="5" t="s">
        <v>151</v>
      </c>
      <c r="F64" s="5" t="s">
        <v>21</v>
      </c>
      <c r="G64" s="41">
        <v>0</v>
      </c>
    </row>
    <row r="65" spans="2:7" x14ac:dyDescent="0.2">
      <c r="B65" s="5" t="s">
        <v>115</v>
      </c>
      <c r="C65" s="5" t="s">
        <v>114</v>
      </c>
      <c r="D65" s="41">
        <v>0</v>
      </c>
      <c r="E65" s="5" t="s">
        <v>152</v>
      </c>
      <c r="F65" s="5" t="s">
        <v>21</v>
      </c>
      <c r="G65" s="41">
        <v>0</v>
      </c>
    </row>
    <row r="66" spans="2:7" x14ac:dyDescent="0.2">
      <c r="B66" s="5" t="s">
        <v>116</v>
      </c>
      <c r="C66" s="5" t="s">
        <v>117</v>
      </c>
      <c r="D66" s="41">
        <v>0</v>
      </c>
      <c r="E66" s="5" t="s">
        <v>153</v>
      </c>
      <c r="F66" s="5" t="s">
        <v>21</v>
      </c>
      <c r="G66" s="41">
        <v>0</v>
      </c>
    </row>
    <row r="67" spans="2:7" x14ac:dyDescent="0.2">
      <c r="B67" s="5" t="s">
        <v>118</v>
      </c>
      <c r="C67" s="5" t="s">
        <v>119</v>
      </c>
      <c r="D67" s="41">
        <v>0</v>
      </c>
      <c r="E67" s="5" t="s">
        <v>154</v>
      </c>
      <c r="F67" s="5" t="s">
        <v>21</v>
      </c>
      <c r="G67" s="41">
        <v>0</v>
      </c>
    </row>
    <row r="68" spans="2:7" x14ac:dyDescent="0.2">
      <c r="B68" s="5" t="s">
        <v>120</v>
      </c>
      <c r="C68" s="5" t="s">
        <v>121</v>
      </c>
      <c r="D68" s="41">
        <v>1</v>
      </c>
      <c r="E68" s="5" t="s">
        <v>155</v>
      </c>
      <c r="F68" s="5" t="s">
        <v>21</v>
      </c>
      <c r="G68" s="41">
        <v>0</v>
      </c>
    </row>
    <row r="69" spans="2:7" x14ac:dyDescent="0.2">
      <c r="B69" s="5" t="s">
        <v>71</v>
      </c>
      <c r="C69" s="5" t="s">
        <v>121</v>
      </c>
      <c r="D69" s="41">
        <v>0</v>
      </c>
      <c r="E69" s="5" t="s">
        <v>156</v>
      </c>
      <c r="F69" s="5" t="s">
        <v>21</v>
      </c>
      <c r="G69" s="41">
        <v>0</v>
      </c>
    </row>
    <row r="70" spans="2:7" ht="13.5" thickBot="1" x14ac:dyDescent="0.25">
      <c r="B70" s="3" t="s">
        <v>122</v>
      </c>
      <c r="C70" s="3" t="s">
        <v>123</v>
      </c>
      <c r="D70" s="42">
        <v>0</v>
      </c>
      <c r="E70" s="3" t="s">
        <v>157</v>
      </c>
      <c r="F70" s="3" t="s">
        <v>21</v>
      </c>
      <c r="G70" s="42">
        <v>0</v>
      </c>
    </row>
  </sheetData>
  <phoneticPr fontId="2" type="noConversion"/>
  <conditionalFormatting sqref="B2">
    <cfRule type="expression" dxfId="0" priority="1">
      <formula>NOT(_xlfn.ISFORMULA(B2))</formula>
    </cfRule>
  </conditionalFormatting>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4</vt:i4>
      </vt:variant>
    </vt:vector>
  </HeadingPairs>
  <TitlesOfParts>
    <vt:vector size="49" baseType="lpstr">
      <vt:lpstr>Documentation</vt:lpstr>
      <vt:lpstr>_Goal_Seek</vt:lpstr>
      <vt:lpstr>Solver</vt:lpstr>
      <vt:lpstr>Constraints</vt:lpstr>
      <vt:lpstr>Conditional_Format</vt:lpstr>
      <vt:lpstr>Trial_&amp;_Error</vt:lpstr>
      <vt:lpstr>Solver_Add-in</vt:lpstr>
      <vt:lpstr>Optimal Values</vt:lpstr>
      <vt:lpstr>_Answer_Report</vt:lpstr>
      <vt:lpstr>Format_Before_Solving</vt:lpstr>
      <vt:lpstr>Binding_Constraints</vt:lpstr>
      <vt:lpstr>_Solver_Parameters</vt:lpstr>
      <vt:lpstr>Objective_Cell</vt:lpstr>
      <vt:lpstr>Variable_Cells</vt:lpstr>
      <vt:lpstr>Cells_do_not_converge</vt:lpstr>
      <vt:lpstr>Non-Negativity</vt:lpstr>
      <vt:lpstr>Multiple_Constraints</vt:lpstr>
      <vt:lpstr>Sheet_Design</vt:lpstr>
      <vt:lpstr>_Constraint_Ranges</vt:lpstr>
      <vt:lpstr>Sheet_Design_2</vt:lpstr>
      <vt:lpstr>Constraint_Ranges_2</vt:lpstr>
      <vt:lpstr>_Integer_Constraint</vt:lpstr>
      <vt:lpstr>Cannot_Just_Round</vt:lpstr>
      <vt:lpstr>Ignored Constraints</vt:lpstr>
      <vt:lpstr>_No_Feasible_Solution</vt:lpstr>
      <vt:lpstr>Relax_Constraint</vt:lpstr>
      <vt:lpstr>Goldstar</vt:lpstr>
      <vt:lpstr>Goldstar_Answer_Report</vt:lpstr>
      <vt:lpstr>Inoptimal_Solution</vt:lpstr>
      <vt:lpstr>Solver_Run_1</vt:lpstr>
      <vt:lpstr>Solver_Run_2</vt:lpstr>
      <vt:lpstr>Solving_Method</vt:lpstr>
      <vt:lpstr>_Supplemental</vt:lpstr>
      <vt:lpstr>1-What-If</vt:lpstr>
      <vt:lpstr>1-Goal Seek</vt:lpstr>
      <vt:lpstr>1-Maximize Racquets</vt:lpstr>
      <vt:lpstr>1-Answer Report 1</vt:lpstr>
      <vt:lpstr>1-Answer Report 2</vt:lpstr>
      <vt:lpstr>2-Maximize Racquets &amp; Times</vt:lpstr>
      <vt:lpstr>2-Answer Report</vt:lpstr>
      <vt:lpstr>3-Distribution</vt:lpstr>
      <vt:lpstr>3-Answer Report</vt:lpstr>
      <vt:lpstr>3-Shipping Contracts</vt:lpstr>
      <vt:lpstr>3-Answer Report 1</vt:lpstr>
      <vt:lpstr>3-Answer Report 2</vt:lpstr>
      <vt:lpstr>Disable_Video_Hyperlinks</vt:lpstr>
      <vt:lpstr>element_designator</vt:lpstr>
      <vt:lpstr>Last_modified</vt:lpstr>
      <vt:lpstr>TOC</vt:lpstr>
    </vt:vector>
  </TitlesOfParts>
  <Company>UNC - 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Day</dc:creator>
  <cp:lastModifiedBy>Travis Day</cp:lastModifiedBy>
  <dcterms:created xsi:type="dcterms:W3CDTF">2007-04-10T21:05:17Z</dcterms:created>
  <dcterms:modified xsi:type="dcterms:W3CDTF">2022-05-20T10:11:26Z</dcterms:modified>
</cp:coreProperties>
</file>