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fhor\OneDrive\BUSI520\week6\"/>
    </mc:Choice>
  </mc:AlternateContent>
  <xr:revisionPtr revIDLastSave="0" documentId="13_ncr:1_{7EE2FB6C-D9BE-4129-AC8D-732148275621}" xr6:coauthVersionLast="47" xr6:coauthVersionMax="47" xr10:uidLastSave="{00000000-0000-0000-0000-000000000000}"/>
  <bookViews>
    <workbookView xWindow="25145" yWindow="-13050" windowWidth="30900" windowHeight="12420" activeTab="1" xr2:uid="{22087CAF-49CA-428C-B5D6-EA7B2182EFAF}"/>
  </bookViews>
  <sheets>
    <sheet name="Documentation" sheetId="2" r:id="rId1"/>
    <sheet name="Auto" sheetId="3" r:id="rId2"/>
    <sheet name="Auto_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 i="3" l="1"/>
  <c r="O12" i="3"/>
  <c r="O13" i="3"/>
  <c r="O14" i="3"/>
  <c r="O15" i="3"/>
  <c r="O16" i="3"/>
  <c r="O17" i="3"/>
  <c r="O18" i="3"/>
  <c r="O19" i="3"/>
  <c r="O20" i="3"/>
  <c r="O21" i="3"/>
  <c r="Q31" i="4"/>
  <c r="R31" i="4"/>
  <c r="Q30" i="4"/>
  <c r="R30" i="4"/>
  <c r="P31" i="4"/>
  <c r="P30" i="4"/>
  <c r="Q29" i="4"/>
  <c r="R29" i="4"/>
  <c r="P29" i="4"/>
  <c r="Q25" i="4" l="1"/>
  <c r="R25" i="4"/>
  <c r="P25" i="4"/>
  <c r="C23" i="3"/>
  <c r="D23" i="3"/>
  <c r="E23" i="3"/>
  <c r="F23" i="3"/>
  <c r="B23" i="3"/>
  <c r="C23" i="4"/>
  <c r="D23" i="4"/>
  <c r="E23" i="4"/>
  <c r="F23" i="4"/>
  <c r="B23" i="4"/>
  <c r="O25" i="4"/>
  <c r="N25" i="4"/>
  <c r="K25" i="4"/>
  <c r="J25" i="4"/>
  <c r="I25" i="4"/>
  <c r="H25" i="4"/>
  <c r="G25" i="4"/>
  <c r="O24" i="4"/>
  <c r="N24" i="4"/>
  <c r="K24" i="4"/>
  <c r="J24" i="4"/>
  <c r="I24" i="4"/>
  <c r="H24" i="4"/>
  <c r="G24" i="4"/>
  <c r="O23" i="4"/>
  <c r="N23" i="4"/>
  <c r="K23" i="4"/>
  <c r="J23" i="4"/>
  <c r="I23" i="4"/>
  <c r="H23" i="4"/>
  <c r="G23" i="4"/>
  <c r="G11" i="3"/>
  <c r="O12" i="4"/>
  <c r="O13" i="4"/>
  <c r="O14" i="4"/>
  <c r="O15" i="4"/>
  <c r="O16" i="4"/>
  <c r="O17" i="4"/>
  <c r="O18" i="4"/>
  <c r="O19" i="4"/>
  <c r="O20" i="4"/>
  <c r="O21" i="4"/>
  <c r="O11" i="4"/>
  <c r="N12" i="4"/>
  <c r="N17" i="4" s="1"/>
  <c r="N13" i="4"/>
  <c r="N18" i="4" s="1"/>
  <c r="N14" i="4"/>
  <c r="N19" i="4" s="1"/>
  <c r="N15" i="4"/>
  <c r="N16" i="4"/>
  <c r="N20" i="4"/>
  <c r="N21" i="4"/>
  <c r="N11" i="4"/>
  <c r="M12" i="4"/>
  <c r="M13" i="4"/>
  <c r="M14" i="4"/>
  <c r="M15" i="4"/>
  <c r="M16" i="4"/>
  <c r="M17" i="4"/>
  <c r="M18" i="4"/>
  <c r="M19" i="4"/>
  <c r="M20" i="4"/>
  <c r="M21" i="4"/>
  <c r="M11" i="4"/>
  <c r="K21" i="4"/>
  <c r="J21" i="4"/>
  <c r="I21" i="4"/>
  <c r="H21" i="4"/>
  <c r="G21" i="4"/>
  <c r="F21" i="4"/>
  <c r="L21" i="4" s="1"/>
  <c r="J20" i="4"/>
  <c r="I20" i="4"/>
  <c r="H20" i="4"/>
  <c r="G20" i="4"/>
  <c r="K20" i="4" s="1"/>
  <c r="F20" i="4"/>
  <c r="L20" i="4" s="1"/>
  <c r="J19" i="4"/>
  <c r="I19" i="4"/>
  <c r="H19" i="4"/>
  <c r="G19" i="4"/>
  <c r="K19" i="4" s="1"/>
  <c r="F19" i="4"/>
  <c r="S19" i="4" s="1"/>
  <c r="J18" i="4"/>
  <c r="I18" i="4"/>
  <c r="H18" i="4"/>
  <c r="G18" i="4"/>
  <c r="K18" i="4" s="1"/>
  <c r="F18" i="4"/>
  <c r="S18" i="4" s="1"/>
  <c r="J17" i="4"/>
  <c r="I17" i="4"/>
  <c r="H17" i="4"/>
  <c r="G17" i="4"/>
  <c r="K17" i="4" s="1"/>
  <c r="F17" i="4"/>
  <c r="S17" i="4" s="1"/>
  <c r="J16" i="4"/>
  <c r="K16" i="4" s="1"/>
  <c r="I16" i="4"/>
  <c r="H16" i="4"/>
  <c r="G16" i="4"/>
  <c r="F16" i="4"/>
  <c r="S16" i="4" s="1"/>
  <c r="L15" i="4"/>
  <c r="K15" i="4"/>
  <c r="J15" i="4"/>
  <c r="I15" i="4"/>
  <c r="H15" i="4"/>
  <c r="G15" i="4"/>
  <c r="F15" i="4"/>
  <c r="S15" i="4" s="1"/>
  <c r="L14" i="4"/>
  <c r="K14" i="4"/>
  <c r="J14" i="4"/>
  <c r="I14" i="4"/>
  <c r="H14" i="4"/>
  <c r="G14" i="4"/>
  <c r="F14" i="4"/>
  <c r="S14" i="4" s="1"/>
  <c r="K13" i="4"/>
  <c r="J13" i="4"/>
  <c r="I13" i="4"/>
  <c r="H13" i="4"/>
  <c r="G13" i="4"/>
  <c r="F13" i="4"/>
  <c r="L13" i="4" s="1"/>
  <c r="J12" i="4"/>
  <c r="I12" i="4"/>
  <c r="H12" i="4"/>
  <c r="G12" i="4"/>
  <c r="K12" i="4" s="1"/>
  <c r="F12" i="4"/>
  <c r="L12" i="4" s="1"/>
  <c r="J11" i="4"/>
  <c r="I11" i="4"/>
  <c r="H11" i="4"/>
  <c r="G11" i="4"/>
  <c r="F11" i="4"/>
  <c r="S11" i="4" s="1"/>
  <c r="L7" i="4"/>
  <c r="K6" i="4"/>
  <c r="J12" i="3"/>
  <c r="J13" i="3"/>
  <c r="J14" i="3"/>
  <c r="J15" i="3"/>
  <c r="J16" i="3"/>
  <c r="J17" i="3"/>
  <c r="J18" i="3"/>
  <c r="J19" i="3"/>
  <c r="J20" i="3"/>
  <c r="J21" i="3"/>
  <c r="J11" i="3"/>
  <c r="I12" i="3"/>
  <c r="I13" i="3"/>
  <c r="I14" i="3"/>
  <c r="I15" i="3"/>
  <c r="I16" i="3"/>
  <c r="I17" i="3"/>
  <c r="I18" i="3"/>
  <c r="I19" i="3"/>
  <c r="I20" i="3"/>
  <c r="I21" i="3"/>
  <c r="I11" i="3"/>
  <c r="I24" i="3" s="1"/>
  <c r="H12" i="3"/>
  <c r="H13" i="3"/>
  <c r="H14" i="3"/>
  <c r="H15" i="3"/>
  <c r="H16" i="3"/>
  <c r="H17" i="3"/>
  <c r="H18" i="3"/>
  <c r="H19" i="3"/>
  <c r="H20" i="3"/>
  <c r="H21" i="3"/>
  <c r="H11" i="3"/>
  <c r="G12" i="3"/>
  <c r="G13" i="3"/>
  <c r="G14" i="3"/>
  <c r="G15" i="3"/>
  <c r="G16" i="3"/>
  <c r="G17" i="3"/>
  <c r="G18" i="3"/>
  <c r="G19" i="3"/>
  <c r="G20" i="3"/>
  <c r="G21" i="3"/>
  <c r="L7" i="3"/>
  <c r="F12" i="3"/>
  <c r="F14" i="3"/>
  <c r="F15" i="3"/>
  <c r="S15" i="3" s="1"/>
  <c r="F16" i="3"/>
  <c r="S16" i="3" s="1"/>
  <c r="F17" i="3"/>
  <c r="S17" i="3" s="1"/>
  <c r="F18" i="3"/>
  <c r="F19" i="3"/>
  <c r="S19" i="3" s="1"/>
  <c r="F20" i="3"/>
  <c r="F21" i="3"/>
  <c r="K6" i="3"/>
  <c r="L15" i="3" s="1"/>
  <c r="N15" i="3" s="1" a="1"/>
  <c r="N15" i="3" s="1"/>
  <c r="J24" i="3" l="1"/>
  <c r="H24" i="3"/>
  <c r="K18" i="3"/>
  <c r="K17" i="3"/>
  <c r="K16" i="3"/>
  <c r="J25" i="3"/>
  <c r="K15" i="3"/>
  <c r="K11" i="3"/>
  <c r="I25" i="3"/>
  <c r="K14" i="3"/>
  <c r="J23" i="3"/>
  <c r="H25" i="3"/>
  <c r="K21" i="3"/>
  <c r="I23" i="3"/>
  <c r="K13" i="3"/>
  <c r="K12" i="3"/>
  <c r="H23" i="3"/>
  <c r="K20" i="3"/>
  <c r="K19" i="3"/>
  <c r="G24" i="3"/>
  <c r="G25" i="3"/>
  <c r="G23" i="3"/>
  <c r="L11" i="3"/>
  <c r="N11" i="3" s="1" a="1"/>
  <c r="N11" i="3" s="1"/>
  <c r="R12" i="4"/>
  <c r="R20" i="4"/>
  <c r="S12" i="4"/>
  <c r="S13" i="4"/>
  <c r="S21" i="4"/>
  <c r="L16" i="4"/>
  <c r="L17" i="4"/>
  <c r="K11" i="4"/>
  <c r="L18" i="4"/>
  <c r="L11" i="4"/>
  <c r="L19" i="4"/>
  <c r="S20" i="4"/>
  <c r="Q8" i="4"/>
  <c r="L18" i="3"/>
  <c r="M18" i="3" s="1" a="1"/>
  <c r="M18" i="3" s="1"/>
  <c r="L16" i="3"/>
  <c r="L21" i="3"/>
  <c r="M21" i="3" s="1" a="1"/>
  <c r="M21" i="3" s="1"/>
  <c r="L13" i="3"/>
  <c r="N13" i="3" s="1" a="1"/>
  <c r="N13" i="3" s="1"/>
  <c r="S20" i="3"/>
  <c r="S14" i="3"/>
  <c r="S12" i="3"/>
  <c r="S18" i="3"/>
  <c r="S21" i="3"/>
  <c r="S11" i="3"/>
  <c r="S13" i="3"/>
  <c r="L14" i="3"/>
  <c r="N14" i="3" s="1" a="1"/>
  <c r="N14" i="3" s="1"/>
  <c r="L19" i="3"/>
  <c r="M19" i="3" s="1" a="1"/>
  <c r="M19" i="3" s="1"/>
  <c r="L17" i="3"/>
  <c r="M17" i="3" s="1" a="1"/>
  <c r="M17" i="3" s="1"/>
  <c r="M15" i="3" a="1"/>
  <c r="M15" i="3" s="1"/>
  <c r="L20" i="3"/>
  <c r="L12" i="3"/>
  <c r="N12" i="3" s="1" a="1"/>
  <c r="N12" i="3" s="1"/>
  <c r="P13" i="3" l="1"/>
  <c r="P11" i="3"/>
  <c r="O24" i="3"/>
  <c r="O25" i="3"/>
  <c r="R15" i="3"/>
  <c r="Q15" i="3"/>
  <c r="K23" i="3"/>
  <c r="P15" i="3"/>
  <c r="K25" i="3"/>
  <c r="K24" i="3"/>
  <c r="N17" i="3" a="1"/>
  <c r="N17" i="3" s="1"/>
  <c r="Q17" i="3" s="1"/>
  <c r="Q11" i="3"/>
  <c r="N18" i="3" a="1"/>
  <c r="N18" i="3" s="1"/>
  <c r="Q18" i="3" s="1"/>
  <c r="N16" i="3" a="1"/>
  <c r="N16" i="3" s="1"/>
  <c r="R11" i="3"/>
  <c r="R17" i="3"/>
  <c r="M20" i="3" a="1"/>
  <c r="M20" i="3" s="1"/>
  <c r="N20" i="3" a="1"/>
  <c r="N20" i="3" s="1"/>
  <c r="N19" i="3" a="1"/>
  <c r="N19" i="3" s="1"/>
  <c r="P12" i="3"/>
  <c r="Q12" i="3"/>
  <c r="M16" i="3" a="1"/>
  <c r="M16" i="3" s="1"/>
  <c r="Q14" i="3"/>
  <c r="R12" i="3"/>
  <c r="R14" i="3"/>
  <c r="R13" i="3"/>
  <c r="M13" i="3" a="1"/>
  <c r="M13" i="3" s="1"/>
  <c r="P14" i="3"/>
  <c r="Q13" i="3"/>
  <c r="R11" i="4"/>
  <c r="P11" i="4"/>
  <c r="P12" i="4"/>
  <c r="P20" i="4"/>
  <c r="P13" i="4"/>
  <c r="Q12" i="4"/>
  <c r="Q20" i="4"/>
  <c r="Q8" i="3"/>
  <c r="M14" i="3" a="1"/>
  <c r="M14" i="3" s="1"/>
  <c r="M11" i="3" a="1"/>
  <c r="M11" i="3" s="1"/>
  <c r="M12" i="3" a="1"/>
  <c r="M12" i="3" s="1"/>
  <c r="Q16" i="3" l="1"/>
  <c r="O23" i="3"/>
  <c r="P17" i="3"/>
  <c r="R16" i="3"/>
  <c r="P16" i="3"/>
  <c r="P18" i="3"/>
  <c r="R18" i="3"/>
  <c r="N21" i="3" a="1"/>
  <c r="N21" i="3" s="1"/>
  <c r="N23" i="3" s="1"/>
  <c r="Q19" i="3"/>
  <c r="P19" i="3"/>
  <c r="R19" i="3"/>
  <c r="P20" i="3"/>
  <c r="Q20" i="3"/>
  <c r="R20" i="3"/>
  <c r="P15" i="4"/>
  <c r="R15" i="4"/>
  <c r="Q15" i="4"/>
  <c r="R17" i="4"/>
  <c r="Q17" i="4"/>
  <c r="P17" i="4"/>
  <c r="Q11" i="4"/>
  <c r="R13" i="4"/>
  <c r="R19" i="4"/>
  <c r="Q19" i="4"/>
  <c r="P19" i="4"/>
  <c r="Q13" i="4"/>
  <c r="P18" i="4"/>
  <c r="R18" i="4"/>
  <c r="Q18" i="4"/>
  <c r="P14" i="4"/>
  <c r="R14" i="4"/>
  <c r="Q14" i="4"/>
  <c r="N24" i="3" l="1"/>
  <c r="Q21" i="3"/>
  <c r="Q29" i="3" s="1"/>
  <c r="R21" i="3"/>
  <c r="R30" i="3" s="1"/>
  <c r="P21" i="3"/>
  <c r="P29" i="3" s="1"/>
  <c r="N25" i="3"/>
  <c r="R16" i="4"/>
  <c r="Q16" i="4"/>
  <c r="P16" i="4"/>
  <c r="R31" i="3" l="1"/>
  <c r="R29" i="3"/>
  <c r="R25" i="3"/>
  <c r="Q25" i="3"/>
  <c r="Q31" i="3"/>
  <c r="Q30" i="3"/>
  <c r="P25" i="3"/>
  <c r="P30" i="3"/>
  <c r="P31" i="3"/>
  <c r="R21" i="4"/>
  <c r="P21" i="4"/>
  <c r="Q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Hornung, Cheryl</author>
  </authors>
  <commentList>
    <comment ref="L10" authorId="0" shapeId="0" xr:uid="{0EB25B9F-2941-48C2-AB14-7B0A87F90D42}">
      <text>
        <r>
          <rPr>
            <b/>
            <sz val="9"/>
            <color indexed="81"/>
            <rFont val="Tahoma"/>
            <family val="2"/>
          </rPr>
          <t>Hornung, Cheryl:</t>
        </r>
        <r>
          <rPr>
            <sz val="9"/>
            <color indexed="81"/>
            <rFont val="Tahoma"/>
            <family val="2"/>
          </rPr>
          <t xml:space="preserve">
(Actual_sales - Expected_sales) / Expected_sales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Hornung, Cheryl</author>
  </authors>
  <commentList>
    <comment ref="L10" authorId="0" shapeId="0" xr:uid="{FF70413D-49AB-4F2B-B268-909A0A53C67B}">
      <text>
        <r>
          <rPr>
            <b/>
            <sz val="9"/>
            <color indexed="81"/>
            <rFont val="Tahoma"/>
            <family val="2"/>
          </rPr>
          <t>Hornung, Cheryl:</t>
        </r>
        <r>
          <rPr>
            <sz val="9"/>
            <color indexed="81"/>
            <rFont val="Tahoma"/>
            <family val="2"/>
          </rPr>
          <t xml:space="preserve">
(Actual_sales - Expected_sales) / Expected_sales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<sst xmlns="http://schemas.openxmlformats.org/spreadsheetml/2006/main" count="124" uniqueCount="58">
  <si>
    <t>This page</t>
  </si>
  <si>
    <t>Documentation</t>
  </si>
  <si>
    <t>Worksheet Description</t>
  </si>
  <si>
    <t>Worksheet Name</t>
  </si>
  <si>
    <t>Workbook Description:</t>
  </si>
  <si>
    <t>Last Modified:</t>
  </si>
  <si>
    <t>Cheryl Hornung</t>
  </si>
  <si>
    <t>Created by:</t>
  </si>
  <si>
    <t>BUSI_520_Assignment_Submission_Week_6!</t>
  </si>
  <si>
    <t>Analyzing Dealership Promotions for CKG Auto</t>
  </si>
  <si>
    <t>I, Cheryl Fawn Hornung, have abided by this honor code.</t>
  </si>
  <si>
    <t>Honor Code:
   On my honor, I have neither given nor received any unauthorized aid in completion of this assignment.  I recognize that I am allowed to help my classmates with questions or problems, and I am also allowed to seek help from classmates.  But ultimately, I have created and completed this assignment on my own.  This file is my own.  I have not referred to, used, or copied a file that has been given to me by anyone else; nor have I given a copy of my file to anyone else. 
   I have used my own computer to complete the assignment and I have not given anyone else access to my computer or to my files.  I understand that if I must use another person’s computer, or I need to lend another person my computer, I will take steps to ensure that unauthorized files are not accessible.  (For example, only lend someone your computer while logged in using a “guest” account…not using your own account.)</t>
  </si>
  <si>
    <t>None of the dealers</t>
  </si>
  <si>
    <t>Any of the dealers</t>
  </si>
  <si>
    <t>All of the dealers</t>
  </si>
  <si>
    <t># of values which are</t>
  </si>
  <si>
    <t xml:space="preserve">  Totals</t>
  </si>
  <si>
    <t>Received Only Shipping Rebate</t>
  </si>
  <si>
    <t>Received At Least One Incentive</t>
  </si>
  <si>
    <t>Received No Incentivies</t>
  </si>
  <si>
    <t>"Best in class" Bonus</t>
  </si>
  <si>
    <t>Overall Sales Vol Bonus</t>
  </si>
  <si>
    <t xml:space="preserve"> Sales Estimate Quality </t>
  </si>
  <si>
    <t>% Difference (actual vs expected)</t>
  </si>
  <si>
    <t>Annual Shipping Rebate</t>
  </si>
  <si>
    <t>Q4</t>
  </si>
  <si>
    <t>Q3</t>
  </si>
  <si>
    <t>Q2</t>
  </si>
  <si>
    <t>Q1</t>
  </si>
  <si>
    <t>Annual Sales Volume</t>
  </si>
  <si>
    <t>Dealer#</t>
  </si>
  <si>
    <t>Shipping Rebates for Exceeding Estimates</t>
  </si>
  <si>
    <t>Sales Volumes</t>
  </si>
  <si>
    <t xml:space="preserve"> Shipping Rebate per Vehicle</t>
  </si>
  <si>
    <t xml:space="preserve"> Expected Sales Volume </t>
  </si>
  <si>
    <t>Threshold</t>
  </si>
  <si>
    <t>Exceeding</t>
  </si>
  <si>
    <t>Expected</t>
  </si>
  <si>
    <t>Annual</t>
  </si>
  <si>
    <t>Big-wig Dealer</t>
  </si>
  <si>
    <t>Bonus</t>
  </si>
  <si>
    <t>Bonus for</t>
  </si>
  <si>
    <t>% Over</t>
  </si>
  <si>
    <t>actual sales vs expected</t>
  </si>
  <si>
    <t>Per-Vehicle Shipping Rebates for Exceeding Sales Volume Estimates</t>
  </si>
  <si>
    <t>Best in class</t>
  </si>
  <si>
    <t>Overall Sales Vol</t>
  </si>
  <si>
    <t>Sales Estimate Quality</t>
  </si>
  <si>
    <t>Manufacturer's Expected Quarterly Sales Volume &amp;</t>
  </si>
  <si>
    <t>Excellent</t>
  </si>
  <si>
    <t>Good</t>
  </si>
  <si>
    <t>Poor</t>
  </si>
  <si>
    <r>
      <t xml:space="preserve">                                   Average Value of </t>
    </r>
    <r>
      <rPr>
        <b/>
        <i/>
        <sz val="11"/>
        <color theme="1"/>
        <rFont val="Calibri"/>
        <family val="2"/>
        <scheme val="minor"/>
      </rPr>
      <t>Actual</t>
    </r>
    <r>
      <rPr>
        <b/>
        <sz val="11"/>
        <color theme="1"/>
        <rFont val="Calibri"/>
        <family val="2"/>
        <scheme val="minor"/>
      </rPr>
      <t xml:space="preserve"> Rebates or Bonuses</t>
    </r>
  </si>
  <si>
    <t xml:space="preserve">                         Number of Dealerships Receiving Rebate or Bonus</t>
  </si>
  <si>
    <t>Auto</t>
  </si>
  <si>
    <t>Auto_2</t>
  </si>
  <si>
    <t>CKG Auto runs several promotions each year to reward dealerships for their sales efforts, sometimes on specific car models and other times for overall sales. CKG Auto is running three different promotions for large dealerships, based on performance over this past calendar year. (Small and medium-sized dealerships have similar promotions but based on different expected volumes and rebate percentages.) You have been asked to set up a worksheet to record the dealer information for the past year and apply the appropriate promotions to each dealership. The actual dealership quarterly sales volumes have given to you in a data file. Now, you will finalize the analysis.</t>
  </si>
  <si>
    <t>Copy of Auto worksheet and replaced IFS statements with nested IF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</si>
</sst>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1" formatCode="_(* #,##0_);_(* \(#,##0\);_(* &quot;-&quot;_);_(@_)"/>
    <numFmt numFmtId="44" formatCode="_(&quot;$&quot;* #,##0.00_);_(&quot;$&quot;* \(#,##0.00\);_(&quot;$&quot;* &quot;-&quot;??_);_(@_)"/>
    <numFmt numFmtId="164" formatCode="0.0%"/>
    <numFmt numFmtId="165" formatCode="&quot;within&quot;\ 0%"/>
    <numFmt numFmtId="166" formatCode="&quot;above&quot;\ 0%"/>
    <numFmt numFmtId="167" formatCode="&quot;&gt;=&quot;\ 0%"/>
    <numFmt numFmtId="168" formatCode=";;;"/>
    <numFmt numFmtId="169" formatCode="_(&quot;$&quot;* #,##0_);_(&quot;$&quot;* \(#,##0\);_(&quot;$&quot;* &quot;-&quot;??_);_(@_)"/>
    <numFmt numFmtId="170" formatCode="_(* #,##0_);_(* \(#,##0\);_(* &quot;-&quot;??_);_(@_)"/>
    <numFmt numFmtId="171" formatCode="&quot;&gt;=&quot;\ &quot;$&quot;#,##0_);\(&quot;$&quot;#,##0\)"/>
  </numFmts>
  <fonts count="20" x14ac:knownFonts="1">
    <font>
      <sz val="11"/>
      <color theme="1"/>
      <name val="Calibri"/>
      <family val="2"/>
      <scheme val="minor"/>
    </font>
    <font>
      <sz val="11"/>
      <color theme="1"/>
      <name val="Arial"/>
      <family val="2"/>
    </font>
    <font>
      <sz val="14"/>
      <color theme="1"/>
      <name val="Arial"/>
      <family val="2"/>
    </font>
    <font>
      <b/>
      <u/>
      <sz val="14"/>
      <color theme="1"/>
      <name val="Arial"/>
      <family val="2"/>
    </font>
    <font>
      <b/>
      <sz val="14"/>
      <color theme="1"/>
      <name val="Arial"/>
      <family val="2"/>
    </font>
    <font>
      <b/>
      <sz val="22"/>
      <color theme="1"/>
      <name val="Arial"/>
      <family val="2"/>
    </font>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rgb="FF0000FF"/>
      <name val="Calibri"/>
      <family val="2"/>
      <scheme val="minor"/>
    </font>
    <font>
      <sz val="11"/>
      <color theme="4" tint="-0.249977111117893"/>
      <name val="Calibri"/>
      <family val="2"/>
      <scheme val="minor"/>
    </font>
    <font>
      <u/>
      <sz val="11"/>
      <color theme="10"/>
      <name val="Calibri"/>
      <family val="2"/>
      <scheme val="minor"/>
    </font>
    <font>
      <b/>
      <i/>
      <sz val="11"/>
      <color theme="1"/>
      <name val="Calibri"/>
      <family val="2"/>
      <scheme val="minor"/>
    </font>
    <font>
      <sz val="9"/>
      <color indexed="81"/>
      <name val="Tahoma"/>
      <family val="2"/>
    </font>
    <font>
      <b/>
      <sz val="9"/>
      <color indexed="81"/>
      <name val="Tahoma"/>
      <family val="2"/>
    </font>
    <font>
      <b/>
      <sz val="11"/>
      <name val="Calibri"/>
      <family val="2"/>
      <scheme val="minor"/>
    </font>
    <font>
      <u/>
      <sz val="22"/>
      <color theme="10"/>
      <name val="Calibri"/>
      <family val="2"/>
      <scheme val="minor"/>
    </font>
    <font>
      <sz val="12"/>
      <color theme="1"/>
      <name val="Arial"/>
      <family val="2"/>
    </font>
    <font>
      <sz val="12"/>
      <color rgb="FF333333"/>
      <name val="Arial"/>
      <family val="2"/>
    </font>
  </fonts>
  <fills count="11">
    <fill>
      <patternFill patternType="none"/>
    </fill>
    <fill>
      <patternFill patternType="gray125"/>
    </fill>
    <fill>
      <patternFill patternType="solid">
        <fgColor rgb="FFF7FABC"/>
        <bgColor indexed="64"/>
      </patternFill>
    </fill>
    <fill>
      <patternFill patternType="solid">
        <fgColor theme="8"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CCC"/>
        <bgColor indexed="64"/>
      </patternFill>
    </fill>
    <fill>
      <patternFill patternType="solid">
        <fgColor rgb="FFCCCCFF"/>
        <bgColor indexed="64"/>
      </patternFill>
    </fill>
    <fill>
      <patternFill patternType="solid">
        <fgColor theme="0" tint="-0.14999847407452621"/>
        <bgColor indexed="64"/>
      </patternFill>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4">
    <xf numFmtId="0" fontId="0" fillId="0" borderId="0"/>
    <xf numFmtId="44" fontId="6" fillId="0" borderId="0" applyFont="0" applyFill="0" applyBorder="0" applyAlignment="0" applyProtection="0"/>
    <xf numFmtId="9" fontId="6" fillId="0" borderId="0" applyFont="0" applyFill="0" applyBorder="0" applyAlignment="0" applyProtection="0"/>
    <xf numFmtId="0" fontId="12" fillId="0" borderId="0" applyNumberFormat="0" applyFill="0" applyBorder="0" applyAlignment="0" applyProtection="0"/>
  </cellStyleXfs>
  <cellXfs count="79">
    <xf numFmtId="0" fontId="0" fillId="0" borderId="0" xfId="0"/>
    <xf numFmtId="0" fontId="1" fillId="0" borderId="0" xfId="0" applyFont="1"/>
    <xf numFmtId="0" fontId="1" fillId="0" borderId="3" xfId="0" applyFont="1" applyBorder="1"/>
    <xf numFmtId="0" fontId="1" fillId="0" borderId="4" xfId="0" applyFont="1" applyBorder="1"/>
    <xf numFmtId="0" fontId="5" fillId="3" borderId="6" xfId="0" applyFont="1" applyFill="1" applyBorder="1" applyAlignment="1">
      <alignment horizontal="centerContinuous"/>
    </xf>
    <xf numFmtId="0" fontId="1" fillId="3" borderId="5" xfId="0" applyFont="1" applyFill="1" applyBorder="1" applyAlignment="1">
      <alignment horizontal="centerContinuous"/>
    </xf>
    <xf numFmtId="0" fontId="4" fillId="3" borderId="4" xfId="0" applyFont="1" applyFill="1" applyBorder="1"/>
    <xf numFmtId="0" fontId="4" fillId="3" borderId="4" xfId="0" applyFont="1" applyFill="1" applyBorder="1" applyAlignment="1">
      <alignment vertical="top"/>
    </xf>
    <xf numFmtId="0" fontId="3" fillId="3" borderId="4" xfId="0" applyFont="1" applyFill="1" applyBorder="1" applyAlignment="1">
      <alignment horizontal="center"/>
    </xf>
    <xf numFmtId="0" fontId="3" fillId="3" borderId="3" xfId="0" applyFont="1" applyFill="1" applyBorder="1" applyAlignment="1">
      <alignment horizontal="center"/>
    </xf>
    <xf numFmtId="0" fontId="1" fillId="0" borderId="4" xfId="0" applyFont="1" applyBorder="1" applyAlignment="1">
      <alignment horizontal="center" vertical="center" wrapText="1"/>
    </xf>
    <xf numFmtId="0" fontId="0" fillId="0" borderId="0" xfId="0" applyAlignment="1">
      <alignment horizontal="centerContinuous"/>
    </xf>
    <xf numFmtId="0" fontId="9" fillId="0" borderId="0" xfId="0" applyFont="1" applyAlignment="1">
      <alignment horizontal="centerContinuous"/>
    </xf>
    <xf numFmtId="0" fontId="0" fillId="0" borderId="0" xfId="0" applyAlignment="1">
      <alignment horizontal="center"/>
    </xf>
    <xf numFmtId="0" fontId="0" fillId="5" borderId="0" xfId="0" applyFill="1" applyAlignment="1">
      <alignment horizontal="center"/>
    </xf>
    <xf numFmtId="0" fontId="0" fillId="7" borderId="0" xfId="0" applyFill="1" applyAlignment="1">
      <alignment horizontal="center"/>
    </xf>
    <xf numFmtId="0" fontId="8" fillId="8" borderId="0" xfId="0" applyFont="1" applyFill="1" applyAlignment="1">
      <alignment horizontal="centerContinuous"/>
    </xf>
    <xf numFmtId="0" fontId="8" fillId="6" borderId="0" xfId="0" applyFont="1" applyFill="1" applyAlignment="1">
      <alignment horizontal="center" wrapText="1"/>
    </xf>
    <xf numFmtId="0" fontId="8" fillId="8" borderId="0" xfId="0" applyFont="1" applyFill="1" applyAlignment="1">
      <alignment horizontal="center"/>
    </xf>
    <xf numFmtId="0" fontId="8" fillId="5" borderId="0" xfId="0" applyFont="1" applyFill="1" applyAlignment="1">
      <alignment horizontal="center"/>
    </xf>
    <xf numFmtId="0" fontId="8" fillId="0" borderId="0" xfId="0" applyFont="1" applyAlignment="1">
      <alignment horizontal="center"/>
    </xf>
    <xf numFmtId="0" fontId="8" fillId="8" borderId="0" xfId="0" applyFont="1" applyFill="1" applyAlignment="1">
      <alignment horizontal="center" wrapText="1"/>
    </xf>
    <xf numFmtId="0" fontId="8" fillId="5" borderId="0" xfId="0" applyFont="1" applyFill="1" applyAlignment="1">
      <alignment horizontal="center" wrapText="1"/>
    </xf>
    <xf numFmtId="0" fontId="8" fillId="7" borderId="0" xfId="0" applyFont="1" applyFill="1" applyAlignment="1">
      <alignment horizontal="center" wrapText="1"/>
    </xf>
    <xf numFmtId="0" fontId="8" fillId="3" borderId="0" xfId="0" applyFont="1" applyFill="1" applyAlignment="1">
      <alignment horizontal="center" wrapText="1"/>
    </xf>
    <xf numFmtId="0" fontId="8" fillId="9" borderId="0" xfId="0" applyFont="1" applyFill="1" applyAlignment="1">
      <alignment horizontal="center" wrapText="1"/>
    </xf>
    <xf numFmtId="0" fontId="0" fillId="10" borderId="0" xfId="0" applyFill="1" applyAlignment="1">
      <alignment horizontal="center"/>
    </xf>
    <xf numFmtId="0" fontId="0" fillId="9" borderId="0" xfId="0" applyFill="1" applyAlignment="1">
      <alignment horizontal="center"/>
    </xf>
    <xf numFmtId="0" fontId="8" fillId="0" borderId="0" xfId="0" applyFont="1" applyAlignment="1">
      <alignment horizontal="right"/>
    </xf>
    <xf numFmtId="0" fontId="10" fillId="0" borderId="0" xfId="0" applyFont="1" applyAlignment="1">
      <alignment horizontal="center"/>
    </xf>
    <xf numFmtId="0" fontId="10" fillId="0" borderId="0" xfId="0" applyFont="1" applyAlignment="1">
      <alignment horizontal="centerContinuous"/>
    </xf>
    <xf numFmtId="0" fontId="7" fillId="4" borderId="0" xfId="0" applyFont="1" applyFill="1" applyAlignment="1">
      <alignment horizontal="center"/>
    </xf>
    <xf numFmtId="0" fontId="8" fillId="5" borderId="0" xfId="0" applyFont="1" applyFill="1" applyAlignment="1">
      <alignment horizontal="centerContinuous"/>
    </xf>
    <xf numFmtId="0" fontId="8" fillId="6" borderId="0" xfId="0" applyFont="1" applyFill="1" applyAlignment="1">
      <alignment horizontal="centerContinuous"/>
    </xf>
    <xf numFmtId="0" fontId="8" fillId="7" borderId="0" xfId="0" applyFont="1" applyFill="1" applyAlignment="1">
      <alignment horizontal="centerContinuous"/>
    </xf>
    <xf numFmtId="0" fontId="8" fillId="3" borderId="0" xfId="0" applyFont="1" applyFill="1" applyAlignment="1">
      <alignment horizontal="center"/>
    </xf>
    <xf numFmtId="0" fontId="0" fillId="6" borderId="0" xfId="0" applyFill="1" applyAlignment="1">
      <alignment horizontal="centerContinuous"/>
    </xf>
    <xf numFmtId="0" fontId="8" fillId="0" borderId="0" xfId="0" applyFont="1" applyAlignment="1">
      <alignment horizontal="centerContinuous"/>
    </xf>
    <xf numFmtId="3" fontId="0" fillId="8" borderId="0" xfId="0" applyNumberFormat="1" applyFill="1" applyAlignment="1">
      <alignment horizontal="center"/>
    </xf>
    <xf numFmtId="164" fontId="0" fillId="0" borderId="0" xfId="2" applyNumberFormat="1" applyFont="1" applyAlignment="1">
      <alignment horizontal="center"/>
    </xf>
    <xf numFmtId="165" fontId="10" fillId="0" borderId="0" xfId="2" applyNumberFormat="1" applyFont="1" applyAlignment="1">
      <alignment horizontal="center"/>
    </xf>
    <xf numFmtId="166" fontId="0" fillId="0" borderId="0" xfId="2" applyNumberFormat="1" applyFont="1" applyAlignment="1">
      <alignment horizontal="center"/>
    </xf>
    <xf numFmtId="0" fontId="16" fillId="0" borderId="0" xfId="0" applyFont="1" applyAlignment="1">
      <alignment horizontal="center"/>
    </xf>
    <xf numFmtId="42" fontId="10" fillId="0" borderId="0" xfId="1" applyNumberFormat="1" applyFont="1" applyAlignment="1">
      <alignment horizontal="center"/>
    </xf>
    <xf numFmtId="167" fontId="10" fillId="0" borderId="0" xfId="2" applyNumberFormat="1" applyFont="1" applyAlignment="1">
      <alignment horizontal="center"/>
    </xf>
    <xf numFmtId="168" fontId="0" fillId="0" borderId="0" xfId="0" applyNumberFormat="1" applyAlignment="1">
      <alignment horizontal="center"/>
    </xf>
    <xf numFmtId="41" fontId="0" fillId="0" borderId="0" xfId="0" applyNumberFormat="1" applyAlignment="1">
      <alignment horizontal="center"/>
    </xf>
    <xf numFmtId="41" fontId="0" fillId="10" borderId="0" xfId="0" applyNumberFormat="1" applyFill="1" applyAlignment="1">
      <alignment horizontal="center"/>
    </xf>
    <xf numFmtId="42" fontId="0" fillId="0" borderId="0" xfId="0" applyNumberFormat="1" applyAlignment="1">
      <alignment horizontal="center"/>
    </xf>
    <xf numFmtId="42" fontId="0" fillId="7" borderId="0" xfId="0" applyNumberFormat="1" applyFill="1" applyAlignment="1">
      <alignment horizontal="center"/>
    </xf>
    <xf numFmtId="42" fontId="0" fillId="3" borderId="0" xfId="0" applyNumberFormat="1" applyFill="1" applyAlignment="1">
      <alignment horizontal="center"/>
    </xf>
    <xf numFmtId="3" fontId="0" fillId="0" borderId="0" xfId="0" applyNumberFormat="1" applyAlignment="1">
      <alignment horizontal="right"/>
    </xf>
    <xf numFmtId="0" fontId="0" fillId="10" borderId="0" xfId="0" applyFill="1" applyAlignment="1">
      <alignment horizontal="right"/>
    </xf>
    <xf numFmtId="169" fontId="0" fillId="10" borderId="0" xfId="0" applyNumberFormat="1" applyFill="1" applyAlignment="1">
      <alignment horizontal="center"/>
    </xf>
    <xf numFmtId="169" fontId="0" fillId="5" borderId="0" xfId="0" applyNumberFormat="1" applyFill="1" applyAlignment="1">
      <alignment horizontal="center"/>
    </xf>
    <xf numFmtId="42" fontId="0" fillId="5" borderId="0" xfId="0" applyNumberFormat="1" applyFill="1" applyAlignment="1">
      <alignment horizontal="center"/>
    </xf>
    <xf numFmtId="171" fontId="11" fillId="0" borderId="0" xfId="0" applyNumberFormat="1" applyFont="1" applyAlignment="1">
      <alignment horizontal="center"/>
    </xf>
    <xf numFmtId="42" fontId="10" fillId="0" borderId="0" xfId="0" applyNumberFormat="1" applyFont="1" applyAlignment="1">
      <alignment horizontal="center"/>
    </xf>
    <xf numFmtId="42" fontId="0" fillId="0" borderId="0" xfId="0" applyNumberFormat="1"/>
    <xf numFmtId="169" fontId="0" fillId="7" borderId="0" xfId="0" applyNumberFormat="1" applyFill="1" applyAlignment="1">
      <alignment horizontal="center"/>
    </xf>
    <xf numFmtId="169" fontId="0" fillId="3" borderId="0" xfId="0" applyNumberFormat="1" applyFill="1" applyAlignment="1">
      <alignment horizontal="center"/>
    </xf>
    <xf numFmtId="41" fontId="0" fillId="5" borderId="0" xfId="0" applyNumberFormat="1" applyFill="1" applyAlignment="1">
      <alignment horizontal="right"/>
    </xf>
    <xf numFmtId="41" fontId="0" fillId="0" borderId="0" xfId="0" applyNumberFormat="1" applyAlignment="1">
      <alignment horizontal="right"/>
    </xf>
    <xf numFmtId="41" fontId="0" fillId="7" borderId="0" xfId="0" applyNumberFormat="1" applyFill="1" applyAlignment="1">
      <alignment horizontal="right"/>
    </xf>
    <xf numFmtId="41" fontId="0" fillId="3" borderId="0" xfId="0" applyNumberFormat="1" applyFill="1" applyAlignment="1">
      <alignment horizontal="right"/>
    </xf>
    <xf numFmtId="0" fontId="17" fillId="0" borderId="4" xfId="3" applyFont="1" applyBorder="1" applyAlignment="1">
      <alignment horizontal="left" vertical="center" indent="1"/>
    </xf>
    <xf numFmtId="0" fontId="17" fillId="0" borderId="2" xfId="3" applyFont="1" applyBorder="1" applyAlignment="1">
      <alignment horizontal="left" vertical="center" indent="1"/>
    </xf>
    <xf numFmtId="0" fontId="18" fillId="0" borderId="3" xfId="0" applyFont="1" applyBorder="1" applyAlignment="1">
      <alignment horizontal="left" vertical="center"/>
    </xf>
    <xf numFmtId="0" fontId="19" fillId="0" borderId="3" xfId="0" applyFont="1" applyBorder="1" applyAlignment="1">
      <alignment vertical="center" wrapText="1"/>
    </xf>
    <xf numFmtId="0" fontId="19" fillId="0" borderId="1" xfId="0" applyFont="1" applyBorder="1" applyAlignment="1">
      <alignment vertical="center" wrapText="1"/>
    </xf>
    <xf numFmtId="0" fontId="18" fillId="0" borderId="3" xfId="0" applyFont="1" applyBorder="1" applyAlignment="1">
      <alignment wrapText="1"/>
    </xf>
    <xf numFmtId="0" fontId="2" fillId="2" borderId="3" xfId="0" applyFont="1" applyFill="1" applyBorder="1"/>
    <xf numFmtId="22" fontId="2" fillId="2" borderId="3" xfId="0" applyNumberFormat="1" applyFont="1" applyFill="1" applyBorder="1" applyAlignment="1">
      <alignment horizontal="left"/>
    </xf>
    <xf numFmtId="0" fontId="2" fillId="2" borderId="3" xfId="0" applyFont="1" applyFill="1" applyBorder="1" applyAlignment="1">
      <alignment wrapText="1"/>
    </xf>
    <xf numFmtId="41" fontId="10" fillId="0" borderId="0" xfId="0" applyNumberFormat="1" applyFont="1" applyAlignment="1">
      <alignment horizontal="right"/>
    </xf>
    <xf numFmtId="170" fontId="0" fillId="5" borderId="0" xfId="0" applyNumberFormat="1" applyFill="1" applyAlignment="1">
      <alignment horizontal="center"/>
    </xf>
    <xf numFmtId="41" fontId="0" fillId="0" borderId="0" xfId="1" applyNumberFormat="1" applyFont="1" applyAlignment="1">
      <alignment horizontal="center"/>
    </xf>
    <xf numFmtId="0" fontId="8" fillId="0" borderId="0" xfId="0" applyFont="1" applyAlignment="1">
      <alignment horizontal="right"/>
    </xf>
    <xf numFmtId="0" fontId="0" fillId="5" borderId="0" xfId="0" applyFill="1" applyAlignment="1">
      <alignment horizontal="right"/>
    </xf>
  </cellXfs>
  <cellStyles count="4">
    <cellStyle name="Currency" xfId="1" builtinId="4"/>
    <cellStyle name="Hyperlink" xfId="3" builtinId="8"/>
    <cellStyle name="Normal" xfId="0" builtinId="0"/>
    <cellStyle name="Percent" xfId="2" builtinId="5"/>
  </cellStyles>
  <dxfs count="8">
    <dxf>
      <font>
        <b/>
        <i val="0"/>
        <color theme="0"/>
      </font>
      <fill>
        <patternFill>
          <bgColor rgb="FFFF0000"/>
        </patternFill>
      </fill>
    </dxf>
    <dxf>
      <font>
        <b/>
        <i val="0"/>
        <color rgb="FF0000FF"/>
      </font>
    </dxf>
    <dxf>
      <font>
        <b/>
        <i val="0"/>
        <color rgb="FF19893C"/>
      </font>
    </dxf>
    <dxf>
      <font>
        <b/>
        <i val="0"/>
        <color rgb="FFFF0000"/>
      </font>
    </dxf>
    <dxf>
      <font>
        <b/>
        <i val="0"/>
        <color theme="0"/>
      </font>
      <fill>
        <patternFill>
          <bgColor rgb="FFFF0000"/>
        </patternFill>
      </fill>
    </dxf>
    <dxf>
      <font>
        <b/>
        <i val="0"/>
        <color rgb="FF0000FF"/>
      </font>
    </dxf>
    <dxf>
      <font>
        <b/>
        <i val="0"/>
        <color rgb="FF19893C"/>
      </font>
    </dxf>
    <dxf>
      <font>
        <b/>
        <i val="0"/>
        <color rgb="FFFF0000"/>
      </font>
    </dxf>
  </dxfs>
  <tableStyles count="0" defaultTableStyle="TableStyleMedium2" defaultPivotStyle="PivotStyleLight16"/>
  <colors>
    <mruColors>
      <color rgb="FF0000FF"/>
      <color rgb="FF19893C"/>
      <color rgb="FFCCCCFF"/>
      <color rgb="FFFFCC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AF63-C520-431D-8DDE-8F76518DEA9C}">
  <dimension ref="A1:B10"/>
  <sheetViews>
    <sheetView zoomScale="80" zoomScaleNormal="80" workbookViewId="0"/>
  </sheetViews>
  <sheetFormatPr defaultRowHeight="14.25" x14ac:dyDescent="0.65"/>
  <cols>
    <col min="1" max="1" width="37.31640625" style="1" customWidth="1"/>
    <col min="2" max="2" width="131.6796875" style="1" customWidth="1"/>
    <col min="3" max="16384" width="8.7265625" style="1"/>
  </cols>
  <sheetData>
    <row r="1" spans="1:2" ht="27.75" x14ac:dyDescent="1.1499999999999999">
      <c r="A1" s="4" t="s">
        <v>8</v>
      </c>
      <c r="B1" s="5"/>
    </row>
    <row r="2" spans="1:2" x14ac:dyDescent="0.65">
      <c r="A2" s="3"/>
      <c r="B2" s="2"/>
    </row>
    <row r="3" spans="1:2" ht="18" x14ac:dyDescent="0.8">
      <c r="A3" s="6" t="s">
        <v>7</v>
      </c>
      <c r="B3" s="71" t="s">
        <v>6</v>
      </c>
    </row>
    <row r="4" spans="1:2" ht="18" x14ac:dyDescent="0.8">
      <c r="A4" s="6" t="s">
        <v>5</v>
      </c>
      <c r="B4" s="72">
        <v>44837.073660300928</v>
      </c>
    </row>
    <row r="5" spans="1:2" ht="18" x14ac:dyDescent="0.8">
      <c r="A5" s="7" t="s">
        <v>4</v>
      </c>
      <c r="B5" s="73" t="s">
        <v>9</v>
      </c>
    </row>
    <row r="6" spans="1:2" ht="137.25" x14ac:dyDescent="0.65">
      <c r="A6" s="10" t="s">
        <v>10</v>
      </c>
      <c r="B6" s="70" t="s">
        <v>11</v>
      </c>
    </row>
    <row r="7" spans="1:2" ht="18" x14ac:dyDescent="0.8">
      <c r="A7" s="8" t="s">
        <v>3</v>
      </c>
      <c r="B7" s="9" t="s">
        <v>2</v>
      </c>
    </row>
    <row r="8" spans="1:2" ht="38.75" customHeight="1" x14ac:dyDescent="0.65">
      <c r="A8" s="65" t="s">
        <v>1</v>
      </c>
      <c r="B8" s="67" t="s">
        <v>0</v>
      </c>
    </row>
    <row r="9" spans="1:2" ht="110.75" customHeight="1" x14ac:dyDescent="0.65">
      <c r="A9" s="65" t="s">
        <v>54</v>
      </c>
      <c r="B9" s="68" t="s">
        <v>56</v>
      </c>
    </row>
    <row r="10" spans="1:2" ht="37.75" customHeight="1" thickBot="1" x14ac:dyDescent="0.8">
      <c r="A10" s="66" t="s">
        <v>55</v>
      </c>
      <c r="B10" s="69" t="s">
        <v>57</v>
      </c>
    </row>
  </sheetData>
  <hyperlinks>
    <hyperlink ref="A8" location="Documentation!A1" display="Documentation" xr:uid="{968E99E0-8384-4C32-A987-5027981C0775}"/>
    <hyperlink ref="A9" location="Auto!A1" display="Auto" xr:uid="{F82DE909-41A9-47CD-B35C-FE86052095C6}"/>
    <hyperlink ref="A10" location="Auto_2!A1" display="Auto_2" xr:uid="{CCD0EC93-C191-4A98-8B93-45F304278C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C163-A775-4A7B-9B3E-38FEC0F6B863}">
  <dimension ref="A1:T39"/>
  <sheetViews>
    <sheetView tabSelected="1" zoomScale="73" zoomScaleNormal="73" workbookViewId="0">
      <pane xSplit="1" ySplit="10" topLeftCell="B11" activePane="bottomRight" state="frozen"/>
      <selection pane="topRight" activeCell="B1" sqref="B1"/>
      <selection pane="bottomLeft" activeCell="A11" sqref="A11"/>
      <selection pane="bottomRight" activeCell="O12" sqref="O12"/>
    </sheetView>
  </sheetViews>
  <sheetFormatPr defaultRowHeight="14.75" outlineLevelRow="1" x14ac:dyDescent="0.75"/>
  <cols>
    <col min="1" max="1" width="12.36328125" bestFit="1" customWidth="1"/>
    <col min="7" max="10" width="11.86328125" bestFit="1" customWidth="1"/>
    <col min="11" max="11" width="11.90625" bestFit="1" customWidth="1"/>
    <col min="12" max="12" width="11.6328125" customWidth="1"/>
    <col min="14" max="14" width="10.86328125" bestFit="1" customWidth="1"/>
    <col min="15" max="15" width="10.90625" bestFit="1" customWidth="1"/>
    <col min="16" max="16" width="11.86328125" customWidth="1"/>
    <col min="20" max="20" width="9.36328125" bestFit="1" customWidth="1"/>
  </cols>
  <sheetData>
    <row r="1" spans="1:20" ht="21" x14ac:dyDescent="1">
      <c r="A1" s="12" t="s">
        <v>9</v>
      </c>
      <c r="B1" s="12"/>
      <c r="C1" s="12"/>
      <c r="D1" s="12"/>
      <c r="E1" s="12"/>
      <c r="F1" s="12"/>
      <c r="G1" s="12"/>
      <c r="H1" s="12"/>
      <c r="I1" s="12"/>
      <c r="J1" s="12"/>
      <c r="K1" s="12"/>
      <c r="L1" s="12"/>
      <c r="M1" s="12"/>
      <c r="N1" s="12"/>
      <c r="O1" s="12"/>
      <c r="P1" s="12"/>
      <c r="Q1" s="12"/>
      <c r="R1" s="12"/>
    </row>
    <row r="2" spans="1:20" outlineLevel="1" x14ac:dyDescent="0.75">
      <c r="A2" s="13"/>
      <c r="B2" s="13"/>
      <c r="C2" s="13"/>
      <c r="D2" s="13"/>
      <c r="E2" s="13"/>
      <c r="F2" s="13"/>
      <c r="G2" s="13"/>
      <c r="H2" s="13"/>
      <c r="I2" s="13"/>
      <c r="J2" s="13"/>
      <c r="K2" s="13"/>
      <c r="L2" s="13"/>
      <c r="M2" s="13"/>
      <c r="N2" s="13"/>
      <c r="O2" s="13"/>
      <c r="P2" s="13"/>
      <c r="Q2" s="13"/>
      <c r="R2" s="13"/>
      <c r="S2" s="13"/>
    </row>
    <row r="3" spans="1:20" outlineLevel="1" x14ac:dyDescent="0.75">
      <c r="A3" s="13"/>
      <c r="B3" s="13"/>
      <c r="C3" s="32" t="s">
        <v>48</v>
      </c>
      <c r="D3" s="32"/>
      <c r="E3" s="32"/>
      <c r="F3" s="32"/>
      <c r="G3" s="32"/>
      <c r="H3" s="32"/>
      <c r="I3" s="32"/>
      <c r="J3" s="32"/>
      <c r="K3" s="32"/>
      <c r="L3" s="33" t="s">
        <v>47</v>
      </c>
      <c r="M3" s="33"/>
      <c r="N3" s="34" t="s">
        <v>46</v>
      </c>
      <c r="O3" s="34"/>
      <c r="P3" s="35" t="s">
        <v>45</v>
      </c>
      <c r="Q3" s="13"/>
      <c r="R3" s="13"/>
      <c r="S3" s="13"/>
    </row>
    <row r="4" spans="1:20" outlineLevel="1" x14ac:dyDescent="0.75">
      <c r="A4" s="13"/>
      <c r="B4" s="13"/>
      <c r="C4" s="32" t="s">
        <v>44</v>
      </c>
      <c r="D4" s="32"/>
      <c r="E4" s="32"/>
      <c r="F4" s="32"/>
      <c r="G4" s="32"/>
      <c r="H4" s="32"/>
      <c r="I4" s="32"/>
      <c r="J4" s="32"/>
      <c r="K4" s="32"/>
      <c r="L4" s="36" t="s">
        <v>43</v>
      </c>
      <c r="M4" s="33"/>
      <c r="N4" s="15" t="s">
        <v>42</v>
      </c>
      <c r="O4" s="15" t="s">
        <v>41</v>
      </c>
      <c r="P4" s="35" t="s">
        <v>40</v>
      </c>
      <c r="Q4" s="13"/>
      <c r="R4" s="13"/>
      <c r="S4" s="13"/>
    </row>
    <row r="5" spans="1:20" outlineLevel="1" x14ac:dyDescent="0.75">
      <c r="A5" s="31" t="s">
        <v>39</v>
      </c>
      <c r="B5" s="13"/>
      <c r="C5" s="14"/>
      <c r="D5" s="14"/>
      <c r="E5" s="14"/>
      <c r="F5" s="14"/>
      <c r="G5" s="19" t="s">
        <v>28</v>
      </c>
      <c r="H5" s="19" t="s">
        <v>27</v>
      </c>
      <c r="I5" s="19" t="s">
        <v>26</v>
      </c>
      <c r="J5" s="19" t="s">
        <v>25</v>
      </c>
      <c r="K5" s="19" t="s">
        <v>38</v>
      </c>
      <c r="L5" s="40">
        <v>0.05</v>
      </c>
      <c r="M5" s="42" t="s">
        <v>49</v>
      </c>
      <c r="N5" s="15" t="s">
        <v>37</v>
      </c>
      <c r="O5" s="15" t="s">
        <v>36</v>
      </c>
      <c r="P5" s="43">
        <v>20000</v>
      </c>
      <c r="Q5" s="13"/>
      <c r="R5" s="13"/>
      <c r="S5" s="13"/>
    </row>
    <row r="6" spans="1:20" outlineLevel="1" x14ac:dyDescent="0.75">
      <c r="A6" s="31" t="s">
        <v>35</v>
      </c>
      <c r="B6" s="13"/>
      <c r="C6" s="78" t="s">
        <v>34</v>
      </c>
      <c r="D6" s="78"/>
      <c r="E6" s="78"/>
      <c r="F6" s="78"/>
      <c r="G6" s="74">
        <v>300</v>
      </c>
      <c r="H6" s="74">
        <v>425</v>
      </c>
      <c r="I6" s="74">
        <v>410</v>
      </c>
      <c r="J6" s="74">
        <v>320</v>
      </c>
      <c r="K6" s="75">
        <f>SUM(G6:J6)</f>
        <v>1455</v>
      </c>
      <c r="L6" s="40">
        <v>0.1</v>
      </c>
      <c r="M6" s="42" t="s">
        <v>50</v>
      </c>
      <c r="N6" s="44">
        <v>0.01</v>
      </c>
      <c r="O6" s="43">
        <v>5000</v>
      </c>
      <c r="P6" s="13"/>
      <c r="Q6" s="13"/>
      <c r="R6" s="13"/>
      <c r="S6" s="13"/>
    </row>
    <row r="7" spans="1:20" outlineLevel="1" x14ac:dyDescent="0.75">
      <c r="A7" s="56">
        <v>200000</v>
      </c>
      <c r="B7" s="13"/>
      <c r="C7" s="78" t="s">
        <v>33</v>
      </c>
      <c r="D7" s="78"/>
      <c r="E7" s="78"/>
      <c r="F7" s="78"/>
      <c r="G7" s="57">
        <v>75</v>
      </c>
      <c r="H7" s="57">
        <v>109</v>
      </c>
      <c r="I7" s="57">
        <v>88</v>
      </c>
      <c r="J7" s="57">
        <v>122</v>
      </c>
      <c r="K7" s="14"/>
      <c r="L7" s="41">
        <f>L6+0.000000000000001</f>
        <v>0.100000000000001</v>
      </c>
      <c r="M7" s="42" t="s">
        <v>51</v>
      </c>
      <c r="N7" s="44">
        <v>0.1</v>
      </c>
      <c r="O7" s="43">
        <v>15000</v>
      </c>
      <c r="P7" s="13"/>
      <c r="Q7" s="13"/>
      <c r="R7" s="13"/>
      <c r="S7" s="13"/>
    </row>
    <row r="8" spans="1:20" x14ac:dyDescent="0.75">
      <c r="A8" s="13"/>
      <c r="B8" s="13"/>
      <c r="C8" s="13"/>
      <c r="D8" s="13"/>
      <c r="E8" s="13"/>
      <c r="F8" s="13"/>
      <c r="G8" s="13"/>
      <c r="H8" s="13"/>
      <c r="I8" s="13"/>
      <c r="J8" s="13"/>
      <c r="K8" s="13"/>
      <c r="L8" s="13"/>
      <c r="M8" s="13"/>
      <c r="N8" s="13"/>
      <c r="O8" s="13"/>
      <c r="P8" s="13"/>
      <c r="Q8" s="13">
        <f>COUNTIFS(K11:K22,RANK(F11,$F$11:$F$22)=1)</f>
        <v>0</v>
      </c>
      <c r="R8" s="13"/>
      <c r="S8" s="13"/>
    </row>
    <row r="9" spans="1:20" s="13" customFormat="1" x14ac:dyDescent="0.75">
      <c r="A9" s="16" t="s">
        <v>32</v>
      </c>
      <c r="B9" s="16"/>
      <c r="C9" s="16"/>
      <c r="D9" s="16"/>
      <c r="E9" s="16"/>
      <c r="F9" s="16"/>
      <c r="G9" s="32" t="s">
        <v>31</v>
      </c>
      <c r="H9" s="32"/>
      <c r="I9" s="32"/>
      <c r="J9" s="32"/>
      <c r="K9" s="32"/>
      <c r="L9" s="20"/>
      <c r="M9" s="20"/>
      <c r="N9" s="20"/>
      <c r="O9" s="20"/>
      <c r="P9" s="20"/>
      <c r="Q9" s="20"/>
      <c r="R9" s="20"/>
    </row>
    <row r="10" spans="1:20" s="13" customFormat="1" ht="59" x14ac:dyDescent="0.75">
      <c r="A10" s="18" t="s">
        <v>30</v>
      </c>
      <c r="B10" s="18" t="s">
        <v>28</v>
      </c>
      <c r="C10" s="18" t="s">
        <v>27</v>
      </c>
      <c r="D10" s="18" t="s">
        <v>26</v>
      </c>
      <c r="E10" s="18" t="s">
        <v>25</v>
      </c>
      <c r="F10" s="21" t="s">
        <v>29</v>
      </c>
      <c r="G10" s="19" t="s">
        <v>28</v>
      </c>
      <c r="H10" s="19" t="s">
        <v>27</v>
      </c>
      <c r="I10" s="19" t="s">
        <v>26</v>
      </c>
      <c r="J10" s="19" t="s">
        <v>25</v>
      </c>
      <c r="K10" s="22" t="s">
        <v>24</v>
      </c>
      <c r="L10" s="17" t="s">
        <v>23</v>
      </c>
      <c r="M10" s="17" t="s">
        <v>22</v>
      </c>
      <c r="N10" s="23" t="s">
        <v>21</v>
      </c>
      <c r="O10" s="24" t="s">
        <v>20</v>
      </c>
      <c r="P10" s="25" t="s">
        <v>19</v>
      </c>
      <c r="Q10" s="25" t="s">
        <v>18</v>
      </c>
      <c r="R10" s="25" t="s">
        <v>17</v>
      </c>
    </row>
    <row r="11" spans="1:20" x14ac:dyDescent="0.75">
      <c r="A11" s="29">
        <v>2339</v>
      </c>
      <c r="B11" s="29">
        <v>362</v>
      </c>
      <c r="C11" s="29">
        <v>486</v>
      </c>
      <c r="D11" s="29">
        <v>426</v>
      </c>
      <c r="E11" s="29">
        <v>315</v>
      </c>
      <c r="F11" s="51">
        <v>1805</v>
      </c>
      <c r="G11" s="48">
        <f>IF(B11&gt;G$6, G$7*B11, 0)</f>
        <v>27150</v>
      </c>
      <c r="H11" s="48">
        <f>IF(C11&gt;H$6, H$7*C11, 0)</f>
        <v>52974</v>
      </c>
      <c r="I11" s="48">
        <f>IF(D11&gt;I$6, I$7*D11, 0)</f>
        <v>37488</v>
      </c>
      <c r="J11" s="48">
        <f>IF(E11&gt;J$6, J$7*E11, 0)</f>
        <v>0</v>
      </c>
      <c r="K11" s="48">
        <f>SUM(G11:J11)</f>
        <v>117612</v>
      </c>
      <c r="L11" s="39">
        <f>(F11-$K$6)/$K$6</f>
        <v>0.24054982817869416</v>
      </c>
      <c r="M11" s="13" t="str" cm="1">
        <f t="array" ref="M11">_xlfn.IFS(ABS(L11)&lt;=$L$5, "Excellent", ABS(L11)&lt;=$L$6,"Good", ABS(L11)&gt;$L$7, "Poor")</f>
        <v>Poor</v>
      </c>
      <c r="N11" s="48" cm="1">
        <f t="array" ref="N11">_xlfn.IFS(AND(L11&gt;=$N$6, L11&lt;$N$7),$O$6,L11&gt;=$N$7,$O$7, L11&lt;N6, 0)</f>
        <v>15000</v>
      </c>
      <c r="O11" s="48">
        <f>IF(F11=MAX($F$11:$F$22),$P$5/COUNTIFS($F$11:$F$22, F11), 0)</f>
        <v>6666.666666666667</v>
      </c>
      <c r="P11" s="13" t="b">
        <f>AND(K11=0, N11=0, O11=0)</f>
        <v>0</v>
      </c>
      <c r="Q11" s="13" t="b">
        <f>OR(K11&lt;&gt;0, N11&lt;&gt;0, O11&lt;&gt;0)</f>
        <v>1</v>
      </c>
      <c r="R11" s="13" t="b">
        <f>AND(K11&lt;&gt;0, N11=0, O11=0)</f>
        <v>0</v>
      </c>
      <c r="S11" s="45" t="str">
        <f t="shared" ref="S11:S21" si="0">IF(RANK(F11,$F$11:$F$22)=1, "YES", "NO")</f>
        <v>YES</v>
      </c>
      <c r="T11" s="58"/>
    </row>
    <row r="12" spans="1:20" x14ac:dyDescent="0.75">
      <c r="A12" s="29">
        <v>2325</v>
      </c>
      <c r="B12" s="29">
        <v>325</v>
      </c>
      <c r="C12" s="29">
        <v>414</v>
      </c>
      <c r="D12" s="29">
        <v>372</v>
      </c>
      <c r="E12" s="29">
        <v>243</v>
      </c>
      <c r="F12" s="51">
        <f t="shared" ref="F12:F21" si="1">SUM(B12:E12)</f>
        <v>1354</v>
      </c>
      <c r="G12" s="76">
        <f t="shared" ref="G12:G21" si="2">IF(B12&gt;G$6, G$7*B12, 0)</f>
        <v>24375</v>
      </c>
      <c r="H12" s="46">
        <f t="shared" ref="H12:H21" si="3">IF(C12&gt;H$6, H$7*C12, 0)</f>
        <v>0</v>
      </c>
      <c r="I12" s="46">
        <f t="shared" ref="I12:I21" si="4">IF(D12&gt;I$6, I$7*D12, 0)</f>
        <v>0</v>
      </c>
      <c r="J12" s="46">
        <f t="shared" ref="J12:J21" si="5">IF(E12&gt;J$6, J$7*E12, 0)</f>
        <v>0</v>
      </c>
      <c r="K12" s="46">
        <f t="shared" ref="K12:K21" si="6">SUM(G12:J12)</f>
        <v>24375</v>
      </c>
      <c r="L12" s="39">
        <f t="shared" ref="L12:L21" si="7">(F12-$K$6)/$K$6</f>
        <v>-6.941580756013746E-2</v>
      </c>
      <c r="M12" s="13" t="str" cm="1">
        <f t="array" ref="M12">_xlfn.IFS(ABS(L12)&lt;=$L$5, "Excellent", ABS(L12)&lt;=$L$6,"Good", ABS(L12)&gt;$L$7, "Poor")</f>
        <v>Good</v>
      </c>
      <c r="N12" s="46" cm="1">
        <f t="array" ref="N12">_xlfn.IFS(AND(L12&gt;=$N$6, L12&lt;$N$7),$O$6,L12&gt;=$N$7,$O$7, L12&lt;N7, 0)</f>
        <v>0</v>
      </c>
      <c r="O12" s="48">
        <f t="shared" ref="O12:O21" si="8">IF(F12=MAX($F$11:$F$22),$P$5/COUNTIFS($F$11:$F$22, MAX($F$11:$F$22)), 0)</f>
        <v>0</v>
      </c>
      <c r="P12" s="13" t="b">
        <f t="shared" ref="P12:P21" si="9">AND(K12=0, N12=0, O12=0)</f>
        <v>0</v>
      </c>
      <c r="Q12" s="13" t="b">
        <f t="shared" ref="Q12:Q21" si="10">OR(K12&lt;&gt;0, N12&lt;&gt;0, O12&lt;&gt;0)</f>
        <v>1</v>
      </c>
      <c r="R12" s="13" t="b">
        <f t="shared" ref="R12:R21" si="11">AND(K12&lt;&gt;0, N12=0, O12=0)</f>
        <v>1</v>
      </c>
      <c r="S12" s="45" t="str">
        <f t="shared" si="0"/>
        <v>NO</v>
      </c>
      <c r="T12" s="58"/>
    </row>
    <row r="13" spans="1:20" x14ac:dyDescent="0.75">
      <c r="A13" s="29">
        <v>2360</v>
      </c>
      <c r="B13" s="29">
        <v>284</v>
      </c>
      <c r="C13" s="29">
        <v>119</v>
      </c>
      <c r="D13" s="29">
        <v>262</v>
      </c>
      <c r="E13" s="29">
        <v>217</v>
      </c>
      <c r="F13" s="51">
        <v>1805</v>
      </c>
      <c r="G13" s="76">
        <f t="shared" si="2"/>
        <v>0</v>
      </c>
      <c r="H13" s="46">
        <f t="shared" si="3"/>
        <v>0</v>
      </c>
      <c r="I13" s="46">
        <f t="shared" si="4"/>
        <v>0</v>
      </c>
      <c r="J13" s="46">
        <f t="shared" si="5"/>
        <v>0</v>
      </c>
      <c r="K13" s="46">
        <f t="shared" si="6"/>
        <v>0</v>
      </c>
      <c r="L13" s="39">
        <f t="shared" si="7"/>
        <v>0.24054982817869416</v>
      </c>
      <c r="M13" s="13" t="str" cm="1">
        <f t="array" ref="M13">_xlfn.IFS(ABS(L13)&lt;=$L$5, "Excellent", ABS(L13)&lt;=$L$6,"Good", ABS(L13)&gt;$L$7, "Poor")</f>
        <v>Poor</v>
      </c>
      <c r="N13" s="46" cm="1">
        <f t="array" ref="N13">_xlfn.IFS(AND(L13&gt;=$N$6, L13&lt;$N$7),$O$6,L13&gt;=$N$7,$O$7, L13&lt;N8, 0)</f>
        <v>15000</v>
      </c>
      <c r="O13" s="48">
        <f t="shared" si="8"/>
        <v>6666.666666666667</v>
      </c>
      <c r="P13" s="13" t="b">
        <f t="shared" si="9"/>
        <v>0</v>
      </c>
      <c r="Q13" s="13" t="b">
        <f t="shared" si="10"/>
        <v>1</v>
      </c>
      <c r="R13" s="13" t="b">
        <f t="shared" si="11"/>
        <v>0</v>
      </c>
      <c r="S13" s="45" t="str">
        <f t="shared" si="0"/>
        <v>YES</v>
      </c>
      <c r="T13" s="58"/>
    </row>
    <row r="14" spans="1:20" x14ac:dyDescent="0.75">
      <c r="A14" s="29">
        <v>2358</v>
      </c>
      <c r="B14" s="29">
        <v>321</v>
      </c>
      <c r="C14" s="29">
        <v>329</v>
      </c>
      <c r="D14" s="29">
        <v>294</v>
      </c>
      <c r="E14" s="29">
        <v>144</v>
      </c>
      <c r="F14" s="51">
        <f t="shared" si="1"/>
        <v>1088</v>
      </c>
      <c r="G14" s="76">
        <f t="shared" si="2"/>
        <v>24075</v>
      </c>
      <c r="H14" s="46">
        <f t="shared" si="3"/>
        <v>0</v>
      </c>
      <c r="I14" s="46">
        <f t="shared" si="4"/>
        <v>0</v>
      </c>
      <c r="J14" s="46">
        <f t="shared" si="5"/>
        <v>0</v>
      </c>
      <c r="K14" s="46">
        <f t="shared" si="6"/>
        <v>24075</v>
      </c>
      <c r="L14" s="39">
        <f t="shared" si="7"/>
        <v>-0.25223367697594501</v>
      </c>
      <c r="M14" s="13" t="str" cm="1">
        <f t="array" ref="M14">_xlfn.IFS(ABS(L14)&lt;=$L$5, "Excellent", ABS(L14)&lt;=$L$6,"Good", ABS(L14)&gt;$L$7, "Poor")</f>
        <v>Poor</v>
      </c>
      <c r="N14" s="46" cm="1">
        <f t="array" ref="N14">_xlfn.IFS(AND(L14&gt;=$N$6, L14&lt;$N$7),$O$6,L14&gt;=$N$7,$O$7, L14&lt;N9, 0)</f>
        <v>0</v>
      </c>
      <c r="O14" s="48">
        <f t="shared" si="8"/>
        <v>0</v>
      </c>
      <c r="P14" s="13" t="b">
        <f t="shared" si="9"/>
        <v>0</v>
      </c>
      <c r="Q14" s="13" t="b">
        <f t="shared" si="10"/>
        <v>1</v>
      </c>
      <c r="R14" s="13" t="b">
        <f t="shared" si="11"/>
        <v>1</v>
      </c>
      <c r="S14" s="45" t="str">
        <f t="shared" si="0"/>
        <v>NO</v>
      </c>
      <c r="T14" s="58"/>
    </row>
    <row r="15" spans="1:20" x14ac:dyDescent="0.75">
      <c r="A15" s="29">
        <v>2374</v>
      </c>
      <c r="B15" s="29">
        <v>525</v>
      </c>
      <c r="C15" s="29">
        <v>226</v>
      </c>
      <c r="D15" s="29">
        <v>234</v>
      </c>
      <c r="E15" s="29">
        <v>211</v>
      </c>
      <c r="F15" s="51">
        <f t="shared" si="1"/>
        <v>1196</v>
      </c>
      <c r="G15" s="76">
        <f t="shared" si="2"/>
        <v>39375</v>
      </c>
      <c r="H15" s="46">
        <f t="shared" si="3"/>
        <v>0</v>
      </c>
      <c r="I15" s="46">
        <f t="shared" si="4"/>
        <v>0</v>
      </c>
      <c r="J15" s="46">
        <f t="shared" si="5"/>
        <v>0</v>
      </c>
      <c r="K15" s="46">
        <f t="shared" si="6"/>
        <v>39375</v>
      </c>
      <c r="L15" s="39">
        <f t="shared" si="7"/>
        <v>-0.17800687285223368</v>
      </c>
      <c r="M15" s="13" t="str" cm="1">
        <f t="array" ref="M15">_xlfn.IFS(ABS(L15)&lt;=$L$5, "Excellent", ABS(L15)&lt;=$L$6,"Good", ABS(L15)&gt;$L$7, "Poor")</f>
        <v>Poor</v>
      </c>
      <c r="N15" s="46" cm="1">
        <f t="array" ref="N15">_xlfn.IFS(AND(L15&gt;=$N$6, L15&lt;$N$7),$O$6,L15&gt;=$N$7,$O$7, L15&lt;N10, 0)</f>
        <v>0</v>
      </c>
      <c r="O15" s="48">
        <f t="shared" si="8"/>
        <v>0</v>
      </c>
      <c r="P15" s="13" t="b">
        <f t="shared" si="9"/>
        <v>0</v>
      </c>
      <c r="Q15" s="13" t="b">
        <f t="shared" si="10"/>
        <v>1</v>
      </c>
      <c r="R15" s="13" t="b">
        <f t="shared" si="11"/>
        <v>1</v>
      </c>
      <c r="S15" s="45" t="str">
        <f t="shared" si="0"/>
        <v>NO</v>
      </c>
      <c r="T15" s="58"/>
    </row>
    <row r="16" spans="1:20" x14ac:dyDescent="0.75">
      <c r="A16" s="29">
        <v>2390</v>
      </c>
      <c r="B16" s="29">
        <v>311</v>
      </c>
      <c r="C16" s="29">
        <v>501</v>
      </c>
      <c r="D16" s="29">
        <v>489</v>
      </c>
      <c r="E16" s="29">
        <v>504</v>
      </c>
      <c r="F16" s="51">
        <f t="shared" si="1"/>
        <v>1805</v>
      </c>
      <c r="G16" s="76">
        <f t="shared" si="2"/>
        <v>23325</v>
      </c>
      <c r="H16" s="46">
        <f t="shared" si="3"/>
        <v>54609</v>
      </c>
      <c r="I16" s="46">
        <f t="shared" si="4"/>
        <v>43032</v>
      </c>
      <c r="J16" s="46">
        <f t="shared" si="5"/>
        <v>61488</v>
      </c>
      <c r="K16" s="46">
        <f t="shared" si="6"/>
        <v>182454</v>
      </c>
      <c r="L16" s="39">
        <f t="shared" si="7"/>
        <v>0.24054982817869416</v>
      </c>
      <c r="M16" s="13" t="str" cm="1">
        <f t="array" ref="M16">_xlfn.IFS(ABS(L16)&lt;=$L$5, "Excellent", ABS(L16)&lt;=$L$6,"Good", ABS(L16)&gt;$L$7, "Poor")</f>
        <v>Poor</v>
      </c>
      <c r="N16" s="46" cm="1">
        <f t="array" ref="N16">_xlfn.IFS(AND(L16&gt;=$N$6, L16&lt;$N$7),$O$6,L16&gt;=$N$7,$O$7, L16&lt;N11, 0)</f>
        <v>15000</v>
      </c>
      <c r="O16" s="48">
        <f t="shared" si="8"/>
        <v>6666.666666666667</v>
      </c>
      <c r="P16" s="13" t="b">
        <f t="shared" si="9"/>
        <v>0</v>
      </c>
      <c r="Q16" s="13" t="b">
        <f t="shared" si="10"/>
        <v>1</v>
      </c>
      <c r="R16" s="13" t="b">
        <f t="shared" si="11"/>
        <v>0</v>
      </c>
      <c r="S16" s="45" t="str">
        <f t="shared" si="0"/>
        <v>YES</v>
      </c>
      <c r="T16" s="58"/>
    </row>
    <row r="17" spans="1:20" x14ac:dyDescent="0.75">
      <c r="A17" s="29">
        <v>2352</v>
      </c>
      <c r="B17" s="29">
        <v>368</v>
      </c>
      <c r="C17" s="29">
        <v>212</v>
      </c>
      <c r="D17" s="29">
        <v>102</v>
      </c>
      <c r="E17" s="29">
        <v>365</v>
      </c>
      <c r="F17" s="51">
        <f t="shared" si="1"/>
        <v>1047</v>
      </c>
      <c r="G17" s="76">
        <f t="shared" si="2"/>
        <v>27600</v>
      </c>
      <c r="H17" s="46">
        <f t="shared" si="3"/>
        <v>0</v>
      </c>
      <c r="I17" s="46">
        <f t="shared" si="4"/>
        <v>0</v>
      </c>
      <c r="J17" s="46">
        <f t="shared" si="5"/>
        <v>44530</v>
      </c>
      <c r="K17" s="46">
        <f t="shared" si="6"/>
        <v>72130</v>
      </c>
      <c r="L17" s="39">
        <f t="shared" si="7"/>
        <v>-0.28041237113402062</v>
      </c>
      <c r="M17" s="13" t="str" cm="1">
        <f t="array" ref="M17">_xlfn.IFS(ABS(L17)&lt;=$L$5, "Excellent", ABS(L17)&lt;=$L$6,"Good", ABS(L17)&gt;$L$7, "Poor")</f>
        <v>Poor</v>
      </c>
      <c r="N17" s="46" cm="1">
        <f t="array" ref="N17">_xlfn.IFS(AND(L17&gt;=$N$6, L17&lt;$N$7),$O$6,L17&gt;=$N$7,$O$7, L17&lt;N12, 0)</f>
        <v>0</v>
      </c>
      <c r="O17" s="48">
        <f t="shared" si="8"/>
        <v>0</v>
      </c>
      <c r="P17" s="13" t="b">
        <f t="shared" si="9"/>
        <v>0</v>
      </c>
      <c r="Q17" s="13" t="b">
        <f t="shared" si="10"/>
        <v>1</v>
      </c>
      <c r="R17" s="13" t="b">
        <f t="shared" si="11"/>
        <v>1</v>
      </c>
      <c r="S17" s="45" t="str">
        <f t="shared" si="0"/>
        <v>NO</v>
      </c>
      <c r="T17" s="58"/>
    </row>
    <row r="18" spans="1:20" x14ac:dyDescent="0.75">
      <c r="A18" s="29">
        <v>2345</v>
      </c>
      <c r="B18" s="29">
        <v>202</v>
      </c>
      <c r="C18" s="29">
        <v>394</v>
      </c>
      <c r="D18" s="29">
        <v>201</v>
      </c>
      <c r="E18" s="29">
        <v>417</v>
      </c>
      <c r="F18" s="51">
        <f t="shared" si="1"/>
        <v>1214</v>
      </c>
      <c r="G18" s="76">
        <f t="shared" si="2"/>
        <v>0</v>
      </c>
      <c r="H18" s="46">
        <f t="shared" si="3"/>
        <v>0</v>
      </c>
      <c r="I18" s="46">
        <f t="shared" si="4"/>
        <v>0</v>
      </c>
      <c r="J18" s="46">
        <f t="shared" si="5"/>
        <v>50874</v>
      </c>
      <c r="K18" s="46">
        <f t="shared" si="6"/>
        <v>50874</v>
      </c>
      <c r="L18" s="39">
        <f t="shared" si="7"/>
        <v>-0.16563573883161511</v>
      </c>
      <c r="M18" s="13" t="str" cm="1">
        <f t="array" ref="M18">_xlfn.IFS(ABS(L18)&lt;=$L$5, "Excellent", ABS(L18)&lt;=$L$6,"Good", ABS(L18)&gt;$L$7, "Poor")</f>
        <v>Poor</v>
      </c>
      <c r="N18" s="46" cm="1">
        <f t="array" ref="N18">_xlfn.IFS(AND(L18&gt;=$N$6, L18&lt;$N$7),$O$6,L18&gt;=$N$7,$O$7, L18&lt;N13, 0)</f>
        <v>0</v>
      </c>
      <c r="O18" s="48">
        <f t="shared" si="8"/>
        <v>0</v>
      </c>
      <c r="P18" s="13" t="b">
        <f t="shared" si="9"/>
        <v>0</v>
      </c>
      <c r="Q18" s="13" t="b">
        <f t="shared" si="10"/>
        <v>1</v>
      </c>
      <c r="R18" s="13" t="b">
        <f t="shared" si="11"/>
        <v>1</v>
      </c>
      <c r="S18" s="45" t="str">
        <f t="shared" si="0"/>
        <v>NO</v>
      </c>
      <c r="T18" s="58"/>
    </row>
    <row r="19" spans="1:20" x14ac:dyDescent="0.75">
      <c r="A19" s="29">
        <v>2369</v>
      </c>
      <c r="B19" s="29">
        <v>183</v>
      </c>
      <c r="C19" s="29">
        <v>280</v>
      </c>
      <c r="D19" s="29">
        <v>454</v>
      </c>
      <c r="E19" s="29">
        <v>510</v>
      </c>
      <c r="F19" s="51">
        <f t="shared" si="1"/>
        <v>1427</v>
      </c>
      <c r="G19" s="76">
        <f t="shared" si="2"/>
        <v>0</v>
      </c>
      <c r="H19" s="46">
        <f t="shared" si="3"/>
        <v>0</v>
      </c>
      <c r="I19" s="46">
        <f t="shared" si="4"/>
        <v>39952</v>
      </c>
      <c r="J19" s="46">
        <f t="shared" si="5"/>
        <v>62220</v>
      </c>
      <c r="K19" s="46">
        <f t="shared" si="6"/>
        <v>102172</v>
      </c>
      <c r="L19" s="39">
        <f t="shared" si="7"/>
        <v>-1.9243986254295534E-2</v>
      </c>
      <c r="M19" s="13" t="str" cm="1">
        <f t="array" ref="M19">_xlfn.IFS(ABS(L19)&lt;=$L$5, "Excellent", ABS(L19)&lt;=$L$6,"Good", ABS(L19)&gt;$L$7, "Poor")</f>
        <v>Excellent</v>
      </c>
      <c r="N19" s="46" cm="1">
        <f t="array" ref="N19">_xlfn.IFS(AND(L19&gt;=$N$6, L19&lt;$N$7),$O$6,L19&gt;=$N$7,$O$7, L19&lt;N14, 0)</f>
        <v>0</v>
      </c>
      <c r="O19" s="48">
        <f t="shared" si="8"/>
        <v>0</v>
      </c>
      <c r="P19" s="13" t="b">
        <f t="shared" si="9"/>
        <v>0</v>
      </c>
      <c r="Q19" s="13" t="b">
        <f t="shared" si="10"/>
        <v>1</v>
      </c>
      <c r="R19" s="13" t="b">
        <f t="shared" si="11"/>
        <v>1</v>
      </c>
      <c r="S19" s="45" t="str">
        <f t="shared" si="0"/>
        <v>NO</v>
      </c>
      <c r="T19" s="58"/>
    </row>
    <row r="20" spans="1:20" x14ac:dyDescent="0.75">
      <c r="A20" s="29">
        <v>2356</v>
      </c>
      <c r="B20" s="29">
        <v>489</v>
      </c>
      <c r="C20" s="29">
        <v>244</v>
      </c>
      <c r="D20" s="29">
        <v>227</v>
      </c>
      <c r="E20" s="29">
        <v>390</v>
      </c>
      <c r="F20" s="51">
        <f t="shared" si="1"/>
        <v>1350</v>
      </c>
      <c r="G20" s="76">
        <f t="shared" si="2"/>
        <v>36675</v>
      </c>
      <c r="H20" s="46">
        <f t="shared" si="3"/>
        <v>0</v>
      </c>
      <c r="I20" s="46">
        <f t="shared" si="4"/>
        <v>0</v>
      </c>
      <c r="J20" s="46">
        <f t="shared" si="5"/>
        <v>47580</v>
      </c>
      <c r="K20" s="46">
        <f t="shared" si="6"/>
        <v>84255</v>
      </c>
      <c r="L20" s="39">
        <f t="shared" si="7"/>
        <v>-7.2164948453608241E-2</v>
      </c>
      <c r="M20" s="13" t="str" cm="1">
        <f t="array" ref="M20">_xlfn.IFS(ABS(L20)&lt;=$L$5, "Excellent", ABS(L20)&lt;=$L$6,"Good", ABS(L20)&gt;$L$7, "Poor")</f>
        <v>Good</v>
      </c>
      <c r="N20" s="46" cm="1">
        <f t="array" ref="N20">_xlfn.IFS(AND(L20&gt;=$N$6, L20&lt;$N$7),$O$6,L20&gt;=$N$7,$O$7, L20&lt;N15, 0)</f>
        <v>0</v>
      </c>
      <c r="O20" s="48">
        <f t="shared" si="8"/>
        <v>0</v>
      </c>
      <c r="P20" s="13" t="b">
        <f t="shared" si="9"/>
        <v>0</v>
      </c>
      <c r="Q20" s="13" t="b">
        <f t="shared" si="10"/>
        <v>1</v>
      </c>
      <c r="R20" s="13" t="b">
        <f t="shared" si="11"/>
        <v>1</v>
      </c>
      <c r="S20" s="45" t="str">
        <f t="shared" si="0"/>
        <v>NO</v>
      </c>
      <c r="T20" s="58"/>
    </row>
    <row r="21" spans="1:20" x14ac:dyDescent="0.75">
      <c r="A21" s="29">
        <v>2397</v>
      </c>
      <c r="B21" s="29">
        <v>270</v>
      </c>
      <c r="C21" s="29">
        <v>339</v>
      </c>
      <c r="D21" s="29">
        <v>270</v>
      </c>
      <c r="E21" s="29">
        <v>313</v>
      </c>
      <c r="F21" s="51">
        <f t="shared" si="1"/>
        <v>1192</v>
      </c>
      <c r="G21" s="76">
        <f t="shared" si="2"/>
        <v>0</v>
      </c>
      <c r="H21" s="46">
        <f t="shared" si="3"/>
        <v>0</v>
      </c>
      <c r="I21" s="46">
        <f t="shared" si="4"/>
        <v>0</v>
      </c>
      <c r="J21" s="46">
        <f t="shared" si="5"/>
        <v>0</v>
      </c>
      <c r="K21" s="46">
        <f t="shared" si="6"/>
        <v>0</v>
      </c>
      <c r="L21" s="39">
        <f t="shared" si="7"/>
        <v>-0.18075601374570446</v>
      </c>
      <c r="M21" s="13" t="str" cm="1">
        <f t="array" ref="M21">_xlfn.IFS(ABS(L21)&lt;=$L$5, "Excellent", ABS(L21)&lt;=$L$6,"Good", ABS(L21)&gt;$L$7, "Poor")</f>
        <v>Poor</v>
      </c>
      <c r="N21" s="46" cm="1">
        <f t="array" ref="N21">_xlfn.IFS(AND(L21&gt;=$N$6, L21&lt;$N$7),$O$6,L21&gt;=$N$7,$O$7, L21&lt;N16, 0)</f>
        <v>0</v>
      </c>
      <c r="O21" s="48">
        <f t="shared" si="8"/>
        <v>0</v>
      </c>
      <c r="P21" s="13" t="b">
        <f t="shared" si="9"/>
        <v>1</v>
      </c>
      <c r="Q21" s="13" t="b">
        <f t="shared" si="10"/>
        <v>0</v>
      </c>
      <c r="R21" s="13" t="b">
        <f t="shared" si="11"/>
        <v>0</v>
      </c>
      <c r="S21" s="45" t="str">
        <f t="shared" si="0"/>
        <v>NO</v>
      </c>
      <c r="T21" s="58"/>
    </row>
    <row r="22" spans="1:20" x14ac:dyDescent="0.75">
      <c r="A22" s="26"/>
      <c r="B22" s="26"/>
      <c r="C22" s="26"/>
      <c r="D22" s="26"/>
      <c r="E22" s="26"/>
      <c r="F22" s="52"/>
      <c r="G22" s="53"/>
      <c r="H22" s="53"/>
      <c r="I22" s="53"/>
      <c r="J22" s="53"/>
      <c r="K22" s="53"/>
      <c r="L22" s="26"/>
      <c r="M22" s="26"/>
      <c r="N22" s="47"/>
      <c r="O22" s="47"/>
      <c r="P22" s="26"/>
      <c r="Q22" s="26"/>
      <c r="R22" s="26"/>
      <c r="S22" s="45"/>
    </row>
    <row r="23" spans="1:20" x14ac:dyDescent="0.75">
      <c r="A23" s="28" t="s">
        <v>16</v>
      </c>
      <c r="B23" s="38">
        <f>SUM(B10:B22)</f>
        <v>3640</v>
      </c>
      <c r="C23" s="38">
        <f t="shared" ref="C23:F23" si="12">SUM(C10:C22)</f>
        <v>3544</v>
      </c>
      <c r="D23" s="38">
        <f t="shared" si="12"/>
        <v>3331</v>
      </c>
      <c r="E23" s="38">
        <f t="shared" si="12"/>
        <v>3629</v>
      </c>
      <c r="F23" s="38">
        <f t="shared" si="12"/>
        <v>15283</v>
      </c>
      <c r="G23" s="54">
        <f>SUM(G10:G21)</f>
        <v>202575</v>
      </c>
      <c r="H23" s="54">
        <f t="shared" ref="H23:K23" si="13">SUM(H10:H21)</f>
        <v>107583</v>
      </c>
      <c r="I23" s="54">
        <f t="shared" si="13"/>
        <v>120472</v>
      </c>
      <c r="J23" s="54">
        <f t="shared" si="13"/>
        <v>266692</v>
      </c>
      <c r="K23" s="54">
        <f t="shared" si="13"/>
        <v>697322</v>
      </c>
      <c r="L23" s="13"/>
      <c r="M23" s="13"/>
      <c r="N23" s="49">
        <f>SUM(N10:N22)</f>
        <v>45000</v>
      </c>
      <c r="O23" s="50">
        <f>SUM(O10:O22)</f>
        <v>20000</v>
      </c>
      <c r="P23" s="11" t="s">
        <v>15</v>
      </c>
      <c r="Q23" s="11"/>
      <c r="R23" s="11"/>
      <c r="S23" s="13"/>
    </row>
    <row r="24" spans="1:20" x14ac:dyDescent="0.75">
      <c r="A24" s="37" t="s">
        <v>52</v>
      </c>
      <c r="B24" s="37"/>
      <c r="C24" s="37"/>
      <c r="D24" s="37"/>
      <c r="E24" s="37"/>
      <c r="F24" s="37"/>
      <c r="G24" s="55">
        <f>AVERAGEIF(G10:G22,"&gt;0")</f>
        <v>28939.285714285714</v>
      </c>
      <c r="H24" s="55">
        <f t="shared" ref="H24:K24" si="14">AVERAGEIF(H10:H22,"&gt;0")</f>
        <v>53791.5</v>
      </c>
      <c r="I24" s="55">
        <f t="shared" si="14"/>
        <v>40157.333333333336</v>
      </c>
      <c r="J24" s="55">
        <f t="shared" si="14"/>
        <v>53338.400000000001</v>
      </c>
      <c r="K24" s="55">
        <f t="shared" si="14"/>
        <v>77480.222222222219</v>
      </c>
      <c r="L24" s="13"/>
      <c r="M24" s="13"/>
      <c r="N24" s="59">
        <f>AVERAGEIF(N10:N22, "&gt;0")</f>
        <v>15000</v>
      </c>
      <c r="O24" s="60">
        <f>AVERAGEIF(O10:O22, "&gt;0")</f>
        <v>6666.666666666667</v>
      </c>
      <c r="P24" s="11" t="b">
        <v>1</v>
      </c>
      <c r="Q24" s="30"/>
      <c r="R24" s="11"/>
      <c r="S24" s="13"/>
    </row>
    <row r="25" spans="1:20" x14ac:dyDescent="0.75">
      <c r="A25" s="37" t="s">
        <v>53</v>
      </c>
      <c r="B25" s="37"/>
      <c r="C25" s="37"/>
      <c r="D25" s="37"/>
      <c r="E25" s="37"/>
      <c r="F25" s="37"/>
      <c r="G25" s="61">
        <f>COUNTIFS(G10:G22, "&gt;0")</f>
        <v>7</v>
      </c>
      <c r="H25" s="61">
        <f t="shared" ref="H25:K25" si="15">COUNTIFS(H10:H22, "&gt;0")</f>
        <v>2</v>
      </c>
      <c r="I25" s="61">
        <f t="shared" si="15"/>
        <v>3</v>
      </c>
      <c r="J25" s="61">
        <f t="shared" si="15"/>
        <v>5</v>
      </c>
      <c r="K25" s="61">
        <f t="shared" si="15"/>
        <v>9</v>
      </c>
      <c r="L25" s="62"/>
      <c r="M25" s="62"/>
      <c r="N25" s="63">
        <f>COUNTIF(N10:N22, "&gt;0")</f>
        <v>3</v>
      </c>
      <c r="O25" s="64">
        <f>COUNTIF(O10:O22, "&gt;0")</f>
        <v>3</v>
      </c>
      <c r="P25" s="27">
        <f>COUNTIF(P10:P22, TRUE)</f>
        <v>1</v>
      </c>
      <c r="Q25" s="27">
        <f t="shared" ref="Q25:R25" si="16">COUNTIF(Q10:Q22, TRUE)</f>
        <v>10</v>
      </c>
      <c r="R25" s="27">
        <f t="shared" si="16"/>
        <v>7</v>
      </c>
      <c r="S25" s="13"/>
    </row>
    <row r="26" spans="1:20" x14ac:dyDescent="0.75">
      <c r="A26" s="13"/>
      <c r="B26" s="13"/>
      <c r="C26" s="13"/>
      <c r="D26" s="13"/>
      <c r="E26" s="13"/>
      <c r="F26" s="13"/>
      <c r="G26" s="13"/>
      <c r="H26" s="13"/>
      <c r="I26" s="13"/>
      <c r="J26" s="13"/>
      <c r="K26" s="13"/>
      <c r="L26" s="13"/>
      <c r="M26" s="13"/>
      <c r="N26" s="13"/>
      <c r="O26" s="13"/>
      <c r="P26" s="13"/>
      <c r="Q26" s="13"/>
      <c r="R26" s="13"/>
      <c r="S26" s="13"/>
    </row>
    <row r="27" spans="1:20" x14ac:dyDescent="0.75">
      <c r="A27" s="13"/>
      <c r="B27" s="13"/>
      <c r="C27" s="13"/>
      <c r="D27" s="13"/>
      <c r="E27" s="13"/>
      <c r="F27" s="13"/>
      <c r="G27" s="13"/>
      <c r="H27" s="13"/>
      <c r="I27" s="13"/>
      <c r="J27" s="13"/>
      <c r="K27" s="13"/>
      <c r="L27" s="13"/>
      <c r="M27" s="13"/>
      <c r="N27" s="13"/>
      <c r="O27" s="13"/>
      <c r="P27" s="13"/>
      <c r="Q27" s="13"/>
      <c r="R27" s="13"/>
      <c r="S27" s="13"/>
    </row>
    <row r="28" spans="1:20" ht="59" x14ac:dyDescent="0.75">
      <c r="A28" s="13"/>
      <c r="B28" s="13"/>
      <c r="C28" s="13"/>
      <c r="D28" s="13"/>
      <c r="E28" s="13"/>
      <c r="F28" s="13"/>
      <c r="G28" s="13"/>
      <c r="H28" s="13"/>
      <c r="I28" s="13"/>
      <c r="J28" s="13"/>
      <c r="K28" s="13"/>
      <c r="L28" s="13"/>
      <c r="M28" s="13"/>
      <c r="N28" s="13"/>
      <c r="O28" s="13"/>
      <c r="P28" s="25" t="s">
        <v>19</v>
      </c>
      <c r="Q28" s="25" t="s">
        <v>18</v>
      </c>
      <c r="R28" s="25" t="s">
        <v>17</v>
      </c>
      <c r="S28" s="13"/>
    </row>
    <row r="29" spans="1:20" x14ac:dyDescent="0.75">
      <c r="A29" s="13"/>
      <c r="B29" s="13"/>
      <c r="C29" s="13"/>
      <c r="D29" s="13"/>
      <c r="E29" s="13"/>
      <c r="F29" s="13"/>
      <c r="G29" s="13"/>
      <c r="H29" s="13"/>
      <c r="I29" s="13"/>
      <c r="J29" s="13"/>
      <c r="K29" s="13"/>
      <c r="L29" s="13"/>
      <c r="M29" s="13"/>
      <c r="N29" s="77" t="s">
        <v>14</v>
      </c>
      <c r="O29" s="77"/>
      <c r="P29" s="13" t="b">
        <f>AND(P10:P22)</f>
        <v>0</v>
      </c>
      <c r="Q29" s="13" t="b">
        <f t="shared" ref="Q29:R29" si="17">AND(Q10:Q22)</f>
        <v>0</v>
      </c>
      <c r="R29" s="13" t="b">
        <f t="shared" si="17"/>
        <v>0</v>
      </c>
      <c r="S29" s="13"/>
    </row>
    <row r="30" spans="1:20" x14ac:dyDescent="0.75">
      <c r="A30" s="13"/>
      <c r="B30" s="13"/>
      <c r="C30" s="13"/>
      <c r="D30" s="13"/>
      <c r="E30" s="13"/>
      <c r="F30" s="13"/>
      <c r="G30" s="13"/>
      <c r="H30" s="13"/>
      <c r="I30" s="13"/>
      <c r="J30" s="13"/>
      <c r="K30" s="13"/>
      <c r="L30" s="13"/>
      <c r="M30" s="13"/>
      <c r="N30" s="77" t="s">
        <v>13</v>
      </c>
      <c r="O30" s="77"/>
      <c r="P30" s="13" t="b">
        <f>OR(P10:P22)</f>
        <v>1</v>
      </c>
      <c r="Q30" s="13" t="b">
        <f t="shared" ref="Q30:R30" si="18">OR(Q10:Q22)</f>
        <v>1</v>
      </c>
      <c r="R30" s="13" t="b">
        <f t="shared" si="18"/>
        <v>1</v>
      </c>
      <c r="S30" s="13"/>
    </row>
    <row r="31" spans="1:20" x14ac:dyDescent="0.75">
      <c r="A31" s="13"/>
      <c r="B31" s="13"/>
      <c r="C31" s="13"/>
      <c r="D31" s="13"/>
      <c r="E31" s="13"/>
      <c r="F31" s="13"/>
      <c r="G31" s="13"/>
      <c r="H31" s="13"/>
      <c r="I31" s="13"/>
      <c r="J31" s="13"/>
      <c r="K31" s="13"/>
      <c r="L31" s="13"/>
      <c r="M31" s="13"/>
      <c r="N31" s="77" t="s">
        <v>12</v>
      </c>
      <c r="O31" s="77"/>
      <c r="P31" s="13" t="b">
        <f>NOT(OR(P10:P22))</f>
        <v>0</v>
      </c>
      <c r="Q31" s="13" t="b">
        <f t="shared" ref="Q31:R31" si="19">NOT(OR(Q10:Q22))</f>
        <v>0</v>
      </c>
      <c r="R31" s="13" t="b">
        <f t="shared" si="19"/>
        <v>0</v>
      </c>
      <c r="S31" s="13"/>
    </row>
    <row r="32" spans="1:20" x14ac:dyDescent="0.75">
      <c r="A32" s="13"/>
      <c r="B32" s="13"/>
      <c r="C32" s="13"/>
      <c r="D32" s="13"/>
      <c r="E32" s="13"/>
      <c r="F32" s="13"/>
      <c r="G32" s="13"/>
      <c r="H32" s="13"/>
      <c r="I32" s="13"/>
      <c r="J32" s="13"/>
      <c r="K32" s="13"/>
      <c r="L32" s="13"/>
      <c r="M32" s="13"/>
      <c r="N32" s="13"/>
      <c r="O32" s="13"/>
      <c r="P32" s="13"/>
      <c r="Q32" s="13"/>
      <c r="R32" s="13"/>
      <c r="S32" s="13"/>
    </row>
    <row r="33" spans="1:19" x14ac:dyDescent="0.75">
      <c r="A33" s="13"/>
      <c r="B33" s="13"/>
      <c r="C33" s="13"/>
      <c r="D33" s="13"/>
      <c r="E33" s="13"/>
      <c r="F33" s="13"/>
      <c r="G33" s="13"/>
      <c r="H33" s="13"/>
      <c r="I33" s="13"/>
      <c r="J33" s="13"/>
      <c r="K33" s="13"/>
      <c r="L33" s="13"/>
      <c r="M33" s="13"/>
      <c r="N33" s="13"/>
      <c r="O33" s="13"/>
      <c r="P33" s="13"/>
      <c r="Q33" s="13"/>
      <c r="R33" s="13"/>
      <c r="S33" s="13"/>
    </row>
    <row r="34" spans="1:19" x14ac:dyDescent="0.75">
      <c r="A34" s="13"/>
      <c r="B34" s="13"/>
      <c r="C34" s="13"/>
      <c r="D34" s="13"/>
      <c r="E34" s="13"/>
      <c r="F34" s="13"/>
      <c r="G34" s="13"/>
      <c r="H34" s="13"/>
      <c r="I34" s="13"/>
      <c r="J34" s="13"/>
      <c r="K34" s="13"/>
      <c r="L34" s="13"/>
      <c r="M34" s="13"/>
      <c r="N34" s="13"/>
      <c r="O34" s="13"/>
      <c r="P34" s="13"/>
      <c r="Q34" s="13"/>
      <c r="R34" s="13"/>
      <c r="S34" s="13"/>
    </row>
    <row r="35" spans="1:19" x14ac:dyDescent="0.75">
      <c r="A35" s="13"/>
      <c r="B35" s="13"/>
      <c r="C35" s="13"/>
      <c r="D35" s="13"/>
      <c r="E35" s="13"/>
      <c r="F35" s="13"/>
      <c r="G35" s="13"/>
      <c r="H35" s="13"/>
      <c r="I35" s="13"/>
      <c r="J35" s="13"/>
      <c r="K35" s="13"/>
      <c r="L35" s="13"/>
      <c r="M35" s="13"/>
      <c r="N35" s="13"/>
      <c r="O35" s="13"/>
      <c r="P35" s="13"/>
      <c r="Q35" s="13"/>
      <c r="R35" s="13"/>
      <c r="S35" s="13"/>
    </row>
    <row r="36" spans="1:19" x14ac:dyDescent="0.75">
      <c r="A36" s="13"/>
      <c r="B36" s="13"/>
      <c r="C36" s="13"/>
      <c r="D36" s="13"/>
      <c r="E36" s="13"/>
      <c r="F36" s="13"/>
      <c r="G36" s="13"/>
      <c r="H36" s="13"/>
      <c r="I36" s="13"/>
      <c r="J36" s="13"/>
      <c r="K36" s="13"/>
      <c r="L36" s="13"/>
      <c r="M36" s="13"/>
      <c r="N36" s="13"/>
      <c r="O36" s="13"/>
      <c r="P36" s="13"/>
      <c r="Q36" s="13"/>
      <c r="R36" s="13"/>
      <c r="S36" s="13"/>
    </row>
    <row r="37" spans="1:19" x14ac:dyDescent="0.75">
      <c r="A37" s="13"/>
      <c r="B37" s="13"/>
      <c r="C37" s="13"/>
      <c r="D37" s="13"/>
      <c r="E37" s="13"/>
      <c r="F37" s="13"/>
      <c r="G37" s="13"/>
      <c r="H37" s="13"/>
      <c r="I37" s="13"/>
      <c r="J37" s="13"/>
      <c r="K37" s="13"/>
      <c r="L37" s="13"/>
      <c r="M37" s="13"/>
      <c r="N37" s="13"/>
      <c r="O37" s="13"/>
      <c r="P37" s="13"/>
      <c r="Q37" s="13"/>
      <c r="R37" s="13"/>
      <c r="S37" s="13"/>
    </row>
    <row r="38" spans="1:19" x14ac:dyDescent="0.75">
      <c r="A38" s="13"/>
      <c r="B38" s="13"/>
      <c r="C38" s="13"/>
      <c r="D38" s="13"/>
      <c r="E38" s="13"/>
      <c r="F38" s="13"/>
      <c r="G38" s="13"/>
      <c r="H38" s="13"/>
      <c r="I38" s="13"/>
      <c r="J38" s="13"/>
      <c r="K38" s="13"/>
      <c r="L38" s="13"/>
      <c r="M38" s="13"/>
      <c r="N38" s="13"/>
      <c r="O38" s="13"/>
      <c r="P38" s="13"/>
      <c r="Q38" s="13"/>
      <c r="R38" s="13"/>
      <c r="S38" s="13"/>
    </row>
    <row r="39" spans="1:19" x14ac:dyDescent="0.75">
      <c r="A39" s="13"/>
      <c r="B39" s="13"/>
      <c r="C39" s="13"/>
      <c r="D39" s="13"/>
      <c r="E39" s="13"/>
      <c r="F39" s="13"/>
      <c r="G39" s="13"/>
      <c r="H39" s="13"/>
      <c r="I39" s="13"/>
      <c r="J39" s="13"/>
      <c r="K39" s="13"/>
      <c r="L39" s="13"/>
      <c r="M39" s="13"/>
      <c r="N39" s="13"/>
      <c r="O39" s="13"/>
      <c r="P39" s="13"/>
      <c r="Q39" s="13"/>
      <c r="R39" s="13"/>
      <c r="S39" s="13"/>
    </row>
  </sheetData>
  <mergeCells count="5">
    <mergeCell ref="N29:O29"/>
    <mergeCell ref="N30:O30"/>
    <mergeCell ref="N31:O31"/>
    <mergeCell ref="C6:F6"/>
    <mergeCell ref="C7:F7"/>
  </mergeCells>
  <conditionalFormatting sqref="M5:M7 M11:M22">
    <cfRule type="expression" dxfId="7" priority="4">
      <formula>ABS($L5)&gt;=$L$7</formula>
    </cfRule>
    <cfRule type="expression" dxfId="6" priority="6">
      <formula>ABS($L5)&lt;=$L$5</formula>
    </cfRule>
  </conditionalFormatting>
  <conditionalFormatting sqref="M5:M7 M11:M22">
    <cfRule type="expression" dxfId="5" priority="5">
      <formula>AND(ABS($L5)&lt;=$L$6, ABS($L5)&gt;$L$5)</formula>
    </cfRule>
  </conditionalFormatting>
  <conditionalFormatting sqref="A11:A22">
    <cfRule type="expression" dxfId="4" priority="1">
      <formula>SUM($K11, $N11,$O11) &gt;= $A$7</formula>
    </cfRule>
  </conditionalFormatting>
  <pageMargins left="0.7" right="0.7" top="0.75" bottom="0.75" header="0.3" footer="0.3"/>
  <pageSetup orientation="portrait" horizontalDpi="4294967293" verticalDpi="0" r:id="rId1"/>
  <ignoredErrors>
    <ignoredError sqref="F16:F21 F12 F14:F15" formulaRange="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A577-4215-436F-A95C-7073B6FF41F1}">
  <dimension ref="A1:T39"/>
  <sheetViews>
    <sheetView zoomScale="70" zoomScaleNormal="70" workbookViewId="0">
      <pane xSplit="1" ySplit="10" topLeftCell="B25" activePane="bottomRight" state="frozen"/>
      <selection pane="topRight" activeCell="B1" sqref="B1"/>
      <selection pane="bottomLeft" activeCell="A11" sqref="A11"/>
      <selection pane="bottomRight" activeCell="P31" sqref="P31:R31"/>
    </sheetView>
  </sheetViews>
  <sheetFormatPr defaultRowHeight="14.75" outlineLevelRow="1" x14ac:dyDescent="0.75"/>
  <cols>
    <col min="1" max="1" width="12.36328125" bestFit="1" customWidth="1"/>
    <col min="7" max="10" width="11.86328125" bestFit="1" customWidth="1"/>
    <col min="11" max="11" width="11.90625" bestFit="1" customWidth="1"/>
    <col min="12" max="12" width="11.6328125" customWidth="1"/>
    <col min="14" max="14" width="10.86328125" bestFit="1" customWidth="1"/>
    <col min="15" max="15" width="10.90625" bestFit="1" customWidth="1"/>
    <col min="16" max="16" width="11.86328125" customWidth="1"/>
    <col min="20" max="20" width="9.36328125" bestFit="1" customWidth="1"/>
  </cols>
  <sheetData>
    <row r="1" spans="1:20" ht="21" x14ac:dyDescent="1">
      <c r="A1" s="12" t="s">
        <v>9</v>
      </c>
      <c r="B1" s="12"/>
      <c r="C1" s="12"/>
      <c r="D1" s="12"/>
      <c r="E1" s="12"/>
      <c r="F1" s="12"/>
      <c r="G1" s="12"/>
      <c r="H1" s="12"/>
      <c r="I1" s="12"/>
      <c r="J1" s="12"/>
      <c r="K1" s="12"/>
      <c r="L1" s="12"/>
      <c r="M1" s="12"/>
      <c r="N1" s="12"/>
      <c r="O1" s="12"/>
      <c r="P1" s="12"/>
      <c r="Q1" s="12"/>
      <c r="R1" s="12"/>
    </row>
    <row r="2" spans="1:20" outlineLevel="1" x14ac:dyDescent="0.75">
      <c r="A2" s="13"/>
      <c r="B2" s="13"/>
      <c r="C2" s="13"/>
      <c r="D2" s="13"/>
      <c r="E2" s="13"/>
      <c r="F2" s="13"/>
      <c r="G2" s="13"/>
      <c r="H2" s="13"/>
      <c r="I2" s="13"/>
      <c r="J2" s="13"/>
      <c r="K2" s="13"/>
      <c r="L2" s="13"/>
      <c r="M2" s="13"/>
      <c r="N2" s="13"/>
      <c r="O2" s="13"/>
      <c r="P2" s="13"/>
      <c r="Q2" s="13"/>
      <c r="R2" s="13"/>
      <c r="S2" s="13"/>
    </row>
    <row r="3" spans="1:20" outlineLevel="1" x14ac:dyDescent="0.75">
      <c r="A3" s="13"/>
      <c r="B3" s="13"/>
      <c r="C3" s="32" t="s">
        <v>48</v>
      </c>
      <c r="D3" s="32"/>
      <c r="E3" s="32"/>
      <c r="F3" s="32"/>
      <c r="G3" s="32"/>
      <c r="H3" s="32"/>
      <c r="I3" s="32"/>
      <c r="J3" s="32"/>
      <c r="K3" s="32"/>
      <c r="L3" s="33" t="s">
        <v>47</v>
      </c>
      <c r="M3" s="33"/>
      <c r="N3" s="34" t="s">
        <v>46</v>
      </c>
      <c r="O3" s="34"/>
      <c r="P3" s="35" t="s">
        <v>45</v>
      </c>
      <c r="Q3" s="13"/>
      <c r="R3" s="13"/>
      <c r="S3" s="13"/>
    </row>
    <row r="4" spans="1:20" outlineLevel="1" x14ac:dyDescent="0.75">
      <c r="A4" s="13"/>
      <c r="B4" s="13"/>
      <c r="C4" s="32" t="s">
        <v>44</v>
      </c>
      <c r="D4" s="32"/>
      <c r="E4" s="32"/>
      <c r="F4" s="32"/>
      <c r="G4" s="32"/>
      <c r="H4" s="32"/>
      <c r="I4" s="32"/>
      <c r="J4" s="32"/>
      <c r="K4" s="32"/>
      <c r="L4" s="36" t="s">
        <v>43</v>
      </c>
      <c r="M4" s="33"/>
      <c r="N4" s="15" t="s">
        <v>42</v>
      </c>
      <c r="O4" s="15" t="s">
        <v>41</v>
      </c>
      <c r="P4" s="35" t="s">
        <v>40</v>
      </c>
      <c r="Q4" s="13"/>
      <c r="R4" s="13"/>
      <c r="S4" s="13"/>
    </row>
    <row r="5" spans="1:20" outlineLevel="1" x14ac:dyDescent="0.75">
      <c r="A5" s="31" t="s">
        <v>39</v>
      </c>
      <c r="B5" s="13"/>
      <c r="C5" s="14"/>
      <c r="D5" s="14"/>
      <c r="E5" s="14"/>
      <c r="F5" s="14"/>
      <c r="G5" s="19" t="s">
        <v>28</v>
      </c>
      <c r="H5" s="19" t="s">
        <v>27</v>
      </c>
      <c r="I5" s="19" t="s">
        <v>26</v>
      </c>
      <c r="J5" s="19" t="s">
        <v>25</v>
      </c>
      <c r="K5" s="19" t="s">
        <v>38</v>
      </c>
      <c r="L5" s="40">
        <v>0.05</v>
      </c>
      <c r="M5" s="42" t="s">
        <v>49</v>
      </c>
      <c r="N5" s="15" t="s">
        <v>37</v>
      </c>
      <c r="O5" s="15" t="s">
        <v>36</v>
      </c>
      <c r="P5" s="43">
        <v>20000</v>
      </c>
      <c r="Q5" s="13"/>
      <c r="R5" s="13"/>
      <c r="S5" s="13"/>
    </row>
    <row r="6" spans="1:20" outlineLevel="1" x14ac:dyDescent="0.75">
      <c r="A6" s="31" t="s">
        <v>35</v>
      </c>
      <c r="B6" s="13"/>
      <c r="C6" s="78" t="s">
        <v>34</v>
      </c>
      <c r="D6" s="78"/>
      <c r="E6" s="78"/>
      <c r="F6" s="78"/>
      <c r="G6" s="74">
        <v>300</v>
      </c>
      <c r="H6" s="74">
        <v>425</v>
      </c>
      <c r="I6" s="74">
        <v>410</v>
      </c>
      <c r="J6" s="74">
        <v>320</v>
      </c>
      <c r="K6" s="75">
        <f>SUM(G6:J6)</f>
        <v>1455</v>
      </c>
      <c r="L6" s="40">
        <v>0.1</v>
      </c>
      <c r="M6" s="42" t="s">
        <v>50</v>
      </c>
      <c r="N6" s="44">
        <v>0.01</v>
      </c>
      <c r="O6" s="43">
        <v>5000</v>
      </c>
      <c r="P6" s="13"/>
      <c r="Q6" s="13"/>
      <c r="R6" s="13"/>
      <c r="S6" s="13"/>
    </row>
    <row r="7" spans="1:20" outlineLevel="1" x14ac:dyDescent="0.75">
      <c r="A7" s="56">
        <v>200000</v>
      </c>
      <c r="B7" s="13"/>
      <c r="C7" s="78" t="s">
        <v>33</v>
      </c>
      <c r="D7" s="78"/>
      <c r="E7" s="78"/>
      <c r="F7" s="78"/>
      <c r="G7" s="57">
        <v>75</v>
      </c>
      <c r="H7" s="57">
        <v>109</v>
      </c>
      <c r="I7" s="57">
        <v>88</v>
      </c>
      <c r="J7" s="57">
        <v>122</v>
      </c>
      <c r="K7" s="14"/>
      <c r="L7" s="41">
        <f>L6+0.000000000000001</f>
        <v>0.100000000000001</v>
      </c>
      <c r="M7" s="42" t="s">
        <v>51</v>
      </c>
      <c r="N7" s="44">
        <v>0.1</v>
      </c>
      <c r="O7" s="43">
        <v>15000</v>
      </c>
      <c r="P7" s="13"/>
      <c r="Q7" s="13"/>
      <c r="R7" s="13"/>
      <c r="S7" s="13"/>
    </row>
    <row r="8" spans="1:20" x14ac:dyDescent="0.75">
      <c r="A8" s="13"/>
      <c r="B8" s="13"/>
      <c r="C8" s="13"/>
      <c r="D8" s="13"/>
      <c r="E8" s="13"/>
      <c r="F8" s="13"/>
      <c r="G8" s="13"/>
      <c r="H8" s="13"/>
      <c r="I8" s="13"/>
      <c r="J8" s="13"/>
      <c r="K8" s="13"/>
      <c r="L8" s="13"/>
      <c r="M8" s="13"/>
      <c r="N8" s="13"/>
      <c r="O8" s="13"/>
      <c r="P8" s="13"/>
      <c r="Q8" s="13">
        <f>COUNTIFS(K11:K22,RANK(F11,$F$11:$F$22)=1)</f>
        <v>0</v>
      </c>
      <c r="R8" s="13"/>
      <c r="S8" s="13"/>
    </row>
    <row r="9" spans="1:20" s="13" customFormat="1" x14ac:dyDescent="0.75">
      <c r="A9" s="16" t="s">
        <v>32</v>
      </c>
      <c r="B9" s="16"/>
      <c r="C9" s="16"/>
      <c r="D9" s="16"/>
      <c r="E9" s="16"/>
      <c r="F9" s="16"/>
      <c r="G9" s="32" t="s">
        <v>31</v>
      </c>
      <c r="H9" s="32"/>
      <c r="I9" s="32"/>
      <c r="J9" s="32"/>
      <c r="K9" s="32"/>
      <c r="L9" s="20"/>
      <c r="M9" s="20"/>
      <c r="N9" s="20"/>
      <c r="O9" s="20"/>
      <c r="P9" s="20"/>
      <c r="Q9" s="20"/>
      <c r="R9" s="20"/>
    </row>
    <row r="10" spans="1:20" s="13" customFormat="1" ht="59" x14ac:dyDescent="0.75">
      <c r="A10" s="18" t="s">
        <v>30</v>
      </c>
      <c r="B10" s="18" t="s">
        <v>28</v>
      </c>
      <c r="C10" s="18" t="s">
        <v>27</v>
      </c>
      <c r="D10" s="18" t="s">
        <v>26</v>
      </c>
      <c r="E10" s="18" t="s">
        <v>25</v>
      </c>
      <c r="F10" s="21" t="s">
        <v>29</v>
      </c>
      <c r="G10" s="19" t="s">
        <v>28</v>
      </c>
      <c r="H10" s="19" t="s">
        <v>27</v>
      </c>
      <c r="I10" s="19" t="s">
        <v>26</v>
      </c>
      <c r="J10" s="19" t="s">
        <v>25</v>
      </c>
      <c r="K10" s="22" t="s">
        <v>24</v>
      </c>
      <c r="L10" s="17" t="s">
        <v>23</v>
      </c>
      <c r="M10" s="17" t="s">
        <v>22</v>
      </c>
      <c r="N10" s="23" t="s">
        <v>21</v>
      </c>
      <c r="O10" s="24" t="s">
        <v>20</v>
      </c>
      <c r="P10" s="25" t="s">
        <v>19</v>
      </c>
      <c r="Q10" s="25" t="s">
        <v>18</v>
      </c>
      <c r="R10" s="25" t="s">
        <v>17</v>
      </c>
    </row>
    <row r="11" spans="1:20" x14ac:dyDescent="0.75">
      <c r="A11" s="29">
        <v>2339</v>
      </c>
      <c r="B11" s="29">
        <v>362</v>
      </c>
      <c r="C11" s="29">
        <v>486</v>
      </c>
      <c r="D11" s="29">
        <v>426</v>
      </c>
      <c r="E11" s="29">
        <v>315</v>
      </c>
      <c r="F11" s="51">
        <f>SUM(B11:E11)</f>
        <v>1589</v>
      </c>
      <c r="G11" s="48">
        <f>IF(B11&gt;G$6, G$7*B11, 0)</f>
        <v>27150</v>
      </c>
      <c r="H11" s="48">
        <f>IF(C11&gt;H$6, H$7*C11, 0)</f>
        <v>52974</v>
      </c>
      <c r="I11" s="48">
        <f>IF(D11&gt;I$6, I$7*D11, 0)</f>
        <v>37488</v>
      </c>
      <c r="J11" s="48">
        <f>IF(E11&gt;J$6, J$7*E11, 0)</f>
        <v>0</v>
      </c>
      <c r="K11" s="48">
        <f>SUM(G11:J11)</f>
        <v>117612</v>
      </c>
      <c r="L11" s="39">
        <f>(F11-$K$6)/$K$6</f>
        <v>9.2096219931271484E-2</v>
      </c>
      <c r="M11" s="13" t="str">
        <f>IF(ABS(L11)&lt;=$L$5, "Excellent", IF(ABS(L11)&lt;=$L$6,"Good", IF(ABS(L11)&gt;$L$7, "Poor", "")))</f>
        <v>Good</v>
      </c>
      <c r="N11" s="48">
        <f>IF(AND(L11&gt;=$N$6,L11&lt;$N$7),$O$6,IF(L11&gt;=$N$7,$O$7,IF(L11&lt;N6,0)))</f>
        <v>5000</v>
      </c>
      <c r="O11" s="48">
        <f>IF(S11="YES",$P$5/COUNTIFS($S$11:$S$22,"YES"),IF(F11&lt;&gt;MAX($F$11:$F$22),0))</f>
        <v>0</v>
      </c>
      <c r="P11" s="13" t="b">
        <f>AND(K11=0, N11=0, O11=0)</f>
        <v>0</v>
      </c>
      <c r="Q11" s="13" t="b">
        <f>OR(K11&lt;&gt;0, N11&lt;&gt;0, O11&lt;&gt;0)</f>
        <v>1</v>
      </c>
      <c r="R11" s="13" t="b">
        <f>AND(K11&lt;&gt;0, N11=0, O11=0)</f>
        <v>0</v>
      </c>
      <c r="S11" s="45" t="str">
        <f t="shared" ref="S11:S21" si="0">IF(RANK(F11,$F$11:$F$22)=1, "YES", "NO")</f>
        <v>NO</v>
      </c>
      <c r="T11" s="58"/>
    </row>
    <row r="12" spans="1:20" x14ac:dyDescent="0.75">
      <c r="A12" s="29">
        <v>2325</v>
      </c>
      <c r="B12" s="29">
        <v>325</v>
      </c>
      <c r="C12" s="29">
        <v>414</v>
      </c>
      <c r="D12" s="29">
        <v>372</v>
      </c>
      <c r="E12" s="29">
        <v>243</v>
      </c>
      <c r="F12" s="51">
        <f t="shared" ref="F12:F21" si="1">SUM(B12:E12)</f>
        <v>1354</v>
      </c>
      <c r="G12" s="76">
        <f t="shared" ref="G12:J21" si="2">IF(B12&gt;G$6, G$7*B12, 0)</f>
        <v>24375</v>
      </c>
      <c r="H12" s="46">
        <f t="shared" si="2"/>
        <v>0</v>
      </c>
      <c r="I12" s="46">
        <f t="shared" si="2"/>
        <v>0</v>
      </c>
      <c r="J12" s="46">
        <f t="shared" si="2"/>
        <v>0</v>
      </c>
      <c r="K12" s="46">
        <f t="shared" ref="K12:K21" si="3">SUM(G12:J12)</f>
        <v>24375</v>
      </c>
      <c r="L12" s="39">
        <f t="shared" ref="L12:L21" si="4">(F12-$K$6)/$K$6</f>
        <v>-6.941580756013746E-2</v>
      </c>
      <c r="M12" s="13" t="str">
        <f t="shared" ref="M12:M21" si="5">IF(ABS(L12)&lt;=$L$5, "Excellent", IF(ABS(L12)&lt;=$L$6,"Good", IF(ABS(L12)&gt;$L$7, "Poor", "")))</f>
        <v>Good</v>
      </c>
      <c r="N12" s="46">
        <f t="shared" ref="N12:N21" si="6">IF(AND(L12&gt;=$N$6,L12&lt;$N$7),$O$6,IF(L12&gt;=$N$7,$O$7,IF(L12&lt;N7,0)))</f>
        <v>0</v>
      </c>
      <c r="O12" s="46">
        <f t="shared" ref="O12:O21" si="7">IF(S12="YES",$P$5/COUNTIFS($S$11:$S$22,"YES"),IF(F12&lt;&gt;MAX($F$11:$F$22),0))</f>
        <v>0</v>
      </c>
      <c r="P12" s="13" t="b">
        <f t="shared" ref="P12:P21" si="8">AND(K12=0, N12=0, O12=0)</f>
        <v>0</v>
      </c>
      <c r="Q12" s="13" t="b">
        <f t="shared" ref="Q12:Q21" si="9">OR(K12&lt;&gt;0, N12&lt;&gt;0, O12&lt;&gt;0)</f>
        <v>1</v>
      </c>
      <c r="R12" s="13" t="b">
        <f t="shared" ref="R12:R21" si="10">AND(K12&lt;&gt;0, N12=0, O12=0)</f>
        <v>1</v>
      </c>
      <c r="S12" s="45" t="str">
        <f t="shared" si="0"/>
        <v>NO</v>
      </c>
      <c r="T12" s="58"/>
    </row>
    <row r="13" spans="1:20" x14ac:dyDescent="0.75">
      <c r="A13" s="29">
        <v>2360</v>
      </c>
      <c r="B13" s="29">
        <v>284</v>
      </c>
      <c r="C13" s="29">
        <v>119</v>
      </c>
      <c r="D13" s="29">
        <v>262</v>
      </c>
      <c r="E13" s="29">
        <v>217</v>
      </c>
      <c r="F13" s="51">
        <f t="shared" si="1"/>
        <v>882</v>
      </c>
      <c r="G13" s="76">
        <f t="shared" si="2"/>
        <v>0</v>
      </c>
      <c r="H13" s="46">
        <f t="shared" si="2"/>
        <v>0</v>
      </c>
      <c r="I13" s="46">
        <f t="shared" si="2"/>
        <v>0</v>
      </c>
      <c r="J13" s="46">
        <f t="shared" si="2"/>
        <v>0</v>
      </c>
      <c r="K13" s="46">
        <f t="shared" si="3"/>
        <v>0</v>
      </c>
      <c r="L13" s="39">
        <f t="shared" si="4"/>
        <v>-0.39381443298969071</v>
      </c>
      <c r="M13" s="13" t="str">
        <f t="shared" si="5"/>
        <v>Poor</v>
      </c>
      <c r="N13" s="46">
        <f t="shared" si="6"/>
        <v>0</v>
      </c>
      <c r="O13" s="46">
        <f t="shared" si="7"/>
        <v>0</v>
      </c>
      <c r="P13" s="13" t="b">
        <f t="shared" si="8"/>
        <v>1</v>
      </c>
      <c r="Q13" s="13" t="b">
        <f t="shared" si="9"/>
        <v>0</v>
      </c>
      <c r="R13" s="13" t="b">
        <f t="shared" si="10"/>
        <v>0</v>
      </c>
      <c r="S13" s="45" t="str">
        <f t="shared" si="0"/>
        <v>NO</v>
      </c>
      <c r="T13" s="58"/>
    </row>
    <row r="14" spans="1:20" x14ac:dyDescent="0.75">
      <c r="A14" s="29">
        <v>2358</v>
      </c>
      <c r="B14" s="29">
        <v>321</v>
      </c>
      <c r="C14" s="29">
        <v>329</v>
      </c>
      <c r="D14" s="29">
        <v>294</v>
      </c>
      <c r="E14" s="29">
        <v>144</v>
      </c>
      <c r="F14" s="51">
        <f t="shared" si="1"/>
        <v>1088</v>
      </c>
      <c r="G14" s="76">
        <f t="shared" si="2"/>
        <v>24075</v>
      </c>
      <c r="H14" s="46">
        <f t="shared" si="2"/>
        <v>0</v>
      </c>
      <c r="I14" s="46">
        <f t="shared" si="2"/>
        <v>0</v>
      </c>
      <c r="J14" s="46">
        <f t="shared" si="2"/>
        <v>0</v>
      </c>
      <c r="K14" s="46">
        <f t="shared" si="3"/>
        <v>24075</v>
      </c>
      <c r="L14" s="39">
        <f t="shared" si="4"/>
        <v>-0.25223367697594501</v>
      </c>
      <c r="M14" s="13" t="str">
        <f t="shared" si="5"/>
        <v>Poor</v>
      </c>
      <c r="N14" s="46">
        <f t="shared" si="6"/>
        <v>0</v>
      </c>
      <c r="O14" s="46">
        <f t="shared" si="7"/>
        <v>0</v>
      </c>
      <c r="P14" s="13" t="b">
        <f t="shared" si="8"/>
        <v>0</v>
      </c>
      <c r="Q14" s="13" t="b">
        <f t="shared" si="9"/>
        <v>1</v>
      </c>
      <c r="R14" s="13" t="b">
        <f t="shared" si="10"/>
        <v>1</v>
      </c>
      <c r="S14" s="45" t="str">
        <f t="shared" si="0"/>
        <v>NO</v>
      </c>
      <c r="T14" s="58"/>
    </row>
    <row r="15" spans="1:20" x14ac:dyDescent="0.75">
      <c r="A15" s="29">
        <v>2374</v>
      </c>
      <c r="B15" s="29">
        <v>525</v>
      </c>
      <c r="C15" s="29">
        <v>226</v>
      </c>
      <c r="D15" s="29">
        <v>234</v>
      </c>
      <c r="E15" s="29">
        <v>211</v>
      </c>
      <c r="F15" s="51">
        <f t="shared" si="1"/>
        <v>1196</v>
      </c>
      <c r="G15" s="76">
        <f t="shared" si="2"/>
        <v>39375</v>
      </c>
      <c r="H15" s="46">
        <f t="shared" si="2"/>
        <v>0</v>
      </c>
      <c r="I15" s="46">
        <f t="shared" si="2"/>
        <v>0</v>
      </c>
      <c r="J15" s="46">
        <f t="shared" si="2"/>
        <v>0</v>
      </c>
      <c r="K15" s="46">
        <f t="shared" si="3"/>
        <v>39375</v>
      </c>
      <c r="L15" s="39">
        <f t="shared" si="4"/>
        <v>-0.17800687285223368</v>
      </c>
      <c r="M15" s="13" t="str">
        <f t="shared" si="5"/>
        <v>Poor</v>
      </c>
      <c r="N15" s="46">
        <f t="shared" si="6"/>
        <v>0</v>
      </c>
      <c r="O15" s="46">
        <f t="shared" si="7"/>
        <v>0</v>
      </c>
      <c r="P15" s="13" t="b">
        <f t="shared" si="8"/>
        <v>0</v>
      </c>
      <c r="Q15" s="13" t="b">
        <f t="shared" si="9"/>
        <v>1</v>
      </c>
      <c r="R15" s="13" t="b">
        <f t="shared" si="10"/>
        <v>1</v>
      </c>
      <c r="S15" s="45" t="str">
        <f t="shared" si="0"/>
        <v>NO</v>
      </c>
      <c r="T15" s="58"/>
    </row>
    <row r="16" spans="1:20" x14ac:dyDescent="0.75">
      <c r="A16" s="29">
        <v>2390</v>
      </c>
      <c r="B16" s="29">
        <v>311</v>
      </c>
      <c r="C16" s="29">
        <v>501</v>
      </c>
      <c r="D16" s="29">
        <v>489</v>
      </c>
      <c r="E16" s="29">
        <v>504</v>
      </c>
      <c r="F16" s="51">
        <f t="shared" si="1"/>
        <v>1805</v>
      </c>
      <c r="G16" s="76">
        <f t="shared" si="2"/>
        <v>23325</v>
      </c>
      <c r="H16" s="46">
        <f t="shared" si="2"/>
        <v>54609</v>
      </c>
      <c r="I16" s="46">
        <f t="shared" si="2"/>
        <v>43032</v>
      </c>
      <c r="J16" s="46">
        <f t="shared" si="2"/>
        <v>61488</v>
      </c>
      <c r="K16" s="46">
        <f t="shared" si="3"/>
        <v>182454</v>
      </c>
      <c r="L16" s="39">
        <f t="shared" si="4"/>
        <v>0.24054982817869416</v>
      </c>
      <c r="M16" s="13" t="str">
        <f t="shared" si="5"/>
        <v>Poor</v>
      </c>
      <c r="N16" s="46">
        <f t="shared" si="6"/>
        <v>15000</v>
      </c>
      <c r="O16" s="46">
        <f t="shared" si="7"/>
        <v>20000</v>
      </c>
      <c r="P16" s="13" t="b">
        <f t="shared" si="8"/>
        <v>0</v>
      </c>
      <c r="Q16" s="13" t="b">
        <f t="shared" si="9"/>
        <v>1</v>
      </c>
      <c r="R16" s="13" t="b">
        <f t="shared" si="10"/>
        <v>0</v>
      </c>
      <c r="S16" s="45" t="str">
        <f t="shared" si="0"/>
        <v>YES</v>
      </c>
      <c r="T16" s="58"/>
    </row>
    <row r="17" spans="1:20" x14ac:dyDescent="0.75">
      <c r="A17" s="29">
        <v>2352</v>
      </c>
      <c r="B17" s="29">
        <v>368</v>
      </c>
      <c r="C17" s="29">
        <v>212</v>
      </c>
      <c r="D17" s="29">
        <v>102</v>
      </c>
      <c r="E17" s="29">
        <v>365</v>
      </c>
      <c r="F17" s="51">
        <f t="shared" si="1"/>
        <v>1047</v>
      </c>
      <c r="G17" s="76">
        <f t="shared" si="2"/>
        <v>27600</v>
      </c>
      <c r="H17" s="46">
        <f t="shared" si="2"/>
        <v>0</v>
      </c>
      <c r="I17" s="46">
        <f t="shared" si="2"/>
        <v>0</v>
      </c>
      <c r="J17" s="46">
        <f t="shared" si="2"/>
        <v>44530</v>
      </c>
      <c r="K17" s="46">
        <f t="shared" si="3"/>
        <v>72130</v>
      </c>
      <c r="L17" s="39">
        <f t="shared" si="4"/>
        <v>-0.28041237113402062</v>
      </c>
      <c r="M17" s="13" t="str">
        <f t="shared" si="5"/>
        <v>Poor</v>
      </c>
      <c r="N17" s="46">
        <f t="shared" si="6"/>
        <v>0</v>
      </c>
      <c r="O17" s="46">
        <f t="shared" si="7"/>
        <v>0</v>
      </c>
      <c r="P17" s="13" t="b">
        <f t="shared" si="8"/>
        <v>0</v>
      </c>
      <c r="Q17" s="13" t="b">
        <f t="shared" si="9"/>
        <v>1</v>
      </c>
      <c r="R17" s="13" t="b">
        <f t="shared" si="10"/>
        <v>1</v>
      </c>
      <c r="S17" s="45" t="str">
        <f t="shared" si="0"/>
        <v>NO</v>
      </c>
      <c r="T17" s="58"/>
    </row>
    <row r="18" spans="1:20" x14ac:dyDescent="0.75">
      <c r="A18" s="29">
        <v>2345</v>
      </c>
      <c r="B18" s="29">
        <v>202</v>
      </c>
      <c r="C18" s="29">
        <v>394</v>
      </c>
      <c r="D18" s="29">
        <v>201</v>
      </c>
      <c r="E18" s="29">
        <v>417</v>
      </c>
      <c r="F18" s="51">
        <f t="shared" si="1"/>
        <v>1214</v>
      </c>
      <c r="G18" s="76">
        <f t="shared" si="2"/>
        <v>0</v>
      </c>
      <c r="H18" s="46">
        <f t="shared" si="2"/>
        <v>0</v>
      </c>
      <c r="I18" s="46">
        <f t="shared" si="2"/>
        <v>0</v>
      </c>
      <c r="J18" s="46">
        <f t="shared" si="2"/>
        <v>50874</v>
      </c>
      <c r="K18" s="46">
        <f t="shared" si="3"/>
        <v>50874</v>
      </c>
      <c r="L18" s="39">
        <f t="shared" si="4"/>
        <v>-0.16563573883161511</v>
      </c>
      <c r="M18" s="13" t="str">
        <f t="shared" si="5"/>
        <v>Poor</v>
      </c>
      <c r="N18" s="46">
        <f t="shared" si="6"/>
        <v>0</v>
      </c>
      <c r="O18" s="46">
        <f t="shared" si="7"/>
        <v>0</v>
      </c>
      <c r="P18" s="13" t="b">
        <f t="shared" si="8"/>
        <v>0</v>
      </c>
      <c r="Q18" s="13" t="b">
        <f t="shared" si="9"/>
        <v>1</v>
      </c>
      <c r="R18" s="13" t="b">
        <f t="shared" si="10"/>
        <v>1</v>
      </c>
      <c r="S18" s="45" t="str">
        <f t="shared" si="0"/>
        <v>NO</v>
      </c>
      <c r="T18" s="58"/>
    </row>
    <row r="19" spans="1:20" x14ac:dyDescent="0.75">
      <c r="A19" s="29">
        <v>2369</v>
      </c>
      <c r="B19" s="29">
        <v>183</v>
      </c>
      <c r="C19" s="29">
        <v>280</v>
      </c>
      <c r="D19" s="29">
        <v>454</v>
      </c>
      <c r="E19" s="29">
        <v>510</v>
      </c>
      <c r="F19" s="51">
        <f t="shared" si="1"/>
        <v>1427</v>
      </c>
      <c r="G19" s="76">
        <f t="shared" si="2"/>
        <v>0</v>
      </c>
      <c r="H19" s="46">
        <f t="shared" si="2"/>
        <v>0</v>
      </c>
      <c r="I19" s="46">
        <f t="shared" si="2"/>
        <v>39952</v>
      </c>
      <c r="J19" s="46">
        <f t="shared" si="2"/>
        <v>62220</v>
      </c>
      <c r="K19" s="46">
        <f t="shared" si="3"/>
        <v>102172</v>
      </c>
      <c r="L19" s="39">
        <f t="shared" si="4"/>
        <v>-1.9243986254295534E-2</v>
      </c>
      <c r="M19" s="13" t="str">
        <f t="shared" si="5"/>
        <v>Excellent</v>
      </c>
      <c r="N19" s="46">
        <f t="shared" si="6"/>
        <v>0</v>
      </c>
      <c r="O19" s="46">
        <f t="shared" si="7"/>
        <v>0</v>
      </c>
      <c r="P19" s="13" t="b">
        <f t="shared" si="8"/>
        <v>0</v>
      </c>
      <c r="Q19" s="13" t="b">
        <f t="shared" si="9"/>
        <v>1</v>
      </c>
      <c r="R19" s="13" t="b">
        <f t="shared" si="10"/>
        <v>1</v>
      </c>
      <c r="S19" s="45" t="str">
        <f t="shared" si="0"/>
        <v>NO</v>
      </c>
      <c r="T19" s="58"/>
    </row>
    <row r="20" spans="1:20" x14ac:dyDescent="0.75">
      <c r="A20" s="29">
        <v>2356</v>
      </c>
      <c r="B20" s="29">
        <v>489</v>
      </c>
      <c r="C20" s="29">
        <v>244</v>
      </c>
      <c r="D20" s="29">
        <v>227</v>
      </c>
      <c r="E20" s="29">
        <v>390</v>
      </c>
      <c r="F20" s="51">
        <f t="shared" si="1"/>
        <v>1350</v>
      </c>
      <c r="G20" s="76">
        <f t="shared" si="2"/>
        <v>36675</v>
      </c>
      <c r="H20" s="46">
        <f t="shared" si="2"/>
        <v>0</v>
      </c>
      <c r="I20" s="46">
        <f t="shared" si="2"/>
        <v>0</v>
      </c>
      <c r="J20" s="46">
        <f t="shared" si="2"/>
        <v>47580</v>
      </c>
      <c r="K20" s="46">
        <f t="shared" si="3"/>
        <v>84255</v>
      </c>
      <c r="L20" s="39">
        <f t="shared" si="4"/>
        <v>-7.2164948453608241E-2</v>
      </c>
      <c r="M20" s="13" t="str">
        <f t="shared" si="5"/>
        <v>Good</v>
      </c>
      <c r="N20" s="46">
        <f t="shared" si="6"/>
        <v>0</v>
      </c>
      <c r="O20" s="46">
        <f t="shared" si="7"/>
        <v>0</v>
      </c>
      <c r="P20" s="13" t="b">
        <f t="shared" si="8"/>
        <v>0</v>
      </c>
      <c r="Q20" s="13" t="b">
        <f t="shared" si="9"/>
        <v>1</v>
      </c>
      <c r="R20" s="13" t="b">
        <f t="shared" si="10"/>
        <v>1</v>
      </c>
      <c r="S20" s="45" t="str">
        <f t="shared" si="0"/>
        <v>NO</v>
      </c>
      <c r="T20" s="58"/>
    </row>
    <row r="21" spans="1:20" x14ac:dyDescent="0.75">
      <c r="A21" s="29">
        <v>2397</v>
      </c>
      <c r="B21" s="29">
        <v>270</v>
      </c>
      <c r="C21" s="29">
        <v>339</v>
      </c>
      <c r="D21" s="29">
        <v>270</v>
      </c>
      <c r="E21" s="29">
        <v>313</v>
      </c>
      <c r="F21" s="51">
        <f t="shared" si="1"/>
        <v>1192</v>
      </c>
      <c r="G21" s="76">
        <f t="shared" si="2"/>
        <v>0</v>
      </c>
      <c r="H21" s="46">
        <f t="shared" si="2"/>
        <v>0</v>
      </c>
      <c r="I21" s="46">
        <f t="shared" si="2"/>
        <v>0</v>
      </c>
      <c r="J21" s="46">
        <f t="shared" si="2"/>
        <v>0</v>
      </c>
      <c r="K21" s="46">
        <f t="shared" si="3"/>
        <v>0</v>
      </c>
      <c r="L21" s="39">
        <f t="shared" si="4"/>
        <v>-0.18075601374570446</v>
      </c>
      <c r="M21" s="13" t="str">
        <f t="shared" si="5"/>
        <v>Poor</v>
      </c>
      <c r="N21" s="46">
        <f t="shared" si="6"/>
        <v>0</v>
      </c>
      <c r="O21" s="46">
        <f t="shared" si="7"/>
        <v>0</v>
      </c>
      <c r="P21" s="13" t="b">
        <f t="shared" si="8"/>
        <v>1</v>
      </c>
      <c r="Q21" s="13" t="b">
        <f t="shared" si="9"/>
        <v>0</v>
      </c>
      <c r="R21" s="13" t="b">
        <f t="shared" si="10"/>
        <v>0</v>
      </c>
      <c r="S21" s="45" t="str">
        <f t="shared" si="0"/>
        <v>NO</v>
      </c>
      <c r="T21" s="58"/>
    </row>
    <row r="22" spans="1:20" x14ac:dyDescent="0.75">
      <c r="A22" s="26"/>
      <c r="B22" s="26"/>
      <c r="C22" s="26"/>
      <c r="D22" s="26"/>
      <c r="E22" s="26"/>
      <c r="F22" s="52"/>
      <c r="G22" s="53"/>
      <c r="H22" s="53"/>
      <c r="I22" s="53"/>
      <c r="J22" s="53"/>
      <c r="K22" s="53"/>
      <c r="L22" s="26"/>
      <c r="M22" s="26"/>
      <c r="N22" s="47"/>
      <c r="O22" s="47"/>
      <c r="P22" s="26"/>
      <c r="Q22" s="26"/>
      <c r="R22" s="26"/>
      <c r="S22" s="45"/>
    </row>
    <row r="23" spans="1:20" x14ac:dyDescent="0.75">
      <c r="A23" s="28" t="s">
        <v>16</v>
      </c>
      <c r="B23" s="38">
        <f>SUM(B10:B22)</f>
        <v>3640</v>
      </c>
      <c r="C23" s="38">
        <f t="shared" ref="C23:F23" si="11">SUM(C10:C22)</f>
        <v>3544</v>
      </c>
      <c r="D23" s="38">
        <f t="shared" si="11"/>
        <v>3331</v>
      </c>
      <c r="E23" s="38">
        <f t="shared" si="11"/>
        <v>3629</v>
      </c>
      <c r="F23" s="38">
        <f t="shared" si="11"/>
        <v>14144</v>
      </c>
      <c r="G23" s="54">
        <f>SUM(G10:G21)</f>
        <v>202575</v>
      </c>
      <c r="H23" s="54">
        <f t="shared" ref="H23:K23" si="12">SUM(H10:H21)</f>
        <v>107583</v>
      </c>
      <c r="I23" s="54">
        <f t="shared" si="12"/>
        <v>120472</v>
      </c>
      <c r="J23" s="54">
        <f t="shared" si="12"/>
        <v>266692</v>
      </c>
      <c r="K23" s="54">
        <f t="shared" si="12"/>
        <v>697322</v>
      </c>
      <c r="L23" s="13"/>
      <c r="M23" s="13"/>
      <c r="N23" s="49">
        <f>SUM(N10:N22)</f>
        <v>20000</v>
      </c>
      <c r="O23" s="50">
        <f>SUM(O10:O22)</f>
        <v>20000</v>
      </c>
      <c r="P23" s="11" t="s">
        <v>15</v>
      </c>
      <c r="Q23" s="11"/>
      <c r="R23" s="11"/>
      <c r="S23" s="13"/>
    </row>
    <row r="24" spans="1:20" x14ac:dyDescent="0.75">
      <c r="A24" s="37" t="s">
        <v>52</v>
      </c>
      <c r="B24" s="37"/>
      <c r="C24" s="37"/>
      <c r="D24" s="37"/>
      <c r="E24" s="37"/>
      <c r="F24" s="37"/>
      <c r="G24" s="55">
        <f>AVERAGEIF(G10:G22,"&gt;0")</f>
        <v>28939.285714285714</v>
      </c>
      <c r="H24" s="55">
        <f t="shared" ref="H24:K24" si="13">AVERAGEIF(H10:H22,"&gt;0")</f>
        <v>53791.5</v>
      </c>
      <c r="I24" s="55">
        <f t="shared" si="13"/>
        <v>40157.333333333336</v>
      </c>
      <c r="J24" s="55">
        <f t="shared" si="13"/>
        <v>53338.400000000001</v>
      </c>
      <c r="K24" s="55">
        <f t="shared" si="13"/>
        <v>77480.222222222219</v>
      </c>
      <c r="L24" s="13"/>
      <c r="M24" s="13"/>
      <c r="N24" s="59">
        <f>AVERAGEIF(N10:N22, "&gt;0")</f>
        <v>10000</v>
      </c>
      <c r="O24" s="60">
        <f>AVERAGEIF(O10:O22, "&gt;0")</f>
        <v>20000</v>
      </c>
      <c r="P24" s="11" t="b">
        <v>1</v>
      </c>
      <c r="Q24" s="30"/>
      <c r="R24" s="11"/>
      <c r="S24" s="13"/>
    </row>
    <row r="25" spans="1:20" x14ac:dyDescent="0.75">
      <c r="A25" s="37" t="s">
        <v>53</v>
      </c>
      <c r="B25" s="37"/>
      <c r="C25" s="37"/>
      <c r="D25" s="37"/>
      <c r="E25" s="37"/>
      <c r="F25" s="37"/>
      <c r="G25" s="61">
        <f>COUNTIFS(G10:G22, "&gt;0")</f>
        <v>7</v>
      </c>
      <c r="H25" s="61">
        <f t="shared" ref="H25:K25" si="14">COUNTIFS(H10:H22, "&gt;0")</f>
        <v>2</v>
      </c>
      <c r="I25" s="61">
        <f t="shared" si="14"/>
        <v>3</v>
      </c>
      <c r="J25" s="61">
        <f t="shared" si="14"/>
        <v>5</v>
      </c>
      <c r="K25" s="61">
        <f t="shared" si="14"/>
        <v>9</v>
      </c>
      <c r="L25" s="62"/>
      <c r="M25" s="62"/>
      <c r="N25" s="63">
        <f>COUNTIF(N10:N22, "&gt;0")</f>
        <v>2</v>
      </c>
      <c r="O25" s="64">
        <f>COUNTIF(O10:O22, "&gt;0")</f>
        <v>1</v>
      </c>
      <c r="P25" s="27">
        <f>COUNTIF(P10:P22, TRUE)</f>
        <v>2</v>
      </c>
      <c r="Q25" s="27">
        <f t="shared" ref="Q25:R25" si="15">COUNTIF(Q10:Q22, TRUE)</f>
        <v>9</v>
      </c>
      <c r="R25" s="27">
        <f t="shared" si="15"/>
        <v>7</v>
      </c>
      <c r="S25" s="13"/>
    </row>
    <row r="26" spans="1:20" x14ac:dyDescent="0.75">
      <c r="A26" s="13"/>
      <c r="B26" s="13"/>
      <c r="C26" s="13"/>
      <c r="D26" s="13"/>
      <c r="E26" s="13"/>
      <c r="F26" s="13"/>
      <c r="G26" s="13"/>
      <c r="H26" s="13"/>
      <c r="I26" s="13"/>
      <c r="J26" s="13"/>
      <c r="K26" s="13"/>
      <c r="L26" s="13"/>
      <c r="M26" s="13"/>
      <c r="N26" s="13"/>
      <c r="O26" s="13"/>
      <c r="P26" s="13"/>
      <c r="Q26" s="13"/>
      <c r="R26" s="13"/>
      <c r="S26" s="13"/>
    </row>
    <row r="27" spans="1:20" x14ac:dyDescent="0.75">
      <c r="A27" s="13"/>
      <c r="B27" s="13"/>
      <c r="C27" s="13"/>
      <c r="D27" s="13"/>
      <c r="E27" s="13"/>
      <c r="F27" s="13"/>
      <c r="G27" s="13"/>
      <c r="H27" s="13"/>
      <c r="I27" s="13"/>
      <c r="J27" s="13"/>
      <c r="K27" s="13"/>
      <c r="L27" s="13"/>
      <c r="M27" s="13"/>
      <c r="N27" s="13"/>
      <c r="O27" s="13"/>
      <c r="P27" s="13"/>
      <c r="Q27" s="13"/>
      <c r="R27" s="13"/>
      <c r="S27" s="13"/>
    </row>
    <row r="28" spans="1:20" ht="59" x14ac:dyDescent="0.75">
      <c r="A28" s="13"/>
      <c r="B28" s="13"/>
      <c r="C28" s="13"/>
      <c r="D28" s="13"/>
      <c r="E28" s="13"/>
      <c r="F28" s="13"/>
      <c r="G28" s="13"/>
      <c r="H28" s="13"/>
      <c r="I28" s="13"/>
      <c r="J28" s="13"/>
      <c r="K28" s="13"/>
      <c r="L28" s="13"/>
      <c r="M28" s="13"/>
      <c r="N28" s="13"/>
      <c r="O28" s="13"/>
      <c r="P28" s="25" t="s">
        <v>19</v>
      </c>
      <c r="Q28" s="25" t="s">
        <v>18</v>
      </c>
      <c r="R28" s="25" t="s">
        <v>17</v>
      </c>
      <c r="S28" s="13"/>
    </row>
    <row r="29" spans="1:20" x14ac:dyDescent="0.75">
      <c r="A29" s="13"/>
      <c r="B29" s="13"/>
      <c r="C29" s="13"/>
      <c r="D29" s="13"/>
      <c r="E29" s="13"/>
      <c r="F29" s="13"/>
      <c r="G29" s="13"/>
      <c r="H29" s="13"/>
      <c r="I29" s="13"/>
      <c r="J29" s="13"/>
      <c r="K29" s="13"/>
      <c r="L29" s="13"/>
      <c r="M29" s="13"/>
      <c r="N29" s="77" t="s">
        <v>14</v>
      </c>
      <c r="O29" s="77"/>
      <c r="P29" s="13" t="b">
        <f>AND(P10:P22)</f>
        <v>0</v>
      </c>
      <c r="Q29" s="13" t="b">
        <f t="shared" ref="Q29:R29" si="16">AND(Q10:Q22)</f>
        <v>0</v>
      </c>
      <c r="R29" s="13" t="b">
        <f t="shared" si="16"/>
        <v>0</v>
      </c>
      <c r="S29" s="13"/>
    </row>
    <row r="30" spans="1:20" x14ac:dyDescent="0.75">
      <c r="A30" s="13"/>
      <c r="B30" s="13"/>
      <c r="C30" s="13"/>
      <c r="D30" s="13"/>
      <c r="E30" s="13"/>
      <c r="F30" s="13"/>
      <c r="G30" s="13"/>
      <c r="H30" s="13"/>
      <c r="I30" s="13"/>
      <c r="J30" s="13"/>
      <c r="K30" s="13"/>
      <c r="L30" s="13"/>
      <c r="M30" s="13"/>
      <c r="N30" s="77" t="s">
        <v>13</v>
      </c>
      <c r="O30" s="77"/>
      <c r="P30" s="13" t="b">
        <f>OR(P10:P22)</f>
        <v>1</v>
      </c>
      <c r="Q30" s="13" t="b">
        <f t="shared" ref="Q30:R30" si="17">OR(Q10:Q22)</f>
        <v>1</v>
      </c>
      <c r="R30" s="13" t="b">
        <f t="shared" si="17"/>
        <v>1</v>
      </c>
      <c r="S30" s="13"/>
    </row>
    <row r="31" spans="1:20" x14ac:dyDescent="0.75">
      <c r="A31" s="13"/>
      <c r="B31" s="13"/>
      <c r="C31" s="13"/>
      <c r="D31" s="13"/>
      <c r="E31" s="13"/>
      <c r="F31" s="13"/>
      <c r="G31" s="13"/>
      <c r="H31" s="13"/>
      <c r="I31" s="13"/>
      <c r="J31" s="13"/>
      <c r="K31" s="13"/>
      <c r="L31" s="13"/>
      <c r="M31" s="13"/>
      <c r="N31" s="77" t="s">
        <v>12</v>
      </c>
      <c r="O31" s="77"/>
      <c r="P31" s="13" t="b">
        <f>NOT(OR(P10:P22))</f>
        <v>0</v>
      </c>
      <c r="Q31" s="13" t="b">
        <f t="shared" ref="Q31:R31" si="18">NOT(OR(Q10:Q22))</f>
        <v>0</v>
      </c>
      <c r="R31" s="13" t="b">
        <f t="shared" si="18"/>
        <v>0</v>
      </c>
      <c r="S31" s="13"/>
    </row>
    <row r="32" spans="1:20" x14ac:dyDescent="0.75">
      <c r="A32" s="13"/>
      <c r="B32" s="13"/>
      <c r="C32" s="13"/>
      <c r="D32" s="13"/>
      <c r="E32" s="13"/>
      <c r="F32" s="13"/>
      <c r="G32" s="13"/>
      <c r="H32" s="13"/>
      <c r="I32" s="13"/>
      <c r="J32" s="13"/>
      <c r="K32" s="13"/>
      <c r="L32" s="13"/>
      <c r="M32" s="13"/>
      <c r="N32" s="13"/>
      <c r="O32" s="13"/>
      <c r="P32" s="13"/>
      <c r="Q32" s="13"/>
      <c r="R32" s="13"/>
      <c r="S32" s="13"/>
    </row>
    <row r="33" spans="1:19" x14ac:dyDescent="0.75">
      <c r="A33" s="13"/>
      <c r="B33" s="13"/>
      <c r="C33" s="13"/>
      <c r="D33" s="13"/>
      <c r="E33" s="13"/>
      <c r="F33" s="13"/>
      <c r="G33" s="13"/>
      <c r="H33" s="13"/>
      <c r="I33" s="13"/>
      <c r="J33" s="13"/>
      <c r="K33" s="13"/>
      <c r="L33" s="13"/>
      <c r="M33" s="13"/>
      <c r="N33" s="13"/>
      <c r="O33" s="13"/>
      <c r="P33" s="13"/>
      <c r="Q33" s="13"/>
      <c r="R33" s="13"/>
      <c r="S33" s="13"/>
    </row>
    <row r="34" spans="1:19" x14ac:dyDescent="0.75">
      <c r="A34" s="13"/>
      <c r="B34" s="13"/>
      <c r="C34" s="13"/>
      <c r="D34" s="13"/>
      <c r="E34" s="13"/>
      <c r="F34" s="13"/>
      <c r="G34" s="13"/>
      <c r="H34" s="13"/>
      <c r="I34" s="13"/>
      <c r="J34" s="13"/>
      <c r="K34" s="13"/>
      <c r="L34" s="13"/>
      <c r="M34" s="13"/>
      <c r="N34" s="13"/>
      <c r="O34" s="13"/>
      <c r="P34" s="13"/>
      <c r="Q34" s="13"/>
      <c r="R34" s="13"/>
      <c r="S34" s="13"/>
    </row>
    <row r="35" spans="1:19" x14ac:dyDescent="0.75">
      <c r="A35" s="13"/>
      <c r="B35" s="13"/>
      <c r="C35" s="13"/>
      <c r="D35" s="13"/>
      <c r="E35" s="13"/>
      <c r="F35" s="13"/>
      <c r="G35" s="13"/>
      <c r="H35" s="13"/>
      <c r="I35" s="13"/>
      <c r="J35" s="13"/>
      <c r="K35" s="13"/>
      <c r="L35" s="13"/>
      <c r="M35" s="13"/>
      <c r="N35" s="13"/>
      <c r="O35" s="13"/>
      <c r="P35" s="13"/>
      <c r="Q35" s="13"/>
      <c r="R35" s="13"/>
      <c r="S35" s="13"/>
    </row>
    <row r="36" spans="1:19" x14ac:dyDescent="0.75">
      <c r="A36" s="13"/>
      <c r="B36" s="13"/>
      <c r="C36" s="13"/>
      <c r="D36" s="13"/>
      <c r="E36" s="13"/>
      <c r="F36" s="13"/>
      <c r="G36" s="13"/>
      <c r="H36" s="13"/>
      <c r="I36" s="13"/>
      <c r="J36" s="13"/>
      <c r="K36" s="13"/>
      <c r="L36" s="13"/>
      <c r="M36" s="13"/>
      <c r="N36" s="13"/>
      <c r="O36" s="13"/>
      <c r="P36" s="13"/>
      <c r="Q36" s="13"/>
      <c r="R36" s="13"/>
      <c r="S36" s="13"/>
    </row>
    <row r="37" spans="1:19" x14ac:dyDescent="0.75">
      <c r="A37" s="13"/>
      <c r="B37" s="13"/>
      <c r="C37" s="13"/>
      <c r="D37" s="13"/>
      <c r="E37" s="13"/>
      <c r="F37" s="13"/>
      <c r="G37" s="13"/>
      <c r="H37" s="13"/>
      <c r="I37" s="13"/>
      <c r="J37" s="13"/>
      <c r="K37" s="13"/>
      <c r="L37" s="13"/>
      <c r="M37" s="13"/>
      <c r="N37" s="13"/>
      <c r="O37" s="13"/>
      <c r="P37" s="13"/>
      <c r="Q37" s="13"/>
      <c r="R37" s="13"/>
      <c r="S37" s="13"/>
    </row>
    <row r="38" spans="1:19" x14ac:dyDescent="0.75">
      <c r="A38" s="13"/>
      <c r="B38" s="13"/>
      <c r="C38" s="13"/>
      <c r="D38" s="13"/>
      <c r="E38" s="13"/>
      <c r="F38" s="13"/>
      <c r="G38" s="13"/>
      <c r="H38" s="13"/>
      <c r="I38" s="13"/>
      <c r="J38" s="13"/>
      <c r="K38" s="13"/>
      <c r="L38" s="13"/>
      <c r="M38" s="13"/>
      <c r="N38" s="13"/>
      <c r="O38" s="13"/>
      <c r="P38" s="13"/>
      <c r="Q38" s="13"/>
      <c r="R38" s="13"/>
      <c r="S38" s="13"/>
    </row>
    <row r="39" spans="1:19" x14ac:dyDescent="0.75">
      <c r="A39" s="13"/>
      <c r="B39" s="13"/>
      <c r="C39" s="13"/>
      <c r="D39" s="13"/>
      <c r="E39" s="13"/>
      <c r="F39" s="13"/>
      <c r="G39" s="13"/>
      <c r="H39" s="13"/>
      <c r="I39" s="13"/>
      <c r="J39" s="13"/>
      <c r="K39" s="13"/>
      <c r="L39" s="13"/>
      <c r="M39" s="13"/>
      <c r="N39" s="13"/>
      <c r="O39" s="13"/>
      <c r="P39" s="13"/>
      <c r="Q39" s="13"/>
      <c r="R39" s="13"/>
      <c r="S39" s="13"/>
    </row>
  </sheetData>
  <mergeCells count="5">
    <mergeCell ref="C6:F6"/>
    <mergeCell ref="C7:F7"/>
    <mergeCell ref="N29:O29"/>
    <mergeCell ref="N30:O30"/>
    <mergeCell ref="N31:O31"/>
  </mergeCells>
  <conditionalFormatting sqref="M5:M7 M11:M22">
    <cfRule type="expression" dxfId="3" priority="2">
      <formula>ABS($L5)&gt;=$L$7</formula>
    </cfRule>
    <cfRule type="expression" dxfId="2" priority="4">
      <formula>ABS($L5)&lt;=$L$5</formula>
    </cfRule>
  </conditionalFormatting>
  <conditionalFormatting sqref="M5:M7 M11:M22">
    <cfRule type="expression" dxfId="1" priority="3">
      <formula>AND(ABS($L5)&lt;=$L$6, ABS($L5)&gt;$L$5)</formula>
    </cfRule>
  </conditionalFormatting>
  <conditionalFormatting sqref="A11:A22">
    <cfRule type="expression" dxfId="0" priority="1">
      <formula>SUM($K11, $N11,$O11) &gt;= $A$7</formula>
    </cfRule>
  </conditionalFormatting>
  <pageMargins left="0.7" right="0.7" top="0.75" bottom="0.75" header="0.3" footer="0.3"/>
  <pageSetup orientation="portrait" horizontalDpi="4294967293" verticalDpi="0" r:id="rId1"/>
  <ignoredErrors>
    <ignoredError sqref="F11:F21" formulaRange="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Auto</vt:lpstr>
      <vt:lpstr>Auto_2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Hornung, Cheryl</dc:creator>
  <cp:lastModifiedBy>Hornung, Cheryl</cp:lastModifiedBy>
  <dcterms:created xsi:type="dcterms:W3CDTF">2022-09-18T00:41:18Z</dcterms:created>
  <dcterms:modified xsi:type="dcterms:W3CDTF">2022-10-05T22:59:52Z</dcterms:modified>
</cp:coreProperties>
</file>