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-18000" windowWidth="21580" windowHeight="15620" tabRatio="500" activeTab="1"/>
  </bookViews>
  <sheets>
    <sheet name="Summary" sheetId="1" r:id="rId1"/>
    <sheet name="Dataset1" sheetId="2" r:id="rId2"/>
    <sheet name="Aggregate OS" sheetId="4" r:id="rId3"/>
    <sheet name="Mobile Versions" sheetId="5" r:id="rId4"/>
    <sheet name="Recommendation" sheetId="6" r:id="rId5"/>
  </sheets>
  <definedNames>
    <definedName name="_xlnm._FilterDatabase" localSheetId="2" hidden="1">'Aggregate OS'!$A$1:$B$26</definedName>
    <definedName name="_xlnm._FilterDatabase" localSheetId="1" hidden="1">Dataset1!$A$1:$K$133</definedName>
    <definedName name="_xlnm._FilterDatabase" localSheetId="3" hidden="1">'Mobile Versions'!$A$1:$C$31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C33" i="5"/>
  <c r="C18" i="5"/>
  <c r="C14" i="5"/>
  <c r="C12" i="5"/>
  <c r="C10" i="5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5" i="1"/>
  <c r="K5" i="1"/>
  <c r="J5" i="1"/>
  <c r="H5" i="1"/>
  <c r="G5" i="1"/>
  <c r="F5" i="1"/>
  <c r="E5" i="1"/>
  <c r="D5" i="1"/>
  <c r="C5" i="1"/>
  <c r="B15" i="4"/>
  <c r="B18" i="4"/>
  <c r="B14" i="4"/>
  <c r="B17" i="4"/>
  <c r="B23" i="4"/>
  <c r="B5" i="4"/>
  <c r="B7" i="4"/>
  <c r="B21" i="4"/>
  <c r="B3" i="4"/>
  <c r="B13" i="4"/>
  <c r="B24" i="4"/>
  <c r="B20" i="4"/>
  <c r="B8" i="4"/>
  <c r="B10" i="4"/>
  <c r="B26" i="4"/>
  <c r="B4" i="4"/>
  <c r="B9" i="4"/>
  <c r="B19" i="4"/>
  <c r="B12" i="4"/>
  <c r="B22" i="4"/>
  <c r="B16" i="4"/>
  <c r="B25" i="4"/>
  <c r="B2" i="4"/>
  <c r="B11" i="4"/>
  <c r="B6" i="4"/>
</calcChain>
</file>

<file path=xl/comments1.xml><?xml version="1.0" encoding="utf-8"?>
<comments xmlns="http://schemas.openxmlformats.org/spreadsheetml/2006/main">
  <authors>
    <author>Kimberly Munoz</author>
  </authors>
  <commentList>
    <comment ref="A58" authorId="0">
      <text>
        <r>
          <rPr>
            <b/>
            <sz val="9"/>
            <color indexed="81"/>
            <rFont val="Calibri"/>
          </rPr>
          <t>Kimberly Munoz:</t>
        </r>
        <r>
          <rPr>
            <sz val="9"/>
            <color indexed="81"/>
            <rFont val="Calibri"/>
          </rPr>
          <t xml:space="preserve">
Full agent string:
Mozilla/5.0 (iPad; CPU OS 7_0 like Mac OS X) AppleWebKit/537.51.1 (KHTML, like Gecko) Version/7.0 Mobile/11A465 Safari/9537.53</t>
        </r>
      </text>
    </comment>
  </commentList>
</comments>
</file>

<file path=xl/sharedStrings.xml><?xml version="1.0" encoding="utf-8"?>
<sst xmlns="http://schemas.openxmlformats.org/spreadsheetml/2006/main" count="450" uniqueCount="168">
  <si>
    <t>Browser</t>
  </si>
  <si>
    <t>Operating System</t>
  </si>
  <si>
    <t>Sessions</t>
  </si>
  <si>
    <t>% New Sessions</t>
  </si>
  <si>
    <t>New Users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</si>
  <si>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</si>
  <si>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</si>
  <si>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</si>
  <si>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</si>
  <si>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</si>
  <si>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</si>
  <si>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Internet Explorer</t>
  </si>
  <si>
    <t>Windows</t>
  </si>
  <si>
    <t>Chrome</t>
  </si>
  <si>
    <t>Safari</t>
  </si>
  <si>
    <t>iOS</t>
  </si>
  <si>
    <t>Android</t>
  </si>
  <si>
    <t>Firefox</t>
  </si>
  <si>
    <t>Macintosh</t>
  </si>
  <si>
    <t>Android Browser</t>
  </si>
  <si>
    <t>Safari (in-app)</t>
  </si>
  <si>
    <t>Chrome OS</t>
  </si>
  <si>
    <t>Amazon Silk</t>
  </si>
  <si>
    <t>(not set)</t>
  </si>
  <si>
    <t>Windows Phone</t>
  </si>
  <si>
    <t>Linux</t>
  </si>
  <si>
    <t>Opera</t>
  </si>
  <si>
    <t>BlackBerry</t>
  </si>
  <si>
    <t>Opera Mini</t>
  </si>
  <si>
    <t>mozilla</t>
  </si>
  <si>
    <t>IE with Chrome Frame</t>
  </si>
  <si>
    <t>Xbox</t>
  </si>
  <si>
    <t>Mozilla Compatible Agent</t>
  </si>
  <si>
    <t>UC Browser</t>
  </si>
  <si>
    <t>Maxthon</t>
  </si>
  <si>
    <t>S40 Ovi Browser</t>
  </si>
  <si>
    <t>Series40</t>
  </si>
  <si>
    <t>Google TV</t>
  </si>
  <si>
    <t>SeaMonkey</t>
  </si>
  <si>
    <t>Mozilla</t>
  </si>
  <si>
    <t>YaBrowser</t>
  </si>
  <si>
    <t>Iron</t>
  </si>
  <si>
    <t>Nintendo Browser</t>
  </si>
  <si>
    <t>Nintendo Wii</t>
  </si>
  <si>
    <t>Playstation 3</t>
  </si>
  <si>
    <t>Samsung</t>
  </si>
  <si>
    <t>Nokia</t>
  </si>
  <si>
    <t>BlackBerry8520</t>
  </si>
  <si>
    <t>"Mozilla</t>
  </si>
  <si>
    <t>SymbianOS</t>
  </si>
  <si>
    <t>Nokia Browser</t>
  </si>
  <si>
    <t>FlixsteriOS</t>
  </si>
  <si>
    <t>Playstation Vita Browser</t>
  </si>
  <si>
    <t>Playstation Vita</t>
  </si>
  <si>
    <t>NetFront</t>
  </si>
  <si>
    <t>MRCHROME</t>
  </si>
  <si>
    <t>Firefox OS</t>
  </si>
  <si>
    <t>Nintendo 3DS Browser</t>
  </si>
  <si>
    <t>Nintendo 3DS</t>
  </si>
  <si>
    <t>SunOS</t>
  </si>
  <si>
    <t>Phantom Browser</t>
  </si>
  <si>
    <t>BrowserNG</t>
  </si>
  <si>
    <t>BlackBerry8530</t>
  </si>
  <si>
    <t>LG-LG440G</t>
  </si>
  <si>
    <t>LG</t>
  </si>
  <si>
    <t>BlackBerry9700</t>
  </si>
  <si>
    <t>AdobeAIR</t>
  </si>
  <si>
    <t>YE</t>
  </si>
  <si>
    <t>Camino</t>
  </si>
  <si>
    <t>BlackBerry9300</t>
  </si>
  <si>
    <t>FreeBSD</t>
  </si>
  <si>
    <t>PlayFreeBrowser</t>
  </si>
  <si>
    <t>UNIX</t>
  </si>
  <si>
    <t>RockMelt</t>
  </si>
  <si>
    <t>Netscape</t>
  </si>
  <si>
    <t>BlackBerry9630</t>
  </si>
  <si>
    <t>Dolfin</t>
  </si>
  <si>
    <t>Bada</t>
  </si>
  <si>
    <t>MOT-L7v</t>
  </si>
  <si>
    <t>MOT</t>
  </si>
  <si>
    <t>BlackBerry9650</t>
  </si>
  <si>
    <t>SalesforceMobileSDK</t>
  </si>
  <si>
    <t>Total Sessions</t>
  </si>
  <si>
    <t>8.0</t>
  </si>
  <si>
    <t>7.0</t>
  </si>
  <si>
    <t>6.0</t>
  </si>
  <si>
    <t>5.0</t>
  </si>
  <si>
    <t>Internet Explorer 11.0</t>
  </si>
  <si>
    <t>Internet Explorer 9.0</t>
  </si>
  <si>
    <t>Internet Explorer 10.0</t>
  </si>
  <si>
    <t>Internet Explorer 8.0</t>
  </si>
  <si>
    <t>Internet Explorer 7.0</t>
  </si>
  <si>
    <t>Internet Explorer 6.0</t>
  </si>
  <si>
    <t>Internet Explorer 9.10</t>
  </si>
  <si>
    <t>Internet Explorer 999.1</t>
  </si>
  <si>
    <t>Internet Explorer 5.0</t>
  </si>
  <si>
    <t>Cumulative Browser Share</t>
  </si>
  <si>
    <t>Cumulative Sessions</t>
  </si>
  <si>
    <t>Browser Version</t>
  </si>
  <si>
    <t>4.0*</t>
  </si>
  <si>
    <t>4.2</t>
  </si>
  <si>
    <t>4.1*</t>
  </si>
  <si>
    <t>534.30</t>
  </si>
  <si>
    <t>3.1.2</t>
  </si>
  <si>
    <t>533.1</t>
  </si>
  <si>
    <t>537.36</t>
  </si>
  <si>
    <t>3.0.4</t>
  </si>
  <si>
    <t>4.4.2</t>
  </si>
  <si>
    <t>525.20.1</t>
  </si>
  <si>
    <t>1.5</t>
  </si>
  <si>
    <t>419.3</t>
  </si>
  <si>
    <t>1.6</t>
  </si>
  <si>
    <t>999.9</t>
  </si>
  <si>
    <t>4.3</t>
  </si>
  <si>
    <t>535.7</t>
  </si>
  <si>
    <t>530.17</t>
  </si>
  <si>
    <t>534.31</t>
  </si>
  <si>
    <t>6.0.1</t>
  </si>
  <si>
    <t>4.0.4</t>
  </si>
  <si>
    <t>5.0.2</t>
  </si>
  <si>
    <t>5.1</t>
  </si>
  <si>
    <t>8536.25</t>
  </si>
  <si>
    <t>8.0 (build 600.1.4)</t>
  </si>
  <si>
    <t>7.0 (build 9537.53)</t>
  </si>
  <si>
    <t>Notes</t>
  </si>
  <si>
    <t>Test the latest version</t>
  </si>
  <si>
    <t>Right now versions 39-42 are used</t>
  </si>
  <si>
    <t>Versions</t>
  </si>
  <si>
    <t>Test version 8.0 and 7.0</t>
  </si>
  <si>
    <t>8.0+7.0 = ~96% of iOS</t>
  </si>
  <si>
    <t>The most popular version is 4.0, a depreciated version for Ice Cream Sandwich, then followed by version 39-42 which is the latest</t>
  </si>
  <si>
    <t>Test latest and 4.0 (reevaluate in 6 months)</t>
  </si>
  <si>
    <t>Test version 8.0, 7.1, 6.2</t>
  </si>
  <si>
    <t>Safari is a little scattered. Testing one of the major versions grabs about 72% and should capture some of the minor version changes as well.</t>
  </si>
  <si>
    <t>Chrome 40.0*</t>
  </si>
  <si>
    <t>Chrome 42.0*</t>
  </si>
  <si>
    <t>Chrome 4.0</t>
  </si>
  <si>
    <t>Chrome 1.5</t>
  </si>
  <si>
    <t>Chrome 39.0*</t>
  </si>
  <si>
    <t>Chrome 41.0*</t>
  </si>
  <si>
    <t>Chrome 1.6</t>
  </si>
  <si>
    <t>Chrome 34.0*</t>
  </si>
  <si>
    <t>Chrome 28.0*</t>
  </si>
  <si>
    <t>Chrome 30.0*</t>
  </si>
  <si>
    <t>Chrome 2.0</t>
  </si>
  <si>
    <t>Chrome 35.0*</t>
  </si>
  <si>
    <t>Chrome 38.0*</t>
  </si>
  <si>
    <t>Chrome 43.0*</t>
  </si>
  <si>
    <t>Chrome 31.0*</t>
  </si>
  <si>
    <t>Chrome 33.0*</t>
  </si>
  <si>
    <t>Chrome 36.0*</t>
  </si>
  <si>
    <t>Chrome 37.0*</t>
  </si>
  <si>
    <t>Chrome 18.0*</t>
  </si>
  <si>
    <t>Chrome 1.0</t>
  </si>
  <si>
    <t>Chrome 26.0*</t>
  </si>
  <si>
    <t>Chrome 4.2</t>
  </si>
  <si>
    <t>Chrome 32.0*</t>
  </si>
  <si>
    <t>Chrome 2.1</t>
  </si>
  <si>
    <t>Chrome 27.0*</t>
  </si>
  <si>
    <t>Chrome 25.0*</t>
  </si>
  <si>
    <t>Chrome 29.0*</t>
  </si>
  <si>
    <t>Chrome 44.0*</t>
  </si>
  <si>
    <t>Chrome 19.77.34.5</t>
  </si>
  <si>
    <t>Chrome 11.0.696.34</t>
  </si>
  <si>
    <t>Chrome (not set)</t>
  </si>
  <si>
    <t>Chrome 4.4.2</t>
  </si>
  <si>
    <t>4.0 (Ice Cream Sandwich) &amp; 4.2</t>
  </si>
  <si>
    <t>CF.gov 1/1/2015 - 6/1/2015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</si>
</sst>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name val="Calibri"/>
      <family val="1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1"/>
      <scheme val="minor"/>
    </font>
    <font>
      <b/>
      <sz val="12"/>
      <name val="Calibri"/>
      <scheme val="minor"/>
    </font>
    <font>
      <sz val="12"/>
      <color theme="1" tint="0.34998626667073579"/>
      <name val="Calibri"/>
      <scheme val="minor"/>
    </font>
    <font>
      <sz val="12"/>
      <color theme="0" tint="-0.499984740745262"/>
      <name val="Calibri"/>
      <scheme val="minor"/>
    </font>
    <font>
      <sz val="12"/>
      <color theme="0" tint="-0.34998626667073579"/>
      <name val="Calibri"/>
      <scheme val="minor"/>
    </font>
    <font>
      <i/>
      <sz val="12"/>
      <color theme="0" tint="-0.499984740745262"/>
      <name val="Calibri"/>
      <scheme val="minor"/>
    </font>
    <font>
      <sz val="9"/>
      <color indexed="81"/>
      <name val="Calibri"/>
    </font>
    <font>
      <b/>
      <sz val="9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</cellXfs>
  <cellStyles count="5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Normal" xfId="0" builtinId="0"/>
  </cellStyles>
  <dxfs count="2"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showRuler="0" workbookViewId="0">
      <selection activeCell="D38" sqref="D38"/>
    </sheetView>
  </sheetViews>
  <sheetFormatPr baseColWidth="10" defaultRowHeight="15" x14ac:dyDescent="0"/>
  <cols>
    <col min="1" max="1" width="12.33203125" customWidth="1"/>
  </cols>
  <sheetData>
    <row r="1" spans="1:11">
      <c r="A1" t="s">
        <v>167</v>
      </c>
    </row>
    <row r="4" spans="1:11">
      <c r="C4" s="2">
        <v>1E-4</v>
      </c>
      <c r="D4" s="2">
        <v>1E-3</v>
      </c>
      <c r="E4" s="3">
        <v>0.01</v>
      </c>
      <c r="F4" s="2">
        <v>2.5000000000000001E-2</v>
      </c>
      <c r="G4" s="3">
        <v>0.05</v>
      </c>
      <c r="H4" s="3">
        <v>0.1</v>
      </c>
      <c r="I4" s="3">
        <v>0.25</v>
      </c>
      <c r="J4" s="3">
        <v>0.5</v>
      </c>
      <c r="K4" s="3">
        <v>0.75</v>
      </c>
    </row>
    <row r="5" spans="1:11">
      <c r="A5" t="s">
        <v>82</v>
      </c>
      <c r="B5">
        <v>6864749</v>
      </c>
      <c r="C5" s="13">
        <f>$B$5*C4</f>
        <v>686.47490000000005</v>
      </c>
      <c r="D5" s="11">
        <f>$B$5*D4</f>
        <v>6864.7489999999998</v>
      </c>
      <c r="E5" s="10">
        <f>$B$5*E4</f>
        <v>68647.490000000005</v>
      </c>
      <c r="F5" s="10">
        <f>$B$5*F4</f>
        <v>171618.72500000001</v>
      </c>
      <c r="G5" s="9">
        <f>$B$5*G4</f>
        <v>343237.45</v>
      </c>
      <c r="H5" s="8">
        <f>$B$5*H4</f>
        <v>686474.9</v>
      </c>
      <c r="I5" s="7">
        <f>$B$5*I4</f>
        <v>1716187.25</v>
      </c>
      <c r="J5" s="6">
        <f>$B$5*J4</f>
        <v>3432374.5</v>
      </c>
      <c r="K5" s="5">
        <f>$B$5*K4</f>
        <v>5148561.75</v>
      </c>
    </row>
    <row r="7" spans="1:11">
      <c r="B7">
        <v>6880030</v>
      </c>
      <c r="C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showRuler="0" topLeftCell="A89" workbookViewId="0">
      <selection activeCell="L33" sqref="L33"/>
    </sheetView>
  </sheetViews>
  <sheetFormatPr baseColWidth="10" defaultRowHeight="15" x14ac:dyDescent="0"/>
  <cols>
    <col min="1" max="1" width="31.5" customWidth="1"/>
    <col min="2" max="2" width="17.6640625" customWidth="1"/>
    <col min="3" max="3" width="12.5" customWidth="1"/>
    <col min="4" max="11" width="0" hidden="1" customWidth="1"/>
    <col min="12" max="12" width="17.83203125" bestFit="1" customWidth="1"/>
    <col min="13" max="13" width="22.6640625" style="14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97</v>
      </c>
      <c r="M1" s="14" t="s">
        <v>96</v>
      </c>
    </row>
    <row r="2" spans="1:13">
      <c r="A2" t="s">
        <v>13</v>
      </c>
      <c r="B2" t="s">
        <v>12</v>
      </c>
      <c r="C2">
        <v>1325083</v>
      </c>
      <c r="D2" s="2">
        <v>0.67508525881020287</v>
      </c>
      <c r="E2">
        <v>894544</v>
      </c>
      <c r="F2" s="2">
        <v>0.5968456315566647</v>
      </c>
      <c r="G2" s="1">
        <v>2.6016830643816276</v>
      </c>
      <c r="H2" s="1">
        <v>157.15423939481528</v>
      </c>
      <c r="I2" s="2">
        <v>0.10467193375811176</v>
      </c>
      <c r="J2">
        <v>138699</v>
      </c>
      <c r="K2" s="1">
        <v>0</v>
      </c>
      <c r="L2">
        <f>C2</f>
        <v>1325083</v>
      </c>
      <c r="M2" s="14">
        <f>Dataset1!L2/Summary!$B$5</f>
        <v>0.19302715947808144</v>
      </c>
    </row>
    <row r="3" spans="1:13">
      <c r="A3" t="s">
        <v>87</v>
      </c>
      <c r="B3" t="s">
        <v>12</v>
      </c>
      <c r="C3">
        <v>1116551</v>
      </c>
      <c r="D3" s="2">
        <v>0.5097483231845209</v>
      </c>
      <c r="E3">
        <v>569160</v>
      </c>
      <c r="F3" s="2">
        <v>0.61872946242491389</v>
      </c>
      <c r="G3" s="1">
        <v>2.5497061934475003</v>
      </c>
      <c r="H3" s="1">
        <v>157.91088091811301</v>
      </c>
      <c r="I3" s="2">
        <v>8.7944930415180325E-2</v>
      </c>
      <c r="J3">
        <v>98195</v>
      </c>
      <c r="K3" s="1">
        <v>0</v>
      </c>
      <c r="L3">
        <f>SUM(C3+L2)</f>
        <v>2441634</v>
      </c>
      <c r="M3" s="14">
        <f>Dataset1!L3/Summary!$B$5</f>
        <v>0.35567709758943844</v>
      </c>
    </row>
    <row r="4" spans="1:13">
      <c r="A4" t="s">
        <v>14</v>
      </c>
      <c r="B4" t="s">
        <v>15</v>
      </c>
      <c r="C4">
        <v>840253</v>
      </c>
      <c r="D4" s="2">
        <v>0.75337666155312744</v>
      </c>
      <c r="E4">
        <v>633027</v>
      </c>
      <c r="F4" s="2">
        <v>0.73464539846927057</v>
      </c>
      <c r="G4" s="1">
        <v>1.8532180188586056</v>
      </c>
      <c r="H4" s="1">
        <v>89.555426758369208</v>
      </c>
      <c r="I4" s="2">
        <v>4.1456561297609169E-2</v>
      </c>
      <c r="J4">
        <v>34834</v>
      </c>
      <c r="K4" s="1">
        <v>0</v>
      </c>
      <c r="L4">
        <f t="shared" ref="L4:L66" si="0">SUM(C4+L3)</f>
        <v>3281887</v>
      </c>
      <c r="M4" s="14">
        <f>Dataset1!L4/Summary!$B$5</f>
        <v>0.47807822252496052</v>
      </c>
    </row>
    <row r="5" spans="1:13">
      <c r="A5" t="s">
        <v>88</v>
      </c>
      <c r="B5" t="s">
        <v>12</v>
      </c>
      <c r="C5">
        <v>743866</v>
      </c>
      <c r="D5" s="2">
        <v>0.29513514530842921</v>
      </c>
      <c r="E5">
        <v>219541</v>
      </c>
      <c r="F5" s="2">
        <v>0.581701543019845</v>
      </c>
      <c r="G5" s="1">
        <v>2.5407949818918998</v>
      </c>
      <c r="H5" s="1">
        <v>195.53561394122059</v>
      </c>
      <c r="I5" s="2">
        <v>3.2926629258495481E-2</v>
      </c>
      <c r="J5">
        <v>24493</v>
      </c>
      <c r="K5" s="1">
        <v>0</v>
      </c>
      <c r="L5">
        <f t="shared" si="0"/>
        <v>4025753</v>
      </c>
      <c r="M5" s="14">
        <f>Dataset1!L5/Summary!$B$5</f>
        <v>0.58643848449520874</v>
      </c>
    </row>
    <row r="6" spans="1:13">
      <c r="A6" t="s">
        <v>13</v>
      </c>
      <c r="B6" t="s">
        <v>16</v>
      </c>
      <c r="C6">
        <v>617502</v>
      </c>
      <c r="D6" s="2">
        <v>0.77907601918698244</v>
      </c>
      <c r="E6">
        <v>481081</v>
      </c>
      <c r="F6" s="2">
        <v>0.73743566822455631</v>
      </c>
      <c r="G6" s="1">
        <v>1.8797947213126436</v>
      </c>
      <c r="H6" s="1">
        <v>95.789176391331523</v>
      </c>
      <c r="I6" s="2">
        <v>4.2605530022574827E-2</v>
      </c>
      <c r="J6">
        <v>26309</v>
      </c>
      <c r="K6" s="1">
        <v>0</v>
      </c>
      <c r="L6">
        <f t="shared" si="0"/>
        <v>4643255</v>
      </c>
      <c r="M6" s="14">
        <f>Dataset1!L6/Summary!$B$5</f>
        <v>0.67639108145104798</v>
      </c>
    </row>
    <row r="7" spans="1:13">
      <c r="A7" t="s">
        <v>17</v>
      </c>
      <c r="B7" t="s">
        <v>12</v>
      </c>
      <c r="C7">
        <v>436042</v>
      </c>
      <c r="D7" s="2">
        <v>0.70375101481049995</v>
      </c>
      <c r="E7">
        <v>306865</v>
      </c>
      <c r="F7" s="2">
        <v>0.57150687319111459</v>
      </c>
      <c r="G7" s="1">
        <v>2.8446204723398205</v>
      </c>
      <c r="H7" s="1">
        <v>195.61599341347852</v>
      </c>
      <c r="I7" s="2">
        <v>0.11817439604441773</v>
      </c>
      <c r="J7">
        <v>51529</v>
      </c>
      <c r="K7" s="1">
        <v>0</v>
      </c>
      <c r="L7">
        <f t="shared" si="0"/>
        <v>5079297</v>
      </c>
      <c r="M7" s="14">
        <f>Dataset1!L7/Summary!$B$5</f>
        <v>0.73991008265560765</v>
      </c>
    </row>
    <row r="8" spans="1:13">
      <c r="A8" t="s">
        <v>89</v>
      </c>
      <c r="B8" t="s">
        <v>12</v>
      </c>
      <c r="C8">
        <v>434174</v>
      </c>
      <c r="D8" s="2">
        <v>0.35153417754172289</v>
      </c>
      <c r="E8">
        <v>152627</v>
      </c>
      <c r="F8" s="2">
        <v>0.65131030416376845</v>
      </c>
      <c r="G8" s="1">
        <v>2.2139418758377976</v>
      </c>
      <c r="H8" s="1">
        <v>136.00469166739603</v>
      </c>
      <c r="I8" s="2">
        <v>3.6738726869872444E-2</v>
      </c>
      <c r="J8">
        <v>15951</v>
      </c>
      <c r="K8" s="1">
        <v>0</v>
      </c>
      <c r="L8">
        <f t="shared" si="0"/>
        <v>5513471</v>
      </c>
      <c r="M8" s="14">
        <f>Dataset1!L8/Summary!$B$5</f>
        <v>0.8031569690312057</v>
      </c>
    </row>
    <row r="9" spans="1:13">
      <c r="A9" t="s">
        <v>90</v>
      </c>
      <c r="B9" t="s">
        <v>12</v>
      </c>
      <c r="C9">
        <v>365430</v>
      </c>
      <c r="D9" s="2">
        <v>0.37935856388364392</v>
      </c>
      <c r="E9">
        <v>138629</v>
      </c>
      <c r="F9" s="2">
        <v>0.52972115042552614</v>
      </c>
      <c r="G9" s="1">
        <v>2.9172837479134173</v>
      </c>
      <c r="H9" s="1">
        <v>282.35213857647153</v>
      </c>
      <c r="I9" s="2">
        <v>3.1792682593109488E-2</v>
      </c>
      <c r="J9">
        <v>11618</v>
      </c>
      <c r="K9" s="1">
        <v>0</v>
      </c>
      <c r="L9">
        <f t="shared" si="0"/>
        <v>5878901</v>
      </c>
      <c r="M9" s="14">
        <f>Dataset1!L9/Summary!$B$5</f>
        <v>0.85638979662621317</v>
      </c>
    </row>
    <row r="10" spans="1:13">
      <c r="A10" t="s">
        <v>14</v>
      </c>
      <c r="B10" t="s">
        <v>18</v>
      </c>
      <c r="C10">
        <v>243616</v>
      </c>
      <c r="D10" s="2">
        <v>0.73761165112307892</v>
      </c>
      <c r="E10">
        <v>179694</v>
      </c>
      <c r="F10" s="2">
        <v>0.58860665966110604</v>
      </c>
      <c r="G10" s="1">
        <v>2.6811375279127807</v>
      </c>
      <c r="H10" s="1">
        <v>148.27040095888611</v>
      </c>
      <c r="I10" s="2">
        <v>0.12240575331669512</v>
      </c>
      <c r="J10">
        <v>29820</v>
      </c>
      <c r="K10" s="1">
        <v>0</v>
      </c>
      <c r="L10">
        <f t="shared" si="0"/>
        <v>6122517</v>
      </c>
      <c r="M10" s="14">
        <f>Dataset1!L10/Summary!$B$5</f>
        <v>0.89187776566921817</v>
      </c>
    </row>
    <row r="11" spans="1:13">
      <c r="A11" t="s">
        <v>13</v>
      </c>
      <c r="B11" t="s">
        <v>18</v>
      </c>
      <c r="C11">
        <v>163665</v>
      </c>
      <c r="D11" s="2">
        <v>0.75820731372009897</v>
      </c>
      <c r="E11">
        <v>124092</v>
      </c>
      <c r="F11" s="2">
        <v>0.60579842971924358</v>
      </c>
      <c r="G11" s="1">
        <v>2.4250817218097942</v>
      </c>
      <c r="H11" s="1">
        <v>130.73750038187762</v>
      </c>
      <c r="I11" s="2">
        <v>0.10050407845293741</v>
      </c>
      <c r="J11">
        <v>16449</v>
      </c>
      <c r="K11" s="1">
        <v>0</v>
      </c>
      <c r="L11">
        <f t="shared" si="0"/>
        <v>6286182</v>
      </c>
      <c r="M11" s="14">
        <f>Dataset1!L11/Summary!$B$5</f>
        <v>0.91571913262961258</v>
      </c>
    </row>
    <row r="12" spans="1:13">
      <c r="A12" t="s">
        <v>19</v>
      </c>
      <c r="B12" t="s">
        <v>16</v>
      </c>
      <c r="C12">
        <v>146614</v>
      </c>
      <c r="D12" s="2">
        <v>0.73476612056147439</v>
      </c>
      <c r="E12">
        <v>107727</v>
      </c>
      <c r="F12" s="2">
        <v>0.74951232488029795</v>
      </c>
      <c r="G12" s="1">
        <v>1.8424707053896627</v>
      </c>
      <c r="H12" s="1">
        <v>104.62723205150941</v>
      </c>
      <c r="I12" s="2">
        <v>2.8612547232869986E-2</v>
      </c>
      <c r="J12">
        <v>4195</v>
      </c>
      <c r="K12" s="1">
        <v>0</v>
      </c>
      <c r="L12">
        <f t="shared" si="0"/>
        <v>6432796</v>
      </c>
      <c r="M12" s="14">
        <f>Dataset1!L12/Summary!$B$5</f>
        <v>0.93707665058110645</v>
      </c>
    </row>
    <row r="13" spans="1:13">
      <c r="A13" t="s">
        <v>91</v>
      </c>
      <c r="B13" t="s">
        <v>12</v>
      </c>
      <c r="C13">
        <v>106874</v>
      </c>
      <c r="D13" s="2">
        <v>0.24714149372157868</v>
      </c>
      <c r="E13">
        <v>26413</v>
      </c>
      <c r="F13" s="2">
        <v>0.630200048655426</v>
      </c>
      <c r="G13" s="1">
        <v>2.3255328704829985</v>
      </c>
      <c r="H13" s="1">
        <v>188.5976196268503</v>
      </c>
      <c r="I13" s="2">
        <v>1.7572094241817469E-2</v>
      </c>
      <c r="J13">
        <v>1878</v>
      </c>
      <c r="K13" s="1">
        <v>0</v>
      </c>
      <c r="L13">
        <f t="shared" si="0"/>
        <v>6539670</v>
      </c>
      <c r="M13" s="14">
        <f>Dataset1!L13/Summary!$B$5</f>
        <v>0.95264517318841524</v>
      </c>
    </row>
    <row r="14" spans="1:13">
      <c r="A14" t="s">
        <v>20</v>
      </c>
      <c r="B14" t="s">
        <v>15</v>
      </c>
      <c r="C14">
        <v>78249</v>
      </c>
      <c r="D14" s="2">
        <v>0.92518754233280931</v>
      </c>
      <c r="E14">
        <v>72395</v>
      </c>
      <c r="F14" s="2">
        <v>0.79653414101138675</v>
      </c>
      <c r="G14" s="1">
        <v>1.4535393423558129</v>
      </c>
      <c r="H14" s="1">
        <v>39.313742028652122</v>
      </c>
      <c r="I14" s="2">
        <v>2.6313435315467291E-2</v>
      </c>
      <c r="J14">
        <v>2059</v>
      </c>
      <c r="K14" s="1">
        <v>0</v>
      </c>
      <c r="L14">
        <f t="shared" si="0"/>
        <v>6617919</v>
      </c>
      <c r="M14" s="14">
        <f>Dataset1!L14/Summary!$B$5</f>
        <v>0.96404384195256088</v>
      </c>
    </row>
    <row r="15" spans="1:13">
      <c r="A15" t="s">
        <v>17</v>
      </c>
      <c r="B15" t="s">
        <v>18</v>
      </c>
      <c r="C15">
        <v>60327</v>
      </c>
      <c r="D15" s="2">
        <v>0.78528685331609394</v>
      </c>
      <c r="E15">
        <v>47374</v>
      </c>
      <c r="F15" s="2">
        <v>0.58459727816732143</v>
      </c>
      <c r="G15" s="1">
        <v>2.6769937175725627</v>
      </c>
      <c r="H15" s="1">
        <v>149.73187793193762</v>
      </c>
      <c r="I15" s="2">
        <v>0.12675916256402606</v>
      </c>
      <c r="J15">
        <v>7647</v>
      </c>
      <c r="K15" s="1">
        <v>0</v>
      </c>
      <c r="L15">
        <f t="shared" si="0"/>
        <v>6678246</v>
      </c>
      <c r="M15" s="14">
        <f>Dataset1!L15/Summary!$B$5</f>
        <v>0.97283178161357398</v>
      </c>
    </row>
    <row r="16" spans="1:13">
      <c r="A16" t="s">
        <v>13</v>
      </c>
      <c r="B16" t="s">
        <v>15</v>
      </c>
      <c r="C16">
        <v>34711</v>
      </c>
      <c r="D16" s="2">
        <v>0.76935265477802428</v>
      </c>
      <c r="E16">
        <v>26705</v>
      </c>
      <c r="F16" s="2">
        <v>0.71412520526634204</v>
      </c>
      <c r="G16" s="1">
        <v>1.8551755927515774</v>
      </c>
      <c r="H16" s="1">
        <v>93.652674944542071</v>
      </c>
      <c r="I16" s="2">
        <v>4.9494396588977557E-2</v>
      </c>
      <c r="J16">
        <v>1718</v>
      </c>
      <c r="K16" s="1">
        <v>0</v>
      </c>
      <c r="L16">
        <f t="shared" si="0"/>
        <v>6712957</v>
      </c>
      <c r="M16" s="14">
        <f>Dataset1!L16/Summary!$B$5</f>
        <v>0.97788819372711222</v>
      </c>
    </row>
    <row r="17" spans="1:13">
      <c r="A17" t="s">
        <v>13</v>
      </c>
      <c r="B17" t="s">
        <v>21</v>
      </c>
      <c r="C17">
        <v>25049</v>
      </c>
      <c r="D17" s="2">
        <v>0.84813765020559706</v>
      </c>
      <c r="E17">
        <v>21245</v>
      </c>
      <c r="F17" s="2">
        <v>0.64349874246476901</v>
      </c>
      <c r="G17" s="1">
        <v>2.2943830093017685</v>
      </c>
      <c r="H17" s="1">
        <v>132.86694079603976</v>
      </c>
      <c r="I17" s="2">
        <v>0.11114216136372709</v>
      </c>
      <c r="J17">
        <v>2784</v>
      </c>
      <c r="K17" s="1">
        <v>0</v>
      </c>
      <c r="L17">
        <f t="shared" si="0"/>
        <v>6738006</v>
      </c>
      <c r="M17" s="14">
        <f>Dataset1!L17/Summary!$B$5</f>
        <v>0.98153712539234861</v>
      </c>
    </row>
    <row r="18" spans="1:13">
      <c r="A18" t="s">
        <v>22</v>
      </c>
      <c r="B18" t="s">
        <v>16</v>
      </c>
      <c r="C18">
        <v>16999</v>
      </c>
      <c r="D18" s="2">
        <v>0.76263309606447438</v>
      </c>
      <c r="E18">
        <v>12964</v>
      </c>
      <c r="F18" s="2">
        <v>0.64486146243896703</v>
      </c>
      <c r="G18" s="1">
        <v>2.4577916348020472</v>
      </c>
      <c r="H18" s="1">
        <v>136.78022236602152</v>
      </c>
      <c r="I18" s="2">
        <v>7.6475086769809991E-2</v>
      </c>
      <c r="J18">
        <v>1300</v>
      </c>
      <c r="K18" s="1">
        <v>0</v>
      </c>
      <c r="L18">
        <f t="shared" si="0"/>
        <v>6755005</v>
      </c>
      <c r="M18" s="14">
        <f>Dataset1!L18/Summary!$B$5</f>
        <v>0.98401339947025013</v>
      </c>
    </row>
    <row r="19" spans="1:13">
      <c r="A19" t="s">
        <v>11</v>
      </c>
      <c r="B19" t="s">
        <v>24</v>
      </c>
      <c r="C19">
        <v>13327</v>
      </c>
      <c r="D19" s="2">
        <v>0.82936895025136936</v>
      </c>
      <c r="E19">
        <v>11053</v>
      </c>
      <c r="F19" s="2">
        <v>0.7279957980040519</v>
      </c>
      <c r="G19" s="1">
        <v>1.8760411195317777</v>
      </c>
      <c r="H19" s="1">
        <v>93.981316125159452</v>
      </c>
      <c r="I19" s="2">
        <v>2.416147670143318E-2</v>
      </c>
      <c r="J19">
        <v>322</v>
      </c>
      <c r="K19" s="1">
        <v>0</v>
      </c>
      <c r="L19">
        <f t="shared" si="0"/>
        <v>6768332</v>
      </c>
      <c r="M19" s="14">
        <f>Dataset1!L19/Summary!$B$5</f>
        <v>0.98595476688222683</v>
      </c>
    </row>
    <row r="20" spans="1:13">
      <c r="A20" t="s">
        <v>13</v>
      </c>
      <c r="B20" t="s">
        <v>25</v>
      </c>
      <c r="C20">
        <v>11405</v>
      </c>
      <c r="D20" s="2">
        <v>0.78088557650153445</v>
      </c>
      <c r="E20">
        <v>8906</v>
      </c>
      <c r="F20" s="2">
        <v>0.67058307759754499</v>
      </c>
      <c r="G20" s="1">
        <v>2.2187637001315212</v>
      </c>
      <c r="H20" s="1">
        <v>115.74248136782113</v>
      </c>
      <c r="I20" s="2">
        <v>7.1284524331433577E-2</v>
      </c>
      <c r="J20">
        <v>813</v>
      </c>
      <c r="K20" s="1">
        <v>0</v>
      </c>
      <c r="L20">
        <f t="shared" si="0"/>
        <v>6779737</v>
      </c>
      <c r="M20" s="14">
        <f>Dataset1!L20/Summary!$B$5</f>
        <v>0.98761615319074303</v>
      </c>
    </row>
    <row r="21" spans="1:13">
      <c r="A21" t="s">
        <v>17</v>
      </c>
      <c r="B21" t="s">
        <v>25</v>
      </c>
      <c r="C21">
        <v>10522</v>
      </c>
      <c r="D21" s="2">
        <v>0.85478045998859531</v>
      </c>
      <c r="E21">
        <v>8994</v>
      </c>
      <c r="F21" s="2">
        <v>0.70756510169169362</v>
      </c>
      <c r="G21" s="1">
        <v>2.0566432237217258</v>
      </c>
      <c r="H21" s="1">
        <v>103.59836532978521</v>
      </c>
      <c r="I21" s="2">
        <v>7.9357536590001901E-2</v>
      </c>
      <c r="J21">
        <v>835</v>
      </c>
      <c r="K21" s="1">
        <v>0</v>
      </c>
      <c r="L21">
        <f t="shared" si="0"/>
        <v>6790259</v>
      </c>
      <c r="M21" s="14">
        <f>Dataset1!L21/Summary!$B$5</f>
        <v>0.98914891134402727</v>
      </c>
    </row>
    <row r="22" spans="1:13">
      <c r="A22" t="s">
        <v>17</v>
      </c>
      <c r="B22" t="s">
        <v>16</v>
      </c>
      <c r="C22">
        <v>8289</v>
      </c>
      <c r="D22" s="2">
        <v>0.81288454578356861</v>
      </c>
      <c r="E22">
        <v>6738</v>
      </c>
      <c r="F22" s="2">
        <v>0.68584871516467605</v>
      </c>
      <c r="G22" s="1">
        <v>2.1006152732537098</v>
      </c>
      <c r="H22" s="1">
        <v>117.83037760887923</v>
      </c>
      <c r="I22" s="2">
        <v>4.3431053203040172E-2</v>
      </c>
      <c r="J22">
        <v>360</v>
      </c>
      <c r="K22" s="1">
        <v>0</v>
      </c>
      <c r="L22">
        <f t="shared" si="0"/>
        <v>6798548</v>
      </c>
      <c r="M22" s="14">
        <f>Dataset1!L22/Summary!$B$5</f>
        <v>0.99035638447960739</v>
      </c>
    </row>
    <row r="23" spans="1:13">
      <c r="A23" t="s">
        <v>87</v>
      </c>
      <c r="B23" t="s">
        <v>24</v>
      </c>
      <c r="C23">
        <v>7875</v>
      </c>
      <c r="D23" s="2">
        <v>0.82806349206349206</v>
      </c>
      <c r="E23">
        <v>6521</v>
      </c>
      <c r="F23" s="2">
        <v>0.72050793650793654</v>
      </c>
      <c r="G23" s="1">
        <v>1.9225396825396825</v>
      </c>
      <c r="H23" s="1">
        <v>103.03339682539682</v>
      </c>
      <c r="I23" s="2">
        <v>3.1746031746031744E-2</v>
      </c>
      <c r="J23">
        <v>250</v>
      </c>
      <c r="K23" s="1">
        <v>0</v>
      </c>
      <c r="L23">
        <f t="shared" si="0"/>
        <v>6806423</v>
      </c>
      <c r="M23" s="14">
        <f>Dataset1!L23/Summary!$B$5</f>
        <v>0.99150354951069586</v>
      </c>
    </row>
    <row r="24" spans="1:13">
      <c r="A24" t="s">
        <v>26</v>
      </c>
      <c r="B24" t="s">
        <v>12</v>
      </c>
      <c r="C24">
        <v>7059</v>
      </c>
      <c r="D24" s="2">
        <v>0.68692449355432783</v>
      </c>
      <c r="E24">
        <v>4849</v>
      </c>
      <c r="F24" s="2">
        <v>0.62275109788921945</v>
      </c>
      <c r="G24" s="1">
        <v>2.29678424706049</v>
      </c>
      <c r="H24" s="1">
        <v>247.7081739623176</v>
      </c>
      <c r="I24" s="2">
        <v>8.9531095055956939E-2</v>
      </c>
      <c r="J24">
        <v>632</v>
      </c>
      <c r="K24" s="1">
        <v>0</v>
      </c>
      <c r="L24">
        <f t="shared" si="0"/>
        <v>6813482</v>
      </c>
      <c r="M24" s="14">
        <f>Dataset1!L24/Summary!$B$5</f>
        <v>0.9925318463938011</v>
      </c>
    </row>
    <row r="25" spans="1:13">
      <c r="A25" t="s">
        <v>27</v>
      </c>
      <c r="B25" t="s">
        <v>27</v>
      </c>
      <c r="C25">
        <v>5036</v>
      </c>
      <c r="D25" s="2">
        <v>0.84352660841938043</v>
      </c>
      <c r="E25">
        <v>4248</v>
      </c>
      <c r="F25" s="2">
        <v>0.73212867355043687</v>
      </c>
      <c r="G25" s="1">
        <v>1.7815726767275615</v>
      </c>
      <c r="H25" s="1">
        <v>74.496624305003976</v>
      </c>
      <c r="I25" s="2">
        <v>1.64813343923749E-2</v>
      </c>
      <c r="J25">
        <v>83</v>
      </c>
      <c r="K25" s="1">
        <v>0</v>
      </c>
      <c r="L25">
        <f t="shared" si="0"/>
        <v>6818518</v>
      </c>
      <c r="M25" s="14">
        <f>Dataset1!L25/Summary!$B$5</f>
        <v>0.99326544932669791</v>
      </c>
    </row>
    <row r="26" spans="1:13">
      <c r="A26" t="s">
        <v>28</v>
      </c>
      <c r="B26" t="s">
        <v>16</v>
      </c>
      <c r="C26">
        <v>5025</v>
      </c>
      <c r="D26" s="2">
        <v>0.92756218905472632</v>
      </c>
      <c r="E26">
        <v>4661</v>
      </c>
      <c r="F26" s="2">
        <v>0.81233830845771149</v>
      </c>
      <c r="G26" s="1">
        <v>1.3416915422885571</v>
      </c>
      <c r="H26" s="1">
        <v>44.336915422885575</v>
      </c>
      <c r="I26" s="2">
        <v>9.9502487562189048E-4</v>
      </c>
      <c r="J26">
        <v>5</v>
      </c>
      <c r="K26" s="1">
        <v>0</v>
      </c>
      <c r="L26">
        <f t="shared" si="0"/>
        <v>6823543</v>
      </c>
      <c r="M26" s="14">
        <f>Dataset1!L26/Summary!$B$5</f>
        <v>0.99399744987034488</v>
      </c>
    </row>
    <row r="27" spans="1:13">
      <c r="A27" t="s">
        <v>89</v>
      </c>
      <c r="B27" t="s">
        <v>24</v>
      </c>
      <c r="C27">
        <v>4775</v>
      </c>
      <c r="D27" s="2">
        <v>0.82261780104712046</v>
      </c>
      <c r="E27">
        <v>3928</v>
      </c>
      <c r="F27" s="2">
        <v>0.73905759162303664</v>
      </c>
      <c r="G27" s="1">
        <v>1.8064921465968586</v>
      </c>
      <c r="H27" s="1">
        <v>81.485654450261777</v>
      </c>
      <c r="I27" s="2">
        <v>1.3403141361256544E-2</v>
      </c>
      <c r="J27">
        <v>64</v>
      </c>
      <c r="K27" s="1">
        <v>0</v>
      </c>
      <c r="L27">
        <f t="shared" si="0"/>
        <v>6828318</v>
      </c>
      <c r="M27" s="14">
        <f>Dataset1!L27/Summary!$B$5</f>
        <v>0.99469303247649699</v>
      </c>
    </row>
    <row r="28" spans="1:13">
      <c r="A28" t="s">
        <v>29</v>
      </c>
      <c r="B28" t="s">
        <v>23</v>
      </c>
      <c r="C28">
        <v>3705</v>
      </c>
      <c r="D28" s="2">
        <v>0.97705802968960864</v>
      </c>
      <c r="E28">
        <v>3620</v>
      </c>
      <c r="F28" s="2">
        <v>0.94251012145748991</v>
      </c>
      <c r="G28" s="1">
        <v>1.0672064777327934</v>
      </c>
      <c r="H28" s="1">
        <v>1.4844804318488529E-2</v>
      </c>
      <c r="I28" s="2">
        <v>0</v>
      </c>
      <c r="J28">
        <v>0</v>
      </c>
      <c r="K28" s="1">
        <v>0</v>
      </c>
      <c r="L28">
        <f t="shared" si="0"/>
        <v>6832023</v>
      </c>
      <c r="M28" s="14">
        <f>Dataset1!L28/Summary!$B$5</f>
        <v>0.995232746310171</v>
      </c>
    </row>
    <row r="29" spans="1:13">
      <c r="A29" t="s">
        <v>30</v>
      </c>
      <c r="B29" t="s">
        <v>12</v>
      </c>
      <c r="C29">
        <v>3683</v>
      </c>
      <c r="D29" s="2">
        <v>0.14173228346456693</v>
      </c>
      <c r="E29">
        <v>522</v>
      </c>
      <c r="F29" s="2">
        <v>0.40238935650285096</v>
      </c>
      <c r="G29" s="1">
        <v>7.1639967417865869</v>
      </c>
      <c r="H29" s="1">
        <v>1139.8528373608472</v>
      </c>
      <c r="I29" s="2">
        <v>4.2085256584306271E-2</v>
      </c>
      <c r="J29">
        <v>155</v>
      </c>
      <c r="K29" s="1">
        <v>0</v>
      </c>
      <c r="L29">
        <f t="shared" si="0"/>
        <v>6835706</v>
      </c>
      <c r="M29" s="14">
        <f>Dataset1!L29/Summary!$B$5</f>
        <v>0.99576925536534544</v>
      </c>
    </row>
    <row r="30" spans="1:13">
      <c r="A30" t="s">
        <v>14</v>
      </c>
      <c r="B30" t="s">
        <v>24</v>
      </c>
      <c r="C30">
        <v>3169</v>
      </c>
      <c r="D30" s="2">
        <v>0.84884821710318714</v>
      </c>
      <c r="E30">
        <v>2690</v>
      </c>
      <c r="F30" s="2">
        <v>0.73398548437993061</v>
      </c>
      <c r="G30" s="1">
        <v>1.7554433575260335</v>
      </c>
      <c r="H30" s="1">
        <v>84.011044493531088</v>
      </c>
      <c r="I30" s="2">
        <v>3.7866834963710946E-2</v>
      </c>
      <c r="J30">
        <v>120</v>
      </c>
      <c r="K30" s="1">
        <v>0</v>
      </c>
      <c r="L30">
        <f t="shared" si="0"/>
        <v>6838875</v>
      </c>
      <c r="M30" s="14">
        <f>Dataset1!L30/Summary!$B$5</f>
        <v>0.99623088914103053</v>
      </c>
    </row>
    <row r="31" spans="1:13">
      <c r="A31" t="s">
        <v>14</v>
      </c>
      <c r="B31" t="s">
        <v>25</v>
      </c>
      <c r="C31">
        <v>3031</v>
      </c>
      <c r="D31" s="2">
        <v>0.9729462223688552</v>
      </c>
      <c r="E31">
        <v>2949</v>
      </c>
      <c r="F31" s="2">
        <v>0.9501814582645991</v>
      </c>
      <c r="G31" s="1">
        <v>1.2170900692840647</v>
      </c>
      <c r="H31" s="1">
        <v>33.16661167931376</v>
      </c>
      <c r="I31" s="2">
        <v>5.6087099967007592E-3</v>
      </c>
      <c r="J31">
        <v>17</v>
      </c>
      <c r="K31" s="1">
        <v>0</v>
      </c>
      <c r="L31">
        <f t="shared" si="0"/>
        <v>6841906</v>
      </c>
      <c r="M31" s="14">
        <f>Dataset1!L31/Summary!$B$5</f>
        <v>0.9966724202152184</v>
      </c>
    </row>
    <row r="32" spans="1:13">
      <c r="A32" t="s">
        <v>28</v>
      </c>
      <c r="B32" t="s">
        <v>23</v>
      </c>
      <c r="C32">
        <v>2962</v>
      </c>
      <c r="D32" s="2">
        <v>0.91863605671843351</v>
      </c>
      <c r="E32">
        <v>2721</v>
      </c>
      <c r="F32" s="2">
        <v>0.78899392302498317</v>
      </c>
      <c r="G32" s="1">
        <v>1.6731937879810939</v>
      </c>
      <c r="H32" s="1">
        <v>84.885212694125585</v>
      </c>
      <c r="I32" s="2">
        <v>2.0256583389601621E-3</v>
      </c>
      <c r="J32">
        <v>6</v>
      </c>
      <c r="K32" s="1">
        <v>0</v>
      </c>
      <c r="L32">
        <f t="shared" si="0"/>
        <v>6844868</v>
      </c>
      <c r="M32" s="14">
        <f>Dataset1!L32/Summary!$B$5</f>
        <v>0.99710389993865767</v>
      </c>
    </row>
    <row r="33" spans="1:13">
      <c r="A33" t="s">
        <v>88</v>
      </c>
      <c r="B33" t="s">
        <v>31</v>
      </c>
      <c r="C33">
        <v>1919</v>
      </c>
      <c r="D33" s="2">
        <v>0.98228243877019283</v>
      </c>
      <c r="E33">
        <v>1885</v>
      </c>
      <c r="F33" s="2">
        <v>0.8603439291297551</v>
      </c>
      <c r="G33" s="1">
        <v>1.4054194893173528</v>
      </c>
      <c r="H33" s="1">
        <v>36.75403856175091</v>
      </c>
      <c r="I33" s="2">
        <v>5.2110474205315264E-4</v>
      </c>
      <c r="J33">
        <v>1</v>
      </c>
      <c r="K33" s="1">
        <v>0</v>
      </c>
      <c r="L33">
        <f t="shared" si="0"/>
        <v>6846787</v>
      </c>
      <c r="M33" s="14">
        <f>Dataset1!L33/Summary!$B$5</f>
        <v>0.99738344402686829</v>
      </c>
    </row>
    <row r="34" spans="1:13">
      <c r="A34" t="s">
        <v>14</v>
      </c>
      <c r="B34" t="s">
        <v>12</v>
      </c>
      <c r="C34">
        <v>1866</v>
      </c>
      <c r="D34" s="2">
        <v>0.785101822079314</v>
      </c>
      <c r="E34">
        <v>1465</v>
      </c>
      <c r="F34" s="2">
        <v>0.61414790996784563</v>
      </c>
      <c r="G34" s="1">
        <v>2.862808145766345</v>
      </c>
      <c r="H34" s="1">
        <v>163.96677384780278</v>
      </c>
      <c r="I34" s="2">
        <v>0.12915326902465166</v>
      </c>
      <c r="J34">
        <v>241</v>
      </c>
      <c r="K34" s="1">
        <v>0</v>
      </c>
      <c r="L34">
        <f t="shared" si="0"/>
        <v>6848653</v>
      </c>
      <c r="M34" s="14">
        <f>Dataset1!L34/Summary!$B$5</f>
        <v>0.99765526751233002</v>
      </c>
    </row>
    <row r="35" spans="1:13">
      <c r="A35" t="s">
        <v>32</v>
      </c>
      <c r="B35" t="s">
        <v>16</v>
      </c>
      <c r="C35">
        <v>1400</v>
      </c>
      <c r="D35" s="2">
        <v>0.96642857142857141</v>
      </c>
      <c r="E35">
        <v>1353</v>
      </c>
      <c r="F35" s="2">
        <v>0.91142857142857148</v>
      </c>
      <c r="G35" s="1">
        <v>1.1599999999999999</v>
      </c>
      <c r="H35" s="1">
        <v>15.869285714285715</v>
      </c>
      <c r="I35" s="2">
        <v>2.8571428571428571E-3</v>
      </c>
      <c r="J35">
        <v>4</v>
      </c>
      <c r="K35" s="1">
        <v>0</v>
      </c>
      <c r="L35">
        <f t="shared" si="0"/>
        <v>6850053</v>
      </c>
      <c r="M35" s="14">
        <f>Dataset1!L35/Summary!$B$5</f>
        <v>0.99785920796230132</v>
      </c>
    </row>
    <row r="36" spans="1:13">
      <c r="A36" t="s">
        <v>26</v>
      </c>
      <c r="B36" t="s">
        <v>16</v>
      </c>
      <c r="C36">
        <v>1302</v>
      </c>
      <c r="D36" s="2">
        <v>0.66282642089093702</v>
      </c>
      <c r="E36">
        <v>863</v>
      </c>
      <c r="F36" s="2">
        <v>0.78110599078341014</v>
      </c>
      <c r="G36" s="1">
        <v>1.6251920122887864</v>
      </c>
      <c r="H36" s="1">
        <v>91.873271889400925</v>
      </c>
      <c r="I36" s="2">
        <v>3.9938556067588324E-2</v>
      </c>
      <c r="J36">
        <v>52</v>
      </c>
      <c r="K36" s="1">
        <v>0</v>
      </c>
      <c r="L36">
        <f t="shared" si="0"/>
        <v>6851355</v>
      </c>
      <c r="M36" s="14">
        <f>Dataset1!L36/Summary!$B$5</f>
        <v>0.99804887258077457</v>
      </c>
    </row>
    <row r="37" spans="1:13">
      <c r="A37" t="s">
        <v>33</v>
      </c>
      <c r="B37" t="s">
        <v>16</v>
      </c>
      <c r="C37">
        <v>1166</v>
      </c>
      <c r="D37" s="2">
        <v>0.90566037735849059</v>
      </c>
      <c r="E37">
        <v>1056</v>
      </c>
      <c r="F37" s="2">
        <v>0.77701543739279588</v>
      </c>
      <c r="G37" s="1">
        <v>1.6775300171526586</v>
      </c>
      <c r="H37" s="1">
        <v>73.615780445969122</v>
      </c>
      <c r="I37" s="2">
        <v>7.2041166380789029E-2</v>
      </c>
      <c r="J37">
        <v>84</v>
      </c>
      <c r="K37" s="1">
        <v>0</v>
      </c>
      <c r="L37">
        <f t="shared" si="0"/>
        <v>6852521</v>
      </c>
      <c r="M37" s="14">
        <f>Dataset1!L37/Summary!$B$5</f>
        <v>0.99821872584125071</v>
      </c>
    </row>
    <row r="38" spans="1:13">
      <c r="A38" t="s">
        <v>34</v>
      </c>
      <c r="B38" t="s">
        <v>12</v>
      </c>
      <c r="C38">
        <v>1146</v>
      </c>
      <c r="D38" s="2">
        <v>0.67713787085514832</v>
      </c>
      <c r="E38">
        <v>776</v>
      </c>
      <c r="F38" s="2">
        <v>0.67713787085514832</v>
      </c>
      <c r="G38" s="1">
        <v>2.255671902268761</v>
      </c>
      <c r="H38" s="1">
        <v>150.31762652705061</v>
      </c>
      <c r="I38" s="2">
        <v>0.13176265270506107</v>
      </c>
      <c r="J38">
        <v>151</v>
      </c>
      <c r="K38" s="1">
        <v>0</v>
      </c>
      <c r="L38">
        <f t="shared" si="0"/>
        <v>6853667</v>
      </c>
      <c r="M38" s="14">
        <f>Dataset1!L38/Summary!$B$5</f>
        <v>0.99838566566672726</v>
      </c>
    </row>
    <row r="39" spans="1:13">
      <c r="A39" t="s">
        <v>92</v>
      </c>
      <c r="B39" t="s">
        <v>12</v>
      </c>
      <c r="C39">
        <v>1117</v>
      </c>
      <c r="D39" s="2">
        <v>0.35899731423455683</v>
      </c>
      <c r="E39">
        <v>401</v>
      </c>
      <c r="F39" s="2">
        <v>0.70367054610564006</v>
      </c>
      <c r="G39" s="1">
        <v>1.666069829901522</v>
      </c>
      <c r="H39" s="1">
        <v>152.56311548791405</v>
      </c>
      <c r="I39" s="2">
        <v>1.7905102954341987E-3</v>
      </c>
      <c r="J39">
        <v>2</v>
      </c>
      <c r="K39" s="1">
        <v>0</v>
      </c>
      <c r="L39">
        <f t="shared" si="0"/>
        <v>6854784</v>
      </c>
      <c r="M39" s="14">
        <f>Dataset1!L39/Summary!$B$5</f>
        <v>0.99854838101145427</v>
      </c>
    </row>
    <row r="40" spans="1:13">
      <c r="A40" t="s">
        <v>35</v>
      </c>
      <c r="B40" t="s">
        <v>36</v>
      </c>
      <c r="C40">
        <v>973</v>
      </c>
      <c r="D40" s="2">
        <v>0.96094552929085308</v>
      </c>
      <c r="E40">
        <v>935</v>
      </c>
      <c r="F40" s="2">
        <v>0.78520041109969163</v>
      </c>
      <c r="G40" s="1">
        <v>1.4809866392600206</v>
      </c>
      <c r="H40" s="1">
        <v>49.882836587872561</v>
      </c>
      <c r="I40" s="2">
        <v>1.0277492291880781E-3</v>
      </c>
      <c r="J40">
        <v>1</v>
      </c>
      <c r="K40" s="1">
        <v>0</v>
      </c>
      <c r="L40">
        <f t="shared" si="0"/>
        <v>6855757</v>
      </c>
      <c r="M40" s="14">
        <f>Dataset1!L40/Summary!$B$5</f>
        <v>0.99869011962418441</v>
      </c>
    </row>
    <row r="41" spans="1:13">
      <c r="A41" t="s">
        <v>33</v>
      </c>
      <c r="B41" t="s">
        <v>23</v>
      </c>
      <c r="C41">
        <v>724</v>
      </c>
      <c r="D41" s="2">
        <v>0.95027624309392267</v>
      </c>
      <c r="E41">
        <v>688</v>
      </c>
      <c r="F41" s="2">
        <v>0.80939226519337015</v>
      </c>
      <c r="G41" s="1">
        <v>1.4502762430939227</v>
      </c>
      <c r="H41" s="1">
        <v>39.389502762430936</v>
      </c>
      <c r="I41" s="2">
        <v>4.1436464088397788E-3</v>
      </c>
      <c r="J41">
        <v>3</v>
      </c>
      <c r="K41" s="1">
        <v>0</v>
      </c>
      <c r="L41">
        <f t="shared" si="0"/>
        <v>6856481</v>
      </c>
      <c r="M41" s="14">
        <f>Dataset1!L41/Summary!$B$5</f>
        <v>0.99879558597116957</v>
      </c>
    </row>
    <row r="42" spans="1:13">
      <c r="A42" t="s">
        <v>88</v>
      </c>
      <c r="B42" t="s">
        <v>24</v>
      </c>
      <c r="C42">
        <v>665</v>
      </c>
      <c r="D42" s="2">
        <v>0.89323308270676693</v>
      </c>
      <c r="E42">
        <v>594</v>
      </c>
      <c r="F42" s="2">
        <v>0.7338345864661654</v>
      </c>
      <c r="G42" s="1">
        <v>1.8375939849624061</v>
      </c>
      <c r="H42" s="1">
        <v>78.045112781954884</v>
      </c>
      <c r="I42" s="2">
        <v>1.2030075187969926E-2</v>
      </c>
      <c r="J42">
        <v>8</v>
      </c>
      <c r="K42" s="1">
        <v>0</v>
      </c>
      <c r="L42">
        <f t="shared" si="0"/>
        <v>6857146</v>
      </c>
      <c r="M42" s="14">
        <f>Dataset1!L42/Summary!$B$5</f>
        <v>0.99889245768490587</v>
      </c>
    </row>
    <row r="43" spans="1:13">
      <c r="A43" t="s">
        <v>28</v>
      </c>
      <c r="B43" t="s">
        <v>27</v>
      </c>
      <c r="C43">
        <v>561</v>
      </c>
      <c r="D43" s="2">
        <v>0.9376114081996435</v>
      </c>
      <c r="E43">
        <v>526</v>
      </c>
      <c r="F43" s="2">
        <v>0.80035650623885923</v>
      </c>
      <c r="G43" s="1">
        <v>1.447415329768271</v>
      </c>
      <c r="H43" s="1">
        <v>60.916221033868091</v>
      </c>
      <c r="I43" s="2">
        <v>1.7825311942959001E-3</v>
      </c>
      <c r="J43">
        <v>1</v>
      </c>
      <c r="K43" s="1">
        <v>0</v>
      </c>
      <c r="L43">
        <f t="shared" si="0"/>
        <v>6857707</v>
      </c>
      <c r="M43" s="14">
        <f>Dataset1!L43/Summary!$B$5</f>
        <v>0.99897417953664436</v>
      </c>
    </row>
    <row r="44" spans="1:13">
      <c r="A44" t="s">
        <v>26</v>
      </c>
      <c r="B44" t="s">
        <v>18</v>
      </c>
      <c r="C44">
        <v>508</v>
      </c>
      <c r="D44" s="2">
        <v>0.66338582677165359</v>
      </c>
      <c r="E44">
        <v>337</v>
      </c>
      <c r="F44" s="2">
        <v>0.59251968503937003</v>
      </c>
      <c r="G44" s="1">
        <v>2.7578740157480315</v>
      </c>
      <c r="H44" s="1">
        <v>176.51968503937007</v>
      </c>
      <c r="I44" s="2">
        <v>0.24015748031496062</v>
      </c>
      <c r="J44">
        <v>122</v>
      </c>
      <c r="K44" s="1">
        <v>0</v>
      </c>
      <c r="L44">
        <f t="shared" si="0"/>
        <v>6858215</v>
      </c>
      <c r="M44" s="14">
        <f>Dataset1!L44/Summary!$B$5</f>
        <v>0.99904818078563395</v>
      </c>
    </row>
    <row r="45" spans="1:13">
      <c r="A45" t="s">
        <v>23</v>
      </c>
      <c r="B45" t="s">
        <v>23</v>
      </c>
      <c r="C45">
        <v>421</v>
      </c>
      <c r="D45" s="2">
        <v>0.95249406175771967</v>
      </c>
      <c r="E45">
        <v>401</v>
      </c>
      <c r="F45" s="2">
        <v>0.88836104513064129</v>
      </c>
      <c r="G45" s="1">
        <v>1.510688836104513</v>
      </c>
      <c r="H45" s="1">
        <v>31.961995249406176</v>
      </c>
      <c r="I45" s="2">
        <v>9.5011876484560574E-3</v>
      </c>
      <c r="J45">
        <v>4</v>
      </c>
      <c r="K45" s="1">
        <v>0</v>
      </c>
      <c r="L45">
        <f t="shared" si="0"/>
        <v>6858636</v>
      </c>
      <c r="M45" s="14">
        <f>Dataset1!L45/Summary!$B$5</f>
        <v>0.99910950859237535</v>
      </c>
    </row>
    <row r="46" spans="1:13">
      <c r="A46" t="s">
        <v>13</v>
      </c>
      <c r="B46" t="s">
        <v>37</v>
      </c>
      <c r="C46">
        <v>348</v>
      </c>
      <c r="D46" s="2">
        <v>0.75</v>
      </c>
      <c r="E46">
        <v>261</v>
      </c>
      <c r="F46" s="2">
        <v>0.68965517241379315</v>
      </c>
      <c r="G46" s="1">
        <v>1.6810344827586208</v>
      </c>
      <c r="H46" s="1">
        <v>51.224137931034484</v>
      </c>
      <c r="I46" s="2">
        <v>0</v>
      </c>
      <c r="J46">
        <v>0</v>
      </c>
      <c r="K46" s="1">
        <v>0</v>
      </c>
      <c r="L46">
        <f t="shared" si="0"/>
        <v>6858984</v>
      </c>
      <c r="M46" s="14">
        <f>Dataset1!L46/Summary!$B$5</f>
        <v>0.99916020236136815</v>
      </c>
    </row>
    <row r="47" spans="1:13">
      <c r="A47" t="s">
        <v>32</v>
      </c>
      <c r="B47" t="s">
        <v>23</v>
      </c>
      <c r="C47">
        <v>341</v>
      </c>
      <c r="D47" s="2">
        <v>0.94428152492668627</v>
      </c>
      <c r="E47">
        <v>322</v>
      </c>
      <c r="F47" s="2">
        <v>0.74486803519061584</v>
      </c>
      <c r="G47" s="1">
        <v>1.7859237536656891</v>
      </c>
      <c r="H47" s="1">
        <v>84.296187683284458</v>
      </c>
      <c r="I47" s="2">
        <v>6.1583577712609971E-2</v>
      </c>
      <c r="J47">
        <v>21</v>
      </c>
      <c r="K47" s="1">
        <v>0</v>
      </c>
      <c r="L47">
        <f t="shared" si="0"/>
        <v>6859325</v>
      </c>
      <c r="M47" s="14">
        <f>Dataset1!L47/Summary!$B$5</f>
        <v>0.99920987642811121</v>
      </c>
    </row>
    <row r="48" spans="1:13">
      <c r="A48" t="s">
        <v>38</v>
      </c>
      <c r="B48" t="s">
        <v>12</v>
      </c>
      <c r="C48">
        <v>313</v>
      </c>
      <c r="D48" s="2">
        <v>0.69009584664536738</v>
      </c>
      <c r="E48">
        <v>216</v>
      </c>
      <c r="F48" s="2">
        <v>0.56549520766773165</v>
      </c>
      <c r="G48" s="1">
        <v>3.070287539936102</v>
      </c>
      <c r="H48" s="1">
        <v>207.87220447284346</v>
      </c>
      <c r="I48" s="2">
        <v>0.14696485623003194</v>
      </c>
      <c r="J48">
        <v>46</v>
      </c>
      <c r="K48" s="1">
        <v>0</v>
      </c>
      <c r="L48">
        <f t="shared" si="0"/>
        <v>6859638</v>
      </c>
      <c r="M48" s="14">
        <f>Dataset1!L48/Summary!$B$5</f>
        <v>0.99925547168585482</v>
      </c>
    </row>
    <row r="49" spans="1:13">
      <c r="A49" t="s">
        <v>32</v>
      </c>
      <c r="B49" t="s">
        <v>18</v>
      </c>
      <c r="C49">
        <v>299</v>
      </c>
      <c r="D49" s="2">
        <v>0.85284280936454848</v>
      </c>
      <c r="E49">
        <v>255</v>
      </c>
      <c r="F49" s="2">
        <v>0.84615384615384615</v>
      </c>
      <c r="G49" s="1">
        <v>1.3010033444816054</v>
      </c>
      <c r="H49" s="1">
        <v>16.190635451505017</v>
      </c>
      <c r="I49" s="2">
        <v>0</v>
      </c>
      <c r="J49">
        <v>0</v>
      </c>
      <c r="K49" s="1">
        <v>0</v>
      </c>
      <c r="L49">
        <f t="shared" si="0"/>
        <v>6859937</v>
      </c>
      <c r="M49" s="14">
        <f>Dataset1!L49/Summary!$B$5</f>
        <v>0.99929902753909872</v>
      </c>
    </row>
    <row r="50" spans="1:13">
      <c r="A50" t="s">
        <v>39</v>
      </c>
      <c r="B50" t="s">
        <v>25</v>
      </c>
      <c r="C50">
        <v>198</v>
      </c>
      <c r="D50" s="2">
        <v>0.91919191919191923</v>
      </c>
      <c r="E50">
        <v>182</v>
      </c>
      <c r="F50" s="2">
        <v>0.87878787878787878</v>
      </c>
      <c r="G50" s="1">
        <v>1.2777777777777777</v>
      </c>
      <c r="H50" s="1">
        <v>14.313131313131313</v>
      </c>
      <c r="I50" s="2">
        <v>0</v>
      </c>
      <c r="J50">
        <v>0</v>
      </c>
      <c r="K50" s="1">
        <v>0</v>
      </c>
      <c r="L50">
        <f t="shared" si="0"/>
        <v>6860135</v>
      </c>
      <c r="M50" s="14">
        <f>Dataset1!L50/Summary!$B$5</f>
        <v>0.99932787054559458</v>
      </c>
    </row>
    <row r="51" spans="1:13">
      <c r="A51" t="s">
        <v>40</v>
      </c>
      <c r="B51" t="s">
        <v>12</v>
      </c>
      <c r="C51">
        <v>179</v>
      </c>
      <c r="D51" s="2">
        <v>0.86033519553072624</v>
      </c>
      <c r="E51">
        <v>154</v>
      </c>
      <c r="F51" s="2">
        <v>0.62569832402234637</v>
      </c>
      <c r="G51" s="1">
        <v>2.3128491620111733</v>
      </c>
      <c r="H51" s="1">
        <v>85.19553072625699</v>
      </c>
      <c r="I51" s="2">
        <v>1.11731843575419E-2</v>
      </c>
      <c r="J51">
        <v>2</v>
      </c>
      <c r="K51" s="1">
        <v>0</v>
      </c>
      <c r="L51">
        <f t="shared" si="0"/>
        <v>6860314</v>
      </c>
      <c r="M51" s="14">
        <f>Dataset1!L51/Summary!$B$5</f>
        <v>0.99935394578884096</v>
      </c>
    </row>
    <row r="52" spans="1:13">
      <c r="A52" t="s">
        <v>41</v>
      </c>
      <c r="B52" t="s">
        <v>12</v>
      </c>
      <c r="C52">
        <v>178</v>
      </c>
      <c r="D52" s="2">
        <v>0.8089887640449438</v>
      </c>
      <c r="E52">
        <v>144</v>
      </c>
      <c r="F52" s="2">
        <v>0.5786516853932584</v>
      </c>
      <c r="G52" s="1">
        <v>2.2696629213483148</v>
      </c>
      <c r="H52" s="1">
        <v>112.11235955056179</v>
      </c>
      <c r="I52" s="2">
        <v>2.247191011235955E-2</v>
      </c>
      <c r="J52">
        <v>4</v>
      </c>
      <c r="K52" s="1">
        <v>0</v>
      </c>
      <c r="L52">
        <f t="shared" si="0"/>
        <v>6860492</v>
      </c>
      <c r="M52" s="14">
        <f>Dataset1!L52/Summary!$B$5</f>
        <v>0.99937987536033723</v>
      </c>
    </row>
    <row r="53" spans="1:13">
      <c r="A53" t="s">
        <v>89</v>
      </c>
      <c r="B53" t="s">
        <v>31</v>
      </c>
      <c r="C53">
        <v>175</v>
      </c>
      <c r="D53" s="2">
        <v>0.85142857142857142</v>
      </c>
      <c r="E53">
        <v>149</v>
      </c>
      <c r="F53" s="2">
        <v>0.74285714285714288</v>
      </c>
      <c r="G53" s="1">
        <v>2.1885714285714286</v>
      </c>
      <c r="H53" s="1">
        <v>105.90285714285714</v>
      </c>
      <c r="I53" s="2">
        <v>2.8571428571428571E-2</v>
      </c>
      <c r="J53">
        <v>5</v>
      </c>
      <c r="K53" s="1">
        <v>0</v>
      </c>
      <c r="L53">
        <f t="shared" si="0"/>
        <v>6860667</v>
      </c>
      <c r="M53" s="14">
        <f>Dataset1!L53/Summary!$B$5</f>
        <v>0.99940536791658374</v>
      </c>
    </row>
    <row r="54" spans="1:13">
      <c r="A54" t="s">
        <v>26</v>
      </c>
      <c r="B54" t="s">
        <v>25</v>
      </c>
      <c r="C54">
        <v>153</v>
      </c>
      <c r="D54" s="2">
        <v>0.83660130718954251</v>
      </c>
      <c r="E54">
        <v>128</v>
      </c>
      <c r="F54" s="2">
        <v>0.66013071895424835</v>
      </c>
      <c r="G54" s="1">
        <v>1.9411764705882353</v>
      </c>
      <c r="H54" s="1">
        <v>94.954248366013076</v>
      </c>
      <c r="I54" s="2">
        <v>4.5751633986928102E-2</v>
      </c>
      <c r="J54">
        <v>7</v>
      </c>
      <c r="K54" s="1">
        <v>0</v>
      </c>
      <c r="L54">
        <f t="shared" si="0"/>
        <v>6860820</v>
      </c>
      <c r="M54" s="14">
        <f>Dataset1!L54/Summary!$B$5</f>
        <v>0.99942765569433056</v>
      </c>
    </row>
    <row r="55" spans="1:13">
      <c r="A55" t="s">
        <v>33</v>
      </c>
      <c r="B55" t="s">
        <v>25</v>
      </c>
      <c r="C55">
        <v>150</v>
      </c>
      <c r="D55" s="2">
        <v>0.90666666666666662</v>
      </c>
      <c r="E55">
        <v>136</v>
      </c>
      <c r="F55" s="2">
        <v>0.82</v>
      </c>
      <c r="G55" s="1">
        <v>1.3</v>
      </c>
      <c r="H55" s="1">
        <v>46.4</v>
      </c>
      <c r="I55" s="2">
        <v>0</v>
      </c>
      <c r="J55">
        <v>0</v>
      </c>
      <c r="K55" s="1">
        <v>0</v>
      </c>
      <c r="L55">
        <f t="shared" si="0"/>
        <v>6860970</v>
      </c>
      <c r="M55" s="14">
        <f>Dataset1!L55/Summary!$B$5</f>
        <v>0.99944950645682751</v>
      </c>
    </row>
    <row r="56" spans="1:13">
      <c r="A56" t="s">
        <v>42</v>
      </c>
      <c r="B56" t="s">
        <v>43</v>
      </c>
      <c r="C56">
        <v>133</v>
      </c>
      <c r="D56" s="2">
        <v>0.72180451127819545</v>
      </c>
      <c r="E56">
        <v>96</v>
      </c>
      <c r="F56" s="2">
        <v>0.66917293233082709</v>
      </c>
      <c r="G56" s="1">
        <v>2.8571428571428572</v>
      </c>
      <c r="H56" s="1">
        <v>187.9624060150376</v>
      </c>
      <c r="I56" s="2">
        <v>9.0225563909774431E-2</v>
      </c>
      <c r="J56">
        <v>12</v>
      </c>
      <c r="K56" s="1">
        <v>0</v>
      </c>
      <c r="L56">
        <f t="shared" si="0"/>
        <v>6861103</v>
      </c>
      <c r="M56" s="14">
        <f>Dataset1!L56/Summary!$B$5</f>
        <v>0.99946888079957474</v>
      </c>
    </row>
    <row r="57" spans="1:13">
      <c r="A57" t="s">
        <v>26</v>
      </c>
      <c r="B57" t="s">
        <v>23</v>
      </c>
      <c r="C57">
        <v>129</v>
      </c>
      <c r="D57" s="2">
        <v>0.76744186046511631</v>
      </c>
      <c r="E57">
        <v>99</v>
      </c>
      <c r="F57" s="2">
        <v>0.64341085271317833</v>
      </c>
      <c r="G57" s="1">
        <v>2.0232558139534884</v>
      </c>
      <c r="H57" s="1">
        <v>133.57364341085272</v>
      </c>
      <c r="I57" s="2">
        <v>7.7519379844961239E-3</v>
      </c>
      <c r="J57">
        <v>1</v>
      </c>
      <c r="K57" s="1">
        <v>0</v>
      </c>
      <c r="L57">
        <f t="shared" si="0"/>
        <v>6861232</v>
      </c>
      <c r="M57" s="14">
        <f>Dataset1!L57/Summary!$B$5</f>
        <v>0.99948767245532211</v>
      </c>
    </row>
    <row r="58" spans="1:13">
      <c r="A58" t="s">
        <v>44</v>
      </c>
      <c r="B58" t="s">
        <v>44</v>
      </c>
      <c r="C58">
        <v>114</v>
      </c>
      <c r="D58" s="2">
        <v>0.94736842105263153</v>
      </c>
      <c r="E58">
        <v>108</v>
      </c>
      <c r="F58" s="2">
        <v>0.70175438596491224</v>
      </c>
      <c r="G58" s="1">
        <v>1.8333333333333333</v>
      </c>
      <c r="H58" s="1">
        <v>56.122807017543863</v>
      </c>
      <c r="I58" s="2">
        <v>7.0175438596491224E-2</v>
      </c>
      <c r="J58">
        <v>8</v>
      </c>
      <c r="K58" s="1">
        <v>0</v>
      </c>
      <c r="L58">
        <f t="shared" si="0"/>
        <v>6861346</v>
      </c>
      <c r="M58" s="14">
        <f>Dataset1!L58/Summary!$B$5</f>
        <v>0.99950427903481975</v>
      </c>
    </row>
    <row r="59" spans="1:13">
      <c r="A59" t="s">
        <v>28</v>
      </c>
      <c r="B59" t="s">
        <v>45</v>
      </c>
      <c r="C59">
        <v>109</v>
      </c>
      <c r="D59" s="2">
        <v>0.97247706422018354</v>
      </c>
      <c r="E59">
        <v>106</v>
      </c>
      <c r="F59" s="2">
        <v>0.70642201834862384</v>
      </c>
      <c r="G59" s="1">
        <v>1.724770642201835</v>
      </c>
      <c r="H59" s="1">
        <v>103.27522935779817</v>
      </c>
      <c r="I59" s="2">
        <v>0</v>
      </c>
      <c r="J59">
        <v>0</v>
      </c>
      <c r="K59" s="1">
        <v>0</v>
      </c>
      <c r="L59">
        <f t="shared" si="0"/>
        <v>6861455</v>
      </c>
      <c r="M59" s="14">
        <f>Dataset1!L59/Summary!$B$5</f>
        <v>0.99952015725556753</v>
      </c>
    </row>
    <row r="60" spans="1:13">
      <c r="A60" t="s">
        <v>33</v>
      </c>
      <c r="B60" t="s">
        <v>46</v>
      </c>
      <c r="C60">
        <v>107</v>
      </c>
      <c r="D60" s="2">
        <v>0.9719626168224299</v>
      </c>
      <c r="E60">
        <v>104</v>
      </c>
      <c r="F60" s="2">
        <v>0.84112149532710279</v>
      </c>
      <c r="G60" s="1">
        <v>1.3551401869158879</v>
      </c>
      <c r="H60" s="1">
        <v>43.644859813084111</v>
      </c>
      <c r="I60" s="2">
        <v>0</v>
      </c>
      <c r="J60">
        <v>0</v>
      </c>
      <c r="K60" s="1">
        <v>0</v>
      </c>
      <c r="L60">
        <f t="shared" si="0"/>
        <v>6861562</v>
      </c>
      <c r="M60" s="14">
        <f>Dataset1!L60/Summary!$B$5</f>
        <v>0.99953574413281532</v>
      </c>
    </row>
    <row r="61" spans="1:13">
      <c r="A61" t="s">
        <v>47</v>
      </c>
      <c r="B61" t="s">
        <v>27</v>
      </c>
      <c r="C61">
        <v>104</v>
      </c>
      <c r="D61" s="2">
        <v>0.85576923076923073</v>
      </c>
      <c r="E61">
        <v>89</v>
      </c>
      <c r="F61" s="2">
        <v>0.75961538461538458</v>
      </c>
      <c r="G61" s="1">
        <v>1.5865384615384615</v>
      </c>
      <c r="H61" s="1">
        <v>177.98076923076923</v>
      </c>
      <c r="I61" s="2">
        <v>0</v>
      </c>
      <c r="J61">
        <v>0</v>
      </c>
      <c r="K61" s="1">
        <v>0</v>
      </c>
      <c r="L61">
        <f t="shared" si="0"/>
        <v>6861666</v>
      </c>
      <c r="M61" s="14">
        <f>Dataset1!L61/Summary!$B$5</f>
        <v>0.99955089399481323</v>
      </c>
    </row>
    <row r="62" spans="1:13">
      <c r="A62" t="s">
        <v>14</v>
      </c>
      <c r="B62" t="s">
        <v>46</v>
      </c>
      <c r="C62">
        <v>86</v>
      </c>
      <c r="D62" s="2">
        <v>0.96511627906976749</v>
      </c>
      <c r="E62">
        <v>83</v>
      </c>
      <c r="F62" s="2">
        <v>0.87209302325581395</v>
      </c>
      <c r="G62" s="1">
        <v>1.2093023255813953</v>
      </c>
      <c r="H62" s="1">
        <v>74.54651162790698</v>
      </c>
      <c r="I62" s="2">
        <v>0</v>
      </c>
      <c r="J62">
        <v>0</v>
      </c>
      <c r="K62" s="1">
        <v>0</v>
      </c>
      <c r="L62">
        <f t="shared" si="0"/>
        <v>6861752</v>
      </c>
      <c r="M62" s="14">
        <f>Dataset1!L62/Summary!$B$5</f>
        <v>0.99956342176531143</v>
      </c>
    </row>
    <row r="63" spans="1:13">
      <c r="A63" t="s">
        <v>32</v>
      </c>
      <c r="B63" t="s">
        <v>12</v>
      </c>
      <c r="C63">
        <v>85</v>
      </c>
      <c r="D63" s="2">
        <v>0.9882352941176471</v>
      </c>
      <c r="E63">
        <v>84</v>
      </c>
      <c r="F63" s="2">
        <v>0.92941176470588238</v>
      </c>
      <c r="G63" s="1">
        <v>1.1882352941176471</v>
      </c>
      <c r="H63" s="1">
        <v>27.8</v>
      </c>
      <c r="I63" s="2">
        <v>1.1764705882352941E-2</v>
      </c>
      <c r="J63">
        <v>1</v>
      </c>
      <c r="K63" s="1">
        <v>0</v>
      </c>
      <c r="L63">
        <f t="shared" si="0"/>
        <v>6861837</v>
      </c>
      <c r="M63" s="14">
        <f>Dataset1!L63/Summary!$B$5</f>
        <v>0.99957580386405975</v>
      </c>
    </row>
    <row r="64" spans="1:13">
      <c r="A64" t="s">
        <v>93</v>
      </c>
      <c r="B64" t="s">
        <v>12</v>
      </c>
      <c r="C64">
        <v>76</v>
      </c>
      <c r="D64" s="2">
        <v>0.68421052631578949</v>
      </c>
      <c r="E64">
        <v>52</v>
      </c>
      <c r="F64" s="2">
        <v>0.44736842105263158</v>
      </c>
      <c r="G64" s="1">
        <v>3.0526315789473686</v>
      </c>
      <c r="H64" s="1">
        <v>138.78947368421052</v>
      </c>
      <c r="I64" s="2">
        <v>0.30263157894736842</v>
      </c>
      <c r="J64">
        <v>23</v>
      </c>
      <c r="K64" s="1">
        <v>0</v>
      </c>
      <c r="L64">
        <f t="shared" si="0"/>
        <v>6861913</v>
      </c>
      <c r="M64" s="14">
        <f>Dataset1!L64/Summary!$B$5</f>
        <v>0.99958687491705811</v>
      </c>
    </row>
    <row r="65" spans="1:13">
      <c r="A65" t="s">
        <v>48</v>
      </c>
      <c r="B65" t="s">
        <v>12</v>
      </c>
      <c r="C65">
        <v>75</v>
      </c>
      <c r="D65" s="2">
        <v>1</v>
      </c>
      <c r="E65">
        <v>75</v>
      </c>
      <c r="F65" s="2">
        <v>0.7466666666666667</v>
      </c>
      <c r="G65" s="1">
        <v>3.3466666666666667</v>
      </c>
      <c r="H65" s="1">
        <v>5.12</v>
      </c>
      <c r="I65" s="2">
        <v>0</v>
      </c>
      <c r="J65">
        <v>0</v>
      </c>
      <c r="K65" s="1">
        <v>0</v>
      </c>
      <c r="L65">
        <f t="shared" si="0"/>
        <v>6861988</v>
      </c>
      <c r="M65" s="14">
        <f>Dataset1!L65/Summary!$B$5</f>
        <v>0.99959780029830658</v>
      </c>
    </row>
    <row r="66" spans="1:13">
      <c r="A66" t="s">
        <v>11</v>
      </c>
      <c r="B66" t="s">
        <v>23</v>
      </c>
      <c r="C66">
        <v>74</v>
      </c>
      <c r="D66" s="2">
        <v>0.79729729729729726</v>
      </c>
      <c r="E66">
        <v>59</v>
      </c>
      <c r="F66" s="2">
        <v>0.45945945945945948</v>
      </c>
      <c r="G66" s="1">
        <v>3.8648648648648649</v>
      </c>
      <c r="H66" s="1">
        <v>204.28378378378378</v>
      </c>
      <c r="I66" s="2">
        <v>0.27027027027027029</v>
      </c>
      <c r="J66">
        <v>20</v>
      </c>
      <c r="K66" s="1">
        <v>0</v>
      </c>
      <c r="L66">
        <f t="shared" si="0"/>
        <v>6862062</v>
      </c>
      <c r="M66" s="14">
        <f>Dataset1!L66/Summary!$B$5</f>
        <v>0.99960858000780506</v>
      </c>
    </row>
    <row r="67" spans="1:13">
      <c r="A67" t="s">
        <v>94</v>
      </c>
      <c r="B67" t="s">
        <v>23</v>
      </c>
      <c r="C67">
        <v>73</v>
      </c>
      <c r="D67" s="2">
        <v>0.79452054794520544</v>
      </c>
      <c r="E67">
        <v>58</v>
      </c>
      <c r="F67" s="2">
        <v>0.45205479452054792</v>
      </c>
      <c r="G67" s="1">
        <v>3.904109589041096</v>
      </c>
      <c r="H67" s="1">
        <v>207.08219178082192</v>
      </c>
      <c r="I67" s="2">
        <v>0.27397260273972601</v>
      </c>
      <c r="J67">
        <v>20</v>
      </c>
      <c r="K67" s="1">
        <v>0</v>
      </c>
      <c r="L67">
        <f t="shared" ref="L67:L123" si="1">SUM(C67+L66)</f>
        <v>6862135</v>
      </c>
      <c r="M67" s="14">
        <f>Dataset1!L67/Summary!$B$5</f>
        <v>0.99961921404555365</v>
      </c>
    </row>
    <row r="68" spans="1:13">
      <c r="A68" t="s">
        <v>33</v>
      </c>
      <c r="B68" t="s">
        <v>49</v>
      </c>
      <c r="C68">
        <v>70</v>
      </c>
      <c r="D68" s="2">
        <v>0.95714285714285718</v>
      </c>
      <c r="E68">
        <v>67</v>
      </c>
      <c r="F68" s="2">
        <v>0.9</v>
      </c>
      <c r="G68" s="1">
        <v>1.3285714285714285</v>
      </c>
      <c r="H68" s="1">
        <v>21.585714285714285</v>
      </c>
      <c r="I68" s="2">
        <v>0</v>
      </c>
      <c r="J68">
        <v>0</v>
      </c>
      <c r="K68" s="1">
        <v>0</v>
      </c>
      <c r="L68">
        <f t="shared" si="1"/>
        <v>6862205</v>
      </c>
      <c r="M68" s="14">
        <f>Dataset1!L68/Summary!$B$5</f>
        <v>0.99962941106805214</v>
      </c>
    </row>
    <row r="69" spans="1:13">
      <c r="A69" t="s">
        <v>28</v>
      </c>
      <c r="B69" t="s">
        <v>15</v>
      </c>
      <c r="C69">
        <v>65</v>
      </c>
      <c r="D69" s="2">
        <v>0.9538461538461539</v>
      </c>
      <c r="E69">
        <v>62</v>
      </c>
      <c r="F69" s="2">
        <v>0.83076923076923082</v>
      </c>
      <c r="G69" s="1">
        <v>1.4</v>
      </c>
      <c r="H69" s="1">
        <v>60.984615384615381</v>
      </c>
      <c r="I69" s="2">
        <v>0</v>
      </c>
      <c r="J69">
        <v>0</v>
      </c>
      <c r="K69" s="1">
        <v>0</v>
      </c>
      <c r="L69">
        <f t="shared" si="1"/>
        <v>6862270</v>
      </c>
      <c r="M69" s="14">
        <f>Dataset1!L69/Summary!$B$5</f>
        <v>0.99963887973180088</v>
      </c>
    </row>
    <row r="70" spans="1:13">
      <c r="A70" t="s">
        <v>50</v>
      </c>
      <c r="B70" t="s">
        <v>49</v>
      </c>
      <c r="C70">
        <v>62</v>
      </c>
      <c r="D70" s="2">
        <v>1</v>
      </c>
      <c r="E70">
        <v>62</v>
      </c>
      <c r="F70" s="2">
        <v>0.75806451612903225</v>
      </c>
      <c r="G70" s="1">
        <v>1.3870967741935485</v>
      </c>
      <c r="H70" s="1">
        <v>77.177419354838705</v>
      </c>
      <c r="I70" s="2">
        <v>0</v>
      </c>
      <c r="J70">
        <v>0</v>
      </c>
      <c r="K70" s="1">
        <v>0</v>
      </c>
      <c r="L70">
        <f t="shared" si="1"/>
        <v>6862332</v>
      </c>
      <c r="M70" s="14">
        <f>Dataset1!L70/Summary!$B$5</f>
        <v>0.99964791138029951</v>
      </c>
    </row>
    <row r="71" spans="1:13">
      <c r="A71" t="s">
        <v>51</v>
      </c>
      <c r="B71" t="s">
        <v>15</v>
      </c>
      <c r="C71">
        <v>59</v>
      </c>
      <c r="D71" s="2">
        <v>1</v>
      </c>
      <c r="E71">
        <v>59</v>
      </c>
      <c r="F71" s="2">
        <v>0.89830508474576276</v>
      </c>
      <c r="G71" s="1">
        <v>1.3050847457627119</v>
      </c>
      <c r="H71" s="1">
        <v>69.220338983050851</v>
      </c>
      <c r="I71" s="2">
        <v>0</v>
      </c>
      <c r="J71">
        <v>0</v>
      </c>
      <c r="K71" s="1">
        <v>0</v>
      </c>
      <c r="L71">
        <f t="shared" si="1"/>
        <v>6862391</v>
      </c>
      <c r="M71" s="14">
        <f>Dataset1!L71/Summary!$B$5</f>
        <v>0.99965650601354838</v>
      </c>
    </row>
    <row r="72" spans="1:13">
      <c r="A72" t="s">
        <v>52</v>
      </c>
      <c r="B72" t="s">
        <v>53</v>
      </c>
      <c r="C72">
        <v>57</v>
      </c>
      <c r="D72" s="2">
        <v>0.82456140350877194</v>
      </c>
      <c r="E72">
        <v>47</v>
      </c>
      <c r="F72" s="2">
        <v>0.82456140350877194</v>
      </c>
      <c r="G72" s="1">
        <v>1.3333333333333333</v>
      </c>
      <c r="H72" s="1">
        <v>69.701754385964918</v>
      </c>
      <c r="I72" s="2">
        <v>0</v>
      </c>
      <c r="J72">
        <v>0</v>
      </c>
      <c r="K72" s="1">
        <v>0</v>
      </c>
      <c r="L72">
        <f t="shared" si="1"/>
        <v>6862448</v>
      </c>
      <c r="M72" s="14">
        <f>Dataset1!L72/Summary!$B$5</f>
        <v>0.99966480930329715</v>
      </c>
    </row>
    <row r="73" spans="1:13">
      <c r="A73" t="s">
        <v>54</v>
      </c>
      <c r="B73" t="s">
        <v>23</v>
      </c>
      <c r="C73">
        <v>55</v>
      </c>
      <c r="D73" s="2">
        <v>0.90909090909090906</v>
      </c>
      <c r="E73">
        <v>50</v>
      </c>
      <c r="F73" s="2">
        <v>0.67272727272727273</v>
      </c>
      <c r="G73" s="1">
        <v>2.2181818181818183</v>
      </c>
      <c r="H73" s="1">
        <v>193.81818181818181</v>
      </c>
      <c r="I73" s="2">
        <v>0</v>
      </c>
      <c r="J73">
        <v>0</v>
      </c>
      <c r="K73" s="1">
        <v>0</v>
      </c>
      <c r="L73">
        <f t="shared" si="1"/>
        <v>6862503</v>
      </c>
      <c r="M73" s="14">
        <f>Dataset1!L73/Summary!$B$5</f>
        <v>0.99967282124954604</v>
      </c>
    </row>
    <row r="74" spans="1:13">
      <c r="A74" t="s">
        <v>26</v>
      </c>
      <c r="B74" t="s">
        <v>45</v>
      </c>
      <c r="C74">
        <v>54</v>
      </c>
      <c r="D74" s="2">
        <v>0.81481481481481477</v>
      </c>
      <c r="E74">
        <v>44</v>
      </c>
      <c r="F74" s="2">
        <v>0.59259259259259256</v>
      </c>
      <c r="G74" s="1">
        <v>2.0185185185185186</v>
      </c>
      <c r="H74" s="1">
        <v>124.75925925925925</v>
      </c>
      <c r="I74" s="2">
        <v>0</v>
      </c>
      <c r="J74">
        <v>0</v>
      </c>
      <c r="K74" s="1">
        <v>0</v>
      </c>
      <c r="L74">
        <f t="shared" si="1"/>
        <v>6862557</v>
      </c>
      <c r="M74" s="14">
        <f>Dataset1!L74/Summary!$B$5</f>
        <v>0.99968068752404493</v>
      </c>
    </row>
    <row r="75" spans="1:13">
      <c r="A75" t="s">
        <v>95</v>
      </c>
      <c r="B75" t="s">
        <v>12</v>
      </c>
      <c r="C75">
        <v>53</v>
      </c>
      <c r="D75" s="2">
        <v>0.30188679245283018</v>
      </c>
      <c r="E75">
        <v>16</v>
      </c>
      <c r="F75" s="2">
        <v>0.50943396226415094</v>
      </c>
      <c r="G75" s="1">
        <v>3.7924528301886791</v>
      </c>
      <c r="H75" s="1">
        <v>111.28301886792453</v>
      </c>
      <c r="I75" s="2">
        <v>0</v>
      </c>
      <c r="J75">
        <v>0</v>
      </c>
      <c r="K75" s="1">
        <v>0</v>
      </c>
      <c r="L75">
        <f t="shared" si="1"/>
        <v>6862610</v>
      </c>
      <c r="M75" s="14">
        <f>Dataset1!L75/Summary!$B$5</f>
        <v>0.99968840812679383</v>
      </c>
    </row>
    <row r="76" spans="1:13">
      <c r="A76" t="s">
        <v>38</v>
      </c>
      <c r="B76" t="s">
        <v>25</v>
      </c>
      <c r="C76">
        <v>51</v>
      </c>
      <c r="D76" s="2">
        <v>0.50980392156862742</v>
      </c>
      <c r="E76">
        <v>26</v>
      </c>
      <c r="F76" s="2">
        <v>0.35294117647058826</v>
      </c>
      <c r="G76" s="1">
        <v>3.1372549019607843</v>
      </c>
      <c r="H76" s="1">
        <v>179.21568627450981</v>
      </c>
      <c r="I76" s="2">
        <v>3.0392156862745097</v>
      </c>
      <c r="J76">
        <v>155</v>
      </c>
      <c r="K76" s="1">
        <v>0</v>
      </c>
      <c r="L76">
        <f t="shared" si="1"/>
        <v>6862661</v>
      </c>
      <c r="M76" s="14">
        <f>Dataset1!L76/Summary!$B$5</f>
        <v>0.99969583738604284</v>
      </c>
    </row>
    <row r="77" spans="1:13">
      <c r="A77" t="s">
        <v>33</v>
      </c>
      <c r="B77" t="s">
        <v>15</v>
      </c>
      <c r="C77">
        <v>49</v>
      </c>
      <c r="D77" s="2">
        <v>0.87755102040816324</v>
      </c>
      <c r="E77">
        <v>43</v>
      </c>
      <c r="F77" s="2">
        <v>0.69387755102040816</v>
      </c>
      <c r="G77" s="1">
        <v>2.7346938775510203</v>
      </c>
      <c r="H77" s="1">
        <v>134.87755102040816</v>
      </c>
      <c r="I77" s="2">
        <v>0</v>
      </c>
      <c r="J77">
        <v>0</v>
      </c>
      <c r="K77" s="1">
        <v>0</v>
      </c>
      <c r="L77">
        <f t="shared" si="1"/>
        <v>6862710</v>
      </c>
      <c r="M77" s="14">
        <f>Dataset1!L77/Summary!$B$5</f>
        <v>0.99970297530179175</v>
      </c>
    </row>
    <row r="78" spans="1:13">
      <c r="A78" t="s">
        <v>55</v>
      </c>
      <c r="B78" t="s">
        <v>12</v>
      </c>
      <c r="C78">
        <v>44</v>
      </c>
      <c r="D78" s="2">
        <v>0.97727272727272729</v>
      </c>
      <c r="E78">
        <v>43</v>
      </c>
      <c r="F78" s="2">
        <v>0.65909090909090906</v>
      </c>
      <c r="G78" s="1">
        <v>1.7272727272727273</v>
      </c>
      <c r="H78" s="1">
        <v>10</v>
      </c>
      <c r="I78" s="2">
        <v>0</v>
      </c>
      <c r="J78">
        <v>0</v>
      </c>
      <c r="K78" s="1">
        <v>0</v>
      </c>
      <c r="L78">
        <f t="shared" si="1"/>
        <v>6862754</v>
      </c>
      <c r="M78" s="14">
        <f>Dataset1!L78/Summary!$B$5</f>
        <v>0.99970938485879091</v>
      </c>
    </row>
    <row r="79" spans="1:13">
      <c r="A79" t="s">
        <v>17</v>
      </c>
      <c r="B79" t="s">
        <v>56</v>
      </c>
      <c r="C79">
        <v>43</v>
      </c>
      <c r="D79" s="2">
        <v>1</v>
      </c>
      <c r="E79">
        <v>43</v>
      </c>
      <c r="F79" s="2">
        <v>0.72093023255813948</v>
      </c>
      <c r="G79" s="1">
        <v>1.5348837209302326</v>
      </c>
      <c r="H79" s="1">
        <v>66.651162790697668</v>
      </c>
      <c r="I79" s="2">
        <v>0</v>
      </c>
      <c r="J79">
        <v>0</v>
      </c>
      <c r="K79" s="1">
        <v>0</v>
      </c>
      <c r="L79">
        <f t="shared" si="1"/>
        <v>6862797</v>
      </c>
      <c r="M79" s="14">
        <f>Dataset1!L79/Summary!$B$5</f>
        <v>0.99971564874404006</v>
      </c>
    </row>
    <row r="80" spans="1:13">
      <c r="A80" t="s">
        <v>57</v>
      </c>
      <c r="B80" t="s">
        <v>58</v>
      </c>
      <c r="C80">
        <v>41</v>
      </c>
      <c r="D80" s="2">
        <v>0.85365853658536583</v>
      </c>
      <c r="E80">
        <v>35</v>
      </c>
      <c r="F80" s="2">
        <v>0.70731707317073167</v>
      </c>
      <c r="G80" s="1">
        <v>1.4390243902439024</v>
      </c>
      <c r="H80" s="1">
        <v>61.878048780487802</v>
      </c>
      <c r="I80" s="2">
        <v>0</v>
      </c>
      <c r="J80">
        <v>0</v>
      </c>
      <c r="K80" s="1">
        <v>0</v>
      </c>
      <c r="L80">
        <f t="shared" si="1"/>
        <v>6862838</v>
      </c>
      <c r="M80" s="14">
        <f>Dataset1!L80/Summary!$B$5</f>
        <v>0.99972162128578923</v>
      </c>
    </row>
    <row r="81" spans="1:13">
      <c r="A81" t="s">
        <v>28</v>
      </c>
      <c r="B81" t="s">
        <v>24</v>
      </c>
      <c r="C81">
        <v>40</v>
      </c>
      <c r="D81" s="2">
        <v>0.92500000000000004</v>
      </c>
      <c r="E81">
        <v>37</v>
      </c>
      <c r="F81" s="2">
        <v>0.77500000000000002</v>
      </c>
      <c r="G81" s="1">
        <v>1.325</v>
      </c>
      <c r="H81" s="1">
        <v>76.150000000000006</v>
      </c>
      <c r="I81" s="2">
        <v>0</v>
      </c>
      <c r="J81">
        <v>0</v>
      </c>
      <c r="K81" s="1">
        <v>0</v>
      </c>
      <c r="L81">
        <f t="shared" si="1"/>
        <v>6862878</v>
      </c>
      <c r="M81" s="14">
        <f>Dataset1!L81/Summary!$B$5</f>
        <v>0.9997274481557884</v>
      </c>
    </row>
    <row r="82" spans="1:13">
      <c r="A82" t="s">
        <v>50</v>
      </c>
      <c r="B82" t="s">
        <v>16</v>
      </c>
      <c r="C82">
        <v>39</v>
      </c>
      <c r="D82" s="2">
        <v>0.94871794871794868</v>
      </c>
      <c r="E82">
        <v>37</v>
      </c>
      <c r="F82" s="2">
        <v>0.79487179487179482</v>
      </c>
      <c r="G82" s="1">
        <v>1.8461538461538463</v>
      </c>
      <c r="H82" s="1">
        <v>66.641025641025635</v>
      </c>
      <c r="I82" s="2">
        <v>0</v>
      </c>
      <c r="J82">
        <v>0</v>
      </c>
      <c r="K82" s="1">
        <v>0</v>
      </c>
      <c r="L82">
        <f t="shared" si="1"/>
        <v>6862917</v>
      </c>
      <c r="M82" s="14">
        <f>Dataset1!L82/Summary!$B$5</f>
        <v>0.99973312935403758</v>
      </c>
    </row>
    <row r="83" spans="1:13">
      <c r="A83" t="s">
        <v>41</v>
      </c>
      <c r="B83" t="s">
        <v>18</v>
      </c>
      <c r="C83">
        <v>37</v>
      </c>
      <c r="D83" s="2">
        <v>0.24324324324324326</v>
      </c>
      <c r="E83">
        <v>9</v>
      </c>
      <c r="F83" s="2">
        <v>0.1891891891891892</v>
      </c>
      <c r="G83" s="1">
        <v>7.1351351351351351</v>
      </c>
      <c r="H83" s="1">
        <v>470.24324324324323</v>
      </c>
      <c r="I83" s="2">
        <v>1.0810810810810811</v>
      </c>
      <c r="J83">
        <v>40</v>
      </c>
      <c r="K83" s="1">
        <v>0</v>
      </c>
      <c r="L83">
        <f t="shared" si="1"/>
        <v>6862954</v>
      </c>
      <c r="M83" s="14">
        <f>Dataset1!L83/Summary!$B$5</f>
        <v>0.99973851920878676</v>
      </c>
    </row>
    <row r="84" spans="1:13">
      <c r="A84" t="s">
        <v>50</v>
      </c>
      <c r="B84" t="s">
        <v>23</v>
      </c>
      <c r="C84">
        <v>32</v>
      </c>
      <c r="D84" s="2">
        <v>0.90625</v>
      </c>
      <c r="E84">
        <v>29</v>
      </c>
      <c r="F84" s="2">
        <v>0.65625</v>
      </c>
      <c r="G84" s="1">
        <v>2.03125</v>
      </c>
      <c r="H84" s="1">
        <v>94.40625</v>
      </c>
      <c r="I84" s="2">
        <v>0</v>
      </c>
      <c r="J84">
        <v>0</v>
      </c>
      <c r="K84" s="1">
        <v>0</v>
      </c>
      <c r="L84">
        <f t="shared" si="1"/>
        <v>6862986</v>
      </c>
      <c r="M84" s="14">
        <f>Dataset1!L84/Summary!$B$5</f>
        <v>0.99974318070478618</v>
      </c>
    </row>
    <row r="85" spans="1:13">
      <c r="A85" t="s">
        <v>13</v>
      </c>
      <c r="B85" t="s">
        <v>24</v>
      </c>
      <c r="C85">
        <v>27</v>
      </c>
      <c r="D85" s="2">
        <v>0.92592592592592593</v>
      </c>
      <c r="E85">
        <v>25</v>
      </c>
      <c r="F85" s="2">
        <v>0.7407407407407407</v>
      </c>
      <c r="G85" s="1">
        <v>2.1111111111111112</v>
      </c>
      <c r="H85" s="1">
        <v>91.888888888888886</v>
      </c>
      <c r="I85" s="2">
        <v>0</v>
      </c>
      <c r="J85">
        <v>0</v>
      </c>
      <c r="K85" s="1">
        <v>0</v>
      </c>
      <c r="L85">
        <f t="shared" si="1"/>
        <v>6863013</v>
      </c>
      <c r="M85" s="14">
        <f>Dataset1!L85/Summary!$B$5</f>
        <v>0.99974711384203563</v>
      </c>
    </row>
    <row r="86" spans="1:13">
      <c r="A86" t="s">
        <v>26</v>
      </c>
      <c r="B86" t="s">
        <v>43</v>
      </c>
      <c r="C86">
        <v>26</v>
      </c>
      <c r="D86" s="2">
        <v>0.84615384615384615</v>
      </c>
      <c r="E86">
        <v>22</v>
      </c>
      <c r="F86" s="2">
        <v>0.38461538461538464</v>
      </c>
      <c r="G86" s="1">
        <v>3.2307692307692308</v>
      </c>
      <c r="H86" s="1">
        <v>285.03846153846155</v>
      </c>
      <c r="I86" s="2">
        <v>0</v>
      </c>
      <c r="J86">
        <v>0</v>
      </c>
      <c r="K86" s="1">
        <v>0</v>
      </c>
      <c r="L86">
        <f t="shared" si="1"/>
        <v>6863039</v>
      </c>
      <c r="M86" s="14">
        <f>Dataset1!L86/Summary!$B$5</f>
        <v>0.99975090130753508</v>
      </c>
    </row>
    <row r="87" spans="1:13">
      <c r="A87" t="s">
        <v>17</v>
      </c>
      <c r="B87" t="s">
        <v>59</v>
      </c>
      <c r="C87">
        <v>24</v>
      </c>
      <c r="D87" s="2">
        <v>0.66666666666666663</v>
      </c>
      <c r="E87">
        <v>16</v>
      </c>
      <c r="F87" s="2">
        <v>0.41666666666666669</v>
      </c>
      <c r="G87" s="1">
        <v>1.8333333333333333</v>
      </c>
      <c r="H87" s="1">
        <v>300.25</v>
      </c>
      <c r="I87" s="2">
        <v>0.45833333333333331</v>
      </c>
      <c r="J87">
        <v>11</v>
      </c>
      <c r="K87" s="1">
        <v>0</v>
      </c>
      <c r="L87">
        <f t="shared" si="1"/>
        <v>6863063</v>
      </c>
      <c r="M87" s="14">
        <f>Dataset1!L87/Summary!$B$5</f>
        <v>0.99975439742953454</v>
      </c>
    </row>
    <row r="88" spans="1:13">
      <c r="A88" t="s">
        <v>33</v>
      </c>
      <c r="B88" t="s">
        <v>12</v>
      </c>
      <c r="C88">
        <v>24</v>
      </c>
      <c r="D88" s="2">
        <v>0.875</v>
      </c>
      <c r="E88">
        <v>21</v>
      </c>
      <c r="F88" s="2">
        <v>0.79166666666666663</v>
      </c>
      <c r="G88" s="1">
        <v>1.3333333333333333</v>
      </c>
      <c r="H88" s="1">
        <v>93.75</v>
      </c>
      <c r="I88" s="2">
        <v>0</v>
      </c>
      <c r="J88">
        <v>0</v>
      </c>
      <c r="K88" s="1">
        <v>0</v>
      </c>
      <c r="L88">
        <f t="shared" si="1"/>
        <v>6863087</v>
      </c>
      <c r="M88" s="14">
        <f>Dataset1!L88/Summary!$B$5</f>
        <v>0.9997578935515341</v>
      </c>
    </row>
    <row r="89" spans="1:13">
      <c r="A89" t="s">
        <v>34</v>
      </c>
      <c r="B89" t="s">
        <v>16</v>
      </c>
      <c r="C89">
        <v>23</v>
      </c>
      <c r="D89" s="2">
        <v>0.91304347826086951</v>
      </c>
      <c r="E89">
        <v>21</v>
      </c>
      <c r="F89" s="2">
        <v>0.73913043478260865</v>
      </c>
      <c r="G89" s="1">
        <v>1.826086956521739</v>
      </c>
      <c r="H89" s="1">
        <v>93.695652173913047</v>
      </c>
      <c r="I89" s="2">
        <v>0</v>
      </c>
      <c r="J89">
        <v>0</v>
      </c>
      <c r="K89" s="1">
        <v>0</v>
      </c>
      <c r="L89">
        <f t="shared" si="1"/>
        <v>6863110</v>
      </c>
      <c r="M89" s="14">
        <f>Dataset1!L89/Summary!$B$5</f>
        <v>0.99976124400178357</v>
      </c>
    </row>
    <row r="90" spans="1:13">
      <c r="A90" t="s">
        <v>60</v>
      </c>
      <c r="B90" t="s">
        <v>16</v>
      </c>
      <c r="C90">
        <v>22</v>
      </c>
      <c r="D90" s="2">
        <v>1</v>
      </c>
      <c r="E90">
        <v>22</v>
      </c>
      <c r="F90" s="2">
        <v>0.95454545454545459</v>
      </c>
      <c r="G90" s="1">
        <v>1.0454545454545454</v>
      </c>
      <c r="H90" s="1">
        <v>14.5</v>
      </c>
      <c r="I90" s="2">
        <v>0</v>
      </c>
      <c r="J90">
        <v>0</v>
      </c>
      <c r="K90" s="1">
        <v>0</v>
      </c>
      <c r="L90">
        <f t="shared" si="1"/>
        <v>6863132</v>
      </c>
      <c r="M90" s="14">
        <f>Dataset1!L90/Summary!$B$5</f>
        <v>0.99976444878028314</v>
      </c>
    </row>
    <row r="91" spans="1:13">
      <c r="A91" t="s">
        <v>14</v>
      </c>
      <c r="B91" t="s">
        <v>23</v>
      </c>
      <c r="C91">
        <v>22</v>
      </c>
      <c r="D91" s="2">
        <v>0.90909090909090906</v>
      </c>
      <c r="E91">
        <v>20</v>
      </c>
      <c r="F91" s="2">
        <v>0.86363636363636365</v>
      </c>
      <c r="G91" s="1">
        <v>1.5909090909090908</v>
      </c>
      <c r="H91" s="1">
        <v>71.909090909090907</v>
      </c>
      <c r="I91" s="2">
        <v>0</v>
      </c>
      <c r="J91">
        <v>0</v>
      </c>
      <c r="K91" s="1">
        <v>0</v>
      </c>
      <c r="L91">
        <f t="shared" si="1"/>
        <v>6863154</v>
      </c>
      <c r="M91" s="14">
        <f>Dataset1!L91/Summary!$B$5</f>
        <v>0.99976765355878272</v>
      </c>
    </row>
    <row r="92" spans="1:13">
      <c r="A92" t="s">
        <v>23</v>
      </c>
      <c r="B92" t="s">
        <v>15</v>
      </c>
      <c r="C92">
        <v>21</v>
      </c>
      <c r="D92" s="2">
        <v>1</v>
      </c>
      <c r="E92">
        <v>21</v>
      </c>
      <c r="F92" s="2">
        <v>0.90476190476190477</v>
      </c>
      <c r="G92" s="1">
        <v>1.0952380952380953</v>
      </c>
      <c r="H92" s="1">
        <v>9.5238095238095237</v>
      </c>
      <c r="I92" s="2">
        <v>0</v>
      </c>
      <c r="J92">
        <v>0</v>
      </c>
      <c r="K92" s="1">
        <v>0</v>
      </c>
      <c r="L92">
        <f t="shared" si="1"/>
        <v>6863175</v>
      </c>
      <c r="M92" s="14">
        <f>Dataset1!L92/Summary!$B$5</f>
        <v>0.9997707126655323</v>
      </c>
    </row>
    <row r="93" spans="1:13">
      <c r="A93" t="s">
        <v>61</v>
      </c>
      <c r="B93" t="s">
        <v>49</v>
      </c>
      <c r="C93">
        <v>21</v>
      </c>
      <c r="D93" s="2">
        <v>1</v>
      </c>
      <c r="E93">
        <v>21</v>
      </c>
      <c r="F93" s="2">
        <v>0.7142857142857143</v>
      </c>
      <c r="G93" s="1">
        <v>1.4285714285714286</v>
      </c>
      <c r="H93" s="1">
        <v>28.238095238095237</v>
      </c>
      <c r="I93" s="2">
        <v>0</v>
      </c>
      <c r="J93">
        <v>0</v>
      </c>
      <c r="K93" s="1">
        <v>0</v>
      </c>
      <c r="L93">
        <f t="shared" si="1"/>
        <v>6863196</v>
      </c>
      <c r="M93" s="14">
        <f>Dataset1!L93/Summary!$B$5</f>
        <v>0.99977377177228188</v>
      </c>
    </row>
    <row r="94" spans="1:13">
      <c r="A94" t="s">
        <v>33</v>
      </c>
      <c r="B94" t="s">
        <v>27</v>
      </c>
      <c r="C94">
        <v>21</v>
      </c>
      <c r="D94" s="2">
        <v>0.95238095238095233</v>
      </c>
      <c r="E94">
        <v>20</v>
      </c>
      <c r="F94" s="2">
        <v>0.80952380952380953</v>
      </c>
      <c r="G94" s="1">
        <v>1.2857142857142858</v>
      </c>
      <c r="H94" s="1">
        <v>22.428571428571427</v>
      </c>
      <c r="I94" s="2">
        <v>4.7619047619047616E-2</v>
      </c>
      <c r="J94">
        <v>1</v>
      </c>
      <c r="K94" s="1">
        <v>0</v>
      </c>
      <c r="L94">
        <f t="shared" si="1"/>
        <v>6863217</v>
      </c>
      <c r="M94" s="14">
        <f>Dataset1!L94/Summary!$B$5</f>
        <v>0.99977683087903146</v>
      </c>
    </row>
    <row r="95" spans="1:13">
      <c r="A95" t="s">
        <v>14</v>
      </c>
      <c r="B95" t="s">
        <v>49</v>
      </c>
      <c r="C95">
        <v>20</v>
      </c>
      <c r="D95" s="2">
        <v>0.9</v>
      </c>
      <c r="E95">
        <v>18</v>
      </c>
      <c r="F95" s="2">
        <v>0.65</v>
      </c>
      <c r="G95" s="1">
        <v>1.6</v>
      </c>
      <c r="H95" s="1">
        <v>86.65</v>
      </c>
      <c r="I95" s="2">
        <v>0</v>
      </c>
      <c r="J95">
        <v>0</v>
      </c>
      <c r="K95" s="1">
        <v>0</v>
      </c>
      <c r="L95">
        <f t="shared" si="1"/>
        <v>6863237</v>
      </c>
      <c r="M95" s="14">
        <f>Dataset1!L95/Summary!$B$5</f>
        <v>0.99977974431403105</v>
      </c>
    </row>
    <row r="96" spans="1:13">
      <c r="A96" t="s">
        <v>33</v>
      </c>
      <c r="B96" t="s">
        <v>24</v>
      </c>
      <c r="C96">
        <v>20</v>
      </c>
      <c r="D96" s="2">
        <v>0.75</v>
      </c>
      <c r="E96">
        <v>15</v>
      </c>
      <c r="F96" s="2">
        <v>0.6</v>
      </c>
      <c r="G96" s="1">
        <v>1.75</v>
      </c>
      <c r="H96" s="1">
        <v>167.25</v>
      </c>
      <c r="I96" s="2">
        <v>0</v>
      </c>
      <c r="J96">
        <v>0</v>
      </c>
      <c r="K96" s="1">
        <v>0</v>
      </c>
      <c r="L96">
        <f t="shared" si="1"/>
        <v>6863257</v>
      </c>
      <c r="M96" s="14">
        <f>Dataset1!L96/Summary!$B$5</f>
        <v>0.99978265774903063</v>
      </c>
    </row>
    <row r="97" spans="1:13">
      <c r="A97" t="s">
        <v>62</v>
      </c>
      <c r="B97" t="s">
        <v>27</v>
      </c>
      <c r="C97">
        <v>19</v>
      </c>
      <c r="D97" s="2">
        <v>0.89473684210526316</v>
      </c>
      <c r="E97">
        <v>17</v>
      </c>
      <c r="F97" s="2">
        <v>0.73684210526315785</v>
      </c>
      <c r="G97" s="1">
        <v>1.4210526315789473</v>
      </c>
      <c r="H97" s="1">
        <v>117.94736842105263</v>
      </c>
      <c r="I97" s="2">
        <v>0</v>
      </c>
      <c r="J97">
        <v>0</v>
      </c>
      <c r="K97" s="1">
        <v>0</v>
      </c>
      <c r="L97">
        <f t="shared" si="1"/>
        <v>6863276</v>
      </c>
      <c r="M97" s="14">
        <f>Dataset1!L97/Summary!$B$5</f>
        <v>0.99978542551228022</v>
      </c>
    </row>
    <row r="98" spans="1:13">
      <c r="A98" t="s">
        <v>63</v>
      </c>
      <c r="B98" t="s">
        <v>64</v>
      </c>
      <c r="C98">
        <v>19</v>
      </c>
      <c r="D98" s="2">
        <v>1</v>
      </c>
      <c r="E98">
        <v>19</v>
      </c>
      <c r="F98" s="2">
        <v>0.73684210526315785</v>
      </c>
      <c r="G98" s="1">
        <v>1.4736842105263157</v>
      </c>
      <c r="H98" s="1">
        <v>78.631578947368425</v>
      </c>
      <c r="I98" s="2">
        <v>0</v>
      </c>
      <c r="J98">
        <v>0</v>
      </c>
      <c r="K98" s="1">
        <v>0</v>
      </c>
      <c r="L98">
        <f t="shared" si="1"/>
        <v>6863295</v>
      </c>
      <c r="M98" s="14">
        <f>Dataset1!L98/Summary!$B$5</f>
        <v>0.99978819327552981</v>
      </c>
    </row>
    <row r="99" spans="1:13">
      <c r="A99" t="s">
        <v>39</v>
      </c>
      <c r="B99" t="s">
        <v>12</v>
      </c>
      <c r="C99">
        <v>19</v>
      </c>
      <c r="D99" s="2">
        <v>0.78947368421052633</v>
      </c>
      <c r="E99">
        <v>15</v>
      </c>
      <c r="F99" s="2">
        <v>0.36842105263157893</v>
      </c>
      <c r="G99" s="1">
        <v>1.8421052631578947</v>
      </c>
      <c r="H99" s="1">
        <v>277.31578947368422</v>
      </c>
      <c r="I99" s="2">
        <v>5.2631578947368418E-2</v>
      </c>
      <c r="J99">
        <v>1</v>
      </c>
      <c r="K99" s="1">
        <v>0</v>
      </c>
      <c r="L99">
        <f t="shared" si="1"/>
        <v>6863314</v>
      </c>
      <c r="M99" s="14">
        <f>Dataset1!L99/Summary!$B$5</f>
        <v>0.9997909610387794</v>
      </c>
    </row>
    <row r="100" spans="1:13">
      <c r="A100" t="s">
        <v>65</v>
      </c>
      <c r="B100" t="s">
        <v>27</v>
      </c>
      <c r="C100">
        <v>18</v>
      </c>
      <c r="D100" s="2">
        <v>0.88888888888888884</v>
      </c>
      <c r="E100">
        <v>16</v>
      </c>
      <c r="F100" s="2">
        <v>0.66666666666666663</v>
      </c>
      <c r="G100" s="1">
        <v>1.4444444444444444</v>
      </c>
      <c r="H100" s="1">
        <v>127.38888888888889</v>
      </c>
      <c r="I100" s="2">
        <v>0</v>
      </c>
      <c r="J100">
        <v>0</v>
      </c>
      <c r="K100" s="1">
        <v>0</v>
      </c>
      <c r="L100">
        <f t="shared" si="1"/>
        <v>6863332</v>
      </c>
      <c r="M100" s="14">
        <f>Dataset1!L100/Summary!$B$5</f>
        <v>0.99979358313027911</v>
      </c>
    </row>
    <row r="101" spans="1:13">
      <c r="A101" t="s">
        <v>54</v>
      </c>
      <c r="B101" t="s">
        <v>45</v>
      </c>
      <c r="C101">
        <v>18</v>
      </c>
      <c r="D101" s="2">
        <v>0.94444444444444442</v>
      </c>
      <c r="E101">
        <v>17</v>
      </c>
      <c r="F101" s="2">
        <v>0.55555555555555558</v>
      </c>
      <c r="G101" s="1">
        <v>2.2777777777777777</v>
      </c>
      <c r="H101" s="1">
        <v>224.88888888888889</v>
      </c>
      <c r="I101" s="2">
        <v>0</v>
      </c>
      <c r="J101">
        <v>0</v>
      </c>
      <c r="K101" s="1">
        <v>0</v>
      </c>
      <c r="L101">
        <f t="shared" si="1"/>
        <v>6863350</v>
      </c>
      <c r="M101" s="14">
        <f>Dataset1!L101/Summary!$B$5</f>
        <v>0.9997962052217787</v>
      </c>
    </row>
    <row r="102" spans="1:13">
      <c r="A102" t="s">
        <v>66</v>
      </c>
      <c r="B102" t="s">
        <v>12</v>
      </c>
      <c r="C102">
        <v>16</v>
      </c>
      <c r="D102" s="2">
        <v>0.75</v>
      </c>
      <c r="E102">
        <v>12</v>
      </c>
      <c r="F102" s="2">
        <v>0.6875</v>
      </c>
      <c r="G102" s="1">
        <v>1.875</v>
      </c>
      <c r="H102" s="1">
        <v>176.875</v>
      </c>
      <c r="I102" s="2">
        <v>0</v>
      </c>
      <c r="J102">
        <v>0</v>
      </c>
      <c r="K102" s="1">
        <v>0</v>
      </c>
      <c r="L102">
        <f t="shared" si="1"/>
        <v>6863366</v>
      </c>
      <c r="M102" s="14">
        <f>Dataset1!L102/Summary!$B$5</f>
        <v>0.9997985359697783</v>
      </c>
    </row>
    <row r="103" spans="1:13">
      <c r="A103" t="s">
        <v>35</v>
      </c>
      <c r="B103" t="s">
        <v>23</v>
      </c>
      <c r="C103">
        <v>16</v>
      </c>
      <c r="D103" s="2">
        <v>0.9375</v>
      </c>
      <c r="E103">
        <v>15</v>
      </c>
      <c r="F103" s="2">
        <v>0.75</v>
      </c>
      <c r="G103" s="1">
        <v>2.1875</v>
      </c>
      <c r="H103" s="1">
        <v>86.9375</v>
      </c>
      <c r="I103" s="2">
        <v>6.25E-2</v>
      </c>
      <c r="J103">
        <v>1</v>
      </c>
      <c r="K103" s="1">
        <v>0</v>
      </c>
      <c r="L103">
        <f t="shared" si="1"/>
        <v>6863382</v>
      </c>
      <c r="M103" s="14">
        <f>Dataset1!L103/Summary!$B$5</f>
        <v>0.99980086671777801</v>
      </c>
    </row>
    <row r="104" spans="1:13">
      <c r="A104" t="s">
        <v>67</v>
      </c>
      <c r="B104" t="s">
        <v>16</v>
      </c>
      <c r="C104">
        <v>15</v>
      </c>
      <c r="D104" s="2">
        <v>1</v>
      </c>
      <c r="E104">
        <v>15</v>
      </c>
      <c r="F104" s="2">
        <v>0.93333333333333335</v>
      </c>
      <c r="G104" s="1">
        <v>1.2</v>
      </c>
      <c r="H104" s="1">
        <v>63.333333333333336</v>
      </c>
      <c r="I104" s="2">
        <v>0</v>
      </c>
      <c r="J104">
        <v>0</v>
      </c>
      <c r="K104" s="1">
        <v>0</v>
      </c>
      <c r="L104">
        <f t="shared" si="1"/>
        <v>6863397</v>
      </c>
      <c r="M104" s="14">
        <f>Dataset1!L104/Summary!$B$5</f>
        <v>0.99980305179402773</v>
      </c>
    </row>
    <row r="105" spans="1:13">
      <c r="A105" t="s">
        <v>68</v>
      </c>
      <c r="B105" t="s">
        <v>18</v>
      </c>
      <c r="C105">
        <v>14</v>
      </c>
      <c r="D105" s="2">
        <v>0.9285714285714286</v>
      </c>
      <c r="E105">
        <v>13</v>
      </c>
      <c r="F105" s="2">
        <v>0.35714285714285715</v>
      </c>
      <c r="G105" s="1">
        <v>2.6428571428571428</v>
      </c>
      <c r="H105" s="1">
        <v>188.07142857142858</v>
      </c>
      <c r="I105" s="2">
        <v>0</v>
      </c>
      <c r="J105">
        <v>0</v>
      </c>
      <c r="K105" s="1">
        <v>0</v>
      </c>
      <c r="L105">
        <f t="shared" si="1"/>
        <v>6863411</v>
      </c>
      <c r="M105" s="14">
        <f>Dataset1!L105/Summary!$B$5</f>
        <v>0.99980509119852745</v>
      </c>
    </row>
    <row r="106" spans="1:13">
      <c r="A106" t="s">
        <v>26</v>
      </c>
      <c r="B106" t="s">
        <v>64</v>
      </c>
      <c r="C106">
        <v>14</v>
      </c>
      <c r="D106" s="2">
        <v>0.8571428571428571</v>
      </c>
      <c r="E106">
        <v>12</v>
      </c>
      <c r="F106" s="2">
        <v>0.5714285714285714</v>
      </c>
      <c r="G106" s="1">
        <v>4.1428571428571432</v>
      </c>
      <c r="H106" s="1">
        <v>230.21428571428572</v>
      </c>
      <c r="I106" s="2">
        <v>0</v>
      </c>
      <c r="J106">
        <v>0</v>
      </c>
      <c r="K106" s="1">
        <v>0</v>
      </c>
      <c r="L106">
        <f t="shared" si="1"/>
        <v>6863425</v>
      </c>
      <c r="M106" s="14">
        <f>Dataset1!L106/Summary!$B$5</f>
        <v>0.99980713060302717</v>
      </c>
    </row>
    <row r="107" spans="1:13">
      <c r="A107" t="s">
        <v>38</v>
      </c>
      <c r="B107" t="s">
        <v>18</v>
      </c>
      <c r="C107">
        <v>14</v>
      </c>
      <c r="D107" s="2">
        <v>0.6428571428571429</v>
      </c>
      <c r="E107">
        <v>9</v>
      </c>
      <c r="F107" s="2">
        <v>0.7142857142857143</v>
      </c>
      <c r="G107" s="1">
        <v>4.2142857142857144</v>
      </c>
      <c r="H107" s="1">
        <v>285.85714285714283</v>
      </c>
      <c r="I107" s="2">
        <v>7.1428571428571425E-2</v>
      </c>
      <c r="J107">
        <v>1</v>
      </c>
      <c r="K107" s="1">
        <v>0</v>
      </c>
      <c r="L107">
        <f t="shared" si="1"/>
        <v>6863439</v>
      </c>
      <c r="M107" s="14">
        <f>Dataset1!L107/Summary!$B$5</f>
        <v>0.99980917000752689</v>
      </c>
    </row>
    <row r="108" spans="1:13">
      <c r="A108" t="s">
        <v>69</v>
      </c>
      <c r="B108" t="s">
        <v>27</v>
      </c>
      <c r="C108">
        <v>13</v>
      </c>
      <c r="D108" s="2">
        <v>1</v>
      </c>
      <c r="E108">
        <v>13</v>
      </c>
      <c r="F108" s="2">
        <v>0.84615384615384615</v>
      </c>
      <c r="G108" s="1">
        <v>2.1538461538461537</v>
      </c>
      <c r="H108" s="1">
        <v>48.769230769230766</v>
      </c>
      <c r="I108" s="2">
        <v>0</v>
      </c>
      <c r="J108">
        <v>0</v>
      </c>
      <c r="K108" s="1">
        <v>0</v>
      </c>
      <c r="L108">
        <f t="shared" si="1"/>
        <v>6863452</v>
      </c>
      <c r="M108" s="14">
        <f>Dataset1!L108/Summary!$B$5</f>
        <v>0.99981106374027662</v>
      </c>
    </row>
    <row r="109" spans="1:13">
      <c r="A109" t="s">
        <v>17</v>
      </c>
      <c r="B109" t="s">
        <v>70</v>
      </c>
      <c r="C109">
        <v>13</v>
      </c>
      <c r="D109" s="2">
        <v>0.69230769230769229</v>
      </c>
      <c r="E109">
        <v>9</v>
      </c>
      <c r="F109" s="2">
        <v>0.53846153846153844</v>
      </c>
      <c r="G109" s="1">
        <v>2.9230769230769229</v>
      </c>
      <c r="H109" s="1">
        <v>302.30769230769232</v>
      </c>
      <c r="I109" s="2">
        <v>7.6923076923076927E-2</v>
      </c>
      <c r="J109">
        <v>1</v>
      </c>
      <c r="K109" s="1">
        <v>0</v>
      </c>
      <c r="L109">
        <f t="shared" si="1"/>
        <v>6863465</v>
      </c>
      <c r="M109" s="14">
        <f>Dataset1!L109/Summary!$B$5</f>
        <v>0.99981295747302634</v>
      </c>
    </row>
    <row r="110" spans="1:13">
      <c r="A110" t="s">
        <v>91</v>
      </c>
      <c r="B110" t="s">
        <v>24</v>
      </c>
      <c r="C110">
        <v>11</v>
      </c>
      <c r="D110" s="2">
        <v>0.81818181818181823</v>
      </c>
      <c r="E110">
        <v>9</v>
      </c>
      <c r="F110" s="2">
        <v>0.90909090909090906</v>
      </c>
      <c r="G110" s="1">
        <v>1.1818181818181819</v>
      </c>
      <c r="H110" s="1">
        <v>9.7272727272727266</v>
      </c>
      <c r="I110" s="2">
        <v>0</v>
      </c>
      <c r="J110">
        <v>0</v>
      </c>
      <c r="K110" s="1">
        <v>0</v>
      </c>
      <c r="L110">
        <f t="shared" si="1"/>
        <v>6863476</v>
      </c>
      <c r="M110" s="14">
        <f>Dataset1!L110/Summary!$B$5</f>
        <v>0.99981455986227608</v>
      </c>
    </row>
    <row r="111" spans="1:13">
      <c r="A111" t="s">
        <v>34</v>
      </c>
      <c r="B111" t="s">
        <v>18</v>
      </c>
      <c r="C111">
        <v>11</v>
      </c>
      <c r="D111" s="2">
        <v>1</v>
      </c>
      <c r="E111">
        <v>11</v>
      </c>
      <c r="F111" s="2">
        <v>0.72727272727272729</v>
      </c>
      <c r="G111" s="1">
        <v>1.8181818181818181</v>
      </c>
      <c r="H111" s="1">
        <v>34.454545454545453</v>
      </c>
      <c r="I111" s="2">
        <v>0</v>
      </c>
      <c r="J111">
        <v>0</v>
      </c>
      <c r="K111" s="1">
        <v>0</v>
      </c>
      <c r="L111">
        <f t="shared" si="1"/>
        <v>6863487</v>
      </c>
      <c r="M111" s="14">
        <f>Dataset1!L111/Summary!$B$5</f>
        <v>0.99981616225152592</v>
      </c>
    </row>
    <row r="112" spans="1:13">
      <c r="A112" t="s">
        <v>40</v>
      </c>
      <c r="B112" t="s">
        <v>16</v>
      </c>
      <c r="C112">
        <v>11</v>
      </c>
      <c r="D112" s="2">
        <v>0.63636363636363635</v>
      </c>
      <c r="E112">
        <v>7</v>
      </c>
      <c r="F112" s="2">
        <v>0.72727272727272729</v>
      </c>
      <c r="G112" s="1">
        <v>1.3636363636363635</v>
      </c>
      <c r="H112" s="1">
        <v>52.454545454545453</v>
      </c>
      <c r="I112" s="2">
        <v>0</v>
      </c>
      <c r="J112">
        <v>0</v>
      </c>
      <c r="K112" s="1">
        <v>0</v>
      </c>
      <c r="L112">
        <f t="shared" si="1"/>
        <v>6863498</v>
      </c>
      <c r="M112" s="14">
        <f>Dataset1!L112/Summary!$B$5</f>
        <v>0.99981776464077565</v>
      </c>
    </row>
    <row r="113" spans="1:13">
      <c r="A113" t="s">
        <v>71</v>
      </c>
      <c r="B113" t="s">
        <v>12</v>
      </c>
      <c r="C113">
        <v>10</v>
      </c>
      <c r="D113" s="2">
        <v>1</v>
      </c>
      <c r="E113">
        <v>10</v>
      </c>
      <c r="F113" s="2">
        <v>0.8</v>
      </c>
      <c r="G113" s="1">
        <v>1.9</v>
      </c>
      <c r="H113" s="1">
        <v>16</v>
      </c>
      <c r="I113" s="2">
        <v>0</v>
      </c>
      <c r="J113">
        <v>0</v>
      </c>
      <c r="K113" s="1">
        <v>0</v>
      </c>
      <c r="L113">
        <f t="shared" si="1"/>
        <v>6863508</v>
      </c>
      <c r="M113" s="14">
        <f>Dataset1!L113/Summary!$B$5</f>
        <v>0.99981922135827539</v>
      </c>
    </row>
    <row r="114" spans="1:13">
      <c r="A114" t="s">
        <v>13</v>
      </c>
      <c r="B114" t="s">
        <v>72</v>
      </c>
      <c r="C114">
        <v>9</v>
      </c>
      <c r="D114" s="2">
        <v>0.88888888888888884</v>
      </c>
      <c r="E114">
        <v>8</v>
      </c>
      <c r="F114" s="2">
        <v>0.66666666666666663</v>
      </c>
      <c r="G114" s="1">
        <v>1.7777777777777777</v>
      </c>
      <c r="H114" s="1">
        <v>154.88888888888889</v>
      </c>
      <c r="I114" s="2">
        <v>0</v>
      </c>
      <c r="J114">
        <v>0</v>
      </c>
      <c r="K114" s="1">
        <v>0</v>
      </c>
      <c r="L114">
        <f t="shared" si="1"/>
        <v>6863517</v>
      </c>
      <c r="M114" s="14">
        <f>Dataset1!L114/Summary!$B$5</f>
        <v>0.99982053240402524</v>
      </c>
    </row>
    <row r="115" spans="1:13">
      <c r="A115" t="s">
        <v>73</v>
      </c>
      <c r="B115" t="s">
        <v>12</v>
      </c>
      <c r="C115">
        <v>9</v>
      </c>
      <c r="D115" s="2">
        <v>1</v>
      </c>
      <c r="E115">
        <v>9</v>
      </c>
      <c r="F115" s="2">
        <v>0.88888888888888884</v>
      </c>
      <c r="G115" s="1">
        <v>1.1111111111111112</v>
      </c>
      <c r="H115" s="1">
        <v>2</v>
      </c>
      <c r="I115" s="2">
        <v>0</v>
      </c>
      <c r="J115">
        <v>0</v>
      </c>
      <c r="K115" s="1">
        <v>0</v>
      </c>
      <c r="L115">
        <f t="shared" si="1"/>
        <v>6863526</v>
      </c>
      <c r="M115" s="14">
        <f>Dataset1!L115/Summary!$B$5</f>
        <v>0.99982184344977509</v>
      </c>
    </row>
    <row r="116" spans="1:13">
      <c r="A116" t="s">
        <v>74</v>
      </c>
      <c r="B116" t="s">
        <v>16</v>
      </c>
      <c r="C116">
        <v>8</v>
      </c>
      <c r="D116" s="2">
        <v>0.75</v>
      </c>
      <c r="E116">
        <v>6</v>
      </c>
      <c r="F116" s="2">
        <v>0.875</v>
      </c>
      <c r="G116" s="1">
        <v>1.25</v>
      </c>
      <c r="H116" s="1">
        <v>4.5</v>
      </c>
      <c r="I116" s="2">
        <v>0</v>
      </c>
      <c r="J116">
        <v>0</v>
      </c>
      <c r="K116" s="1">
        <v>0</v>
      </c>
      <c r="L116">
        <f t="shared" si="1"/>
        <v>6863534</v>
      </c>
      <c r="M116" s="14">
        <f>Dataset1!L116/Summary!$B$5</f>
        <v>0.99982300882377495</v>
      </c>
    </row>
    <row r="117" spans="1:13">
      <c r="A117" t="s">
        <v>75</v>
      </c>
      <c r="B117" t="s">
        <v>27</v>
      </c>
      <c r="C117">
        <v>7</v>
      </c>
      <c r="D117" s="2">
        <v>0.5714285714285714</v>
      </c>
      <c r="E117">
        <v>4</v>
      </c>
      <c r="F117" s="2">
        <v>0.7142857142857143</v>
      </c>
      <c r="G117" s="1">
        <v>1.5714285714285714</v>
      </c>
      <c r="H117" s="1">
        <v>198.85714285714286</v>
      </c>
      <c r="I117" s="2">
        <v>0</v>
      </c>
      <c r="J117">
        <v>0</v>
      </c>
      <c r="K117" s="1">
        <v>0</v>
      </c>
      <c r="L117">
        <f t="shared" si="1"/>
        <v>6863541</v>
      </c>
      <c r="M117" s="14">
        <f>Dataset1!L117/Summary!$B$5</f>
        <v>0.99982402852602481</v>
      </c>
    </row>
    <row r="118" spans="1:13">
      <c r="A118" t="s">
        <v>76</v>
      </c>
      <c r="B118" t="s">
        <v>77</v>
      </c>
      <c r="C118">
        <v>7</v>
      </c>
      <c r="D118" s="2">
        <v>1</v>
      </c>
      <c r="E118">
        <v>7</v>
      </c>
      <c r="F118" s="2">
        <v>0.8571428571428571</v>
      </c>
      <c r="G118" s="1">
        <v>1.5714285714285714</v>
      </c>
      <c r="H118" s="1">
        <v>9</v>
      </c>
      <c r="I118" s="2">
        <v>0</v>
      </c>
      <c r="J118">
        <v>0</v>
      </c>
      <c r="K118" s="1">
        <v>0</v>
      </c>
      <c r="L118">
        <f t="shared" si="1"/>
        <v>6863548</v>
      </c>
      <c r="M118" s="14">
        <f>Dataset1!L118/Summary!$B$5</f>
        <v>0.99982504822827467</v>
      </c>
    </row>
    <row r="119" spans="1:13">
      <c r="A119" t="s">
        <v>78</v>
      </c>
      <c r="B119" t="s">
        <v>79</v>
      </c>
      <c r="C119">
        <v>7</v>
      </c>
      <c r="D119" s="2">
        <v>1</v>
      </c>
      <c r="E119">
        <v>7</v>
      </c>
      <c r="F119" s="2">
        <v>1</v>
      </c>
      <c r="G119" s="1">
        <v>1</v>
      </c>
      <c r="H119" s="1">
        <v>0</v>
      </c>
      <c r="I119" s="2">
        <v>0</v>
      </c>
      <c r="J119">
        <v>0</v>
      </c>
      <c r="K119" s="1">
        <v>0</v>
      </c>
      <c r="L119">
        <f t="shared" si="1"/>
        <v>6863555</v>
      </c>
      <c r="M119" s="14">
        <f>Dataset1!L119/Summary!$B$5</f>
        <v>0.99982606793052453</v>
      </c>
    </row>
    <row r="120" spans="1:13">
      <c r="A120" t="s">
        <v>80</v>
      </c>
      <c r="B120" t="s">
        <v>27</v>
      </c>
      <c r="C120">
        <v>6</v>
      </c>
      <c r="D120" s="2">
        <v>0.83333333333333337</v>
      </c>
      <c r="E120">
        <v>5</v>
      </c>
      <c r="F120" s="2">
        <v>0.66666666666666663</v>
      </c>
      <c r="G120" s="1">
        <v>3</v>
      </c>
      <c r="H120" s="1">
        <v>225.33333333333334</v>
      </c>
      <c r="I120" s="2">
        <v>0</v>
      </c>
      <c r="J120">
        <v>0</v>
      </c>
      <c r="K120" s="1">
        <v>0</v>
      </c>
      <c r="L120">
        <f t="shared" si="1"/>
        <v>6863561</v>
      </c>
      <c r="M120" s="14">
        <f>Dataset1!L120/Summary!$B$5</f>
        <v>0.9998269419610244</v>
      </c>
    </row>
    <row r="121" spans="1:13">
      <c r="A121" t="s">
        <v>74</v>
      </c>
      <c r="B121" t="s">
        <v>12</v>
      </c>
      <c r="C121">
        <v>6</v>
      </c>
      <c r="D121" s="2">
        <v>1</v>
      </c>
      <c r="E121">
        <v>6</v>
      </c>
      <c r="F121" s="2">
        <v>1</v>
      </c>
      <c r="G121" s="1">
        <v>1</v>
      </c>
      <c r="H121" s="1">
        <v>0</v>
      </c>
      <c r="I121" s="2">
        <v>0</v>
      </c>
      <c r="J121">
        <v>0</v>
      </c>
      <c r="K121" s="1">
        <v>0</v>
      </c>
      <c r="L121">
        <f t="shared" si="1"/>
        <v>6863567</v>
      </c>
      <c r="M121" s="14">
        <f>Dataset1!L121/Summary!$B$5</f>
        <v>0.99982781599152426</v>
      </c>
    </row>
    <row r="122" spans="1:13">
      <c r="A122" t="s">
        <v>26</v>
      </c>
      <c r="B122" t="s">
        <v>79</v>
      </c>
      <c r="C122">
        <v>6</v>
      </c>
      <c r="D122" s="2">
        <v>0.83333333333333337</v>
      </c>
      <c r="E122">
        <v>5</v>
      </c>
      <c r="F122" s="2">
        <v>1</v>
      </c>
      <c r="G122" s="1">
        <v>1</v>
      </c>
      <c r="H122" s="1">
        <v>0</v>
      </c>
      <c r="I122" s="2">
        <v>0</v>
      </c>
      <c r="J122">
        <v>0</v>
      </c>
      <c r="K122" s="1">
        <v>0</v>
      </c>
      <c r="L122">
        <f t="shared" si="1"/>
        <v>6863573</v>
      </c>
      <c r="M122" s="14">
        <f>Dataset1!L122/Summary!$B$5</f>
        <v>0.99982869002202412</v>
      </c>
    </row>
    <row r="123" spans="1:13">
      <c r="A123" t="s">
        <v>81</v>
      </c>
      <c r="B123" t="s">
        <v>15</v>
      </c>
      <c r="C123">
        <v>6</v>
      </c>
      <c r="D123" s="2">
        <v>1</v>
      </c>
      <c r="E123">
        <v>6</v>
      </c>
      <c r="F123" s="2">
        <v>1</v>
      </c>
      <c r="G123" s="1">
        <v>1</v>
      </c>
      <c r="H123" s="1">
        <v>0</v>
      </c>
      <c r="I123" s="2">
        <v>0</v>
      </c>
      <c r="J123">
        <v>0</v>
      </c>
      <c r="K123" s="1">
        <v>0</v>
      </c>
      <c r="L123">
        <f t="shared" si="1"/>
        <v>6863579</v>
      </c>
      <c r="M123" s="14">
        <f>Dataset1!L123/Summary!$B$5</f>
        <v>0.99982956405252399</v>
      </c>
    </row>
  </sheetData>
  <autoFilter ref="A1:K133">
    <sortState ref="A2:K125">
      <sortCondition descending="1" ref="C1:C135"/>
    </sortState>
  </autoFilter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{A05D57CC-5E03-B143-BEAE-6A807E237BD9}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67A1E6A9-AAF4-644A-BF95-DAD3E23AF165}">
            <xm:f>Summary!$D$5</xm:f>
            <x14:dxf>
              <font>
                <color theme="0" tint="-0.34998626667073579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dataBar" id="{A05D57CC-5E03-B143-BEAE-6A807E237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showRuler="0" workbookViewId="0">
      <selection activeCell="B8" sqref="B8"/>
    </sheetView>
  </sheetViews>
  <sheetFormatPr baseColWidth="10" defaultRowHeight="15" x14ac:dyDescent="0"/>
  <cols>
    <col min="1" max="1" width="15.6640625" bestFit="1" customWidth="1"/>
  </cols>
  <sheetData>
    <row r="1" spans="1:2">
      <c r="A1" t="s">
        <v>1</v>
      </c>
      <c r="B1" t="s">
        <v>2</v>
      </c>
    </row>
    <row r="2" spans="1:2">
      <c r="A2" t="s">
        <v>12</v>
      </c>
      <c r="B2">
        <f>SUMIF(Dataset1!B:B,"Windows",Dataset1!C:C)</f>
        <v>4543978</v>
      </c>
    </row>
    <row r="3" spans="1:2">
      <c r="A3" t="s">
        <v>15</v>
      </c>
      <c r="B3">
        <f>SUMIF(Dataset1!B:B,"iOS",Dataset1!C:C)</f>
        <v>953413</v>
      </c>
    </row>
    <row r="4" spans="1:2">
      <c r="A4" t="s">
        <v>16</v>
      </c>
      <c r="B4">
        <f>SUMIF(Dataset1!B:B,"Android",Dataset1!C:C)</f>
        <v>798415</v>
      </c>
    </row>
    <row r="5" spans="1:2">
      <c r="A5" t="s">
        <v>18</v>
      </c>
      <c r="B5">
        <f>SUMIF(Dataset1!B:B,"Macintosh",Dataset1!C:C)</f>
        <v>468491</v>
      </c>
    </row>
    <row r="6" spans="1:2">
      <c r="A6" t="s">
        <v>24</v>
      </c>
      <c r="B6">
        <f>SUMIF(Dataset1!B:B,"Windows Phone",Dataset1!C:C)</f>
        <v>29909</v>
      </c>
    </row>
    <row r="7" spans="1:2">
      <c r="A7" t="s">
        <v>25</v>
      </c>
      <c r="B7">
        <f>SUMIF(Dataset1!B:B,"Linux",Dataset1!C:C)</f>
        <v>25510</v>
      </c>
    </row>
    <row r="8" spans="1:2">
      <c r="A8" t="s">
        <v>21</v>
      </c>
      <c r="B8">
        <f>SUMIF(Dataset1!B:B,"Chrome OS",Dataset1!C:C)</f>
        <v>25049</v>
      </c>
    </row>
    <row r="9" spans="1:2">
      <c r="A9" t="s">
        <v>23</v>
      </c>
      <c r="B9">
        <f>SUMIF(Dataset1!B:B,"(not set)",Dataset1!C:C)</f>
        <v>8554</v>
      </c>
    </row>
    <row r="10" spans="1:2">
      <c r="A10" t="s">
        <v>27</v>
      </c>
      <c r="B10">
        <f>SUMIF(Dataset1!B:B,"Blackberry",Dataset1!C:C)</f>
        <v>5785</v>
      </c>
    </row>
    <row r="11" spans="1:2">
      <c r="A11" t="s">
        <v>31</v>
      </c>
      <c r="B11">
        <f>SUMIF(Dataset1!B:B,"Xbox",Dataset1!C:C)</f>
        <v>2094</v>
      </c>
    </row>
    <row r="12" spans="1:2">
      <c r="A12" t="s">
        <v>36</v>
      </c>
      <c r="B12">
        <f>SUMIF(Dataset1!B:B,"Series40",Dataset1!C:C)</f>
        <v>973</v>
      </c>
    </row>
    <row r="13" spans="1:2">
      <c r="A13" t="s">
        <v>37</v>
      </c>
      <c r="B13">
        <f>SUMIF(Dataset1!B:B,"Google TV",Dataset1!C:C)</f>
        <v>348</v>
      </c>
    </row>
    <row r="14" spans="1:2">
      <c r="A14" t="s">
        <v>46</v>
      </c>
      <c r="B14">
        <f>SUMIF(Dataset1!B:B,"Nokia",Dataset1!C:C)</f>
        <v>193</v>
      </c>
    </row>
    <row r="15" spans="1:2">
      <c r="A15" t="s">
        <v>45</v>
      </c>
      <c r="B15">
        <f>SUMIF(Dataset1!B:B,"Samsung",Dataset1!C:C)</f>
        <v>181</v>
      </c>
    </row>
    <row r="16" spans="1:2">
      <c r="A16" t="s">
        <v>49</v>
      </c>
      <c r="B16">
        <f>SUMIF(Dataset1!B:B,"SymbianOS",Dataset1!C:C)</f>
        <v>173</v>
      </c>
    </row>
    <row r="17" spans="1:2">
      <c r="A17" t="s">
        <v>43</v>
      </c>
      <c r="B17">
        <f>SUMIF(Dataset1!B:B,"Nintendo Wii",Dataset1!C:C)</f>
        <v>159</v>
      </c>
    </row>
    <row r="18" spans="1:2">
      <c r="A18" t="s">
        <v>44</v>
      </c>
      <c r="B18">
        <f>SUMIF(Dataset1!B:B,"Playstation 3",Dataset1!C:C)</f>
        <v>114</v>
      </c>
    </row>
    <row r="19" spans="1:2">
      <c r="A19" t="s">
        <v>53</v>
      </c>
      <c r="B19">
        <f>SUMIF(Dataset1!B:B,"Playstation Vita",Dataset1!C:C)</f>
        <v>57</v>
      </c>
    </row>
    <row r="20" spans="1:2">
      <c r="A20" t="s">
        <v>56</v>
      </c>
      <c r="B20">
        <f>SUMIF(Dataset1!B:B,"Firefox OS",Dataset1!C:C)</f>
        <v>43</v>
      </c>
    </row>
    <row r="21" spans="1:2">
      <c r="A21" t="s">
        <v>64</v>
      </c>
      <c r="B21">
        <f>SUMIF(Dataset1!B:B,"LG",Dataset1!C:C)</f>
        <v>33</v>
      </c>
    </row>
    <row r="22" spans="1:2">
      <c r="A22" t="s">
        <v>59</v>
      </c>
      <c r="B22">
        <f>SUMIF(Dataset1!B:B,"SunOS",Dataset1!C:C)</f>
        <v>24</v>
      </c>
    </row>
    <row r="23" spans="1:2">
      <c r="A23" t="s">
        <v>79</v>
      </c>
      <c r="B23">
        <f>SUMIF(Dataset1!B:B,"MOT",Dataset1!C:C)</f>
        <v>13</v>
      </c>
    </row>
    <row r="24" spans="1:2">
      <c r="A24" t="s">
        <v>70</v>
      </c>
      <c r="B24">
        <f>SUMIF(Dataset1!B:B,"FreeBSD",Dataset1!C:C)</f>
        <v>13</v>
      </c>
    </row>
    <row r="25" spans="1:2">
      <c r="A25" t="s">
        <v>72</v>
      </c>
      <c r="B25">
        <f>SUMIF(Dataset1!B:B,"UNIX",Dataset1!C:C)</f>
        <v>9</v>
      </c>
    </row>
    <row r="26" spans="1:2">
      <c r="A26" t="s">
        <v>77</v>
      </c>
      <c r="B26">
        <f>SUMIF(Dataset1!B:B,"Bada",Dataset1!C:C)</f>
        <v>7</v>
      </c>
    </row>
  </sheetData>
  <autoFilter ref="A1:B26">
    <sortState ref="A2:B26">
      <sortCondition descending="1" ref="B1:B2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2"/>
  <sheetViews>
    <sheetView showRuler="0" workbookViewId="0">
      <selection sqref="A1:C1048576"/>
    </sheetView>
  </sheetViews>
  <sheetFormatPr baseColWidth="10" defaultRowHeight="15" x14ac:dyDescent="0"/>
  <cols>
    <col min="1" max="1" width="15" customWidth="1"/>
  </cols>
  <sheetData>
    <row r="1" spans="1:3">
      <c r="A1" t="s">
        <v>98</v>
      </c>
      <c r="B1" t="s">
        <v>1</v>
      </c>
      <c r="C1" t="s">
        <v>2</v>
      </c>
    </row>
    <row r="2" spans="1:3">
      <c r="A2" t="s">
        <v>99</v>
      </c>
      <c r="B2" t="s">
        <v>16</v>
      </c>
      <c r="C2">
        <v>143997</v>
      </c>
    </row>
    <row r="3" spans="1:3">
      <c r="A3" t="s">
        <v>134</v>
      </c>
      <c r="B3" t="s">
        <v>16</v>
      </c>
      <c r="C3">
        <v>109681</v>
      </c>
    </row>
    <row r="4" spans="1:3">
      <c r="A4" t="s">
        <v>135</v>
      </c>
      <c r="B4" t="s">
        <v>16</v>
      </c>
      <c r="C4">
        <v>83501</v>
      </c>
    </row>
    <row r="5" spans="1:3">
      <c r="A5" t="s">
        <v>136</v>
      </c>
      <c r="B5" t="s">
        <v>16</v>
      </c>
      <c r="C5">
        <v>83202</v>
      </c>
    </row>
    <row r="6" spans="1:3">
      <c r="A6" t="s">
        <v>137</v>
      </c>
      <c r="B6" t="s">
        <v>16</v>
      </c>
      <c r="C6">
        <v>70939</v>
      </c>
    </row>
    <row r="7" spans="1:3">
      <c r="A7" t="s">
        <v>138</v>
      </c>
      <c r="B7" t="s">
        <v>16</v>
      </c>
      <c r="C7">
        <v>60410</v>
      </c>
    </row>
    <row r="8" spans="1:3">
      <c r="A8" t="s">
        <v>139</v>
      </c>
      <c r="B8" t="s">
        <v>16</v>
      </c>
      <c r="C8">
        <v>59414</v>
      </c>
    </row>
    <row r="9" spans="1:3">
      <c r="A9" t="s">
        <v>140</v>
      </c>
      <c r="B9" t="s">
        <v>16</v>
      </c>
      <c r="C9">
        <v>36368</v>
      </c>
    </row>
    <row r="10" spans="1:3">
      <c r="A10" t="s">
        <v>141</v>
      </c>
      <c r="B10" t="s">
        <v>16</v>
      </c>
      <c r="C10">
        <f>4803+1165+20438+154</f>
        <v>26560</v>
      </c>
    </row>
    <row r="11" spans="1:3">
      <c r="A11" t="s">
        <v>142</v>
      </c>
      <c r="B11" t="s">
        <v>16</v>
      </c>
      <c r="C11">
        <v>14533</v>
      </c>
    </row>
    <row r="12" spans="1:3">
      <c r="A12" t="s">
        <v>143</v>
      </c>
      <c r="B12" t="s">
        <v>16</v>
      </c>
      <c r="C12">
        <f>5135+5909+84+13+14+295+1062</f>
        <v>12512</v>
      </c>
    </row>
    <row r="13" spans="1:3">
      <c r="A13" t="s">
        <v>144</v>
      </c>
      <c r="B13" t="s">
        <v>16</v>
      </c>
      <c r="C13">
        <v>11300</v>
      </c>
    </row>
    <row r="14" spans="1:3">
      <c r="A14" t="s">
        <v>145</v>
      </c>
      <c r="B14" t="s">
        <v>16</v>
      </c>
      <c r="C14">
        <f>747+413+6309</f>
        <v>7469</v>
      </c>
    </row>
    <row r="15" spans="1:3">
      <c r="A15" t="s">
        <v>146</v>
      </c>
      <c r="B15" t="s">
        <v>16</v>
      </c>
      <c r="C15">
        <v>6886</v>
      </c>
    </row>
    <row r="16" spans="1:3">
      <c r="A16" t="s">
        <v>147</v>
      </c>
      <c r="B16" t="s">
        <v>16</v>
      </c>
      <c r="C16">
        <v>5493</v>
      </c>
    </row>
    <row r="17" spans="1:3">
      <c r="A17" t="s">
        <v>148</v>
      </c>
      <c r="B17" t="s">
        <v>16</v>
      </c>
      <c r="C17">
        <v>4845</v>
      </c>
    </row>
    <row r="18" spans="1:3">
      <c r="A18" t="s">
        <v>149</v>
      </c>
      <c r="B18" t="s">
        <v>16</v>
      </c>
      <c r="C18">
        <f>2386+23+4+840+94+36+47+1040+1+1</f>
        <v>4472</v>
      </c>
    </row>
    <row r="19" spans="1:3">
      <c r="A19" t="s">
        <v>150</v>
      </c>
      <c r="B19" t="s">
        <v>16</v>
      </c>
      <c r="C19">
        <v>4369</v>
      </c>
    </row>
    <row r="20" spans="1:3">
      <c r="A20" t="s">
        <v>151</v>
      </c>
      <c r="B20" t="s">
        <v>16</v>
      </c>
      <c r="C20">
        <v>4187</v>
      </c>
    </row>
    <row r="21" spans="1:3">
      <c r="A21" t="s">
        <v>152</v>
      </c>
      <c r="B21" t="s">
        <v>16</v>
      </c>
      <c r="C21">
        <v>3694</v>
      </c>
    </row>
    <row r="22" spans="1:3">
      <c r="A22" t="s">
        <v>153</v>
      </c>
      <c r="B22" t="s">
        <v>16</v>
      </c>
      <c r="C22">
        <v>2642</v>
      </c>
    </row>
    <row r="23" spans="1:3">
      <c r="A23" t="s">
        <v>154</v>
      </c>
      <c r="B23" t="s">
        <v>16</v>
      </c>
      <c r="C23">
        <v>1998</v>
      </c>
    </row>
    <row r="24" spans="1:3">
      <c r="A24" t="s">
        <v>155</v>
      </c>
      <c r="B24" t="s">
        <v>16</v>
      </c>
      <c r="C24">
        <v>1718</v>
      </c>
    </row>
    <row r="25" spans="1:3">
      <c r="A25" t="s">
        <v>100</v>
      </c>
      <c r="B25" t="s">
        <v>16</v>
      </c>
      <c r="C25">
        <v>1385</v>
      </c>
    </row>
    <row r="26" spans="1:3">
      <c r="A26" t="s">
        <v>101</v>
      </c>
      <c r="B26" t="s">
        <v>16</v>
      </c>
      <c r="C26">
        <v>883</v>
      </c>
    </row>
    <row r="27" spans="1:3">
      <c r="A27" t="s">
        <v>156</v>
      </c>
      <c r="B27" t="s">
        <v>16</v>
      </c>
      <c r="C27">
        <v>695</v>
      </c>
    </row>
    <row r="28" spans="1:3">
      <c r="A28" t="s">
        <v>157</v>
      </c>
      <c r="B28" t="s">
        <v>16</v>
      </c>
      <c r="C28">
        <v>162</v>
      </c>
    </row>
    <row r="29" spans="1:3">
      <c r="A29" t="s">
        <v>158</v>
      </c>
      <c r="B29" t="s">
        <v>16</v>
      </c>
      <c r="C29">
        <v>144</v>
      </c>
    </row>
    <row r="30" spans="1:3">
      <c r="A30" t="s">
        <v>102</v>
      </c>
      <c r="B30" t="s">
        <v>16</v>
      </c>
      <c r="C30">
        <v>131</v>
      </c>
    </row>
    <row r="31" spans="1:3">
      <c r="A31" t="s">
        <v>159</v>
      </c>
      <c r="B31" t="s">
        <v>16</v>
      </c>
      <c r="C31">
        <v>121</v>
      </c>
    </row>
    <row r="32" spans="1:3">
      <c r="A32" t="s">
        <v>103</v>
      </c>
      <c r="B32" t="s">
        <v>16</v>
      </c>
      <c r="C32">
        <v>58</v>
      </c>
    </row>
    <row r="33" spans="1:3">
      <c r="A33" t="s">
        <v>160</v>
      </c>
      <c r="B33" t="s">
        <v>16</v>
      </c>
      <c r="C33">
        <f>12+36+4</f>
        <v>52</v>
      </c>
    </row>
    <row r="34" spans="1:3">
      <c r="A34" t="s">
        <v>104</v>
      </c>
      <c r="B34" t="s">
        <v>16</v>
      </c>
      <c r="C34">
        <v>40</v>
      </c>
    </row>
    <row r="35" spans="1:3">
      <c r="A35" t="s">
        <v>86</v>
      </c>
      <c r="B35" t="s">
        <v>16</v>
      </c>
      <c r="C35">
        <v>27</v>
      </c>
    </row>
    <row r="36" spans="1:3">
      <c r="A36" t="s">
        <v>161</v>
      </c>
      <c r="B36" t="s">
        <v>16</v>
      </c>
      <c r="C36">
        <v>21</v>
      </c>
    </row>
    <row r="37" spans="1:3">
      <c r="A37" t="s">
        <v>105</v>
      </c>
      <c r="B37" t="s">
        <v>16</v>
      </c>
      <c r="C37">
        <v>20</v>
      </c>
    </row>
    <row r="38" spans="1:3">
      <c r="A38" t="s">
        <v>107</v>
      </c>
      <c r="B38" t="s">
        <v>16</v>
      </c>
      <c r="C38">
        <v>13</v>
      </c>
    </row>
    <row r="39" spans="1:3">
      <c r="A39" t="s">
        <v>106</v>
      </c>
      <c r="B39" t="s">
        <v>16</v>
      </c>
      <c r="C39">
        <v>13</v>
      </c>
    </row>
    <row r="40" spans="1:3">
      <c r="A40" t="s">
        <v>108</v>
      </c>
      <c r="B40" t="s">
        <v>16</v>
      </c>
      <c r="C40">
        <v>10</v>
      </c>
    </row>
    <row r="41" spans="1:3">
      <c r="A41" t="s">
        <v>109</v>
      </c>
      <c r="B41" t="s">
        <v>16</v>
      </c>
      <c r="C41">
        <v>9</v>
      </c>
    </row>
    <row r="42" spans="1:3">
      <c r="A42" t="s">
        <v>110</v>
      </c>
      <c r="B42" t="s">
        <v>16</v>
      </c>
      <c r="C42">
        <v>6</v>
      </c>
    </row>
    <row r="43" spans="1:3">
      <c r="A43" t="s">
        <v>162</v>
      </c>
      <c r="B43" t="s">
        <v>16</v>
      </c>
      <c r="C43">
        <v>6</v>
      </c>
    </row>
    <row r="44" spans="1:3">
      <c r="A44" t="s">
        <v>112</v>
      </c>
      <c r="B44" t="s">
        <v>16</v>
      </c>
      <c r="C44">
        <v>5</v>
      </c>
    </row>
    <row r="45" spans="1:3">
      <c r="A45" t="s">
        <v>111</v>
      </c>
      <c r="B45" t="s">
        <v>16</v>
      </c>
      <c r="C45">
        <v>5</v>
      </c>
    </row>
    <row r="46" spans="1:3">
      <c r="A46" t="s">
        <v>114</v>
      </c>
      <c r="B46" t="s">
        <v>16</v>
      </c>
      <c r="C46">
        <v>4</v>
      </c>
    </row>
    <row r="47" spans="1:3">
      <c r="A47" t="s">
        <v>113</v>
      </c>
      <c r="B47" t="s">
        <v>16</v>
      </c>
      <c r="C47">
        <v>4</v>
      </c>
    </row>
    <row r="48" spans="1:3">
      <c r="A48" t="s">
        <v>163</v>
      </c>
      <c r="B48" t="s">
        <v>16</v>
      </c>
      <c r="C48">
        <v>4</v>
      </c>
    </row>
    <row r="49" spans="1:3">
      <c r="A49" t="s">
        <v>164</v>
      </c>
      <c r="B49" t="s">
        <v>16</v>
      </c>
      <c r="C49">
        <v>3</v>
      </c>
    </row>
    <row r="50" spans="1:3">
      <c r="A50" t="s">
        <v>115</v>
      </c>
      <c r="B50" t="s">
        <v>16</v>
      </c>
      <c r="C50">
        <v>2</v>
      </c>
    </row>
    <row r="51" spans="1:3">
      <c r="A51" t="s">
        <v>117</v>
      </c>
      <c r="B51" t="s">
        <v>16</v>
      </c>
      <c r="C51">
        <v>1</v>
      </c>
    </row>
    <row r="52" spans="1:3">
      <c r="A52" t="s">
        <v>116</v>
      </c>
      <c r="B52" t="s">
        <v>16</v>
      </c>
      <c r="C52">
        <v>1</v>
      </c>
    </row>
    <row r="53" spans="1:3">
      <c r="A53" t="s">
        <v>165</v>
      </c>
      <c r="B53" t="s">
        <v>16</v>
      </c>
      <c r="C53">
        <v>1</v>
      </c>
    </row>
    <row r="54" spans="1:3">
      <c r="A54" t="s">
        <v>83</v>
      </c>
      <c r="B54" t="s">
        <v>15</v>
      </c>
      <c r="C54">
        <v>587672</v>
      </c>
    </row>
    <row r="55" spans="1:3">
      <c r="A55" t="s">
        <v>84</v>
      </c>
      <c r="B55" t="s">
        <v>15</v>
      </c>
      <c r="C55">
        <v>163491</v>
      </c>
    </row>
    <row r="56" spans="1:3">
      <c r="A56" t="s">
        <v>122</v>
      </c>
      <c r="B56" t="s">
        <v>15</v>
      </c>
      <c r="C56">
        <v>44099</v>
      </c>
    </row>
    <row r="57" spans="1:3">
      <c r="A57" t="s">
        <v>85</v>
      </c>
      <c r="B57" t="s">
        <v>15</v>
      </c>
      <c r="C57">
        <v>18229</v>
      </c>
    </row>
    <row r="58" spans="1:3">
      <c r="A58" t="s">
        <v>123</v>
      </c>
      <c r="B58" t="s">
        <v>15</v>
      </c>
      <c r="C58">
        <v>13517</v>
      </c>
    </row>
    <row r="59" spans="1:3">
      <c r="A59" t="s">
        <v>120</v>
      </c>
      <c r="B59" t="s">
        <v>15</v>
      </c>
      <c r="C59">
        <v>7931</v>
      </c>
    </row>
    <row r="60" spans="1:3">
      <c r="A60" t="s">
        <v>119</v>
      </c>
      <c r="B60" t="s">
        <v>15</v>
      </c>
      <c r="C60">
        <v>2466</v>
      </c>
    </row>
    <row r="61" spans="1:3">
      <c r="A61" t="s">
        <v>121</v>
      </c>
      <c r="B61" t="s">
        <v>15</v>
      </c>
      <c r="C61">
        <v>1994</v>
      </c>
    </row>
    <row r="62" spans="1:3">
      <c r="A62" t="s">
        <v>118</v>
      </c>
      <c r="B62" t="s">
        <v>15</v>
      </c>
      <c r="C62">
        <v>458</v>
      </c>
    </row>
  </sheetData>
  <autoFilter ref="A1:C31">
    <sortState ref="A2:C62">
      <sortCondition ref="B1:B62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Ruler="0" topLeftCell="E1" workbookViewId="0">
      <selection activeCell="E12" sqref="E12"/>
    </sheetView>
  </sheetViews>
  <sheetFormatPr baseColWidth="10" defaultRowHeight="15" x14ac:dyDescent="0"/>
  <cols>
    <col min="1" max="1" width="19.1640625" bestFit="1" customWidth="1"/>
    <col min="2" max="2" width="15.6640625" bestFit="1" customWidth="1"/>
    <col min="3" max="3" width="11.5" customWidth="1"/>
    <col min="4" max="4" width="115" bestFit="1" customWidth="1"/>
    <col min="5" max="5" width="27.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124</v>
      </c>
      <c r="E1" s="4" t="s">
        <v>127</v>
      </c>
    </row>
    <row r="2" spans="1:5">
      <c r="A2" t="s">
        <v>13</v>
      </c>
      <c r="B2" t="s">
        <v>12</v>
      </c>
      <c r="C2">
        <v>1325083</v>
      </c>
      <c r="D2" t="s">
        <v>126</v>
      </c>
      <c r="E2" t="s">
        <v>125</v>
      </c>
    </row>
    <row r="3" spans="1:5">
      <c r="A3" t="s">
        <v>87</v>
      </c>
      <c r="B3" t="s">
        <v>12</v>
      </c>
      <c r="C3">
        <v>1116551</v>
      </c>
    </row>
    <row r="4" spans="1:5">
      <c r="A4" t="s">
        <v>14</v>
      </c>
      <c r="B4" t="s">
        <v>15</v>
      </c>
      <c r="C4">
        <v>840253</v>
      </c>
      <c r="D4" t="s">
        <v>129</v>
      </c>
      <c r="E4" t="s">
        <v>128</v>
      </c>
    </row>
    <row r="5" spans="1:5">
      <c r="A5" t="s">
        <v>88</v>
      </c>
      <c r="B5" t="s">
        <v>12</v>
      </c>
      <c r="C5">
        <v>743866</v>
      </c>
    </row>
    <row r="6" spans="1:5">
      <c r="A6" t="s">
        <v>13</v>
      </c>
      <c r="B6" t="s">
        <v>16</v>
      </c>
      <c r="C6">
        <v>617502</v>
      </c>
      <c r="D6" t="s">
        <v>130</v>
      </c>
      <c r="E6" t="s">
        <v>131</v>
      </c>
    </row>
    <row r="7" spans="1:5">
      <c r="A7" t="s">
        <v>17</v>
      </c>
      <c r="B7" t="s">
        <v>12</v>
      </c>
      <c r="C7">
        <v>436042</v>
      </c>
      <c r="E7" t="s">
        <v>125</v>
      </c>
    </row>
    <row r="8" spans="1:5">
      <c r="A8" t="s">
        <v>89</v>
      </c>
      <c r="B8" t="s">
        <v>12</v>
      </c>
      <c r="C8">
        <v>434174</v>
      </c>
    </row>
    <row r="9" spans="1:5">
      <c r="A9" t="s">
        <v>90</v>
      </c>
      <c r="B9" t="s">
        <v>12</v>
      </c>
      <c r="C9">
        <v>365430</v>
      </c>
    </row>
    <row r="10" spans="1:5">
      <c r="A10" t="s">
        <v>14</v>
      </c>
      <c r="B10" t="s">
        <v>18</v>
      </c>
      <c r="C10">
        <v>243616</v>
      </c>
      <c r="D10" t="s">
        <v>133</v>
      </c>
      <c r="E10" t="s">
        <v>132</v>
      </c>
    </row>
    <row r="11" spans="1:5">
      <c r="A11" t="s">
        <v>13</v>
      </c>
      <c r="B11" t="s">
        <v>18</v>
      </c>
      <c r="C11">
        <v>163665</v>
      </c>
      <c r="D11" t="s">
        <v>126</v>
      </c>
      <c r="E11" t="s">
        <v>125</v>
      </c>
    </row>
    <row r="12" spans="1:5">
      <c r="A12" t="s">
        <v>19</v>
      </c>
      <c r="B12" t="s">
        <v>16</v>
      </c>
      <c r="C12">
        <v>146614</v>
      </c>
      <c r="E12" t="s">
        <v>166</v>
      </c>
    </row>
  </sheetData>
  <conditionalFormatting sqref="C1: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{674945D0-566E-DD4E-AC9F-9948AD99D5AB}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855A620-912B-1249-B1F0-B4031E2D788B}">
            <xm:f>Summary!$D$5</xm:f>
            <x14:dxf>
              <font>
                <color theme="0" tint="-0.34998626667073579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dataBar" id="{674945D0-566E-DD4E-AC9F-9948AD99D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C1:E1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Dataset1</vt:lpstr>
      <vt:lpstr>Aggregate OS</vt:lpstr>
      <vt:lpstr>Mobile Versions</vt:lpstr>
      <vt:lpstr>Recommendation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Munoz</cp:lastModifiedBy>
  <dcterms:created xsi:type="dcterms:W3CDTF">2015-06-09T00:30:34Z</dcterms:created>
  <dcterms:modified xsi:type="dcterms:W3CDTF">2015-06-10T18:39:24Z</dcterms:modified>
</cp:coreProperties>
</file>