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30" windowHeight="7470" tabRatio="749" firstSheet="1" activeTab="8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state="hidden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Cenarios!$A$1:$C$13</definedName>
    <definedName name="_xlnm._FilterDatabase" localSheetId="0" hidden="1">Constantes!$A$1:$C$52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Modulos!$A$1:$D$26</definedName>
    <definedName name="_xlnm._FilterDatabase" localSheetId="6" hidden="1">MódulosOpcionais!$A$1:$C$18</definedName>
    <definedName name="_xlnm._FilterDatabase" localSheetId="1" hidden="1">Parametros!$A$1:$Q$149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Configs!$A$2:$A$2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Configs!#REF!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9" i="4" l="1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E82" i="4"/>
  <c r="F82" i="4" s="1"/>
  <c r="B5" i="9"/>
  <c r="K146" i="4" l="1"/>
  <c r="K142" i="4"/>
  <c r="K138" i="4"/>
  <c r="K107" i="4"/>
  <c r="K106" i="4"/>
  <c r="K105" i="4"/>
  <c r="K104" i="4"/>
  <c r="K103" i="4"/>
  <c r="K102" i="4"/>
  <c r="K101" i="4"/>
  <c r="K100" i="4"/>
  <c r="K99" i="4"/>
  <c r="K98" i="4"/>
  <c r="K82" i="4"/>
  <c r="K81" i="4"/>
  <c r="K80" i="4"/>
  <c r="K79" i="4"/>
  <c r="K78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80" i="4"/>
  <c r="G79" i="4"/>
  <c r="G78" i="4"/>
  <c r="Q149" i="4" l="1"/>
  <c r="N149" i="4"/>
  <c r="M149" i="4"/>
  <c r="L149" i="4"/>
  <c r="J149" i="4"/>
  <c r="Q148" i="4"/>
  <c r="N148" i="4"/>
  <c r="M148" i="4"/>
  <c r="L148" i="4"/>
  <c r="J148" i="4"/>
  <c r="Q147" i="4"/>
  <c r="N147" i="4"/>
  <c r="M147" i="4"/>
  <c r="L147" i="4"/>
  <c r="J147" i="4"/>
  <c r="Q146" i="4"/>
  <c r="N146" i="4"/>
  <c r="M146" i="4"/>
  <c r="L146" i="4"/>
  <c r="J146" i="4"/>
  <c r="Q145" i="4"/>
  <c r="N145" i="4"/>
  <c r="M145" i="4"/>
  <c r="L145" i="4"/>
  <c r="J145" i="4"/>
  <c r="Q144" i="4"/>
  <c r="N144" i="4"/>
  <c r="M144" i="4"/>
  <c r="L144" i="4"/>
  <c r="J144" i="4"/>
  <c r="Q143" i="4"/>
  <c r="N143" i="4"/>
  <c r="M143" i="4"/>
  <c r="L143" i="4"/>
  <c r="J143" i="4"/>
  <c r="Q142" i="4"/>
  <c r="N142" i="4"/>
  <c r="M142" i="4"/>
  <c r="L142" i="4"/>
  <c r="J142" i="4"/>
  <c r="Q141" i="4"/>
  <c r="N141" i="4"/>
  <c r="M141" i="4"/>
  <c r="L141" i="4"/>
  <c r="J141" i="4"/>
  <c r="Q140" i="4"/>
  <c r="N140" i="4"/>
  <c r="M140" i="4"/>
  <c r="L140" i="4"/>
  <c r="J140" i="4"/>
  <c r="Q139" i="4"/>
  <c r="N139" i="4"/>
  <c r="M139" i="4"/>
  <c r="L139" i="4"/>
  <c r="J139" i="4"/>
  <c r="Q138" i="4"/>
  <c r="N138" i="4"/>
  <c r="M138" i="4"/>
  <c r="L138" i="4"/>
  <c r="J138" i="4"/>
  <c r="Q117" i="4" l="1"/>
  <c r="N117" i="4"/>
  <c r="M117" i="4"/>
  <c r="L117" i="4"/>
  <c r="J117" i="4"/>
  <c r="Q116" i="4"/>
  <c r="N116" i="4"/>
  <c r="M116" i="4"/>
  <c r="L116" i="4"/>
  <c r="J116" i="4"/>
  <c r="Q115" i="4"/>
  <c r="N115" i="4"/>
  <c r="M115" i="4"/>
  <c r="L115" i="4"/>
  <c r="J115" i="4"/>
  <c r="Q114" i="4"/>
  <c r="N114" i="4"/>
  <c r="M114" i="4"/>
  <c r="L114" i="4"/>
  <c r="J114" i="4"/>
  <c r="Q113" i="4"/>
  <c r="N113" i="4"/>
  <c r="M113" i="4"/>
  <c r="L113" i="4"/>
  <c r="J113" i="4"/>
  <c r="Q112" i="4"/>
  <c r="N112" i="4"/>
  <c r="M112" i="4"/>
  <c r="L112" i="4"/>
  <c r="J112" i="4"/>
  <c r="Q111" i="4"/>
  <c r="N111" i="4"/>
  <c r="M111" i="4"/>
  <c r="L111" i="4"/>
  <c r="J111" i="4"/>
  <c r="Q110" i="4"/>
  <c r="N110" i="4"/>
  <c r="M110" i="4"/>
  <c r="L110" i="4"/>
  <c r="J110" i="4"/>
  <c r="Q109" i="4"/>
  <c r="N109" i="4"/>
  <c r="M109" i="4"/>
  <c r="L109" i="4"/>
  <c r="J109" i="4"/>
  <c r="Q108" i="4"/>
  <c r="N108" i="4"/>
  <c r="M108" i="4"/>
  <c r="L108" i="4"/>
  <c r="J108" i="4"/>
  <c r="C156" i="11"/>
  <c r="E156" i="11" s="1"/>
  <c r="I156" i="11"/>
  <c r="Q137" i="4"/>
  <c r="N137" i="4"/>
  <c r="M137" i="4"/>
  <c r="L137" i="4"/>
  <c r="J137" i="4"/>
  <c r="Q136" i="4"/>
  <c r="N136" i="4"/>
  <c r="M136" i="4"/>
  <c r="L136" i="4"/>
  <c r="J136" i="4"/>
  <c r="Q135" i="4"/>
  <c r="N135" i="4"/>
  <c r="M135" i="4"/>
  <c r="L135" i="4"/>
  <c r="J135" i="4"/>
  <c r="Q134" i="4"/>
  <c r="N134" i="4"/>
  <c r="M134" i="4"/>
  <c r="L134" i="4"/>
  <c r="J134" i="4"/>
  <c r="Q133" i="4"/>
  <c r="N133" i="4"/>
  <c r="M133" i="4"/>
  <c r="L133" i="4"/>
  <c r="J133" i="4"/>
  <c r="Q132" i="4"/>
  <c r="N132" i="4"/>
  <c r="M132" i="4"/>
  <c r="L132" i="4"/>
  <c r="J132" i="4"/>
  <c r="Q131" i="4"/>
  <c r="N131" i="4"/>
  <c r="M131" i="4"/>
  <c r="L131" i="4"/>
  <c r="J131" i="4"/>
  <c r="Q130" i="4"/>
  <c r="N130" i="4"/>
  <c r="M130" i="4"/>
  <c r="L130" i="4"/>
  <c r="J130" i="4"/>
  <c r="Q129" i="4"/>
  <c r="N129" i="4"/>
  <c r="M129" i="4"/>
  <c r="L129" i="4"/>
  <c r="J129" i="4"/>
  <c r="Q128" i="4"/>
  <c r="N128" i="4"/>
  <c r="M128" i="4"/>
  <c r="L128" i="4"/>
  <c r="J128" i="4"/>
  <c r="Q127" i="4"/>
  <c r="N127" i="4"/>
  <c r="M127" i="4"/>
  <c r="L127" i="4"/>
  <c r="J127" i="4"/>
  <c r="Q126" i="4"/>
  <c r="N126" i="4"/>
  <c r="M126" i="4"/>
  <c r="L126" i="4"/>
  <c r="J126" i="4"/>
  <c r="Q125" i="4"/>
  <c r="N125" i="4"/>
  <c r="M125" i="4"/>
  <c r="L125" i="4"/>
  <c r="J125" i="4"/>
  <c r="Q124" i="4"/>
  <c r="N124" i="4"/>
  <c r="M124" i="4"/>
  <c r="L124" i="4"/>
  <c r="J124" i="4"/>
  <c r="Q123" i="4"/>
  <c r="N123" i="4"/>
  <c r="M123" i="4"/>
  <c r="L123" i="4"/>
  <c r="J123" i="4"/>
  <c r="Q122" i="4"/>
  <c r="N122" i="4"/>
  <c r="M122" i="4"/>
  <c r="L122" i="4"/>
  <c r="J122" i="4"/>
  <c r="Q121" i="4"/>
  <c r="N121" i="4"/>
  <c r="M121" i="4"/>
  <c r="L121" i="4"/>
  <c r="J121" i="4"/>
  <c r="Q120" i="4"/>
  <c r="N120" i="4"/>
  <c r="M120" i="4"/>
  <c r="L120" i="4"/>
  <c r="J120" i="4"/>
  <c r="Q119" i="4"/>
  <c r="N119" i="4"/>
  <c r="M119" i="4"/>
  <c r="L119" i="4"/>
  <c r="J119" i="4"/>
  <c r="Q118" i="4"/>
  <c r="N118" i="4"/>
  <c r="M118" i="4"/>
  <c r="L118" i="4"/>
  <c r="J118" i="4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Q107" i="4"/>
  <c r="N107" i="4"/>
  <c r="M107" i="4"/>
  <c r="L107" i="4"/>
  <c r="Q106" i="4"/>
  <c r="N106" i="4"/>
  <c r="M106" i="4"/>
  <c r="L106" i="4"/>
  <c r="Q105" i="4"/>
  <c r="N105" i="4"/>
  <c r="M105" i="4"/>
  <c r="L105" i="4"/>
  <c r="Q104" i="4"/>
  <c r="N104" i="4"/>
  <c r="M104" i="4"/>
  <c r="L104" i="4"/>
  <c r="Q103" i="4"/>
  <c r="N103" i="4"/>
  <c r="M103" i="4"/>
  <c r="L103" i="4"/>
  <c r="Q102" i="4"/>
  <c r="N102" i="4"/>
  <c r="M102" i="4"/>
  <c r="L102" i="4"/>
  <c r="Q101" i="4"/>
  <c r="N101" i="4"/>
  <c r="M101" i="4"/>
  <c r="L101" i="4"/>
  <c r="Q100" i="4"/>
  <c r="N100" i="4"/>
  <c r="M100" i="4"/>
  <c r="L100" i="4"/>
  <c r="Q99" i="4"/>
  <c r="N99" i="4"/>
  <c r="M99" i="4"/>
  <c r="L99" i="4"/>
  <c r="Q98" i="4"/>
  <c r="N98" i="4"/>
  <c r="M98" i="4"/>
  <c r="L98" i="4"/>
  <c r="J107" i="4"/>
  <c r="J106" i="4"/>
  <c r="J105" i="4"/>
  <c r="J104" i="4"/>
  <c r="J103" i="4"/>
  <c r="J102" i="4"/>
  <c r="J101" i="4"/>
  <c r="J100" i="4"/>
  <c r="J99" i="4"/>
  <c r="J98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0" i="4" s="1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6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4" i="15"/>
  <c r="E85" i="11"/>
  <c r="E87" i="11"/>
  <c r="B21" i="4"/>
  <c r="B59" i="4"/>
  <c r="B2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H87" i="11" s="1"/>
  <c r="B50" i="32" s="1"/>
  <c r="C43" i="36" s="1"/>
  <c r="G83" i="11"/>
  <c r="G79" i="11"/>
  <c r="G75" i="11"/>
  <c r="G71" i="11"/>
  <c r="G81" i="11"/>
  <c r="G86" i="11"/>
  <c r="H86" i="11" s="1"/>
  <c r="B49" i="32" s="1"/>
  <c r="C42" i="36" s="1"/>
  <c r="G82" i="11"/>
  <c r="H82" i="11" s="1"/>
  <c r="G78" i="11"/>
  <c r="G74" i="11"/>
  <c r="G85" i="11"/>
  <c r="H85" i="11" s="1"/>
  <c r="B48" i="32" s="1"/>
  <c r="C41" i="36" s="1"/>
  <c r="G77" i="11"/>
  <c r="G88" i="11"/>
  <c r="H88" i="11" s="1"/>
  <c r="B51" i="32" s="1"/>
  <c r="C44" i="36" s="1"/>
  <c r="G73" i="11"/>
  <c r="G84" i="11"/>
  <c r="H84" i="11" s="1"/>
  <c r="B47" i="32" s="1"/>
  <c r="C4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3" i="11"/>
  <c r="B46" i="32" s="1"/>
  <c r="C39" i="36" s="1"/>
  <c r="H75" i="11"/>
  <c r="B5" i="32" s="1"/>
  <c r="C4" i="36" s="1"/>
  <c r="C50" i="11"/>
  <c r="E50" i="11" l="1"/>
  <c r="D41" i="4"/>
  <c r="D60" i="4"/>
  <c r="D22" i="4"/>
  <c r="D3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3" i="14" l="1"/>
  <c r="M2" i="14"/>
  <c r="J78" i="4" l="1"/>
  <c r="L78" i="4"/>
  <c r="M78" i="4"/>
  <c r="J79" i="4"/>
  <c r="L79" i="4"/>
  <c r="M79" i="4"/>
  <c r="J80" i="4"/>
  <c r="L80" i="4"/>
  <c r="M80" i="4"/>
  <c r="J81" i="4"/>
  <c r="L81" i="4"/>
  <c r="M81" i="4"/>
  <c r="J82" i="4"/>
  <c r="L82" i="4"/>
  <c r="M82" i="4"/>
  <c r="J83" i="4"/>
  <c r="L83" i="4"/>
  <c r="M83" i="4"/>
  <c r="J84" i="4"/>
  <c r="L84" i="4"/>
  <c r="M84" i="4"/>
  <c r="J85" i="4"/>
  <c r="L85" i="4"/>
  <c r="M85" i="4"/>
  <c r="J86" i="4"/>
  <c r="L86" i="4"/>
  <c r="M86" i="4"/>
  <c r="J87" i="4"/>
  <c r="L87" i="4"/>
  <c r="M87" i="4"/>
  <c r="J88" i="4"/>
  <c r="L88" i="4"/>
  <c r="M88" i="4"/>
  <c r="J89" i="4"/>
  <c r="L89" i="4"/>
  <c r="M89" i="4"/>
  <c r="J90" i="4"/>
  <c r="L90" i="4"/>
  <c r="M90" i="4"/>
  <c r="J91" i="4"/>
  <c r="L91" i="4"/>
  <c r="M91" i="4"/>
  <c r="J92" i="4"/>
  <c r="L92" i="4"/>
  <c r="M92" i="4"/>
  <c r="J93" i="4"/>
  <c r="L93" i="4"/>
  <c r="M93" i="4"/>
  <c r="J94" i="4"/>
  <c r="L94" i="4"/>
  <c r="M94" i="4"/>
  <c r="J95" i="4"/>
  <c r="L95" i="4"/>
  <c r="M95" i="4"/>
  <c r="J96" i="4"/>
  <c r="L96" i="4"/>
  <c r="M96" i="4"/>
  <c r="J97" i="4"/>
  <c r="L97" i="4"/>
  <c r="M97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F7" i="10"/>
  <c r="F6" i="10"/>
  <c r="F5" i="10"/>
  <c r="F4" i="10"/>
  <c r="F3" i="10"/>
  <c r="F2" i="10"/>
  <c r="L3" i="4"/>
  <c r="L21" i="4"/>
  <c r="L22" i="4"/>
  <c r="L23" i="4"/>
  <c r="L24" i="4"/>
  <c r="L25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L41" i="4"/>
  <c r="L42" i="4"/>
  <c r="L43" i="4"/>
  <c r="L44" i="4"/>
  <c r="L46" i="4"/>
  <c r="L47" i="4"/>
  <c r="L48" i="4"/>
  <c r="L49" i="4"/>
  <c r="L50" i="4"/>
  <c r="L51" i="4"/>
  <c r="L52" i="4"/>
  <c r="L53" i="4"/>
  <c r="L54" i="4"/>
  <c r="L55" i="4"/>
  <c r="L56" i="4"/>
  <c r="L57" i="4"/>
  <c r="L59" i="4"/>
  <c r="L60" i="4"/>
  <c r="L61" i="4"/>
  <c r="L62" i="4"/>
  <c r="L63" i="4"/>
  <c r="L65" i="4"/>
  <c r="L66" i="4"/>
  <c r="L67" i="4"/>
  <c r="L68" i="4"/>
  <c r="L69" i="4"/>
  <c r="L70" i="4"/>
  <c r="L71" i="4"/>
  <c r="L72" i="4"/>
  <c r="L73" i="4"/>
  <c r="L74" i="4"/>
  <c r="L75" i="4"/>
  <c r="L76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C25" i="36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H132" i="11" s="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H171" i="11" s="1"/>
  <c r="G172" i="11"/>
  <c r="G168" i="11"/>
  <c r="G167" i="11"/>
  <c r="G174" i="11"/>
  <c r="H174" i="11" s="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H32" i="11" s="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H140" i="11" s="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H58" i="11" s="1"/>
  <c r="B90" i="32" s="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H211" i="11" s="1"/>
  <c r="G207" i="11"/>
  <c r="G203" i="11"/>
  <c r="H28" i="11"/>
  <c r="D176" i="11"/>
  <c r="D125" i="11"/>
  <c r="D131" i="11"/>
  <c r="D124" i="11"/>
  <c r="F124" i="11" s="1"/>
  <c r="B12" i="15"/>
  <c r="B41" i="32"/>
  <c r="B77" i="32"/>
  <c r="B36" i="32"/>
  <c r="H148" i="11"/>
  <c r="H152" i="11"/>
  <c r="H102" i="11"/>
  <c r="B40" i="32"/>
  <c r="D123" i="11"/>
  <c r="F123" i="11" s="1"/>
  <c r="H155" i="11"/>
  <c r="H175" i="11"/>
  <c r="H170" i="11"/>
  <c r="H165" i="11"/>
  <c r="B61" i="32" s="1"/>
  <c r="C22" i="36" s="1"/>
  <c r="H130" i="11"/>
  <c r="H129" i="11"/>
  <c r="H46" i="11"/>
  <c r="H136" i="11"/>
  <c r="H207" i="11"/>
  <c r="D126" i="11"/>
  <c r="D132" i="11"/>
  <c r="F132" i="11" s="1"/>
  <c r="E69" i="11"/>
  <c r="H69" i="11"/>
  <c r="E54" i="11"/>
  <c r="H54" i="11"/>
  <c r="B86" i="32" s="1"/>
  <c r="E58" i="1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2" i="36" s="1"/>
  <c r="E41" i="11"/>
  <c r="H41" i="11"/>
  <c r="B14" i="32" s="1"/>
  <c r="C11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46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1" i="36" s="1"/>
  <c r="E40" i="11"/>
  <c r="H40" i="11"/>
  <c r="B13" i="32" s="1"/>
  <c r="C10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48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1" i="36" s="1"/>
  <c r="E163" i="11"/>
  <c r="H163" i="11"/>
  <c r="E151" i="11"/>
  <c r="H151" i="11"/>
  <c r="E89" i="11"/>
  <c r="H89" i="11"/>
  <c r="B25" i="32" s="1"/>
  <c r="C34" i="36" s="1"/>
  <c r="E93" i="11"/>
  <c r="H93" i="11"/>
  <c r="B29" i="32" s="1"/>
  <c r="C38" i="36" s="1"/>
  <c r="E97" i="11"/>
  <c r="H97" i="11"/>
  <c r="E101" i="11"/>
  <c r="H101" i="11"/>
  <c r="B30" i="32" s="1"/>
  <c r="C14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49" i="36" s="1"/>
  <c r="E38" i="11"/>
  <c r="H38" i="11"/>
  <c r="B11" i="32" s="1"/>
  <c r="C8" i="36" s="1"/>
  <c r="E42" i="11"/>
  <c r="H42" i="11"/>
  <c r="B55" i="32" s="1"/>
  <c r="C18" i="36" s="1"/>
  <c r="E145" i="11"/>
  <c r="H145" i="11"/>
  <c r="E167" i="11"/>
  <c r="H167" i="11"/>
  <c r="B59" i="32" s="1"/>
  <c r="C20" i="36" s="1"/>
  <c r="E200" i="11"/>
  <c r="H200" i="11"/>
  <c r="B15" i="32" s="1"/>
  <c r="C45" i="36" s="1"/>
  <c r="E204" i="11"/>
  <c r="H204" i="11"/>
  <c r="E215" i="11"/>
  <c r="H215" i="11"/>
  <c r="B20" i="32" s="1"/>
  <c r="C12" i="36" s="1"/>
  <c r="E166" i="11"/>
  <c r="H166" i="11"/>
  <c r="B62" i="32" s="1"/>
  <c r="C23" i="36" s="1"/>
  <c r="E161" i="11"/>
  <c r="H161" i="11"/>
  <c r="B24" i="32" s="1"/>
  <c r="C33" i="36" s="1"/>
  <c r="E149" i="11"/>
  <c r="H149" i="11"/>
  <c r="E153" i="11"/>
  <c r="H153" i="11"/>
  <c r="E146" i="11"/>
  <c r="H146" i="11"/>
  <c r="B101" i="32" s="1"/>
  <c r="E91" i="11"/>
  <c r="H91" i="11"/>
  <c r="B27" i="32" s="1"/>
  <c r="C37" i="36" s="1"/>
  <c r="E95" i="11"/>
  <c r="H95" i="11"/>
  <c r="E99" i="11"/>
  <c r="H99" i="11"/>
  <c r="E103" i="11"/>
  <c r="H103" i="11"/>
  <c r="B31" i="32" s="1"/>
  <c r="C15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2" i="36" s="1"/>
  <c r="E157" i="11"/>
  <c r="H157" i="11"/>
  <c r="B63" i="32" s="1"/>
  <c r="C24" i="36" s="1"/>
  <c r="E90" i="11"/>
  <c r="H90" i="11"/>
  <c r="B26" i="32" s="1"/>
  <c r="C36" i="36" s="1"/>
  <c r="E98" i="11"/>
  <c r="H98" i="11"/>
  <c r="B66" i="32" s="1"/>
  <c r="C26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0" i="36" s="1"/>
  <c r="E39" i="11"/>
  <c r="H39" i="11"/>
  <c r="B12" i="32" s="1"/>
  <c r="C9" i="36" s="1"/>
  <c r="E142" i="11"/>
  <c r="H142" i="11"/>
  <c r="B57" i="32" s="1"/>
  <c r="C19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1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47" i="36" s="1"/>
  <c r="E51" i="11"/>
  <c r="E208" i="11"/>
  <c r="H208" i="11"/>
  <c r="E212" i="11"/>
  <c r="H212" i="11"/>
  <c r="E216" i="11"/>
  <c r="H216" i="11"/>
  <c r="E158" i="11"/>
  <c r="H158" i="11"/>
  <c r="B21" i="32" s="1"/>
  <c r="C13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5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26" i="4"/>
  <c r="L26" i="4" s="1"/>
  <c r="D64" i="4"/>
  <c r="L64" i="4" s="1"/>
  <c r="D45" i="4"/>
  <c r="L45" i="4" s="1"/>
  <c r="D7" i="4"/>
  <c r="L7" i="4" s="1"/>
  <c r="B110" i="4" l="1"/>
  <c r="B100" i="4"/>
  <c r="B120" i="4"/>
  <c r="B130" i="4"/>
  <c r="B104" i="4"/>
  <c r="B114" i="4"/>
  <c r="B134" i="4"/>
  <c r="B124" i="4"/>
  <c r="B101" i="4"/>
  <c r="B111" i="4"/>
  <c r="B131" i="4"/>
  <c r="B121" i="4"/>
  <c r="B125" i="4"/>
  <c r="B115" i="4"/>
  <c r="B135" i="4"/>
  <c r="B105" i="4"/>
  <c r="B141" i="4"/>
  <c r="B140" i="4"/>
  <c r="B138" i="4"/>
  <c r="B139" i="4"/>
  <c r="B145" i="4"/>
  <c r="B144" i="4"/>
  <c r="B143" i="4"/>
  <c r="B142" i="4"/>
  <c r="B108" i="4"/>
  <c r="B98" i="4"/>
  <c r="B118" i="4"/>
  <c r="B128" i="4"/>
  <c r="B102" i="4"/>
  <c r="B112" i="4"/>
  <c r="B132" i="4"/>
  <c r="B122" i="4"/>
  <c r="B106" i="4"/>
  <c r="B116" i="4"/>
  <c r="B136" i="4"/>
  <c r="B126" i="4"/>
  <c r="B149" i="4"/>
  <c r="B148" i="4"/>
  <c r="B147" i="4"/>
  <c r="B146" i="4"/>
  <c r="B19" i="32"/>
  <c r="B109" i="4"/>
  <c r="B119" i="4"/>
  <c r="B99" i="4"/>
  <c r="B129" i="4"/>
  <c r="B133" i="4"/>
  <c r="B113" i="4"/>
  <c r="B123" i="4"/>
  <c r="B103" i="4"/>
  <c r="B137" i="4"/>
  <c r="B117" i="4"/>
  <c r="B107" i="4"/>
  <c r="B127" i="4"/>
  <c r="D50" i="11"/>
  <c r="F50" i="11" s="1"/>
  <c r="G51" i="11"/>
  <c r="G50" i="11"/>
  <c r="B42" i="32"/>
  <c r="C27" i="36" s="1"/>
  <c r="B6" i="32"/>
  <c r="C6" i="36" s="1"/>
  <c r="B10" i="32"/>
  <c r="H50" i="11"/>
  <c r="H51" i="11"/>
  <c r="B53" i="32" s="1"/>
  <c r="C17" i="36" s="1"/>
  <c r="B63" i="4"/>
  <c r="B25" i="4"/>
  <c r="B44" i="4"/>
  <c r="B6" i="4"/>
  <c r="B43" i="32"/>
  <c r="C28" i="36" s="1"/>
  <c r="B49" i="4"/>
  <c r="B11" i="4"/>
  <c r="B68" i="4"/>
  <c r="B30" i="4"/>
  <c r="B71" i="4"/>
  <c r="B33" i="4"/>
  <c r="B52" i="4"/>
  <c r="B14" i="4"/>
  <c r="B42" i="4"/>
  <c r="B4" i="4"/>
  <c r="B61" i="4"/>
  <c r="B23" i="4"/>
  <c r="B57" i="4"/>
  <c r="B19" i="4"/>
  <c r="B76" i="4"/>
  <c r="B38" i="4"/>
  <c r="B93" i="4"/>
  <c r="B88" i="4"/>
  <c r="B83" i="4"/>
  <c r="B78" i="4"/>
  <c r="B54" i="4"/>
  <c r="B16" i="4"/>
  <c r="B73" i="4"/>
  <c r="B35" i="4"/>
  <c r="B85" i="4"/>
  <c r="B80" i="4"/>
  <c r="B95" i="4"/>
  <c r="B90" i="4"/>
  <c r="B66" i="4"/>
  <c r="B28" i="4"/>
  <c r="B47" i="4"/>
  <c r="B9" i="4"/>
  <c r="B50" i="4"/>
  <c r="B12" i="4"/>
  <c r="B69" i="4"/>
  <c r="B31" i="4"/>
  <c r="B81" i="4"/>
  <c r="B96" i="4"/>
  <c r="B91" i="4"/>
  <c r="B86" i="4"/>
  <c r="B62" i="4"/>
  <c r="B24" i="4"/>
  <c r="B43" i="4"/>
  <c r="B5" i="4"/>
  <c r="B74" i="4"/>
  <c r="B36" i="4"/>
  <c r="B55" i="4"/>
  <c r="B17" i="4"/>
  <c r="B97" i="4"/>
  <c r="B92" i="4"/>
  <c r="B87" i="4"/>
  <c r="B82" i="4"/>
  <c r="B58" i="4"/>
  <c r="B20" i="4"/>
  <c r="B77" i="4"/>
  <c r="B39" i="4"/>
  <c r="B67" i="4"/>
  <c r="B29" i="4"/>
  <c r="B48" i="4"/>
  <c r="B10" i="4"/>
  <c r="B53" i="4"/>
  <c r="B15" i="4"/>
  <c r="B72" i="4"/>
  <c r="B34" i="4"/>
  <c r="B89" i="4"/>
  <c r="B84" i="4"/>
  <c r="B79" i="4"/>
  <c r="B94" i="4"/>
  <c r="B45" i="4"/>
  <c r="B7" i="4"/>
  <c r="B64" i="4"/>
  <c r="B26" i="4"/>
  <c r="B75" i="4"/>
  <c r="B37" i="4"/>
  <c r="B56" i="4"/>
  <c r="B18" i="4"/>
  <c r="B41" i="4"/>
  <c r="B3" i="4"/>
  <c r="B60" i="4"/>
  <c r="B22" i="4"/>
  <c r="B46" i="4"/>
  <c r="B8" i="4"/>
  <c r="B65" i="4"/>
  <c r="B27" i="4"/>
  <c r="B70" i="4"/>
  <c r="B32" i="4"/>
  <c r="B51" i="4"/>
  <c r="B13" i="4"/>
  <c r="B45" i="32"/>
  <c r="C30" i="36" s="1"/>
  <c r="B8" i="32"/>
  <c r="C7" i="36" s="1"/>
  <c r="B44" i="32"/>
  <c r="C29" i="36" s="1"/>
  <c r="B9" i="32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N93" i="16" l="1"/>
  <c r="O93" i="16" s="1"/>
  <c r="P93" i="16" s="1"/>
  <c r="Q93" i="16" s="1"/>
  <c r="R93" i="16" s="1"/>
  <c r="M93" i="16"/>
  <c r="B4" i="9" l="1"/>
  <c r="G77" i="4" l="1"/>
  <c r="G58" i="4"/>
  <c r="G39" i="4"/>
  <c r="L39" i="4" l="1"/>
  <c r="R39" i="4"/>
  <c r="L58" i="4"/>
  <c r="R58" i="4"/>
  <c r="L77" i="4"/>
  <c r="R77" i="4"/>
  <c r="C17" i="8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L2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0" i="4" s="1"/>
  <c r="C4" i="21"/>
  <c r="C5" i="22" s="1"/>
  <c r="C17" i="21"/>
  <c r="C9" i="21"/>
  <c r="C7" i="21"/>
  <c r="E9" i="4" s="1"/>
  <c r="C2" i="21"/>
  <c r="E4" i="4" s="1"/>
  <c r="C12" i="21"/>
  <c r="E14" i="4" s="1"/>
  <c r="C6" i="21"/>
  <c r="E8" i="4" s="1"/>
  <c r="C3" i="21"/>
  <c r="E5" i="4" s="1"/>
  <c r="C5" i="21"/>
  <c r="C18" i="21"/>
  <c r="E19" i="22" s="1"/>
  <c r="D10" i="4"/>
  <c r="B9" i="22"/>
  <c r="D6" i="4"/>
  <c r="B5" i="22"/>
  <c r="C7" i="22"/>
  <c r="E7" i="22"/>
  <c r="D5" i="4"/>
  <c r="B4" i="22"/>
  <c r="D18" i="4"/>
  <c r="B17" i="22"/>
  <c r="E13" i="22"/>
  <c r="B16" i="22"/>
  <c r="D17" i="4"/>
  <c r="D15" i="4"/>
  <c r="B14" i="22"/>
  <c r="D11" i="4"/>
  <c r="B10" i="22"/>
  <c r="D9" i="4"/>
  <c r="B8" i="22"/>
  <c r="B6" i="22"/>
  <c r="C4" i="22"/>
  <c r="E4" i="22"/>
  <c r="E18" i="4"/>
  <c r="C17" i="22"/>
  <c r="E17" i="22"/>
  <c r="E15" i="4"/>
  <c r="C14" i="22"/>
  <c r="E14" i="22"/>
  <c r="E11" i="4"/>
  <c r="C10" i="22"/>
  <c r="E10" i="22"/>
  <c r="C9" i="22"/>
  <c r="E9" i="22"/>
  <c r="E8" i="22"/>
  <c r="E6" i="4"/>
  <c r="E19" i="4"/>
  <c r="C18" i="22"/>
  <c r="E18" i="22"/>
  <c r="D19" i="4"/>
  <c r="L19" i="4" s="1"/>
  <c r="B18" i="22"/>
  <c r="D8" i="4"/>
  <c r="L8" i="4" s="1"/>
  <c r="B7" i="22"/>
  <c r="G17" i="22"/>
  <c r="I17" i="22" s="1"/>
  <c r="D17" i="22" s="1"/>
  <c r="G13" i="22"/>
  <c r="I13" i="22" s="1"/>
  <c r="D13" i="22" s="1"/>
  <c r="C15" i="21"/>
  <c r="E17" i="4" s="1"/>
  <c r="C14" i="21"/>
  <c r="E16" i="4" s="1"/>
  <c r="B11" i="22"/>
  <c r="D12" i="4"/>
  <c r="D14" i="4"/>
  <c r="L14" i="4" s="1"/>
  <c r="B13" i="22"/>
  <c r="D20" i="4"/>
  <c r="B19" i="22"/>
  <c r="G15" i="22"/>
  <c r="I15" i="22" s="1"/>
  <c r="K15" i="22" s="1"/>
  <c r="G11" i="22"/>
  <c r="I11" i="22" s="1"/>
  <c r="D11" i="22" s="1"/>
  <c r="B12" i="22"/>
  <c r="D13" i="4"/>
  <c r="D4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L18" i="4" l="1"/>
  <c r="L4" i="4"/>
  <c r="C8" i="22"/>
  <c r="E15" i="22"/>
  <c r="L5" i="4"/>
  <c r="L6" i="4"/>
  <c r="L9" i="4"/>
  <c r="L15" i="4"/>
  <c r="C2" i="32"/>
  <c r="L17" i="4"/>
  <c r="L10" i="4"/>
  <c r="L11" i="4"/>
  <c r="E6" i="22"/>
  <c r="E5" i="22"/>
  <c r="E3" i="22"/>
  <c r="E16" i="22"/>
  <c r="C13" i="22"/>
  <c r="C6" i="22"/>
  <c r="C3" i="22"/>
  <c r="C19" i="22"/>
  <c r="E20" i="4"/>
  <c r="G20" i="4" s="1"/>
  <c r="R20" i="4" s="1"/>
  <c r="C12" i="22"/>
  <c r="E13" i="4"/>
  <c r="L13" i="4" s="1"/>
  <c r="I3" i="22"/>
  <c r="C11" i="22"/>
  <c r="E12" i="4"/>
  <c r="L12" i="4" s="1"/>
  <c r="J15" i="22"/>
  <c r="B15" i="22"/>
  <c r="D16" i="4"/>
  <c r="L16" i="4" s="1"/>
  <c r="D15" i="22"/>
  <c r="E11" i="22"/>
  <c r="E12" i="22"/>
  <c r="D12" i="16"/>
  <c r="L20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<sst xmlns="http://schemas.openxmlformats.org/spreadsheetml/2006/main" count="2984" uniqueCount="568">
  <si>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</si>
  <si>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</si>
  <si>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</si>
  <si>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</si>
  <si>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</si>
  <si>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</si>
  <si>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</si>
  <si>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</si>
  <si>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</si>
  <si>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</si>
  <si>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</si>
  <si>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</si>
  <si>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</si>
  <si>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</si>
  <si>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</si>
  <si>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</si>
  <si>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</si>
  <si>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</si>
  <si>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</si>
  <si>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</si>
  <si>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</si>
  <si>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</si>
  <si>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</si>
  <si>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</si>
  <si>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</si>
  <si>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</si>
  <si>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</si>
  <si>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</si>
  <si>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</si>
  <si>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</si>
  <si>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</si>
  <si>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</si>
  <si>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</si>
  <si>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</si>
  <si>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</si>
  <si>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</si>
  <si>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</si>
  <si>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</si>
  <si>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</si>
  <si>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</si>
  <si>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</si>
  <si>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</si>
  <si>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</si>
  <si>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</si>
  <si>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</si>
  <si>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</si>
  <si>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</si>
  <si>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</si>
  <si>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</si>
  <si>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</si>
  <si>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</si>
  <si>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</si>
  <si>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</si>
  <si>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</si>
  <si>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</si>
  <si>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</si>
  <si>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</si>
  <si>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</si>
  <si>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</si>
  <si>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</si>
  <si>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</si>
  <si>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</si>
  <si>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</si>
  <si>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</si>
  <si>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</si>
  <si>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</si>
  <si>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</si>
  <si>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</si>
  <si>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</si>
  <si>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</si>
  <si>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</si>
  <si>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</si>
  <si>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</si>
  <si>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</si>
  <si>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</si>
  <si>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</si>
  <si>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</si>
  <si>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</si>
  <si>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</si>
  <si>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</si>
  <si>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</si>
  <si>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</si>
  <si>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</si>
  <si>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</si>
  <si>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</si>
  <si>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</si>
  <si>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</si>
  <si>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</si>
  <si>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</si>
  <si>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</si>
  <si>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</si>
  <si>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</si>
  <si>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</si>
  <si>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</si>
  <si>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</si>
  <si>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</si>
  <si>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</si>
  <si>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</si>
  <si>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</si>
  <si>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</si>
  <si>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</si>
  <si>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</si>
  <si>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</si>
  <si>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</si>
  <si>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</si>
  <si>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</si>
  <si>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</si>
  <si>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</si>
  <si>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</si>
  <si>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</si>
  <si>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</si>
  <si>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</si>
  <si>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</si>
  <si>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</si>
  <si>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</si>
  <si>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</si>
  <si>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</si>
  <si>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</si>
  <si>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</si>
  <si>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</si>
  <si>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</si>
  <si>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</si>
  <si>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</si>
  <si>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</si>
  <si>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</si>
  <si>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</si>
  <si>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</si>
  <si>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</si>
  <si>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</si>
  <si>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</si>
  <si>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</si>
  <si>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</si>
  <si>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</si>
  <si>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</si>
  <si>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</si>
  <si>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</si>
  <si>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</si>
  <si>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</si>
  <si>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</si>
  <si>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</si>
  <si>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</si>
  <si>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</si>
  <si>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</si>
  <si>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</si>
  <si>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</si>
  <si>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</si>
  <si>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</si>
  <si>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</si>
  <si>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</si>
  <si>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</si>
  <si>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</si>
  <si>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</si>
  <si>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</si>
  <si>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</si>
  <si>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</si>
  <si>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</si>
  <si>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</si>
  <si>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</si>
  <si>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</si>
  <si>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</si>
  <si>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</si>
  <si>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</si>
  <si>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</si>
  <si>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</si>
  <si>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</si>
  <si>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</si>
  <si>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</si>
  <si>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</si>
  <si>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</si>
  <si>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</si>
  <si>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</si>
  <si>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</si>
  <si>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</si>
  <si>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</si>
  <si>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</si>
  <si>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</si>
  <si>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</si>
  <si>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</si>
  <si>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</si>
  <si>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</si>
  <si>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</si>
  <si>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</si>
  <si>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</si>
  <si>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</si>
  <si>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</si>
  <si>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</si>
  <si>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</si>
  <si>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</si>
  <si>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</si>
  <si>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</si>
  <si>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</si>
  <si>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</si>
  <si>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</si>
  <si>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</si>
  <si>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</si>
  <si>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</si>
  <si>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</si>
  <si>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</si>
  <si>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</si>
  <si>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</si>
  <si>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</si>
  <si>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</si>
  <si>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</si>
  <si>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</si>
  <si>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</si>
  <si>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</si>
  <si>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</si>
  <si>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</si>
  <si>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</si>
  <si>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</si>
  <si>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</si>
  <si>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</si>
  <si>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</si>
  <si>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</si>
  <si>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</si>
  <si>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</si>
  <si>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</si>
  <si>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</si>
  <si>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</si>
  <si>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</si>
  <si>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</si>
  <si>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</si>
  <si>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</si>
  <si>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</si>
  <si>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</si>
  <si>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</si>
  <si>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</si>
  <si>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</si>
  <si>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</si>
  <si>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</si>
  <si>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</si>
  <si>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</si>
  <si>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</si>
  <si>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</si>
  <si>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</si>
  <si>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</si>
  <si>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</si>
  <si>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</si>
  <si>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</si>
  <si>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</si>
  <si>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</si>
  <si>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</si>
  <si>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</si>
  <si>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</si>
  <si>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</si>
  <si>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</si>
  <si>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</si>
  <si>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</si>
  <si>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</si>
  <si>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</si>
  <si>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</si>
  <si>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</si>
  <si>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</si>
  <si>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</si>
  <si>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</si>
  <si>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</si>
  <si>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</si>
  <si>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</si>
  <si>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</si>
  <si>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</si>
  <si>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</si>
  <si>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</si>
  <si>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</si>
  <si>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</si>
  <si>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</si>
  <si>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</si>
  <si>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</si>
  <si>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</si>
  <si>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</si>
  <si>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</si>
  <si>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</si>
  <si>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</si>
  <si>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</si>
  <si>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</si>
  <si>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</si>
  <si>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</si>
  <si>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</si>
  <si>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</si>
  <si>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</si>
  <si>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</si>
  <si>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</si>
  <si>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</si>
  <si>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</si>
  <si>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</si>
  <si>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</si>
  <si>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</si>
  <si>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</si>
  <si>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</si>
  <si>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</si>
  <si>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</si>
  <si>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</si>
  <si>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</si>
  <si>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</si>
  <si>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</si>
  <si>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</si>
  <si>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</si>
  <si>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</si>
  <si>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</si>
  <si>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</si>
  <si>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</si>
  <si>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</si>
  <si>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</si>
  <si>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</si>
  <si>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</si>
  <si>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</si>
  <si>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</si>
  <si>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</si>
  <si>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</si>
  <si>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</si>
  <si>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</si>
  <si>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</si>
  <si>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</si>
  <si>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</si>
  <si>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</si>
  <si>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</si>
  <si>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</si>
  <si>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</si>
  <si>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</si>
  <si>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</si>
  <si>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</si>
  <si>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</si>
  <si>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</si>
  <si>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</si>
  <si>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</si>
  <si>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</si>
  <si>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</si>
  <si>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</si>
  <si>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</si>
  <si>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</si>
  <si>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</si>
  <si>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</si>
  <si>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</si>
  <si>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</si>
  <si>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</si>
  <si>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</si>
  <si>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</si>
  <si>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</si>
  <si>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</si>
  <si>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</si>
  <si>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</si>
  <si>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</si>
  <si>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</si>
  <si>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</si>
  <si>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</si>
  <si>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</si>
  <si>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</si>
  <si>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</si>
  <si>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</si>
  <si>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</si>
  <si>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</si>
  <si>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</si>
  <si>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</si>
  <si>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</si>
  <si>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</si>
  <si>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</si>
  <si>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</si>
  <si>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</si>
  <si>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</si>
  <si>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</si>
  <si>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</si>
  <si>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</si>
  <si>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</si>
  <si>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</si>
  <si>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</si>
  <si>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</si>
  <si>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</si>
  <si>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</si>
  <si>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</si>
  <si>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</si>
  <si>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</si>
  <si>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</si>
  <si>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</si>
  <si>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</si>
  <si>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</si>
  <si>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</si>
  <si>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</si>
  <si>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</si>
  <si>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</si>
  <si>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</si>
  <si>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</si>
  <si>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</si>
  <si>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</si>
  <si>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</si>
  <si>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</si>
  <si>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</si>
  <si>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</si>
  <si>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</si>
  <si>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</si>
  <si>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</si>
  <si>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</si>
  <si>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</si>
  <si>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</si>
  <si>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</si>
  <si>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</si>
  <si>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</si>
  <si>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</si>
  <si>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</si>
  <si>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</si>
  <si>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</si>
  <si>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</si>
  <si>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</si>
  <si>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</si>
  <si>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</si>
  <si>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</si>
  <si>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</si>
  <si>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</si>
  <si>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</si>
  <si>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</si>
  <si>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</si>
  <si>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</si>
  <si>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</si>
  <si>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</si>
  <si>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</si>
  <si>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</si>
  <si>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</si>
  <si>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</si>
  <si>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</si>
  <si>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</si>
  <si>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</si>
  <si>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</si>
  <si>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</si>
  <si>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</si>
  <si>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</si>
  <si>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</si>
  <si>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</si>
  <si>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</si>
  <si>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</si>
  <si>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</si>
  <si>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</si>
  <si>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</si>
  <si>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</si>
  <si>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</si>
  <si>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</si>
  <si>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</si>
  <si>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</si>
  <si>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</si>
  <si>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</si>
  <si>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</si>
  <si>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</si>
  <si>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</si>
  <si>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</si>
  <si>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</si>
  <si>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</si>
  <si>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</si>
  <si>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</si>
  <si>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</si>
  <si>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</si>
  <si>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</si>
  <si>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</si>
  <si>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</si>
  <si>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</si>
  <si>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</si>
  <si>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</si>
  <si>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</si>
  <si>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</si>
  <si>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</si>
  <si>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</si>
  <si>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</si>
  <si>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</si>
  <si>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</si>
  <si>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</si>
  <si>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</si>
  <si>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</si>
  <si>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</si>
  <si>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</si>
  <si>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</si>
  <si>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</si>
  <si>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</si>
  <si>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</si>
  <si>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</si>
  <si>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</si>
  <si>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</si>
  <si>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</si>
  <si>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</si>
  <si>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</si>
  <si>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</si>
  <si>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</si>
  <si>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</si>
  <si>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</si>
  <si>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</si>
  <si>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</si>
  <si>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</si>
  <si>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</si>
  <si>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</si>
  <si>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</si>
  <si>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</si>
  <si>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</si>
  <si>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</si>
  <si>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</si>
  <si>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</si>
  <si>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</si>
  <si>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</si>
  <si>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</si>
  <si>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</si>
  <si>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</si>
  <si>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</si>
  <si>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</si>
  <si>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</si>
  <si>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</si>
  <si>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</si>
  <si>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</si>
  <si>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</si>
  <si>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</si>
  <si>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</si>
  <si>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</si>
  <si>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</si>
  <si>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</si>
  <si>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</si>
  <si>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</si>
  <si>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</si>
  <si>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</si>
  <si>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</si>
  <si>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</si>
  <si>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</si>
  <si>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</si>
  <si>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</si>
  <si>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</si>
  <si>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</si>
  <si>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</si>
  <si>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</si>
  <si>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</si>
  <si>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</si>
  <si>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</si>
  <si>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</si>
  <si>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</si>
  <si>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</si>
  <si>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</si>
  <si>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</si>
  <si>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</si>
  <si>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</si>
  <si>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</si>
  <si>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</si>
  <si>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</si>
  <si>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</si>
  <si>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</si>
  <si>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</si>
  <si>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</si>
  <si>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</si>
  <si>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</si>
  <si>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</si>
  <si>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</si>
  <si>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</si>
  <si>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</si>
  <si>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</si>
  <si>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</si>
  <si>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</si>
  <si>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</si>
  <si>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</si>
  <si>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</si>
  <si>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</si>
  <si>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</si>
  <si>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</si>
  <si>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</si>
  <si>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</si>
  <si>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</si>
  <si>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</si>
  <si>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</si>
  <si>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</si>
  <si>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</si>
  <si>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</si>
  <si>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</si>
  <si>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</si>
  <si>
    <t>Obrigatorio</t>
  </si>
  <si>
    <t>NomeAnalista</t>
  </si>
  <si>
    <t>Pedro Lima</t>
  </si>
  <si>
    <t>DifPorIniciativa</t>
  </si>
  <si>
    <t>Verificação Normal Truncada</t>
  </si>
  <si>
    <t>Verificação 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</si>
</sst>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0.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165" fontId="27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4"/>
  <sheetViews>
    <sheetView topLeftCell="A33" workbookViewId="0">
      <selection activeCell="A54" sqref="A54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535</v>
      </c>
      <c r="B1" s="82" t="s">
        <v>536</v>
      </c>
      <c r="C1" s="82" t="s">
        <v>537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209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474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12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13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92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93</v>
      </c>
      <c r="B9" s="83">
        <v>0</v>
      </c>
      <c r="C9" s="83" t="str">
        <f>IF(VLOOKUP(A9,Verificação_Parametros!$A:$B,2,FALSE),"Sim","Não")</f>
        <v>Sim</v>
      </c>
    </row>
    <row r="10" spans="1:4" x14ac:dyDescent="0.25">
      <c r="A10" s="83" t="s">
        <v>94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95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132</v>
      </c>
      <c r="B12" s="83">
        <v>300</v>
      </c>
      <c r="C12" s="83" t="str">
        <f>IF(VLOOKUP(A12,Verificação_Parametros!$A:$B,2,FALSE),"Sim","Não")</f>
        <v>Sim</v>
      </c>
    </row>
    <row r="13" spans="1:4" x14ac:dyDescent="0.25">
      <c r="A13" s="83" t="s">
        <v>142</v>
      </c>
      <c r="B13" s="83">
        <v>2522743.88</v>
      </c>
      <c r="C13" s="83" t="str">
        <f>IF(VLOOKUP(A13,Verificação_Parametros!$A:$B,2,FALSE),"Sim","Não")</f>
        <v>Sim</v>
      </c>
    </row>
    <row r="14" spans="1:4" x14ac:dyDescent="0.25">
      <c r="A14" s="83" t="s">
        <v>466</v>
      </c>
      <c r="B14" s="83">
        <v>10000</v>
      </c>
      <c r="C14" s="83" t="str">
        <f>IF(VLOOKUP(A14,Verificação_Parametros!$A:$B,2,FALSE),"Sim","Não")</f>
        <v>Sim</v>
      </c>
    </row>
    <row r="15" spans="1:4" x14ac:dyDescent="0.25">
      <c r="A15" s="83" t="s">
        <v>468</v>
      </c>
      <c r="B15" s="83">
        <v>10000</v>
      </c>
      <c r="C15" s="83" t="str">
        <f>IF(VLOOKUP(A15,Verificação_Parametros!$A:$B,2,FALSE),"Sim","Não")</f>
        <v>Sim</v>
      </c>
    </row>
    <row r="16" spans="1:4" x14ac:dyDescent="0.25">
      <c r="A16" s="83" t="s">
        <v>539</v>
      </c>
      <c r="B16" s="83">
        <v>1</v>
      </c>
      <c r="C16" s="83" t="str">
        <f>IF(VLOOKUP(A16,Verificação_Parametros!$A:$B,2,FALSE),"Sim","Não")</f>
        <v>Sim</v>
      </c>
    </row>
    <row r="17" spans="1:3" x14ac:dyDescent="0.25">
      <c r="A17" s="83" t="s">
        <v>69</v>
      </c>
      <c r="B17" s="83">
        <v>6475</v>
      </c>
      <c r="C17" s="83" t="str">
        <f>IF(VLOOKUP(A17,Verificação_Parametros!$A:$B,2,FALSE),"Sim","Não")</f>
        <v>Sim</v>
      </c>
    </row>
    <row r="18" spans="1:3" x14ac:dyDescent="0.25">
      <c r="A18" s="83" t="s">
        <v>86</v>
      </c>
      <c r="B18" s="83">
        <v>2.976190476190476E-3</v>
      </c>
      <c r="C18" s="83" t="str">
        <f>IF(VLOOKUP(A18,Verificação_Parametros!$A:$B,2,FALSE),"Sim","Não")</f>
        <v>Sim</v>
      </c>
    </row>
    <row r="19" spans="1:3" x14ac:dyDescent="0.25">
      <c r="A19" s="83" t="s">
        <v>103</v>
      </c>
      <c r="B19" s="83">
        <v>0</v>
      </c>
      <c r="C19" s="83" t="str">
        <f>IF(VLOOKUP(A19,Verificação_Parametros!$A:$B,2,FALSE),"Sim","Não")</f>
        <v>Sim</v>
      </c>
    </row>
    <row r="20" spans="1:3" x14ac:dyDescent="0.25">
      <c r="A20" s="83" t="s">
        <v>110</v>
      </c>
      <c r="B20" s="83">
        <v>0</v>
      </c>
      <c r="C20" s="83" t="str">
        <f>IF(VLOOKUP(A20,Verificação_Parametros!$A:$B,2,FALSE),"Sim","Não")</f>
        <v>Sim</v>
      </c>
    </row>
    <row r="21" spans="1:3" x14ac:dyDescent="0.25">
      <c r="A21" s="83" t="s">
        <v>115</v>
      </c>
      <c r="B21" s="83">
        <v>0</v>
      </c>
      <c r="C21" s="83" t="str">
        <f>IF(VLOOKUP(A21,Verificação_Parametros!$A:$B,2,FALSE),"Sim","Não")</f>
        <v>Sim</v>
      </c>
    </row>
    <row r="22" spans="1:3" x14ac:dyDescent="0.25">
      <c r="A22" s="83" t="s">
        <v>137</v>
      </c>
      <c r="B22" s="83">
        <v>2.8854037747524753E-2</v>
      </c>
      <c r="C22" s="83" t="str">
        <f>IF(VLOOKUP(A22,Verificação_Parametros!$A:$B,2,FALSE),"Sim","Não")</f>
        <v>Sim</v>
      </c>
    </row>
    <row r="23" spans="1:3" x14ac:dyDescent="0.25">
      <c r="A23" s="83" t="s">
        <v>138</v>
      </c>
      <c r="B23" s="83">
        <v>6000</v>
      </c>
      <c r="C23" s="83" t="str">
        <f>IF(VLOOKUP(A23,Verificação_Parametros!$A:$B,2,FALSE),"Sim","Não")</f>
        <v>Sim</v>
      </c>
    </row>
    <row r="24" spans="1:3" x14ac:dyDescent="0.25">
      <c r="A24" s="83" t="s">
        <v>151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152</v>
      </c>
      <c r="B25" s="83">
        <v>0</v>
      </c>
      <c r="C25" s="83" t="str">
        <f>IF(VLOOKUP(A25,Verificação_Parametros!$A:$B,2,FALSE),"Sim","Não")</f>
        <v>Sim</v>
      </c>
    </row>
    <row r="26" spans="1:3" x14ac:dyDescent="0.25">
      <c r="A26" s="83" t="s">
        <v>168</v>
      </c>
      <c r="B26" s="83">
        <v>23.90625</v>
      </c>
      <c r="C26" s="83" t="str">
        <f>IF(VLOOKUP(A26,Verificação_Parametros!$A:$B,2,FALSE),"Sim","Não")</f>
        <v>Sim</v>
      </c>
    </row>
    <row r="27" spans="1:3" x14ac:dyDescent="0.25">
      <c r="A27" s="83" t="s">
        <v>199</v>
      </c>
      <c r="B27" s="83">
        <v>2289.12</v>
      </c>
      <c r="C27" s="83" t="str">
        <f>IF(VLOOKUP(A27,Verificação_Parametros!$A:$B,2,FALSE),"Sim","Não")</f>
        <v>Sim</v>
      </c>
    </row>
    <row r="28" spans="1:3" x14ac:dyDescent="0.25">
      <c r="A28" s="83" t="s">
        <v>200</v>
      </c>
      <c r="B28" s="83">
        <v>419405.11</v>
      </c>
      <c r="C28" s="83" t="str">
        <f>IF(VLOOKUP(A28,Verificação_Parametros!$A:$B,2,FALSE),"Sim","Não")</f>
        <v>Sim</v>
      </c>
    </row>
    <row r="29" spans="1:3" x14ac:dyDescent="0.25">
      <c r="A29" s="83" t="s">
        <v>201</v>
      </c>
      <c r="B29" s="83">
        <v>178766</v>
      </c>
      <c r="C29" s="83" t="str">
        <f>IF(VLOOKUP(A29,Verificação_Parametros!$A:$B,2,FALSE),"Sim","Não")</f>
        <v>Sim</v>
      </c>
    </row>
    <row r="30" spans="1:3" x14ac:dyDescent="0.25">
      <c r="A30" s="83" t="s">
        <v>202</v>
      </c>
      <c r="B30" s="83">
        <v>277966.82127272728</v>
      </c>
      <c r="C30" s="83" t="str">
        <f>IF(VLOOKUP(A30,Verificação_Parametros!$A:$B,2,FALSE),"Sim","Não")</f>
        <v>Sim</v>
      </c>
    </row>
    <row r="31" spans="1:3" x14ac:dyDescent="0.25">
      <c r="A31" s="83" t="s">
        <v>143</v>
      </c>
      <c r="B31" s="83">
        <v>0.2044537027147259</v>
      </c>
      <c r="C31" s="83" t="str">
        <f>IF(VLOOKUP(A31,Verificação_Parametros!$A:$B,2,FALSE),"Sim","Não")</f>
        <v>Sim</v>
      </c>
    </row>
    <row r="32" spans="1:3" x14ac:dyDescent="0.25">
      <c r="A32" s="92" t="s">
        <v>144</v>
      </c>
      <c r="B32" s="92">
        <v>0</v>
      </c>
      <c r="C32" s="83" t="str">
        <f>IF(VLOOKUP(A32,Verificação_Parametros!$A:$B,2,FALSE),"Sim","Não")</f>
        <v>Sim</v>
      </c>
    </row>
    <row r="33" spans="1:3" x14ac:dyDescent="0.25">
      <c r="A33" s="92" t="s">
        <v>145</v>
      </c>
      <c r="B33" s="92">
        <v>0</v>
      </c>
      <c r="C33" s="83" t="str">
        <f>IF(VLOOKUP(A33,Verificação_Parametros!$A:$B,2,FALSE),"Sim","Não")</f>
        <v>Sim</v>
      </c>
    </row>
    <row r="34" spans="1:3" x14ac:dyDescent="0.25">
      <c r="A34" s="83" t="s">
        <v>160</v>
      </c>
      <c r="B34" s="83">
        <v>0</v>
      </c>
      <c r="C34" s="83" t="str">
        <f>IF(VLOOKUP(A34,Verificação_Parametros!$A:$B,2,FALSE),"Sim","Não")</f>
        <v>Sim</v>
      </c>
    </row>
    <row r="35" spans="1:3" x14ac:dyDescent="0.25">
      <c r="A35" s="83" t="s">
        <v>163</v>
      </c>
      <c r="B35" s="83">
        <v>0</v>
      </c>
      <c r="C35" s="83" t="str">
        <f>IF(VLOOKUP(A35,Verificação_Parametros!$A:$B,2,FALSE),"Sim","Não")</f>
        <v>Sim</v>
      </c>
    </row>
    <row r="36" spans="1:3" x14ac:dyDescent="0.25">
      <c r="A36" s="83" t="s">
        <v>161</v>
      </c>
      <c r="B36" s="83">
        <v>0</v>
      </c>
      <c r="C36" s="83" t="str">
        <f>IF(VLOOKUP(A36,Verificação_Parametros!$A:$B,2,FALSE),"Sim","Não")</f>
        <v>Sim</v>
      </c>
    </row>
    <row r="37" spans="1:3" x14ac:dyDescent="0.25">
      <c r="A37" s="83" t="s">
        <v>162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164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204</v>
      </c>
      <c r="B39" s="83">
        <v>7.8975872998198113</v>
      </c>
      <c r="C39" s="83" t="str">
        <f>IF(VLOOKUP(A39,Verificação_Parametros!$A:$B,2,FALSE),"Sim","Não")</f>
        <v>Sim</v>
      </c>
    </row>
    <row r="40" spans="1:3" x14ac:dyDescent="0.25">
      <c r="A40" s="83" t="s">
        <v>208</v>
      </c>
      <c r="B40" s="83">
        <v>0.62289934258889479</v>
      </c>
      <c r="C40" s="83" t="str">
        <f>IF(VLOOKUP(A40,Verificação_Parametros!$A:$B,2,FALSE),"Sim","Não")</f>
        <v>Sim</v>
      </c>
    </row>
    <row r="41" spans="1:3" x14ac:dyDescent="0.25">
      <c r="A41" s="83" t="s">
        <v>203</v>
      </c>
      <c r="B41" s="83">
        <v>9.0134963707211782</v>
      </c>
      <c r="C41" s="83" t="str">
        <f>IF(VLOOKUP(A41,Verificação_Parametros!$A:$B,2,FALSE),"Sim","Não")</f>
        <v>Sim</v>
      </c>
    </row>
    <row r="42" spans="1:3" x14ac:dyDescent="0.25">
      <c r="A42" s="83" t="s">
        <v>205</v>
      </c>
      <c r="B42" s="83">
        <v>11.225658326292109</v>
      </c>
      <c r="C42" s="83" t="str">
        <f>IF(VLOOKUP(A42,Verificação_Parametros!$A:$B,2,FALSE),"Sim","Não")</f>
        <v>Sim</v>
      </c>
    </row>
    <row r="43" spans="1:3" x14ac:dyDescent="0.25">
      <c r="A43" s="83" t="s">
        <v>206</v>
      </c>
      <c r="B43" s="83">
        <v>16.96052253162523</v>
      </c>
      <c r="C43" s="83" t="str">
        <f>IF(VLOOKUP(A43,Verificação_Parametros!$A:$B,2,FALSE),"Sim","Não")</f>
        <v>Sim</v>
      </c>
    </row>
    <row r="44" spans="1:3" x14ac:dyDescent="0.25">
      <c r="A44" s="83" t="s">
        <v>207</v>
      </c>
      <c r="B44" s="83">
        <v>7.038585793358461</v>
      </c>
      <c r="C44" s="83" t="str">
        <f>IF(VLOOKUP(A44,Verificação_Parametros!$A:$B,2,FALSE),"Sim","Não")</f>
        <v>Sim</v>
      </c>
    </row>
    <row r="45" spans="1:3" x14ac:dyDescent="0.25">
      <c r="A45" s="83" t="s">
        <v>122</v>
      </c>
      <c r="B45" s="83">
        <v>0</v>
      </c>
      <c r="C45" s="83" t="str">
        <f>IF(VLOOKUP(A45,Verificação_Parametros!$A:$B,2,FALSE),"Sim","Não")</f>
        <v>Sim</v>
      </c>
    </row>
    <row r="46" spans="1:3" x14ac:dyDescent="0.25">
      <c r="A46" s="83" t="s">
        <v>125</v>
      </c>
      <c r="B46" s="83">
        <v>0</v>
      </c>
      <c r="C46" s="83" t="str">
        <f>IF(VLOOKUP(A46,Verificação_Parametros!$A:$B,2,FALSE),"Sim","Não")</f>
        <v>Sim</v>
      </c>
    </row>
    <row r="47" spans="1:3" x14ac:dyDescent="0.25">
      <c r="A47" s="83" t="s">
        <v>123</v>
      </c>
      <c r="B47" s="83">
        <v>0</v>
      </c>
      <c r="C47" s="83" t="str">
        <f>IF(VLOOKUP(A47,Verificação_Parametros!$A:$B,2,FALSE),"Sim","Não")</f>
        <v>Sim</v>
      </c>
    </row>
    <row r="48" spans="1:3" x14ac:dyDescent="0.25">
      <c r="A48" s="83" t="s">
        <v>124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461</v>
      </c>
      <c r="B49" s="83">
        <v>2.2111111111111108</v>
      </c>
      <c r="C49" s="83" t="str">
        <f>IF(VLOOKUP(A49,Verificação_Parametros!$A:$B,2,FALSE),"Sim","Não")</f>
        <v>Sim</v>
      </c>
    </row>
    <row r="50" spans="1:3" x14ac:dyDescent="0.25">
      <c r="A50" s="83" t="s">
        <v>462</v>
      </c>
      <c r="B50" s="83">
        <v>5.5555555555555558E-3</v>
      </c>
      <c r="C50" s="83" t="str">
        <f>IF(VLOOKUP(A50,Verificação_Parametros!$A:$B,2,FALSE),"Sim","Não")</f>
        <v>Sim</v>
      </c>
    </row>
    <row r="51" spans="1:3" x14ac:dyDescent="0.25">
      <c r="A51" s="83" t="s">
        <v>463</v>
      </c>
      <c r="B51" s="83">
        <v>1</v>
      </c>
      <c r="C51" s="83" t="str">
        <f>IF(VLOOKUP(A51,Verificação_Parametros!$A:$B,2,FALSE),"Sim","Não")</f>
        <v>Sim</v>
      </c>
    </row>
    <row r="52" spans="1:3" x14ac:dyDescent="0.25">
      <c r="A52" s="83" t="s">
        <v>464</v>
      </c>
      <c r="B52" s="83">
        <v>7.2222222222222229E-2</v>
      </c>
      <c r="C52" s="83" t="str">
        <f>IF(VLOOKUP(A52,Verificação_Parametros!$A:$B,2,FALSE),"Sim","Não")</f>
        <v>Sim</v>
      </c>
    </row>
    <row r="53" spans="1:3" x14ac:dyDescent="0.25">
      <c r="A53" s="86" t="s">
        <v>73</v>
      </c>
      <c r="B53" s="11">
        <v>2</v>
      </c>
      <c r="C53" s="11" t="s">
        <v>505</v>
      </c>
    </row>
    <row r="54" spans="1:3" x14ac:dyDescent="0.25">
      <c r="A54" s="86" t="s">
        <v>108</v>
      </c>
      <c r="B54" s="11">
        <v>2</v>
      </c>
      <c r="C54" s="11" t="s">
        <v>505</v>
      </c>
    </row>
  </sheetData>
  <autoFilter ref="A1:C52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88</v>
      </c>
      <c r="C1" s="57" t="s">
        <v>89</v>
      </c>
      <c r="D1" s="57" t="s">
        <v>90</v>
      </c>
      <c r="E1" s="57" t="s">
        <v>91</v>
      </c>
      <c r="F1" s="57" t="s">
        <v>1</v>
      </c>
      <c r="G1" s="58" t="s">
        <v>2</v>
      </c>
      <c r="H1" s="57" t="s">
        <v>134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198</v>
      </c>
      <c r="N1" s="57" t="s">
        <v>210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492</v>
      </c>
      <c r="C1" t="s">
        <v>493</v>
      </c>
      <c r="D1" t="s">
        <v>494</v>
      </c>
      <c r="E1" t="s">
        <v>495</v>
      </c>
      <c r="F1" t="s">
        <v>497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453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456</v>
      </c>
      <c r="B6" s="37" t="s">
        <v>496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491</v>
      </c>
      <c r="B7" s="37" t="s">
        <v>496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420</v>
      </c>
      <c r="B1" s="6" t="s">
        <v>336</v>
      </c>
      <c r="C1" s="6" t="s">
        <v>401</v>
      </c>
      <c r="D1" s="6" t="s">
        <v>14</v>
      </c>
      <c r="E1" s="6" t="s">
        <v>29</v>
      </c>
      <c r="F1" s="6" t="s">
        <v>402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366</v>
      </c>
      <c r="T1" s="6" t="s">
        <v>365</v>
      </c>
      <c r="U1" t="s">
        <v>252</v>
      </c>
      <c r="V1" t="s">
        <v>501</v>
      </c>
    </row>
    <row r="2" spans="1:22" s="25" customFormat="1" x14ac:dyDescent="0.25">
      <c r="A2" s="25" t="s">
        <v>421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403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367</v>
      </c>
    </row>
    <row r="3" spans="1:22" s="25" customFormat="1" x14ac:dyDescent="0.25">
      <c r="A3" s="38" t="s">
        <v>421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403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367</v>
      </c>
    </row>
    <row r="4" spans="1:22" s="25" customFormat="1" x14ac:dyDescent="0.25">
      <c r="A4" s="38" t="s">
        <v>421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403</v>
      </c>
      <c r="K4" s="25">
        <v>55</v>
      </c>
      <c r="L4" s="25">
        <v>46</v>
      </c>
      <c r="M4" s="25">
        <v>36</v>
      </c>
      <c r="Q4" s="38"/>
      <c r="R4" s="38"/>
      <c r="S4" s="25" t="s">
        <v>367</v>
      </c>
    </row>
    <row r="5" spans="1:22" s="25" customFormat="1" x14ac:dyDescent="0.25">
      <c r="A5" s="38" t="s">
        <v>421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403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367</v>
      </c>
    </row>
    <row r="6" spans="1:22" s="25" customFormat="1" x14ac:dyDescent="0.25">
      <c r="A6" s="38" t="s">
        <v>421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403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367</v>
      </c>
    </row>
    <row r="7" spans="1:22" s="25" customFormat="1" x14ac:dyDescent="0.25">
      <c r="A7" s="38" t="s">
        <v>421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403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367</v>
      </c>
    </row>
    <row r="8" spans="1:22" s="25" customFormat="1" x14ac:dyDescent="0.25">
      <c r="A8" s="38" t="s">
        <v>421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403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367</v>
      </c>
    </row>
    <row r="9" spans="1:22" s="25" customFormat="1" x14ac:dyDescent="0.25">
      <c r="A9" s="38" t="s">
        <v>421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367</v>
      </c>
    </row>
    <row r="10" spans="1:22" s="25" customFormat="1" x14ac:dyDescent="0.25">
      <c r="A10" s="38" t="s">
        <v>421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403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367</v>
      </c>
    </row>
    <row r="11" spans="1:22" s="25" customFormat="1" x14ac:dyDescent="0.25">
      <c r="A11" s="38" t="s">
        <v>421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403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367</v>
      </c>
    </row>
    <row r="12" spans="1:22" s="25" customFormat="1" x14ac:dyDescent="0.25">
      <c r="A12" s="38" t="s">
        <v>421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403</v>
      </c>
      <c r="J12" s="25">
        <v>0</v>
      </c>
      <c r="K12" s="25">
        <v>0</v>
      </c>
      <c r="L12" s="25">
        <v>0</v>
      </c>
      <c r="Q12" s="38"/>
      <c r="R12" s="38"/>
      <c r="S12" s="25" t="s">
        <v>367</v>
      </c>
    </row>
    <row r="13" spans="1:22" s="25" customFormat="1" x14ac:dyDescent="0.25">
      <c r="A13" s="38" t="s">
        <v>421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403</v>
      </c>
      <c r="J13" s="25">
        <v>0</v>
      </c>
      <c r="K13" s="25">
        <v>0</v>
      </c>
      <c r="L13" s="25">
        <v>0</v>
      </c>
      <c r="Q13" s="38"/>
      <c r="R13" s="38"/>
      <c r="S13" s="25" t="s">
        <v>367</v>
      </c>
    </row>
    <row r="14" spans="1:22" s="25" customFormat="1" x14ac:dyDescent="0.25">
      <c r="A14" s="38" t="s">
        <v>421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403</v>
      </c>
      <c r="J14" s="39">
        <v>807</v>
      </c>
      <c r="K14" s="39">
        <v>312</v>
      </c>
      <c r="L14" s="39">
        <v>365</v>
      </c>
      <c r="Q14" s="38"/>
      <c r="R14" s="38"/>
      <c r="S14" s="25" t="s">
        <v>367</v>
      </c>
    </row>
    <row r="15" spans="1:22" s="25" customFormat="1" x14ac:dyDescent="0.25">
      <c r="A15" s="38" t="s">
        <v>421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403</v>
      </c>
      <c r="J15" s="39">
        <v>66</v>
      </c>
      <c r="K15" s="39">
        <v>28</v>
      </c>
      <c r="L15" s="39">
        <v>39</v>
      </c>
      <c r="Q15" s="38"/>
      <c r="R15" s="38"/>
      <c r="S15" s="25" t="s">
        <v>367</v>
      </c>
    </row>
    <row r="16" spans="1:22" s="25" customFormat="1" x14ac:dyDescent="0.25">
      <c r="A16" s="38" t="s">
        <v>421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403</v>
      </c>
      <c r="J16" s="25">
        <v>0</v>
      </c>
      <c r="K16" s="25">
        <v>0</v>
      </c>
      <c r="L16" s="25">
        <v>0</v>
      </c>
      <c r="Q16" s="38"/>
      <c r="R16" s="38"/>
      <c r="S16" s="25" t="s">
        <v>367</v>
      </c>
    </row>
    <row r="17" spans="1:19" s="25" customFormat="1" x14ac:dyDescent="0.25">
      <c r="A17" s="38" t="s">
        <v>421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403</v>
      </c>
      <c r="J17" s="25">
        <v>0</v>
      </c>
      <c r="K17" s="25">
        <v>0</v>
      </c>
      <c r="L17" s="25">
        <v>0</v>
      </c>
      <c r="Q17" s="38"/>
      <c r="R17" s="38"/>
      <c r="S17" s="25" t="s">
        <v>367</v>
      </c>
    </row>
    <row r="18" spans="1:19" s="18" customFormat="1" x14ac:dyDescent="0.25">
      <c r="A18" s="18" t="s">
        <v>421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403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367</v>
      </c>
    </row>
    <row r="19" spans="1:19" s="18" customFormat="1" x14ac:dyDescent="0.25">
      <c r="A19" s="18" t="s">
        <v>421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403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367</v>
      </c>
    </row>
    <row r="20" spans="1:19" s="25" customFormat="1" x14ac:dyDescent="0.25">
      <c r="A20" s="25" t="s">
        <v>421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403</v>
      </c>
      <c r="M20" s="38">
        <f t="shared" si="0"/>
        <v>1</v>
      </c>
      <c r="Q20" s="38"/>
      <c r="R20" s="38"/>
      <c r="S20" s="25" t="s">
        <v>367</v>
      </c>
    </row>
    <row r="21" spans="1:19" s="25" customFormat="1" x14ac:dyDescent="0.25">
      <c r="A21" s="25" t="s">
        <v>421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403</v>
      </c>
      <c r="M21" s="38">
        <f t="shared" si="0"/>
        <v>13</v>
      </c>
      <c r="Q21" s="38"/>
      <c r="R21" s="38"/>
      <c r="S21" s="25" t="s">
        <v>367</v>
      </c>
    </row>
    <row r="22" spans="1:19" s="25" customFormat="1" x14ac:dyDescent="0.25">
      <c r="A22" s="25" t="s">
        <v>428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403</v>
      </c>
      <c r="Q22" s="38"/>
      <c r="R22" s="38"/>
      <c r="S22" s="25" t="s">
        <v>367</v>
      </c>
    </row>
    <row r="23" spans="1:19" s="25" customFormat="1" x14ac:dyDescent="0.25">
      <c r="A23" s="25" t="s">
        <v>428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403</v>
      </c>
      <c r="Q23" s="38"/>
      <c r="R23" s="38"/>
      <c r="S23" s="25" t="s">
        <v>367</v>
      </c>
    </row>
    <row r="24" spans="1:19" s="25" customFormat="1" x14ac:dyDescent="0.25">
      <c r="A24" s="25" t="s">
        <v>426</v>
      </c>
      <c r="B24" s="25" t="s">
        <v>241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403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367</v>
      </c>
    </row>
    <row r="25" spans="1:19" s="25" customFormat="1" x14ac:dyDescent="0.25">
      <c r="A25" s="25" t="s">
        <v>426</v>
      </c>
      <c r="B25" s="25" t="s">
        <v>242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403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367</v>
      </c>
    </row>
    <row r="26" spans="1:19" s="25" customFormat="1" x14ac:dyDescent="0.25">
      <c r="A26" s="25" t="s">
        <v>426</v>
      </c>
      <c r="B26" s="25" t="s">
        <v>243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403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367</v>
      </c>
    </row>
    <row r="27" spans="1:19" s="25" customFormat="1" x14ac:dyDescent="0.25">
      <c r="A27" s="25" t="s">
        <v>426</v>
      </c>
      <c r="B27" s="25" t="s">
        <v>244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403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367</v>
      </c>
    </row>
    <row r="28" spans="1:19" s="25" customFormat="1" x14ac:dyDescent="0.25">
      <c r="A28" s="25" t="s">
        <v>426</v>
      </c>
      <c r="B28" s="25" t="s">
        <v>245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403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367</v>
      </c>
    </row>
    <row r="29" spans="1:19" s="25" customFormat="1" x14ac:dyDescent="0.25">
      <c r="A29" s="25" t="s">
        <v>426</v>
      </c>
      <c r="B29" s="25" t="s">
        <v>246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403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367</v>
      </c>
    </row>
    <row r="30" spans="1:19" s="25" customFormat="1" x14ac:dyDescent="0.25">
      <c r="A30" s="25" t="s">
        <v>426</v>
      </c>
      <c r="B30" s="34" t="s">
        <v>427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421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404</v>
      </c>
      <c r="M31" s="25" t="s">
        <v>434</v>
      </c>
      <c r="N31" s="25">
        <v>1</v>
      </c>
      <c r="O31" s="25">
        <v>1.8</v>
      </c>
      <c r="P31" s="25">
        <v>14</v>
      </c>
      <c r="Q31" s="38"/>
      <c r="R31" s="38"/>
      <c r="S31" s="25" t="s">
        <v>364</v>
      </c>
    </row>
    <row r="32" spans="1:19" s="25" customFormat="1" x14ac:dyDescent="0.25">
      <c r="A32" s="25" t="s">
        <v>421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404</v>
      </c>
      <c r="O32" s="25" t="s">
        <v>433</v>
      </c>
      <c r="P32" s="25">
        <f>SUM(G64:L64)/(SUM(G3:L3)+SUM(G7:L7)+SUM(G11:L11))</f>
        <v>2.976190476190476E-3</v>
      </c>
      <c r="Q32" s="38"/>
      <c r="R32" s="38"/>
      <c r="S32" s="25" t="s">
        <v>364</v>
      </c>
    </row>
    <row r="33" spans="1:19" x14ac:dyDescent="0.25">
      <c r="A33" s="38" t="s">
        <v>421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404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364</v>
      </c>
    </row>
    <row r="34" spans="1:19" s="37" customFormat="1" x14ac:dyDescent="0.25">
      <c r="A34" s="38" t="s">
        <v>421</v>
      </c>
      <c r="B34" s="27" t="s">
        <v>444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421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404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364</v>
      </c>
    </row>
    <row r="36" spans="1:19" s="18" customFormat="1" x14ac:dyDescent="0.25">
      <c r="A36" s="18" t="s">
        <v>428</v>
      </c>
      <c r="B36" s="27" t="s">
        <v>432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421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404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433</v>
      </c>
      <c r="P37" s="25">
        <f>AVERAGE(K37:L37)*0.1</f>
        <v>2.8854037747524753E-2</v>
      </c>
      <c r="Q37" s="38"/>
      <c r="R37" s="38"/>
      <c r="S37" s="25" t="s">
        <v>364</v>
      </c>
    </row>
    <row r="38" spans="1:19" s="25" customFormat="1" x14ac:dyDescent="0.25">
      <c r="A38" s="25" t="s">
        <v>421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404</v>
      </c>
      <c r="P38" s="25">
        <v>6000</v>
      </c>
      <c r="Q38" s="38"/>
      <c r="R38" s="38"/>
      <c r="S38" s="25" t="s">
        <v>364</v>
      </c>
    </row>
    <row r="39" spans="1:19" s="25" customFormat="1" x14ac:dyDescent="0.25">
      <c r="A39" s="25" t="s">
        <v>428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404</v>
      </c>
      <c r="Q39" s="38"/>
      <c r="R39" s="38"/>
      <c r="S39" s="25" t="s">
        <v>364</v>
      </c>
    </row>
    <row r="40" spans="1:19" s="25" customFormat="1" x14ac:dyDescent="0.25">
      <c r="A40" s="25" t="s">
        <v>428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404</v>
      </c>
      <c r="Q40" s="38"/>
      <c r="R40" s="38"/>
      <c r="S40" s="25" t="s">
        <v>364</v>
      </c>
    </row>
    <row r="41" spans="1:19" s="26" customFormat="1" x14ac:dyDescent="0.25">
      <c r="A41" s="26" t="s">
        <v>428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364</v>
      </c>
    </row>
    <row r="42" spans="1:19" s="25" customFormat="1" x14ac:dyDescent="0.25">
      <c r="A42" s="25" t="s">
        <v>428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404</v>
      </c>
      <c r="Q42" s="38"/>
      <c r="R42" s="38"/>
      <c r="S42" s="25" t="s">
        <v>364</v>
      </c>
    </row>
    <row r="43" spans="1:19" s="28" customFormat="1" x14ac:dyDescent="0.25">
      <c r="A43" s="28" t="s">
        <v>428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364</v>
      </c>
    </row>
    <row r="44" spans="1:19" s="28" customFormat="1" x14ac:dyDescent="0.25">
      <c r="A44" s="28" t="s">
        <v>428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364</v>
      </c>
    </row>
    <row r="45" spans="1:19" s="25" customFormat="1" x14ac:dyDescent="0.25">
      <c r="A45" s="25" t="s">
        <v>428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404</v>
      </c>
      <c r="Q45" s="38"/>
      <c r="R45" s="38"/>
      <c r="S45" s="25" t="s">
        <v>364</v>
      </c>
    </row>
    <row r="46" spans="1:19" s="25" customFormat="1" x14ac:dyDescent="0.25">
      <c r="A46" s="25" t="s">
        <v>428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404</v>
      </c>
      <c r="Q46" s="38"/>
      <c r="R46" s="38"/>
      <c r="S46" s="25" t="s">
        <v>364</v>
      </c>
    </row>
    <row r="47" spans="1:19" s="28" customFormat="1" x14ac:dyDescent="0.25">
      <c r="A47" s="28" t="s">
        <v>428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364</v>
      </c>
    </row>
    <row r="48" spans="1:19" s="28" customFormat="1" x14ac:dyDescent="0.25">
      <c r="A48" s="28" t="s">
        <v>428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364</v>
      </c>
    </row>
    <row r="49" spans="1:19" s="29" customFormat="1" x14ac:dyDescent="0.25">
      <c r="A49" s="29" t="s">
        <v>428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364</v>
      </c>
    </row>
    <row r="50" spans="1:19" s="29" customFormat="1" x14ac:dyDescent="0.25">
      <c r="A50" s="29" t="s">
        <v>428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364</v>
      </c>
    </row>
    <row r="51" spans="1:19" s="18" customFormat="1" x14ac:dyDescent="0.25">
      <c r="A51" s="18" t="s">
        <v>428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364</v>
      </c>
    </row>
    <row r="52" spans="1:19" s="29" customFormat="1" x14ac:dyDescent="0.25">
      <c r="A52" s="29" t="s">
        <v>428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364</v>
      </c>
    </row>
    <row r="53" spans="1:19" s="25" customFormat="1" x14ac:dyDescent="0.25">
      <c r="A53" s="25" t="s">
        <v>428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404</v>
      </c>
      <c r="Q53" s="38"/>
      <c r="R53" s="38"/>
      <c r="S53" s="25" t="s">
        <v>364</v>
      </c>
    </row>
    <row r="54" spans="1:19" s="25" customFormat="1" x14ac:dyDescent="0.25">
      <c r="A54" s="38" t="s">
        <v>421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404</v>
      </c>
      <c r="N54" s="25">
        <v>0</v>
      </c>
      <c r="O54" s="25">
        <v>0.2</v>
      </c>
      <c r="P54" s="25">
        <v>1</v>
      </c>
      <c r="Q54" s="38"/>
      <c r="R54" s="38"/>
      <c r="S54" s="25" t="s">
        <v>364</v>
      </c>
    </row>
    <row r="55" spans="1:19" s="25" customFormat="1" x14ac:dyDescent="0.25">
      <c r="A55" s="38" t="s">
        <v>421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404</v>
      </c>
      <c r="P55" s="45">
        <f>284920903.74/252</f>
        <v>1130638.506904762</v>
      </c>
      <c r="Q55" s="45"/>
      <c r="R55" s="45"/>
      <c r="S55" s="25" t="s">
        <v>364</v>
      </c>
    </row>
    <row r="56" spans="1:19" s="25" customFormat="1" x14ac:dyDescent="0.25">
      <c r="A56" s="38" t="s">
        <v>421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404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364</v>
      </c>
    </row>
    <row r="57" spans="1:19" s="25" customFormat="1" x14ac:dyDescent="0.25">
      <c r="A57" s="38" t="s">
        <v>421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404</v>
      </c>
      <c r="N57" s="25">
        <v>0</v>
      </c>
      <c r="O57" s="25">
        <v>0</v>
      </c>
      <c r="P57" s="25">
        <v>0</v>
      </c>
      <c r="Q57" s="38"/>
      <c r="R57" s="38"/>
      <c r="S57" s="25" t="s">
        <v>364</v>
      </c>
    </row>
    <row r="58" spans="1:19" s="25" customFormat="1" x14ac:dyDescent="0.25">
      <c r="A58" s="38" t="s">
        <v>421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405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363</v>
      </c>
    </row>
    <row r="59" spans="1:19" s="25" customFormat="1" x14ac:dyDescent="0.25">
      <c r="A59" s="38" t="s">
        <v>421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405</v>
      </c>
      <c r="O59" s="25">
        <v>2289.12</v>
      </c>
      <c r="P59" s="25">
        <v>2744.82</v>
      </c>
      <c r="Q59" s="38"/>
      <c r="R59" s="38"/>
      <c r="S59" s="25" t="s">
        <v>363</v>
      </c>
    </row>
    <row r="60" spans="1:19" s="25" customFormat="1" x14ac:dyDescent="0.25">
      <c r="A60" s="38" t="s">
        <v>421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405</v>
      </c>
      <c r="O60" s="25">
        <v>419405.11</v>
      </c>
      <c r="P60" s="25">
        <v>0</v>
      </c>
      <c r="Q60" s="38"/>
      <c r="R60" s="38"/>
      <c r="S60" s="25" t="s">
        <v>363</v>
      </c>
    </row>
    <row r="61" spans="1:19" s="25" customFormat="1" x14ac:dyDescent="0.25">
      <c r="A61" s="38" t="s">
        <v>421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405</v>
      </c>
      <c r="O61" s="25">
        <v>178766</v>
      </c>
      <c r="P61" s="25">
        <v>0</v>
      </c>
      <c r="Q61" s="38"/>
      <c r="R61" s="38"/>
      <c r="S61" s="25" t="s">
        <v>363</v>
      </c>
    </row>
    <row r="62" spans="1:19" x14ac:dyDescent="0.25">
      <c r="A62" s="38" t="s">
        <v>421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405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363</v>
      </c>
    </row>
    <row r="63" spans="1:19" s="25" customFormat="1" x14ac:dyDescent="0.25">
      <c r="A63" s="25" t="s">
        <v>421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405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414</v>
      </c>
    </row>
    <row r="64" spans="1:19" s="25" customFormat="1" x14ac:dyDescent="0.25">
      <c r="A64" s="25" t="s">
        <v>421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405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414</v>
      </c>
    </row>
    <row r="65" spans="1:22" s="25" customFormat="1" x14ac:dyDescent="0.25">
      <c r="A65" s="36" t="s">
        <v>421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405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414</v>
      </c>
    </row>
    <row r="66" spans="1:22" s="25" customFormat="1" x14ac:dyDescent="0.25">
      <c r="A66" s="36" t="s">
        <v>421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405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414</v>
      </c>
    </row>
    <row r="67" spans="1:22" s="38" customFormat="1" x14ac:dyDescent="0.25">
      <c r="A67" s="36" t="s">
        <v>500</v>
      </c>
      <c r="B67" s="38" t="s">
        <v>499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500</v>
      </c>
      <c r="B68" s="37" t="s">
        <v>461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500</v>
      </c>
      <c r="B69" s="37" t="s">
        <v>462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500</v>
      </c>
      <c r="B70" s="37" t="s">
        <v>463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500</v>
      </c>
      <c r="B71" s="37" t="s">
        <v>464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421</v>
      </c>
      <c r="B72" s="25" t="s">
        <v>431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419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414</v>
      </c>
    </row>
    <row r="73" spans="1:22" s="18" customFormat="1" x14ac:dyDescent="0.25">
      <c r="A73" s="36" t="s">
        <v>421</v>
      </c>
      <c r="B73" s="25" t="s">
        <v>454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419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414</v>
      </c>
    </row>
    <row r="74" spans="1:22" s="25" customFormat="1" x14ac:dyDescent="0.25">
      <c r="A74" s="36" t="s">
        <v>421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419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414</v>
      </c>
    </row>
    <row r="75" spans="1:22" s="25" customFormat="1" x14ac:dyDescent="0.25">
      <c r="A75" s="36" t="s">
        <v>421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419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414</v>
      </c>
    </row>
    <row r="76" spans="1:22" s="25" customFormat="1" x14ac:dyDescent="0.25">
      <c r="A76" s="36" t="s">
        <v>421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419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414</v>
      </c>
    </row>
    <row r="77" spans="1:22" s="25" customFormat="1" x14ac:dyDescent="0.25">
      <c r="A77" s="36" t="s">
        <v>421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403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367</v>
      </c>
    </row>
    <row r="78" spans="1:22" s="38" customFormat="1" x14ac:dyDescent="0.25">
      <c r="A78" s="36" t="s">
        <v>421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421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403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367</v>
      </c>
    </row>
    <row r="80" spans="1:22" s="25" customFormat="1" x14ac:dyDescent="0.25">
      <c r="A80" s="31" t="s">
        <v>421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423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367</v>
      </c>
    </row>
    <row r="81" spans="1:19" s="25" customFormat="1" x14ac:dyDescent="0.25">
      <c r="A81" s="36" t="s">
        <v>428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403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367</v>
      </c>
    </row>
    <row r="82" spans="1:19" x14ac:dyDescent="0.25">
      <c r="A82" s="36" t="s">
        <v>421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404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364</v>
      </c>
    </row>
    <row r="83" spans="1:19" s="23" customFormat="1" x14ac:dyDescent="0.25">
      <c r="A83" s="31" t="s">
        <v>428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404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364</v>
      </c>
    </row>
    <row r="84" spans="1:19" s="18" customFormat="1" x14ac:dyDescent="0.25">
      <c r="A84" s="31" t="s">
        <v>428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404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364</v>
      </c>
    </row>
    <row r="85" spans="1:19" s="18" customFormat="1" x14ac:dyDescent="0.25">
      <c r="A85" s="31" t="s">
        <v>428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364</v>
      </c>
    </row>
    <row r="86" spans="1:19" s="30" customFormat="1" x14ac:dyDescent="0.25">
      <c r="A86" s="31" t="s">
        <v>428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404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364</v>
      </c>
    </row>
    <row r="87" spans="1:19" s="30" customFormat="1" x14ac:dyDescent="0.25">
      <c r="A87" s="31" t="s">
        <v>428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404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364</v>
      </c>
    </row>
    <row r="88" spans="1:19" s="29" customFormat="1" x14ac:dyDescent="0.25">
      <c r="A88" s="31" t="s">
        <v>430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404</v>
      </c>
      <c r="S88" s="29" t="s">
        <v>364</v>
      </c>
    </row>
    <row r="89" spans="1:19" s="29" customFormat="1" x14ac:dyDescent="0.25">
      <c r="A89" s="31" t="s">
        <v>430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404</v>
      </c>
      <c r="S89" s="29" t="s">
        <v>364</v>
      </c>
    </row>
    <row r="90" spans="1:19" x14ac:dyDescent="0.25">
      <c r="A90" s="31" t="s">
        <v>421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404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364</v>
      </c>
    </row>
    <row r="91" spans="1:19" x14ac:dyDescent="0.25">
      <c r="A91" s="31" t="s">
        <v>430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364</v>
      </c>
    </row>
    <row r="92" spans="1:19" x14ac:dyDescent="0.25">
      <c r="A92" s="31" t="s">
        <v>421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404</v>
      </c>
      <c r="M92" t="s">
        <v>422</v>
      </c>
      <c r="N92">
        <v>1</v>
      </c>
      <c r="O92">
        <v>7</v>
      </c>
      <c r="P92">
        <v>30</v>
      </c>
      <c r="S92" t="s">
        <v>364</v>
      </c>
    </row>
    <row r="93" spans="1:19" x14ac:dyDescent="0.25">
      <c r="A93" s="31" t="s">
        <v>421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405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363</v>
      </c>
    </row>
    <row r="94" spans="1:19" x14ac:dyDescent="0.25">
      <c r="A94" s="31" t="s">
        <v>421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405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363</v>
      </c>
    </row>
    <row r="95" spans="1:19" x14ac:dyDescent="0.25">
      <c r="A95" s="31" t="s">
        <v>421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405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363</v>
      </c>
    </row>
    <row r="96" spans="1:19" x14ac:dyDescent="0.25">
      <c r="A96" s="31" t="s">
        <v>421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405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363</v>
      </c>
    </row>
    <row r="97" spans="1:19" x14ac:dyDescent="0.25">
      <c r="A97" s="31" t="s">
        <v>421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405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363</v>
      </c>
    </row>
    <row r="98" spans="1:19" s="25" customFormat="1" x14ac:dyDescent="0.25">
      <c r="A98" s="31" t="s">
        <v>421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405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363</v>
      </c>
    </row>
    <row r="99" spans="1:19" s="25" customFormat="1" x14ac:dyDescent="0.25">
      <c r="A99" s="31" t="s">
        <v>428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405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363</v>
      </c>
    </row>
    <row r="100" spans="1:19" s="25" customFormat="1" x14ac:dyDescent="0.25">
      <c r="A100" s="31" t="s">
        <v>421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405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363</v>
      </c>
    </row>
    <row r="101" spans="1:19" s="25" customFormat="1" x14ac:dyDescent="0.25">
      <c r="A101" s="31" t="s">
        <v>430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405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363</v>
      </c>
    </row>
    <row r="102" spans="1:19" x14ac:dyDescent="0.25">
      <c r="A102" s="31" t="s">
        <v>430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405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363</v>
      </c>
    </row>
    <row r="103" spans="1:19" s="25" customFormat="1" x14ac:dyDescent="0.25">
      <c r="A103" s="31" t="s">
        <v>430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405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363</v>
      </c>
    </row>
    <row r="104" spans="1:19" s="25" customFormat="1" x14ac:dyDescent="0.25">
      <c r="A104" s="31" t="s">
        <v>430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363</v>
      </c>
    </row>
    <row r="105" spans="1:19" s="25" customFormat="1" x14ac:dyDescent="0.25">
      <c r="A105" s="31" t="s">
        <v>421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405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413</v>
      </c>
    </row>
    <row r="106" spans="1:19" s="38" customFormat="1" x14ac:dyDescent="0.25">
      <c r="A106" s="31" t="s">
        <v>430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405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413</v>
      </c>
    </row>
    <row r="108" spans="1:19" x14ac:dyDescent="0.25">
      <c r="B108" s="31">
        <f>COUNTIF(A2:A105,"OK")</f>
        <v>67</v>
      </c>
      <c r="C108" t="s">
        <v>421</v>
      </c>
    </row>
    <row r="109" spans="1:19" x14ac:dyDescent="0.25">
      <c r="B109" s="31">
        <f>COUNTIF(A2:A105,"NA")</f>
        <v>25</v>
      </c>
      <c r="C109" t="s">
        <v>428</v>
      </c>
    </row>
    <row r="110" spans="1:19" s="37" customFormat="1" x14ac:dyDescent="0.25">
      <c r="A110" s="31"/>
      <c r="B110" s="31">
        <f>COUNTIF(A2:A105,"NOK")</f>
        <v>7</v>
      </c>
      <c r="C110" s="37" t="s">
        <v>430</v>
      </c>
    </row>
    <row r="111" spans="1:19" x14ac:dyDescent="0.25">
      <c r="C111" t="s">
        <v>429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8" t="s">
        <v>251</v>
      </c>
      <c r="B1" s="97" t="s">
        <v>437</v>
      </c>
      <c r="C1" s="97"/>
      <c r="D1" s="97" t="s">
        <v>438</v>
      </c>
      <c r="E1" s="97"/>
      <c r="F1" s="97" t="s">
        <v>439</v>
      </c>
      <c r="G1" s="97"/>
      <c r="H1" s="97"/>
      <c r="I1" s="97"/>
      <c r="J1" s="1"/>
      <c r="K1" s="1"/>
    </row>
    <row r="2" spans="1:12" ht="30" customHeight="1" x14ac:dyDescent="0.25">
      <c r="A2" s="98"/>
      <c r="B2" s="55" t="s">
        <v>435</v>
      </c>
      <c r="C2" s="55" t="s">
        <v>436</v>
      </c>
      <c r="D2" s="55" t="s">
        <v>252</v>
      </c>
      <c r="E2" s="55" t="s">
        <v>253</v>
      </c>
      <c r="F2" s="55" t="s">
        <v>440</v>
      </c>
      <c r="G2" s="55" t="s">
        <v>424</v>
      </c>
      <c r="H2" s="55" t="s">
        <v>443</v>
      </c>
      <c r="I2" s="55" t="s">
        <v>425</v>
      </c>
      <c r="J2" s="6" t="s">
        <v>442</v>
      </c>
      <c r="K2" s="6" t="s">
        <v>441</v>
      </c>
      <c r="L2" s="6" t="s">
        <v>254</v>
      </c>
    </row>
    <row r="3" spans="1:12" x14ac:dyDescent="0.25">
      <c r="A3" t="s">
        <v>232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236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224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228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233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237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225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229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234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238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226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230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235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239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227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231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256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257</v>
      </c>
      <c r="C2" t="s">
        <v>258</v>
      </c>
      <c r="D2" t="s">
        <v>270</v>
      </c>
      <c r="E2" t="s">
        <v>410</v>
      </c>
    </row>
    <row r="3" spans="1:5" x14ac:dyDescent="0.25">
      <c r="A3" t="s">
        <v>176</v>
      </c>
      <c r="B3" t="s">
        <v>257</v>
      </c>
      <c r="C3" t="s">
        <v>258</v>
      </c>
      <c r="D3" t="s">
        <v>271</v>
      </c>
      <c r="E3" t="s">
        <v>410</v>
      </c>
    </row>
    <row r="4" spans="1:5" x14ac:dyDescent="0.25">
      <c r="A4" t="s">
        <v>177</v>
      </c>
      <c r="B4" t="s">
        <v>257</v>
      </c>
      <c r="C4" t="s">
        <v>258</v>
      </c>
      <c r="D4" t="s">
        <v>272</v>
      </c>
      <c r="E4" t="s">
        <v>410</v>
      </c>
    </row>
    <row r="5" spans="1:5" x14ac:dyDescent="0.25">
      <c r="A5" t="s">
        <v>178</v>
      </c>
      <c r="B5" t="s">
        <v>257</v>
      </c>
      <c r="C5" t="s">
        <v>258</v>
      </c>
      <c r="D5" t="s">
        <v>273</v>
      </c>
      <c r="E5" t="s">
        <v>410</v>
      </c>
    </row>
    <row r="6" spans="1:5" x14ac:dyDescent="0.25">
      <c r="A6" t="s">
        <v>179</v>
      </c>
      <c r="B6" t="s">
        <v>257</v>
      </c>
      <c r="C6" t="s">
        <v>258</v>
      </c>
      <c r="D6" t="s">
        <v>274</v>
      </c>
      <c r="E6" t="s">
        <v>410</v>
      </c>
    </row>
    <row r="7" spans="1:5" x14ac:dyDescent="0.25">
      <c r="A7" t="s">
        <v>122</v>
      </c>
      <c r="B7" t="s">
        <v>257</v>
      </c>
      <c r="C7" t="s">
        <v>259</v>
      </c>
      <c r="D7" t="s">
        <v>375</v>
      </c>
      <c r="E7" t="s">
        <v>410</v>
      </c>
    </row>
    <row r="8" spans="1:5" x14ac:dyDescent="0.25">
      <c r="A8" t="s">
        <v>206</v>
      </c>
      <c r="B8" t="s">
        <v>257</v>
      </c>
      <c r="C8" t="s">
        <v>391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410</v>
      </c>
    </row>
    <row r="9" spans="1:5" x14ac:dyDescent="0.25">
      <c r="A9" t="s">
        <v>204</v>
      </c>
      <c r="B9" t="s">
        <v>257</v>
      </c>
      <c r="C9" t="s">
        <v>260</v>
      </c>
      <c r="D9" t="str">
        <f t="shared" si="0"/>
        <v>Parâmetro calculado para a Regressão da Variável IFrequenciaFAP</v>
      </c>
      <c r="E9" t="s">
        <v>410</v>
      </c>
    </row>
    <row r="10" spans="1:5" x14ac:dyDescent="0.25">
      <c r="A10" t="s">
        <v>203</v>
      </c>
      <c r="B10" t="s">
        <v>257</v>
      </c>
      <c r="C10" t="s">
        <v>261</v>
      </c>
      <c r="D10" t="str">
        <f t="shared" si="0"/>
        <v>Parâmetro calculado para a Regressão da Variável IGravidadeFAP</v>
      </c>
      <c r="E10" t="s">
        <v>410</v>
      </c>
    </row>
    <row r="11" spans="1:5" x14ac:dyDescent="0.25">
      <c r="A11" t="s">
        <v>188</v>
      </c>
      <c r="B11" t="s">
        <v>255</v>
      </c>
      <c r="C11" t="s">
        <v>262</v>
      </c>
      <c r="D11" t="str">
        <f t="shared" si="0"/>
        <v>Parâmetro calculado para a Regressão da Variável Multa1</v>
      </c>
      <c r="E11" t="s">
        <v>410</v>
      </c>
    </row>
    <row r="12" spans="1:5" x14ac:dyDescent="0.25">
      <c r="A12" t="s">
        <v>189</v>
      </c>
      <c r="B12" t="s">
        <v>255</v>
      </c>
      <c r="C12" t="s">
        <v>262</v>
      </c>
      <c r="D12" t="str">
        <f t="shared" si="0"/>
        <v>Parâmetro calculado para a Regressão da Variável Multa2</v>
      </c>
      <c r="E12" t="s">
        <v>410</v>
      </c>
    </row>
    <row r="13" spans="1:5" x14ac:dyDescent="0.25">
      <c r="A13" t="s">
        <v>190</v>
      </c>
      <c r="B13" t="s">
        <v>255</v>
      </c>
      <c r="C13" t="s">
        <v>262</v>
      </c>
      <c r="D13" t="str">
        <f t="shared" si="0"/>
        <v>Parâmetro calculado para a Regressão da Variável Multa3</v>
      </c>
      <c r="E13" t="s">
        <v>410</v>
      </c>
    </row>
    <row r="14" spans="1:5" x14ac:dyDescent="0.25">
      <c r="A14" t="s">
        <v>191</v>
      </c>
      <c r="B14" t="s">
        <v>255</v>
      </c>
      <c r="C14" t="s">
        <v>262</v>
      </c>
      <c r="D14" t="str">
        <f t="shared" si="0"/>
        <v>Parâmetro calculado para a Regressão da Variável Multa4</v>
      </c>
      <c r="E14" t="s">
        <v>410</v>
      </c>
    </row>
    <row r="15" spans="1:5" x14ac:dyDescent="0.25">
      <c r="A15" t="s">
        <v>192</v>
      </c>
      <c r="B15" t="s">
        <v>255</v>
      </c>
      <c r="C15" t="s">
        <v>262</v>
      </c>
      <c r="D15" t="str">
        <f t="shared" si="0"/>
        <v>Parâmetro calculado para a Regressão da Variável Multa5</v>
      </c>
      <c r="E15" t="s">
        <v>410</v>
      </c>
    </row>
    <row r="16" spans="1:5" x14ac:dyDescent="0.25">
      <c r="A16" t="s">
        <v>143</v>
      </c>
      <c r="B16" t="s">
        <v>257</v>
      </c>
      <c r="C16" t="s">
        <v>263</v>
      </c>
      <c r="D16" t="str">
        <f t="shared" si="0"/>
        <v>Parâmetro calculado para a Regressão da Variável ReajustePlano</v>
      </c>
      <c r="E16" t="s">
        <v>410</v>
      </c>
    </row>
    <row r="17" spans="1:5" x14ac:dyDescent="0.25">
      <c r="A17" t="s">
        <v>160</v>
      </c>
      <c r="B17" t="s">
        <v>257</v>
      </c>
      <c r="C17" t="s">
        <v>18</v>
      </c>
      <c r="D17" t="str">
        <f t="shared" si="0"/>
        <v>Parâmetro calculado para a Regressão da Variável TempoContratacao</v>
      </c>
      <c r="E17" t="s">
        <v>410</v>
      </c>
    </row>
    <row r="18" spans="1:5" x14ac:dyDescent="0.25">
      <c r="A18" t="s">
        <v>207</v>
      </c>
      <c r="B18" t="s">
        <v>257</v>
      </c>
      <c r="C18" t="s">
        <v>391</v>
      </c>
      <c r="D18" t="str">
        <f t="shared" si="0"/>
        <v>Parâmetro calculado para a Regressão da Variável ICustoFAP</v>
      </c>
      <c r="E18" t="s">
        <v>410</v>
      </c>
    </row>
    <row r="19" spans="1:5" x14ac:dyDescent="0.25">
      <c r="A19" t="s">
        <v>208</v>
      </c>
      <c r="B19" t="s">
        <v>257</v>
      </c>
      <c r="C19" t="s">
        <v>260</v>
      </c>
      <c r="D19" t="str">
        <f t="shared" si="0"/>
        <v>Parâmetro calculado para a Regressão da Variável IFrequenciaFAP</v>
      </c>
      <c r="E19" t="s">
        <v>410</v>
      </c>
    </row>
    <row r="20" spans="1:5" x14ac:dyDescent="0.25">
      <c r="A20" t="s">
        <v>205</v>
      </c>
      <c r="B20" t="s">
        <v>257</v>
      </c>
      <c r="C20" t="s">
        <v>261</v>
      </c>
      <c r="D20" t="str">
        <f t="shared" si="0"/>
        <v>Parâmetro calculado para a Regressão da Variável IGravidadeFAP</v>
      </c>
      <c r="E20" t="s">
        <v>410</v>
      </c>
    </row>
    <row r="21" spans="1:5" x14ac:dyDescent="0.25">
      <c r="A21" t="s">
        <v>193</v>
      </c>
      <c r="B21" t="s">
        <v>255</v>
      </c>
      <c r="C21" t="s">
        <v>399</v>
      </c>
      <c r="D21" t="str">
        <f t="shared" si="0"/>
        <v>Parâmetro calculado para a Regressão da Variável Multa1</v>
      </c>
      <c r="E21" t="s">
        <v>410</v>
      </c>
    </row>
    <row r="22" spans="1:5" x14ac:dyDescent="0.25">
      <c r="A22" t="s">
        <v>194</v>
      </c>
      <c r="B22" t="s">
        <v>255</v>
      </c>
      <c r="C22" t="s">
        <v>399</v>
      </c>
      <c r="D22" t="str">
        <f t="shared" si="0"/>
        <v>Parâmetro calculado para a Regressão da Variável Multa2</v>
      </c>
      <c r="E22" t="s">
        <v>410</v>
      </c>
    </row>
    <row r="23" spans="1:5" x14ac:dyDescent="0.25">
      <c r="A23" t="s">
        <v>195</v>
      </c>
      <c r="B23" t="s">
        <v>255</v>
      </c>
      <c r="C23" t="s">
        <v>399</v>
      </c>
      <c r="D23" t="str">
        <f t="shared" si="0"/>
        <v>Parâmetro calculado para a Regressão da Variável Multa3</v>
      </c>
      <c r="E23" t="s">
        <v>410</v>
      </c>
    </row>
    <row r="24" spans="1:5" x14ac:dyDescent="0.25">
      <c r="A24" t="s">
        <v>196</v>
      </c>
      <c r="B24" t="s">
        <v>255</v>
      </c>
      <c r="C24" t="s">
        <v>399</v>
      </c>
      <c r="D24" t="str">
        <f t="shared" si="0"/>
        <v>Parâmetro calculado para a Regressão da Variável Multa4</v>
      </c>
      <c r="E24" t="s">
        <v>410</v>
      </c>
    </row>
    <row r="25" spans="1:5" x14ac:dyDescent="0.25">
      <c r="A25" t="s">
        <v>197</v>
      </c>
      <c r="B25" t="s">
        <v>255</v>
      </c>
      <c r="C25" t="s">
        <v>399</v>
      </c>
      <c r="D25" t="str">
        <f t="shared" si="0"/>
        <v>Parâmetro calculado para a Regressão da Variável Multa5</v>
      </c>
      <c r="E25" t="s">
        <v>410</v>
      </c>
    </row>
    <row r="26" spans="1:5" x14ac:dyDescent="0.25">
      <c r="A26" t="s">
        <v>123</v>
      </c>
      <c r="B26" t="s">
        <v>257</v>
      </c>
      <c r="C26" t="s">
        <v>400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410</v>
      </c>
    </row>
    <row r="27" spans="1:5" x14ac:dyDescent="0.25">
      <c r="A27" t="s">
        <v>144</v>
      </c>
      <c r="B27" t="s">
        <v>257</v>
      </c>
      <c r="C27" t="s">
        <v>398</v>
      </c>
      <c r="D27" t="str">
        <f t="shared" si="1"/>
        <v>Parâmetro calculado para a Regressão da Variável ReajustePlano</v>
      </c>
      <c r="E27" t="s">
        <v>410</v>
      </c>
    </row>
    <row r="28" spans="1:5" x14ac:dyDescent="0.25">
      <c r="A28" t="s">
        <v>161</v>
      </c>
      <c r="B28" t="s">
        <v>257</v>
      </c>
      <c r="C28" t="s">
        <v>397</v>
      </c>
      <c r="D28" t="str">
        <f t="shared" si="1"/>
        <v>Parâmetro calculado para a Regressão da Variável TempoContratacao</v>
      </c>
      <c r="E28" t="s">
        <v>410</v>
      </c>
    </row>
    <row r="29" spans="1:5" x14ac:dyDescent="0.25">
      <c r="A29" t="s">
        <v>124</v>
      </c>
      <c r="B29" t="s">
        <v>257</v>
      </c>
      <c r="C29" t="s">
        <v>396</v>
      </c>
      <c r="D29" t="str">
        <f t="shared" si="1"/>
        <v>Parâmetro calculado para a Regressão da Variável DesligVoluntarios</v>
      </c>
      <c r="E29" t="s">
        <v>410</v>
      </c>
    </row>
    <row r="30" spans="1:5" x14ac:dyDescent="0.25">
      <c r="A30" t="s">
        <v>145</v>
      </c>
      <c r="B30" t="s">
        <v>257</v>
      </c>
      <c r="C30" t="s">
        <v>395</v>
      </c>
      <c r="D30" t="str">
        <f t="shared" si="1"/>
        <v>Parâmetro calculado para a Regressão da Variável ReajustePlano</v>
      </c>
      <c r="E30" t="s">
        <v>410</v>
      </c>
    </row>
    <row r="31" spans="1:5" x14ac:dyDescent="0.25">
      <c r="A31" t="s">
        <v>162</v>
      </c>
      <c r="B31" t="s">
        <v>257</v>
      </c>
      <c r="C31" t="s">
        <v>394</v>
      </c>
      <c r="D31" t="str">
        <f t="shared" si="1"/>
        <v>Parâmetro calculado para a Regressão da Variável TempoContratacao</v>
      </c>
      <c r="E31" t="s">
        <v>410</v>
      </c>
    </row>
    <row r="32" spans="1:5" x14ac:dyDescent="0.25">
      <c r="A32" t="s">
        <v>125</v>
      </c>
      <c r="B32" t="s">
        <v>257</v>
      </c>
      <c r="C32" t="s">
        <v>392</v>
      </c>
      <c r="D32" t="str">
        <f>"Parâmetro calculado para a Regressão da Variável "&amp;RIGHT(A32,LEN(A32)-7)</f>
        <v>Parâmetro calculado para a Regressão da Variável DesigVoluntarios</v>
      </c>
      <c r="E32" t="s">
        <v>410</v>
      </c>
    </row>
    <row r="33" spans="1:5" x14ac:dyDescent="0.25">
      <c r="A33" t="s">
        <v>163</v>
      </c>
      <c r="B33" t="s">
        <v>257</v>
      </c>
      <c r="C33" t="s">
        <v>393</v>
      </c>
      <c r="D33" t="str">
        <f>"Parâmetro calculado para a Regressão da Variável "&amp;RIGHT(A33,LEN(A33)-7)</f>
        <v>Parâmetro calculado para a Regressão da Variável TempoContratacao</v>
      </c>
      <c r="E33" t="s">
        <v>410</v>
      </c>
    </row>
    <row r="34" spans="1:5" x14ac:dyDescent="0.25">
      <c r="A34" t="s">
        <v>79</v>
      </c>
      <c r="B34" t="s">
        <v>255</v>
      </c>
      <c r="C34" t="s">
        <v>258</v>
      </c>
      <c r="D34" t="s">
        <v>335</v>
      </c>
      <c r="E34" t="s">
        <v>406</v>
      </c>
    </row>
    <row r="35" spans="1:5" x14ac:dyDescent="0.25">
      <c r="A35" t="s">
        <v>13</v>
      </c>
      <c r="B35" t="s">
        <v>255</v>
      </c>
      <c r="C35" t="s">
        <v>264</v>
      </c>
      <c r="D35" t="s">
        <v>275</v>
      </c>
      <c r="E35" t="s">
        <v>407</v>
      </c>
    </row>
    <row r="36" spans="1:5" x14ac:dyDescent="0.25">
      <c r="A36" t="s">
        <v>199</v>
      </c>
      <c r="B36" t="s">
        <v>255</v>
      </c>
      <c r="C36" t="s">
        <v>264</v>
      </c>
      <c r="D36" t="s">
        <v>276</v>
      </c>
      <c r="E36" t="s">
        <v>407</v>
      </c>
    </row>
    <row r="37" spans="1:5" x14ac:dyDescent="0.25">
      <c r="A37" t="s">
        <v>200</v>
      </c>
      <c r="B37" t="s">
        <v>255</v>
      </c>
      <c r="C37" t="s">
        <v>264</v>
      </c>
      <c r="D37" t="s">
        <v>277</v>
      </c>
      <c r="E37" t="s">
        <v>407</v>
      </c>
    </row>
    <row r="38" spans="1:5" x14ac:dyDescent="0.25">
      <c r="A38" t="s">
        <v>201</v>
      </c>
      <c r="B38" t="s">
        <v>255</v>
      </c>
      <c r="C38" t="s">
        <v>264</v>
      </c>
      <c r="D38" t="s">
        <v>278</v>
      </c>
      <c r="E38" t="s">
        <v>407</v>
      </c>
    </row>
    <row r="39" spans="1:5" x14ac:dyDescent="0.25">
      <c r="A39" t="s">
        <v>202</v>
      </c>
      <c r="B39" t="s">
        <v>255</v>
      </c>
      <c r="C39" t="s">
        <v>264</v>
      </c>
      <c r="D39" t="s">
        <v>279</v>
      </c>
      <c r="E39" t="s">
        <v>407</v>
      </c>
    </row>
    <row r="40" spans="1:5" x14ac:dyDescent="0.25">
      <c r="A40" t="s">
        <v>115</v>
      </c>
      <c r="B40" t="s">
        <v>257</v>
      </c>
      <c r="C40" t="s">
        <v>264</v>
      </c>
      <c r="D40" t="s">
        <v>288</v>
      </c>
      <c r="E40" t="s">
        <v>407</v>
      </c>
    </row>
    <row r="41" spans="1:5" x14ac:dyDescent="0.25">
      <c r="A41" t="s">
        <v>175</v>
      </c>
      <c r="B41" t="s">
        <v>257</v>
      </c>
      <c r="C41" t="s">
        <v>264</v>
      </c>
      <c r="D41" t="s">
        <v>280</v>
      </c>
      <c r="E41" t="s">
        <v>407</v>
      </c>
    </row>
    <row r="42" spans="1:5" x14ac:dyDescent="0.25">
      <c r="A42" t="s">
        <v>180</v>
      </c>
      <c r="B42" t="s">
        <v>257</v>
      </c>
      <c r="C42" t="s">
        <v>264</v>
      </c>
      <c r="D42" t="s">
        <v>281</v>
      </c>
      <c r="E42" t="s">
        <v>407</v>
      </c>
    </row>
    <row r="43" spans="1:5" x14ac:dyDescent="0.25">
      <c r="A43" t="s">
        <v>181</v>
      </c>
      <c r="B43" t="s">
        <v>257</v>
      </c>
      <c r="C43" t="s">
        <v>264</v>
      </c>
      <c r="D43" t="s">
        <v>282</v>
      </c>
      <c r="E43" t="s">
        <v>407</v>
      </c>
    </row>
    <row r="44" spans="1:5" x14ac:dyDescent="0.25">
      <c r="A44" t="s">
        <v>182</v>
      </c>
      <c r="B44" t="s">
        <v>257</v>
      </c>
      <c r="C44" t="s">
        <v>264</v>
      </c>
      <c r="D44" t="s">
        <v>283</v>
      </c>
      <c r="E44" t="s">
        <v>407</v>
      </c>
    </row>
    <row r="45" spans="1:5" x14ac:dyDescent="0.25">
      <c r="A45" t="s">
        <v>183</v>
      </c>
      <c r="B45" t="s">
        <v>257</v>
      </c>
      <c r="C45" t="s">
        <v>264</v>
      </c>
      <c r="D45" t="s">
        <v>284</v>
      </c>
      <c r="E45" t="s">
        <v>407</v>
      </c>
    </row>
    <row r="46" spans="1:5" x14ac:dyDescent="0.25">
      <c r="A46" t="s">
        <v>152</v>
      </c>
      <c r="B46" t="s">
        <v>257</v>
      </c>
      <c r="C46" t="s">
        <v>264</v>
      </c>
      <c r="D46" t="s">
        <v>285</v>
      </c>
      <c r="E46" t="s">
        <v>407</v>
      </c>
    </row>
    <row r="47" spans="1:5" x14ac:dyDescent="0.25">
      <c r="A47" t="s">
        <v>138</v>
      </c>
      <c r="B47" t="s">
        <v>257</v>
      </c>
      <c r="C47" t="s">
        <v>264</v>
      </c>
      <c r="D47" t="s">
        <v>286</v>
      </c>
      <c r="E47" t="s">
        <v>407</v>
      </c>
    </row>
    <row r="48" spans="1:5" x14ac:dyDescent="0.25">
      <c r="A48" t="s">
        <v>110</v>
      </c>
      <c r="B48" t="s">
        <v>257</v>
      </c>
      <c r="C48" t="s">
        <v>264</v>
      </c>
      <c r="D48" t="s">
        <v>289</v>
      </c>
      <c r="E48" t="s">
        <v>407</v>
      </c>
    </row>
    <row r="49" spans="1:5" x14ac:dyDescent="0.25">
      <c r="A49" t="s">
        <v>69</v>
      </c>
      <c r="B49" t="s">
        <v>257</v>
      </c>
      <c r="C49" t="s">
        <v>264</v>
      </c>
      <c r="D49" t="s">
        <v>287</v>
      </c>
      <c r="E49" t="s">
        <v>407</v>
      </c>
    </row>
    <row r="50" spans="1:5" x14ac:dyDescent="0.25">
      <c r="A50" t="s">
        <v>168</v>
      </c>
      <c r="B50" t="s">
        <v>257</v>
      </c>
      <c r="C50" t="s">
        <v>377</v>
      </c>
      <c r="D50" t="s">
        <v>378</v>
      </c>
      <c r="E50" t="s">
        <v>407</v>
      </c>
    </row>
    <row r="51" spans="1:5" x14ac:dyDescent="0.25">
      <c r="A51" t="s">
        <v>132</v>
      </c>
      <c r="B51" t="s">
        <v>255</v>
      </c>
      <c r="C51" t="s">
        <v>379</v>
      </c>
      <c r="D51" t="s">
        <v>380</v>
      </c>
      <c r="E51" t="s">
        <v>410</v>
      </c>
    </row>
    <row r="52" spans="1:5" x14ac:dyDescent="0.25">
      <c r="A52" t="s">
        <v>108</v>
      </c>
      <c r="B52" t="s">
        <v>257</v>
      </c>
      <c r="C52" t="s">
        <v>264</v>
      </c>
      <c r="D52" t="s">
        <v>291</v>
      </c>
      <c r="E52" t="s">
        <v>407</v>
      </c>
    </row>
    <row r="53" spans="1:5" x14ac:dyDescent="0.25">
      <c r="A53" t="s">
        <v>142</v>
      </c>
      <c r="B53" t="s">
        <v>255</v>
      </c>
      <c r="C53" t="s">
        <v>264</v>
      </c>
      <c r="D53" t="s">
        <v>290</v>
      </c>
      <c r="E53" t="s">
        <v>407</v>
      </c>
    </row>
    <row r="54" spans="1:5" x14ac:dyDescent="0.25">
      <c r="A54" t="s">
        <v>220</v>
      </c>
      <c r="B54" t="s">
        <v>257</v>
      </c>
      <c r="C54" t="s">
        <v>18</v>
      </c>
      <c r="D54" t="s">
        <v>292</v>
      </c>
      <c r="E54" t="s">
        <v>409</v>
      </c>
    </row>
    <row r="55" spans="1:5" x14ac:dyDescent="0.25">
      <c r="A55" t="s">
        <v>214</v>
      </c>
      <c r="B55" t="s">
        <v>257</v>
      </c>
      <c r="C55" t="s">
        <v>18</v>
      </c>
      <c r="D55" t="s">
        <v>293</v>
      </c>
      <c r="E55" t="s">
        <v>410</v>
      </c>
    </row>
    <row r="56" spans="1:5" x14ac:dyDescent="0.25">
      <c r="A56" t="s">
        <v>215</v>
      </c>
      <c r="B56" t="s">
        <v>257</v>
      </c>
      <c r="C56" t="s">
        <v>18</v>
      </c>
      <c r="D56" t="s">
        <v>294</v>
      </c>
      <c r="E56" t="s">
        <v>410</v>
      </c>
    </row>
    <row r="57" spans="1:5" x14ac:dyDescent="0.25">
      <c r="A57" t="s">
        <v>73</v>
      </c>
      <c r="B57" t="s">
        <v>257</v>
      </c>
      <c r="C57" t="s">
        <v>18</v>
      </c>
      <c r="D57" t="s">
        <v>295</v>
      </c>
      <c r="E57" t="s">
        <v>410</v>
      </c>
    </row>
    <row r="58" spans="1:5" x14ac:dyDescent="0.25">
      <c r="A58" t="s">
        <v>219</v>
      </c>
      <c r="B58" t="s">
        <v>257</v>
      </c>
      <c r="C58" t="s">
        <v>390</v>
      </c>
      <c r="D58" t="s">
        <v>389</v>
      </c>
      <c r="E58" t="s">
        <v>409</v>
      </c>
    </row>
    <row r="59" spans="1:5" x14ac:dyDescent="0.25">
      <c r="A59" t="s">
        <v>80</v>
      </c>
      <c r="B59" t="s">
        <v>255</v>
      </c>
      <c r="C59" t="s">
        <v>19</v>
      </c>
      <c r="D59" t="s">
        <v>296</v>
      </c>
      <c r="E59" t="s">
        <v>406</v>
      </c>
    </row>
    <row r="60" spans="1:5" x14ac:dyDescent="0.25">
      <c r="A60" t="s">
        <v>80</v>
      </c>
      <c r="B60" t="s">
        <v>255</v>
      </c>
      <c r="C60" t="s">
        <v>264</v>
      </c>
      <c r="D60" t="s">
        <v>297</v>
      </c>
      <c r="E60" t="s">
        <v>410</v>
      </c>
    </row>
    <row r="61" spans="1:5" x14ac:dyDescent="0.25">
      <c r="A61" t="s">
        <v>133</v>
      </c>
      <c r="B61" t="s">
        <v>255</v>
      </c>
      <c r="C61" t="s">
        <v>267</v>
      </c>
      <c r="D61" t="s">
        <v>298</v>
      </c>
      <c r="E61" t="s">
        <v>410</v>
      </c>
    </row>
    <row r="62" spans="1:5" x14ac:dyDescent="0.25">
      <c r="A62" t="s">
        <v>1</v>
      </c>
      <c r="B62" t="s">
        <v>255</v>
      </c>
      <c r="C62" t="s">
        <v>266</v>
      </c>
      <c r="D62" t="s">
        <v>299</v>
      </c>
      <c r="E62" t="s">
        <v>410</v>
      </c>
    </row>
    <row r="63" spans="1:5" x14ac:dyDescent="0.25">
      <c r="A63" t="s">
        <v>172</v>
      </c>
      <c r="B63" t="s">
        <v>257</v>
      </c>
      <c r="C63" t="s">
        <v>264</v>
      </c>
      <c r="D63" t="s">
        <v>381</v>
      </c>
      <c r="E63" t="s">
        <v>410</v>
      </c>
    </row>
    <row r="64" spans="1:5" x14ac:dyDescent="0.25">
      <c r="A64" t="s">
        <v>12</v>
      </c>
      <c r="B64" t="s">
        <v>255</v>
      </c>
      <c r="C64" t="s">
        <v>268</v>
      </c>
      <c r="D64" t="s">
        <v>300</v>
      </c>
      <c r="E64" t="s">
        <v>410</v>
      </c>
    </row>
    <row r="65" spans="1:5" x14ac:dyDescent="0.25">
      <c r="A65" t="s">
        <v>170</v>
      </c>
      <c r="B65" t="s">
        <v>255</v>
      </c>
      <c r="C65" t="s">
        <v>370</v>
      </c>
      <c r="D65" t="s">
        <v>382</v>
      </c>
      <c r="E65" t="s">
        <v>410</v>
      </c>
    </row>
    <row r="66" spans="1:5" x14ac:dyDescent="0.25">
      <c r="A66" t="s">
        <v>171</v>
      </c>
      <c r="B66" t="s">
        <v>255</v>
      </c>
      <c r="C66" t="s">
        <v>370</v>
      </c>
      <c r="D66" t="s">
        <v>383</v>
      </c>
      <c r="E66" t="s">
        <v>410</v>
      </c>
    </row>
    <row r="67" spans="1:5" x14ac:dyDescent="0.25">
      <c r="A67" s="18" t="s">
        <v>243</v>
      </c>
      <c r="B67" t="s">
        <v>386</v>
      </c>
      <c r="C67" t="s">
        <v>361</v>
      </c>
      <c r="D67" t="s">
        <v>357</v>
      </c>
      <c r="E67" t="s">
        <v>410</v>
      </c>
    </row>
    <row r="68" spans="1:5" x14ac:dyDescent="0.25">
      <c r="A68" s="18" t="s">
        <v>241</v>
      </c>
      <c r="B68" t="s">
        <v>386</v>
      </c>
      <c r="C68" t="s">
        <v>361</v>
      </c>
      <c r="D68" t="s">
        <v>355</v>
      </c>
      <c r="E68" t="s">
        <v>410</v>
      </c>
    </row>
    <row r="69" spans="1:5" x14ac:dyDescent="0.25">
      <c r="A69" s="18" t="s">
        <v>242</v>
      </c>
      <c r="B69" t="s">
        <v>386</v>
      </c>
      <c r="C69" t="s">
        <v>361</v>
      </c>
      <c r="D69" t="s">
        <v>356</v>
      </c>
      <c r="E69" t="s">
        <v>410</v>
      </c>
    </row>
    <row r="70" spans="1:5" x14ac:dyDescent="0.25">
      <c r="A70" t="s">
        <v>216</v>
      </c>
      <c r="B70" t="s">
        <v>257</v>
      </c>
      <c r="C70" t="s">
        <v>264</v>
      </c>
      <c r="D70" t="s">
        <v>301</v>
      </c>
      <c r="E70" t="s">
        <v>410</v>
      </c>
    </row>
    <row r="71" spans="1:5" x14ac:dyDescent="0.25">
      <c r="A71" t="s">
        <v>159</v>
      </c>
      <c r="B71" t="s">
        <v>255</v>
      </c>
      <c r="C71" t="s">
        <v>264</v>
      </c>
      <c r="D71" t="s">
        <v>302</v>
      </c>
      <c r="E71" t="s">
        <v>410</v>
      </c>
    </row>
    <row r="72" spans="1:5" x14ac:dyDescent="0.25">
      <c r="A72" t="s">
        <v>96</v>
      </c>
      <c r="B72" t="s">
        <v>255</v>
      </c>
      <c r="C72" t="s">
        <v>388</v>
      </c>
      <c r="D72" t="s">
        <v>303</v>
      </c>
      <c r="E72" t="s">
        <v>408</v>
      </c>
    </row>
    <row r="73" spans="1:5" x14ac:dyDescent="0.25">
      <c r="A73" t="s">
        <v>97</v>
      </c>
      <c r="B73" t="s">
        <v>255</v>
      </c>
      <c r="C73" t="s">
        <v>388</v>
      </c>
      <c r="D73" t="s">
        <v>304</v>
      </c>
      <c r="E73" t="s">
        <v>408</v>
      </c>
    </row>
    <row r="74" spans="1:5" x14ac:dyDescent="0.25">
      <c r="A74" t="s">
        <v>92</v>
      </c>
      <c r="B74" t="s">
        <v>255</v>
      </c>
      <c r="C74" t="s">
        <v>388</v>
      </c>
      <c r="D74" t="s">
        <v>305</v>
      </c>
      <c r="E74" t="s">
        <v>408</v>
      </c>
    </row>
    <row r="75" spans="1:5" x14ac:dyDescent="0.25">
      <c r="A75" t="s">
        <v>93</v>
      </c>
      <c r="B75" t="s">
        <v>255</v>
      </c>
      <c r="C75" t="s">
        <v>388</v>
      </c>
      <c r="D75" t="s">
        <v>306</v>
      </c>
      <c r="E75" t="s">
        <v>408</v>
      </c>
    </row>
    <row r="76" spans="1:5" x14ac:dyDescent="0.25">
      <c r="A76" t="s">
        <v>94</v>
      </c>
      <c r="B76" t="s">
        <v>255</v>
      </c>
      <c r="C76" t="s">
        <v>388</v>
      </c>
      <c r="D76" t="s">
        <v>307</v>
      </c>
      <c r="E76" t="s">
        <v>408</v>
      </c>
    </row>
    <row r="77" spans="1:5" x14ac:dyDescent="0.25">
      <c r="A77" t="s">
        <v>95</v>
      </c>
      <c r="B77" t="s">
        <v>255</v>
      </c>
      <c r="C77" t="s">
        <v>388</v>
      </c>
      <c r="D77" t="s">
        <v>308</v>
      </c>
      <c r="E77" t="s">
        <v>408</v>
      </c>
    </row>
    <row r="78" spans="1:5" x14ac:dyDescent="0.25">
      <c r="A78" t="s">
        <v>17</v>
      </c>
      <c r="B78" t="s">
        <v>257</v>
      </c>
      <c r="C78" t="s">
        <v>18</v>
      </c>
      <c r="D78" t="s">
        <v>309</v>
      </c>
      <c r="E78" t="s">
        <v>408</v>
      </c>
    </row>
    <row r="79" spans="1:5" x14ac:dyDescent="0.25">
      <c r="A79" t="s">
        <v>60</v>
      </c>
      <c r="B79" t="s">
        <v>386</v>
      </c>
      <c r="C79" t="s">
        <v>387</v>
      </c>
      <c r="D79" t="s">
        <v>337</v>
      </c>
      <c r="E79" t="s">
        <v>408</v>
      </c>
    </row>
    <row r="80" spans="1:5" x14ac:dyDescent="0.25">
      <c r="A80" t="s">
        <v>64</v>
      </c>
      <c r="B80" t="s">
        <v>386</v>
      </c>
      <c r="C80" t="s">
        <v>387</v>
      </c>
      <c r="D80" t="s">
        <v>338</v>
      </c>
      <c r="E80" t="s">
        <v>408</v>
      </c>
    </row>
    <row r="81" spans="1:5" x14ac:dyDescent="0.25">
      <c r="A81" t="s">
        <v>52</v>
      </c>
      <c r="B81" t="s">
        <v>386</v>
      </c>
      <c r="C81" t="s">
        <v>387</v>
      </c>
      <c r="D81" t="s">
        <v>339</v>
      </c>
      <c r="E81" t="s">
        <v>408</v>
      </c>
    </row>
    <row r="82" spans="1:5" x14ac:dyDescent="0.25">
      <c r="A82" t="s">
        <v>56</v>
      </c>
      <c r="B82" t="s">
        <v>386</v>
      </c>
      <c r="C82" t="s">
        <v>387</v>
      </c>
      <c r="D82" t="s">
        <v>340</v>
      </c>
      <c r="E82" t="s">
        <v>408</v>
      </c>
    </row>
    <row r="83" spans="1:5" x14ac:dyDescent="0.25">
      <c r="A83" t="s">
        <v>59</v>
      </c>
      <c r="B83" t="s">
        <v>386</v>
      </c>
      <c r="C83" t="s">
        <v>387</v>
      </c>
      <c r="D83" t="s">
        <v>341</v>
      </c>
      <c r="E83" t="s">
        <v>408</v>
      </c>
    </row>
    <row r="84" spans="1:5" x14ac:dyDescent="0.25">
      <c r="A84" t="s">
        <v>63</v>
      </c>
      <c r="B84" t="s">
        <v>386</v>
      </c>
      <c r="C84" t="s">
        <v>387</v>
      </c>
      <c r="D84" t="s">
        <v>342</v>
      </c>
      <c r="E84" t="s">
        <v>408</v>
      </c>
    </row>
    <row r="85" spans="1:5" x14ac:dyDescent="0.25">
      <c r="A85" t="s">
        <v>51</v>
      </c>
      <c r="B85" t="s">
        <v>386</v>
      </c>
      <c r="C85" t="s">
        <v>387</v>
      </c>
      <c r="D85" t="s">
        <v>343</v>
      </c>
      <c r="E85" t="s">
        <v>408</v>
      </c>
    </row>
    <row r="86" spans="1:5" x14ac:dyDescent="0.25">
      <c r="A86" t="s">
        <v>55</v>
      </c>
      <c r="B86" t="s">
        <v>386</v>
      </c>
      <c r="C86" t="s">
        <v>387</v>
      </c>
      <c r="D86" t="s">
        <v>344</v>
      </c>
      <c r="E86" t="s">
        <v>408</v>
      </c>
    </row>
    <row r="87" spans="1:5" x14ac:dyDescent="0.25">
      <c r="A87" t="s">
        <v>62</v>
      </c>
      <c r="B87" t="s">
        <v>386</v>
      </c>
      <c r="C87" t="s">
        <v>387</v>
      </c>
      <c r="D87" t="s">
        <v>345</v>
      </c>
      <c r="E87" t="s">
        <v>408</v>
      </c>
    </row>
    <row r="88" spans="1:5" x14ac:dyDescent="0.25">
      <c r="A88" t="s">
        <v>66</v>
      </c>
      <c r="B88" t="s">
        <v>386</v>
      </c>
      <c r="C88" t="s">
        <v>387</v>
      </c>
      <c r="D88" t="s">
        <v>346</v>
      </c>
      <c r="E88" t="s">
        <v>408</v>
      </c>
    </row>
    <row r="89" spans="1:5" x14ac:dyDescent="0.25">
      <c r="A89" t="s">
        <v>54</v>
      </c>
      <c r="B89" t="s">
        <v>386</v>
      </c>
      <c r="C89" t="s">
        <v>387</v>
      </c>
      <c r="D89" t="s">
        <v>347</v>
      </c>
      <c r="E89" t="s">
        <v>408</v>
      </c>
    </row>
    <row r="90" spans="1:5" x14ac:dyDescent="0.25">
      <c r="A90" t="s">
        <v>58</v>
      </c>
      <c r="B90" t="s">
        <v>386</v>
      </c>
      <c r="C90" t="s">
        <v>387</v>
      </c>
      <c r="D90" t="s">
        <v>348</v>
      </c>
      <c r="E90" t="s">
        <v>408</v>
      </c>
    </row>
    <row r="91" spans="1:5" x14ac:dyDescent="0.25">
      <c r="A91" t="s">
        <v>61</v>
      </c>
      <c r="B91" t="s">
        <v>386</v>
      </c>
      <c r="C91" t="s">
        <v>387</v>
      </c>
      <c r="D91" t="s">
        <v>349</v>
      </c>
      <c r="E91" t="s">
        <v>408</v>
      </c>
    </row>
    <row r="92" spans="1:5" x14ac:dyDescent="0.25">
      <c r="A92" t="s">
        <v>65</v>
      </c>
      <c r="B92" t="s">
        <v>386</v>
      </c>
      <c r="C92" t="s">
        <v>387</v>
      </c>
      <c r="D92" t="s">
        <v>350</v>
      </c>
      <c r="E92" t="s">
        <v>408</v>
      </c>
    </row>
    <row r="93" spans="1:5" x14ac:dyDescent="0.25">
      <c r="A93" t="s">
        <v>53</v>
      </c>
      <c r="B93" t="s">
        <v>386</v>
      </c>
      <c r="C93" t="s">
        <v>387</v>
      </c>
      <c r="D93" t="s">
        <v>351</v>
      </c>
      <c r="E93" t="s">
        <v>408</v>
      </c>
    </row>
    <row r="94" spans="1:5" x14ac:dyDescent="0.25">
      <c r="A94" t="s">
        <v>57</v>
      </c>
      <c r="B94" t="s">
        <v>386</v>
      </c>
      <c r="C94" t="s">
        <v>387</v>
      </c>
      <c r="D94" t="s">
        <v>352</v>
      </c>
      <c r="E94" t="s">
        <v>408</v>
      </c>
    </row>
    <row r="95" spans="1:5" x14ac:dyDescent="0.25">
      <c r="A95" t="s">
        <v>50</v>
      </c>
      <c r="B95" t="s">
        <v>386</v>
      </c>
      <c r="C95" t="s">
        <v>354</v>
      </c>
      <c r="D95" t="s">
        <v>353</v>
      </c>
      <c r="E95" t="s">
        <v>408</v>
      </c>
    </row>
    <row r="96" spans="1:5" x14ac:dyDescent="0.25">
      <c r="A96" t="s">
        <v>81</v>
      </c>
      <c r="B96" t="s">
        <v>257</v>
      </c>
      <c r="C96" t="s">
        <v>265</v>
      </c>
      <c r="D96" t="s">
        <v>310</v>
      </c>
      <c r="E96" t="s">
        <v>410</v>
      </c>
    </row>
    <row r="97" spans="1:5" x14ac:dyDescent="0.25">
      <c r="A97" t="s">
        <v>184</v>
      </c>
      <c r="B97" t="s">
        <v>257</v>
      </c>
      <c r="C97" t="s">
        <v>265</v>
      </c>
      <c r="D97" t="s">
        <v>311</v>
      </c>
      <c r="E97" t="s">
        <v>410</v>
      </c>
    </row>
    <row r="98" spans="1:5" x14ac:dyDescent="0.25">
      <c r="A98" t="s">
        <v>185</v>
      </c>
      <c r="B98" t="s">
        <v>257</v>
      </c>
      <c r="C98" t="s">
        <v>265</v>
      </c>
      <c r="D98" t="s">
        <v>312</v>
      </c>
      <c r="E98" t="s">
        <v>410</v>
      </c>
    </row>
    <row r="99" spans="1:5" x14ac:dyDescent="0.25">
      <c r="A99" t="s">
        <v>186</v>
      </c>
      <c r="B99" t="s">
        <v>257</v>
      </c>
      <c r="C99" t="s">
        <v>265</v>
      </c>
      <c r="D99" t="s">
        <v>313</v>
      </c>
      <c r="E99" t="s">
        <v>410</v>
      </c>
    </row>
    <row r="100" spans="1:5" x14ac:dyDescent="0.25">
      <c r="A100" t="s">
        <v>187</v>
      </c>
      <c r="B100" t="s">
        <v>257</v>
      </c>
      <c r="C100" t="s">
        <v>265</v>
      </c>
      <c r="D100" t="s">
        <v>314</v>
      </c>
      <c r="E100" t="s">
        <v>410</v>
      </c>
    </row>
    <row r="101" spans="1:5" x14ac:dyDescent="0.25">
      <c r="A101" t="s">
        <v>83</v>
      </c>
      <c r="B101" t="s">
        <v>257</v>
      </c>
      <c r="C101" t="s">
        <v>19</v>
      </c>
      <c r="D101" t="s">
        <v>384</v>
      </c>
      <c r="E101" t="s">
        <v>409</v>
      </c>
    </row>
    <row r="102" spans="1:5" x14ac:dyDescent="0.25">
      <c r="A102" s="18" t="s">
        <v>246</v>
      </c>
      <c r="B102" t="s">
        <v>386</v>
      </c>
      <c r="C102" t="s">
        <v>362</v>
      </c>
      <c r="D102" t="s">
        <v>360</v>
      </c>
      <c r="E102" t="s">
        <v>410</v>
      </c>
    </row>
    <row r="103" spans="1:5" x14ac:dyDescent="0.25">
      <c r="A103" s="18" t="s">
        <v>244</v>
      </c>
      <c r="B103" t="s">
        <v>386</v>
      </c>
      <c r="C103" t="s">
        <v>362</v>
      </c>
      <c r="D103" t="s">
        <v>358</v>
      </c>
      <c r="E103" t="s">
        <v>410</v>
      </c>
    </row>
    <row r="104" spans="1:5" x14ac:dyDescent="0.25">
      <c r="A104" s="18" t="s">
        <v>245</v>
      </c>
      <c r="B104" t="s">
        <v>386</v>
      </c>
      <c r="C104" t="s">
        <v>362</v>
      </c>
      <c r="D104" t="s">
        <v>359</v>
      </c>
      <c r="E104" t="s">
        <v>410</v>
      </c>
    </row>
    <row r="105" spans="1:5" x14ac:dyDescent="0.25">
      <c r="A105" t="s">
        <v>151</v>
      </c>
      <c r="B105" t="s">
        <v>257</v>
      </c>
      <c r="C105" t="s">
        <v>19</v>
      </c>
      <c r="D105" t="s">
        <v>385</v>
      </c>
      <c r="E105" t="s">
        <v>409</v>
      </c>
    </row>
    <row r="106" spans="1:5" x14ac:dyDescent="0.25">
      <c r="A106" t="s">
        <v>103</v>
      </c>
      <c r="B106" t="s">
        <v>257</v>
      </c>
      <c r="C106" t="s">
        <v>19</v>
      </c>
      <c r="D106" t="s">
        <v>332</v>
      </c>
      <c r="E106" t="s">
        <v>410</v>
      </c>
    </row>
    <row r="107" spans="1:5" x14ac:dyDescent="0.25">
      <c r="A107" t="s">
        <v>238</v>
      </c>
      <c r="B107" t="s">
        <v>257</v>
      </c>
      <c r="C107" t="s">
        <v>19</v>
      </c>
      <c r="D107" t="s">
        <v>315</v>
      </c>
      <c r="E107" t="s">
        <v>408</v>
      </c>
    </row>
    <row r="108" spans="1:5" x14ac:dyDescent="0.25">
      <c r="A108" t="s">
        <v>239</v>
      </c>
      <c r="B108" t="s">
        <v>257</v>
      </c>
      <c r="C108" t="s">
        <v>19</v>
      </c>
      <c r="D108" t="s">
        <v>316</v>
      </c>
      <c r="E108" t="s">
        <v>408</v>
      </c>
    </row>
    <row r="109" spans="1:5" x14ac:dyDescent="0.25">
      <c r="A109" t="s">
        <v>236</v>
      </c>
      <c r="B109" t="s">
        <v>257</v>
      </c>
      <c r="C109" t="s">
        <v>19</v>
      </c>
      <c r="D109" t="s">
        <v>318</v>
      </c>
      <c r="E109" t="s">
        <v>408</v>
      </c>
    </row>
    <row r="110" spans="1:5" x14ac:dyDescent="0.25">
      <c r="A110" t="s">
        <v>237</v>
      </c>
      <c r="B110" t="s">
        <v>257</v>
      </c>
      <c r="C110" t="s">
        <v>19</v>
      </c>
      <c r="D110" t="s">
        <v>317</v>
      </c>
      <c r="E110" t="s">
        <v>408</v>
      </c>
    </row>
    <row r="111" spans="1:5" x14ac:dyDescent="0.25">
      <c r="A111" t="s">
        <v>234</v>
      </c>
      <c r="B111" t="s">
        <v>257</v>
      </c>
      <c r="C111" t="s">
        <v>19</v>
      </c>
      <c r="D111" t="s">
        <v>319</v>
      </c>
      <c r="E111" t="s">
        <v>408</v>
      </c>
    </row>
    <row r="112" spans="1:5" x14ac:dyDescent="0.25">
      <c r="A112" t="s">
        <v>235</v>
      </c>
      <c r="B112" t="s">
        <v>257</v>
      </c>
      <c r="C112" t="s">
        <v>19</v>
      </c>
      <c r="D112" t="s">
        <v>320</v>
      </c>
      <c r="E112" t="s">
        <v>408</v>
      </c>
    </row>
    <row r="113" spans="1:5" x14ac:dyDescent="0.25">
      <c r="A113" t="s">
        <v>232</v>
      </c>
      <c r="B113" t="s">
        <v>257</v>
      </c>
      <c r="C113" t="s">
        <v>19</v>
      </c>
      <c r="D113" t="s">
        <v>321</v>
      </c>
      <c r="E113" t="s">
        <v>408</v>
      </c>
    </row>
    <row r="114" spans="1:5" x14ac:dyDescent="0.25">
      <c r="A114" t="s">
        <v>233</v>
      </c>
      <c r="B114" t="s">
        <v>257</v>
      </c>
      <c r="C114" t="s">
        <v>19</v>
      </c>
      <c r="D114" t="s">
        <v>322</v>
      </c>
      <c r="E114" t="s">
        <v>408</v>
      </c>
    </row>
    <row r="115" spans="1:5" x14ac:dyDescent="0.25">
      <c r="A115" t="s">
        <v>230</v>
      </c>
      <c r="B115" t="s">
        <v>257</v>
      </c>
      <c r="C115" t="s">
        <v>19</v>
      </c>
      <c r="D115" t="s">
        <v>323</v>
      </c>
      <c r="E115" t="s">
        <v>408</v>
      </c>
    </row>
    <row r="116" spans="1:5" x14ac:dyDescent="0.25">
      <c r="A116" t="s">
        <v>231</v>
      </c>
      <c r="B116" t="s">
        <v>257</v>
      </c>
      <c r="C116" t="s">
        <v>19</v>
      </c>
      <c r="D116" t="s">
        <v>324</v>
      </c>
      <c r="E116" t="s">
        <v>408</v>
      </c>
    </row>
    <row r="117" spans="1:5" x14ac:dyDescent="0.25">
      <c r="A117" t="s">
        <v>228</v>
      </c>
      <c r="B117" t="s">
        <v>257</v>
      </c>
      <c r="C117" t="s">
        <v>19</v>
      </c>
      <c r="D117" t="s">
        <v>325</v>
      </c>
      <c r="E117" t="s">
        <v>408</v>
      </c>
    </row>
    <row r="118" spans="1:5" x14ac:dyDescent="0.25">
      <c r="A118" t="s">
        <v>229</v>
      </c>
      <c r="B118" t="s">
        <v>257</v>
      </c>
      <c r="C118" t="s">
        <v>19</v>
      </c>
      <c r="D118" t="s">
        <v>326</v>
      </c>
      <c r="E118" t="s">
        <v>408</v>
      </c>
    </row>
    <row r="119" spans="1:5" x14ac:dyDescent="0.25">
      <c r="A119" t="s">
        <v>226</v>
      </c>
      <c r="B119" t="s">
        <v>257</v>
      </c>
      <c r="C119" t="s">
        <v>19</v>
      </c>
      <c r="D119" t="s">
        <v>327</v>
      </c>
      <c r="E119" t="s">
        <v>408</v>
      </c>
    </row>
    <row r="120" spans="1:5" x14ac:dyDescent="0.25">
      <c r="A120" t="s">
        <v>227</v>
      </c>
      <c r="B120" t="s">
        <v>257</v>
      </c>
      <c r="C120" t="s">
        <v>19</v>
      </c>
      <c r="D120" t="s">
        <v>328</v>
      </c>
      <c r="E120" t="s">
        <v>408</v>
      </c>
    </row>
    <row r="121" spans="1:5" x14ac:dyDescent="0.25">
      <c r="A121" t="s">
        <v>224</v>
      </c>
      <c r="B121" t="s">
        <v>257</v>
      </c>
      <c r="C121" t="s">
        <v>19</v>
      </c>
      <c r="D121" t="s">
        <v>329</v>
      </c>
      <c r="E121" t="s">
        <v>408</v>
      </c>
    </row>
    <row r="122" spans="1:5" x14ac:dyDescent="0.25">
      <c r="A122" t="s">
        <v>225</v>
      </c>
      <c r="B122" t="s">
        <v>257</v>
      </c>
      <c r="C122" t="s">
        <v>19</v>
      </c>
      <c r="D122" t="s">
        <v>330</v>
      </c>
      <c r="E122" t="s">
        <v>408</v>
      </c>
    </row>
    <row r="123" spans="1:5" x14ac:dyDescent="0.25">
      <c r="A123" t="s">
        <v>86</v>
      </c>
      <c r="B123" t="s">
        <v>257</v>
      </c>
      <c r="C123" t="s">
        <v>19</v>
      </c>
      <c r="D123" t="s">
        <v>331</v>
      </c>
      <c r="E123" t="s">
        <v>406</v>
      </c>
    </row>
    <row r="124" spans="1:5" x14ac:dyDescent="0.25">
      <c r="A124" t="s">
        <v>137</v>
      </c>
      <c r="B124" t="s">
        <v>257</v>
      </c>
      <c r="C124" t="s">
        <v>19</v>
      </c>
      <c r="D124" t="s">
        <v>333</v>
      </c>
      <c r="E124" t="s">
        <v>409</v>
      </c>
    </row>
    <row r="125" spans="1:5" x14ac:dyDescent="0.25">
      <c r="A125" t="s">
        <v>156</v>
      </c>
      <c r="B125" t="s">
        <v>255</v>
      </c>
      <c r="C125" t="s">
        <v>269</v>
      </c>
      <c r="D125" t="s">
        <v>334</v>
      </c>
      <c r="E125" t="s">
        <v>410</v>
      </c>
    </row>
    <row r="126" spans="1:5" x14ac:dyDescent="0.25">
      <c r="A126" t="s">
        <v>209</v>
      </c>
      <c r="B126" t="s">
        <v>255</v>
      </c>
      <c r="C126" t="s">
        <v>370</v>
      </c>
      <c r="D126" t="s">
        <v>369</v>
      </c>
      <c r="E126" t="s">
        <v>410</v>
      </c>
    </row>
    <row r="127" spans="1:5" x14ac:dyDescent="0.25">
      <c r="A127" t="s">
        <v>155</v>
      </c>
      <c r="B127" t="s">
        <v>257</v>
      </c>
      <c r="C127" t="s">
        <v>264</v>
      </c>
      <c r="D127" t="s">
        <v>372</v>
      </c>
      <c r="E127" t="s">
        <v>410</v>
      </c>
    </row>
    <row r="128" spans="1:5" x14ac:dyDescent="0.25">
      <c r="A128" t="s">
        <v>49</v>
      </c>
      <c r="B128" t="s">
        <v>257</v>
      </c>
      <c r="C128" t="s">
        <v>371</v>
      </c>
      <c r="D128" t="s">
        <v>376</v>
      </c>
      <c r="E128" t="s">
        <v>408</v>
      </c>
    </row>
    <row r="129" spans="1:5" x14ac:dyDescent="0.25">
      <c r="A129" t="s">
        <v>164</v>
      </c>
      <c r="B129" t="s">
        <v>257</v>
      </c>
      <c r="C129" t="s">
        <v>18</v>
      </c>
      <c r="D129" t="s">
        <v>373</v>
      </c>
      <c r="E129" t="s">
        <v>410</v>
      </c>
    </row>
    <row r="130" spans="1:5" x14ac:dyDescent="0.25">
      <c r="A130" t="s">
        <v>126</v>
      </c>
      <c r="B130" t="s">
        <v>255</v>
      </c>
      <c r="C130" t="s">
        <v>19</v>
      </c>
      <c r="D130" t="s">
        <v>368</v>
      </c>
      <c r="E130" t="s">
        <v>406</v>
      </c>
    </row>
    <row r="131" spans="1:5" x14ac:dyDescent="0.25">
      <c r="A131" t="s">
        <v>158</v>
      </c>
      <c r="B131" t="s">
        <v>257</v>
      </c>
      <c r="C131" t="s">
        <v>19</v>
      </c>
      <c r="D131" t="s">
        <v>374</v>
      </c>
      <c r="E131" t="s">
        <v>410</v>
      </c>
    </row>
    <row r="132" spans="1:5" x14ac:dyDescent="0.25">
      <c r="A132" t="s">
        <v>11</v>
      </c>
      <c r="B132" t="s">
        <v>411</v>
      </c>
      <c r="C132" t="s">
        <v>19</v>
      </c>
      <c r="D132" t="s">
        <v>412</v>
      </c>
      <c r="E132" t="s">
        <v>406</v>
      </c>
    </row>
    <row r="133" spans="1:5" x14ac:dyDescent="0.25">
      <c r="A133" t="s">
        <v>88</v>
      </c>
      <c r="B133" t="s">
        <v>414</v>
      </c>
      <c r="C133" t="s">
        <v>388</v>
      </c>
      <c r="D133" t="s">
        <v>305</v>
      </c>
      <c r="E133" t="s">
        <v>410</v>
      </c>
    </row>
    <row r="134" spans="1:5" x14ac:dyDescent="0.25">
      <c r="A134" t="s">
        <v>89</v>
      </c>
      <c r="B134" t="s">
        <v>414</v>
      </c>
      <c r="C134" t="s">
        <v>388</v>
      </c>
      <c r="D134" t="s">
        <v>306</v>
      </c>
      <c r="E134" t="s">
        <v>410</v>
      </c>
    </row>
    <row r="135" spans="1:5" x14ac:dyDescent="0.25">
      <c r="A135" t="s">
        <v>90</v>
      </c>
      <c r="B135" t="s">
        <v>414</v>
      </c>
      <c r="C135" t="s">
        <v>388</v>
      </c>
      <c r="D135" t="s">
        <v>307</v>
      </c>
      <c r="E135" t="s">
        <v>410</v>
      </c>
    </row>
    <row r="136" spans="1:5" x14ac:dyDescent="0.25">
      <c r="A136" t="s">
        <v>91</v>
      </c>
      <c r="B136" t="s">
        <v>414</v>
      </c>
      <c r="C136" t="s">
        <v>388</v>
      </c>
      <c r="D136" t="s">
        <v>308</v>
      </c>
      <c r="E136" t="s">
        <v>410</v>
      </c>
    </row>
    <row r="137" spans="1:5" x14ac:dyDescent="0.25">
      <c r="A137" t="s">
        <v>134</v>
      </c>
      <c r="B137" t="s">
        <v>414</v>
      </c>
      <c r="C137" t="s">
        <v>19</v>
      </c>
      <c r="D137" t="s">
        <v>418</v>
      </c>
      <c r="E137" t="s">
        <v>410</v>
      </c>
    </row>
    <row r="138" spans="1:5" x14ac:dyDescent="0.25">
      <c r="A138" t="s">
        <v>198</v>
      </c>
      <c r="B138" t="s">
        <v>414</v>
      </c>
      <c r="C138" t="s">
        <v>264</v>
      </c>
      <c r="D138" t="s">
        <v>417</v>
      </c>
      <c r="E138" t="s">
        <v>410</v>
      </c>
    </row>
    <row r="139" spans="1:5" x14ac:dyDescent="0.25">
      <c r="A139" t="s">
        <v>210</v>
      </c>
      <c r="B139" t="s">
        <v>414</v>
      </c>
      <c r="C139" t="s">
        <v>415</v>
      </c>
      <c r="D139" t="s">
        <v>416</v>
      </c>
      <c r="E139" t="s">
        <v>410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44</v>
      </c>
      <c r="B1" s="66" t="s">
        <v>46</v>
      </c>
      <c r="C1" s="66" t="s">
        <v>45</v>
      </c>
      <c r="D1" s="6" t="s">
        <v>509</v>
      </c>
      <c r="E1" s="66" t="s">
        <v>489</v>
      </c>
      <c r="F1" s="6" t="s">
        <v>510</v>
      </c>
      <c r="G1" s="6" t="s">
        <v>533</v>
      </c>
      <c r="H1" s="6" t="s">
        <v>534</v>
      </c>
      <c r="I1" s="6" t="s">
        <v>538</v>
      </c>
    </row>
    <row r="2" spans="1:9" x14ac:dyDescent="0.25">
      <c r="A2" s="67" t="s">
        <v>72</v>
      </c>
      <c r="B2" s="67" t="s">
        <v>12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72</v>
      </c>
      <c r="B3" s="67" t="s">
        <v>13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72</v>
      </c>
      <c r="B4" s="67" t="s">
        <v>73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72</v>
      </c>
      <c r="B5" s="67" t="s">
        <v>50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72</v>
      </c>
      <c r="B6" s="67" t="s">
        <v>51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72</v>
      </c>
      <c r="B7" s="67" t="s">
        <v>55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72</v>
      </c>
      <c r="B8" s="67" t="s">
        <v>59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72</v>
      </c>
      <c r="B9" s="67" t="s">
        <v>63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82</v>
      </c>
      <c r="B10" s="67" t="s">
        <v>98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82</v>
      </c>
      <c r="B11" s="67" t="s">
        <v>99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82</v>
      </c>
      <c r="B12" s="67" t="s">
        <v>100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82</v>
      </c>
      <c r="B13" s="67" t="s">
        <v>101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82</v>
      </c>
      <c r="B14" s="67" t="s">
        <v>199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82</v>
      </c>
      <c r="B15" s="67" t="s">
        <v>200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82</v>
      </c>
      <c r="B16" s="67" t="s">
        <v>201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82</v>
      </c>
      <c r="B17" s="67" t="s">
        <v>202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87</v>
      </c>
      <c r="B18" s="67" t="s">
        <v>53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87</v>
      </c>
      <c r="B19" s="67" t="s">
        <v>57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87</v>
      </c>
      <c r="B20" s="67" t="s">
        <v>61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87</v>
      </c>
      <c r="B21" s="67" t="s">
        <v>65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87</v>
      </c>
      <c r="B22" s="67" t="s">
        <v>54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87</v>
      </c>
      <c r="B23" s="67" t="s">
        <v>58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87</v>
      </c>
      <c r="B24" s="67" t="s">
        <v>62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87</v>
      </c>
      <c r="B25" s="67" t="s">
        <v>66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87</v>
      </c>
      <c r="B26" s="67" t="s">
        <v>51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87</v>
      </c>
      <c r="B27" s="67" t="s">
        <v>55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87</v>
      </c>
      <c r="B28" s="67" t="s">
        <v>59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87</v>
      </c>
      <c r="B29" s="67" t="s">
        <v>63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87</v>
      </c>
      <c r="B30" s="67" t="s">
        <v>52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87</v>
      </c>
      <c r="B31" s="67" t="s">
        <v>56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87</v>
      </c>
      <c r="B32" s="67" t="s">
        <v>60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87</v>
      </c>
      <c r="B33" s="67" t="s">
        <v>64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87</v>
      </c>
      <c r="B34" s="67" t="s">
        <v>461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87</v>
      </c>
      <c r="B35" s="67" t="s">
        <v>462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87</v>
      </c>
      <c r="B36" s="67" t="s">
        <v>463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87</v>
      </c>
      <c r="B37" s="67" t="s">
        <v>464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87</v>
      </c>
      <c r="B38" s="67" t="s">
        <v>92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87</v>
      </c>
      <c r="B39" s="67" t="s">
        <v>93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87</v>
      </c>
      <c r="B40" s="67" t="s">
        <v>94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87</v>
      </c>
      <c r="B41" s="67" t="s">
        <v>95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87</v>
      </c>
      <c r="B42" s="67" t="s">
        <v>86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106</v>
      </c>
      <c r="B43" s="67" t="s">
        <v>108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106</v>
      </c>
      <c r="B44" s="67" t="s">
        <v>53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106</v>
      </c>
      <c r="B45" s="67" t="s">
        <v>61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106</v>
      </c>
      <c r="B46" s="67" t="s">
        <v>51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106</v>
      </c>
      <c r="B47" s="67" t="s">
        <v>59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106</v>
      </c>
      <c r="B48" s="67" t="s">
        <v>52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106</v>
      </c>
      <c r="B49" s="67" t="s">
        <v>60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127</v>
      </c>
      <c r="B50" s="67" t="s">
        <v>129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127</v>
      </c>
      <c r="B51" s="67" t="s">
        <v>69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67</v>
      </c>
      <c r="B52" s="67" t="s">
        <v>224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67</v>
      </c>
      <c r="B53" s="67" t="s">
        <v>225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67</v>
      </c>
      <c r="B54" s="67" t="s">
        <v>226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67</v>
      </c>
      <c r="B55" s="67" t="s">
        <v>227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67</v>
      </c>
      <c r="B56" s="67" t="s">
        <v>228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67</v>
      </c>
      <c r="B57" s="67" t="s">
        <v>229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67</v>
      </c>
      <c r="B58" s="67" t="s">
        <v>230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67</v>
      </c>
      <c r="B59" s="67" t="s">
        <v>231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67</v>
      </c>
      <c r="B60" s="67" t="s">
        <v>232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67</v>
      </c>
      <c r="B61" s="67" t="s">
        <v>233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67</v>
      </c>
      <c r="B62" s="67" t="s">
        <v>234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67</v>
      </c>
      <c r="B63" s="67" t="s">
        <v>235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67</v>
      </c>
      <c r="B64" s="67" t="s">
        <v>236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67</v>
      </c>
      <c r="B65" s="67" t="s">
        <v>237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67</v>
      </c>
      <c r="B66" s="67" t="s">
        <v>238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67</v>
      </c>
      <c r="B67" s="67" t="s">
        <v>239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67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48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48</v>
      </c>
      <c r="B70" s="67" t="s">
        <v>49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458</v>
      </c>
      <c r="B71" s="67" t="s">
        <v>88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458</v>
      </c>
      <c r="B72" s="67" t="s">
        <v>89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458</v>
      </c>
      <c r="B73" s="67" t="s">
        <v>90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458</v>
      </c>
      <c r="B74" s="67" t="s">
        <v>91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458</v>
      </c>
      <c r="B75" s="64" t="s">
        <v>209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458</v>
      </c>
      <c r="B76" s="67" t="s">
        <v>199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458</v>
      </c>
      <c r="B77" s="67" t="s">
        <v>200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458</v>
      </c>
      <c r="B78" s="67" t="s">
        <v>201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458</v>
      </c>
      <c r="B79" s="67" t="s">
        <v>202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458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458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458</v>
      </c>
      <c r="B82" s="67" t="s">
        <v>134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458</v>
      </c>
      <c r="B83" s="65" t="s">
        <v>204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458</v>
      </c>
      <c r="B84" s="65" t="s">
        <v>208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458</v>
      </c>
      <c r="B85" s="65" t="s">
        <v>203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458</v>
      </c>
      <c r="B86" s="65" t="s">
        <v>205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458</v>
      </c>
      <c r="B87" s="65" t="s">
        <v>206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458</v>
      </c>
      <c r="B88" s="65" t="s">
        <v>207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165</v>
      </c>
      <c r="B89" s="67" t="s">
        <v>160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165</v>
      </c>
      <c r="B90" s="67" t="s">
        <v>161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165</v>
      </c>
      <c r="B91" s="67" t="s">
        <v>162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165</v>
      </c>
      <c r="B92" s="67" t="s">
        <v>163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165</v>
      </c>
      <c r="B93" s="67" t="s">
        <v>164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165</v>
      </c>
      <c r="B94" s="67" t="s">
        <v>126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165</v>
      </c>
      <c r="B95" s="11" t="s">
        <v>465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165</v>
      </c>
      <c r="B96" s="11" t="s">
        <v>467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165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165</v>
      </c>
      <c r="B98" s="67" t="s">
        <v>168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165</v>
      </c>
      <c r="B99" s="67" t="s">
        <v>134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169</v>
      </c>
      <c r="B100" s="67" t="s">
        <v>465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169</v>
      </c>
      <c r="B101" s="67" t="s">
        <v>466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169</v>
      </c>
      <c r="B102" s="67" t="s">
        <v>467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169</v>
      </c>
      <c r="B103" s="67" t="s">
        <v>468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169</v>
      </c>
      <c r="B104" s="67" t="s">
        <v>172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118</v>
      </c>
      <c r="B105" s="67" t="s">
        <v>1</v>
      </c>
      <c r="C105" s="67" t="b">
        <f>TRUE</f>
        <v>1</v>
      </c>
      <c r="D105" s="67" t="e">
        <f>VLOOKUP(A105,Modulos!A:C,2,FALSE)</f>
        <v>#N/A</v>
      </c>
      <c r="E105" s="67" t="str">
        <f>IF(C105,"Nenhuma",VLOOKUP(B105,Funcoes_Outputs!B:C,2,FALSE))</f>
        <v>Nenhuma</v>
      </c>
      <c r="F105" s="67" t="e">
        <f t="shared" si="3"/>
        <v>#N/A</v>
      </c>
      <c r="G105" s="67" t="e">
        <f>VLOOKUP(A105,Modulos!$A:$C,2,FALSE)</f>
        <v>#N/A</v>
      </c>
      <c r="H105" s="67" t="e">
        <f t="shared" si="4"/>
        <v>#N/A</v>
      </c>
      <c r="I105" s="67">
        <f t="shared" si="5"/>
        <v>9</v>
      </c>
    </row>
    <row r="106" spans="1:9" x14ac:dyDescent="0.25">
      <c r="A106" s="67" t="s">
        <v>118</v>
      </c>
      <c r="B106" s="67" t="s">
        <v>53</v>
      </c>
      <c r="C106" s="67" t="b">
        <f>FALSE</f>
        <v>0</v>
      </c>
      <c r="D106" s="67" t="e">
        <f>VLOOKUP(A106,Modulos!A:C,2,FALSE)</f>
        <v>#N/A</v>
      </c>
      <c r="E106" s="67" t="str">
        <f>IF(C106,"Nenhuma",VLOOKUP(B106,Funcoes_Outputs!B:C,2,FALSE))</f>
        <v>calcular_eventos</v>
      </c>
      <c r="F106" s="67" t="e">
        <f t="shared" si="3"/>
        <v>#N/A</v>
      </c>
      <c r="G106" s="67" t="e">
        <f>VLOOKUP(A106,Modulos!$A:$C,2,FALSE)</f>
        <v>#N/A</v>
      </c>
      <c r="H106" s="67" t="e">
        <f t="shared" si="4"/>
        <v>#N/A</v>
      </c>
      <c r="I106" s="67">
        <f t="shared" si="5"/>
        <v>7</v>
      </c>
    </row>
    <row r="107" spans="1:9" x14ac:dyDescent="0.25">
      <c r="A107" s="67" t="s">
        <v>118</v>
      </c>
      <c r="B107" s="67" t="s">
        <v>57</v>
      </c>
      <c r="C107" s="67" t="b">
        <f>FALSE</f>
        <v>0</v>
      </c>
      <c r="D107" s="67" t="e">
        <f>VLOOKUP(A107,Modulos!A:C,2,FALSE)</f>
        <v>#N/A</v>
      </c>
      <c r="E107" s="67" t="str">
        <f>IF(C107,"Nenhuma",VLOOKUP(B107,Funcoes_Outputs!B:C,2,FALSE))</f>
        <v>calcular_eventos</v>
      </c>
      <c r="F107" s="67" t="e">
        <f t="shared" si="3"/>
        <v>#N/A</v>
      </c>
      <c r="G107" s="67" t="e">
        <f>VLOOKUP(A107,Modulos!$A:$C,2,FALSE)</f>
        <v>#N/A</v>
      </c>
      <c r="H107" s="67" t="e">
        <f t="shared" si="4"/>
        <v>#N/A</v>
      </c>
      <c r="I107" s="67">
        <f t="shared" si="5"/>
        <v>2</v>
      </c>
    </row>
    <row r="108" spans="1:9" x14ac:dyDescent="0.25">
      <c r="A108" s="67" t="s">
        <v>118</v>
      </c>
      <c r="B108" s="67" t="s">
        <v>61</v>
      </c>
      <c r="C108" s="67" t="b">
        <f>FALSE</f>
        <v>0</v>
      </c>
      <c r="D108" s="67" t="e">
        <f>VLOOKUP(A108,Modulos!A:C,2,FALSE)</f>
        <v>#N/A</v>
      </c>
      <c r="E108" s="67" t="str">
        <f>IF(C108,"Nenhuma",VLOOKUP(B108,Funcoes_Outputs!B:C,2,FALSE))</f>
        <v>calcular_eventos</v>
      </c>
      <c r="F108" s="67" t="e">
        <f t="shared" si="3"/>
        <v>#N/A</v>
      </c>
      <c r="G108" s="67" t="e">
        <f>VLOOKUP(A108,Modulos!$A:$C,2,FALSE)</f>
        <v>#N/A</v>
      </c>
      <c r="H108" s="67" t="e">
        <f t="shared" si="4"/>
        <v>#N/A</v>
      </c>
      <c r="I108" s="67">
        <f t="shared" si="5"/>
        <v>6</v>
      </c>
    </row>
    <row r="109" spans="1:9" x14ac:dyDescent="0.25">
      <c r="A109" s="67" t="s">
        <v>118</v>
      </c>
      <c r="B109" s="67" t="s">
        <v>65</v>
      </c>
      <c r="C109" s="67" t="b">
        <f>FALSE</f>
        <v>0</v>
      </c>
      <c r="D109" s="67" t="e">
        <f>VLOOKUP(A109,Modulos!A:C,2,FALSE)</f>
        <v>#N/A</v>
      </c>
      <c r="E109" s="67" t="str">
        <f>IF(C109,"Nenhuma",VLOOKUP(B109,Funcoes_Outputs!B:C,2,FALSE))</f>
        <v>calcular_eventos</v>
      </c>
      <c r="F109" s="67" t="e">
        <f t="shared" si="3"/>
        <v>#N/A</v>
      </c>
      <c r="G109" s="67" t="e">
        <f>VLOOKUP(A109,Modulos!$A:$C,2,FALSE)</f>
        <v>#N/A</v>
      </c>
      <c r="H109" s="67" t="e">
        <f t="shared" si="4"/>
        <v>#N/A</v>
      </c>
      <c r="I109" s="67">
        <f t="shared" si="5"/>
        <v>2</v>
      </c>
    </row>
    <row r="110" spans="1:9" x14ac:dyDescent="0.25">
      <c r="A110" s="67" t="s">
        <v>118</v>
      </c>
      <c r="B110" s="67" t="s">
        <v>54</v>
      </c>
      <c r="C110" s="67" t="b">
        <f>FALSE</f>
        <v>0</v>
      </c>
      <c r="D110" s="67" t="e">
        <f>VLOOKUP(A110,Modulos!A:C,2,FALSE)</f>
        <v>#N/A</v>
      </c>
      <c r="E110" s="67" t="str">
        <f>IF(C110,"Nenhuma",VLOOKUP(B110,Funcoes_Outputs!B:C,2,FALSE))</f>
        <v>calcular_eventos</v>
      </c>
      <c r="F110" s="67" t="e">
        <f t="shared" si="3"/>
        <v>#N/A</v>
      </c>
      <c r="G110" s="67" t="e">
        <f>VLOOKUP(A110,Modulos!$A:$C,2,FALSE)</f>
        <v>#N/A</v>
      </c>
      <c r="H110" s="67" t="e">
        <f t="shared" si="4"/>
        <v>#N/A</v>
      </c>
      <c r="I110" s="67">
        <f t="shared" si="5"/>
        <v>8</v>
      </c>
    </row>
    <row r="111" spans="1:9" x14ac:dyDescent="0.25">
      <c r="A111" s="67" t="s">
        <v>118</v>
      </c>
      <c r="B111" s="67" t="s">
        <v>58</v>
      </c>
      <c r="C111" s="67" t="b">
        <f>FALSE</f>
        <v>0</v>
      </c>
      <c r="D111" s="67" t="e">
        <f>VLOOKUP(A111,Modulos!A:C,2,FALSE)</f>
        <v>#N/A</v>
      </c>
      <c r="E111" s="67" t="str">
        <f>IF(C111,"Nenhuma",VLOOKUP(B111,Funcoes_Outputs!B:C,2,FALSE))</f>
        <v>calcular_eventos</v>
      </c>
      <c r="F111" s="67" t="e">
        <f t="shared" si="3"/>
        <v>#N/A</v>
      </c>
      <c r="G111" s="67" t="e">
        <f>VLOOKUP(A111,Modulos!$A:$C,2,FALSE)</f>
        <v>#N/A</v>
      </c>
      <c r="H111" s="67" t="e">
        <f t="shared" si="4"/>
        <v>#N/A</v>
      </c>
      <c r="I111" s="67">
        <f t="shared" si="5"/>
        <v>4</v>
      </c>
    </row>
    <row r="112" spans="1:9" x14ac:dyDescent="0.25">
      <c r="A112" s="67" t="s">
        <v>118</v>
      </c>
      <c r="B112" s="67" t="s">
        <v>62</v>
      </c>
      <c r="C112" s="67" t="b">
        <f>FALSE</f>
        <v>0</v>
      </c>
      <c r="D112" s="67" t="e">
        <f>VLOOKUP(A112,Modulos!A:C,2,FALSE)</f>
        <v>#N/A</v>
      </c>
      <c r="E112" s="67" t="str">
        <f>IF(C112,"Nenhuma",VLOOKUP(B112,Funcoes_Outputs!B:C,2,FALSE))</f>
        <v>calcular_eventos</v>
      </c>
      <c r="F112" s="67" t="e">
        <f t="shared" si="3"/>
        <v>#N/A</v>
      </c>
      <c r="G112" s="67" t="e">
        <f>VLOOKUP(A112,Modulos!$A:$C,2,FALSE)</f>
        <v>#N/A</v>
      </c>
      <c r="H112" s="67" t="e">
        <f t="shared" si="4"/>
        <v>#N/A</v>
      </c>
      <c r="I112" s="67">
        <f t="shared" si="5"/>
        <v>7</v>
      </c>
    </row>
    <row r="113" spans="1:9" x14ac:dyDescent="0.25">
      <c r="A113" s="67" t="s">
        <v>118</v>
      </c>
      <c r="B113" s="67" t="s">
        <v>66</v>
      </c>
      <c r="C113" s="67" t="b">
        <f>FALSE</f>
        <v>0</v>
      </c>
      <c r="D113" s="67" t="e">
        <f>VLOOKUP(A113,Modulos!A:C,2,FALSE)</f>
        <v>#N/A</v>
      </c>
      <c r="E113" s="67" t="str">
        <f>IF(C113,"Nenhuma",VLOOKUP(B113,Funcoes_Outputs!B:C,2,FALSE))</f>
        <v>calcular_eventos</v>
      </c>
      <c r="F113" s="67" t="e">
        <f t="shared" si="3"/>
        <v>#N/A</v>
      </c>
      <c r="G113" s="67" t="e">
        <f>VLOOKUP(A113,Modulos!$A:$C,2,FALSE)</f>
        <v>#N/A</v>
      </c>
      <c r="H113" s="67" t="e">
        <f t="shared" si="4"/>
        <v>#N/A</v>
      </c>
      <c r="I113" s="67">
        <f t="shared" si="5"/>
        <v>4</v>
      </c>
    </row>
    <row r="114" spans="1:9" x14ac:dyDescent="0.25">
      <c r="A114" s="67" t="s">
        <v>118</v>
      </c>
      <c r="B114" s="67" t="s">
        <v>51</v>
      </c>
      <c r="C114" s="67" t="b">
        <f>FALSE</f>
        <v>0</v>
      </c>
      <c r="D114" s="67" t="e">
        <f>VLOOKUP(A114,Modulos!A:C,2,FALSE)</f>
        <v>#N/A</v>
      </c>
      <c r="E114" s="67" t="str">
        <f>IF(C114,"Nenhuma",VLOOKUP(B114,Funcoes_Outputs!B:C,2,FALSE))</f>
        <v>calcular_eventos</v>
      </c>
      <c r="F114" s="67" t="e">
        <f t="shared" si="3"/>
        <v>#N/A</v>
      </c>
      <c r="G114" s="67" t="e">
        <f>VLOOKUP(A114,Modulos!$A:$C,2,FALSE)</f>
        <v>#N/A</v>
      </c>
      <c r="H114" s="67" t="e">
        <f t="shared" si="4"/>
        <v>#N/A</v>
      </c>
      <c r="I114" s="67">
        <f t="shared" si="5"/>
        <v>9</v>
      </c>
    </row>
    <row r="115" spans="1:9" x14ac:dyDescent="0.25">
      <c r="A115" s="67" t="s">
        <v>118</v>
      </c>
      <c r="B115" s="67" t="s">
        <v>55</v>
      </c>
      <c r="C115" s="67" t="b">
        <f>FALSE</f>
        <v>0</v>
      </c>
      <c r="D115" s="67" t="e">
        <f>VLOOKUP(A115,Modulos!A:C,2,FALSE)</f>
        <v>#N/A</v>
      </c>
      <c r="E115" s="67" t="str">
        <f>IF(C115,"Nenhuma",VLOOKUP(B115,Funcoes_Outputs!B:C,2,FALSE))</f>
        <v>calcular_eventos</v>
      </c>
      <c r="F115" s="67" t="e">
        <f t="shared" si="3"/>
        <v>#N/A</v>
      </c>
      <c r="G115" s="67" t="e">
        <f>VLOOKUP(A115,Modulos!$A:$C,2,FALSE)</f>
        <v>#N/A</v>
      </c>
      <c r="H115" s="67" t="e">
        <f t="shared" si="4"/>
        <v>#N/A</v>
      </c>
      <c r="I115" s="67">
        <f t="shared" si="5"/>
        <v>4</v>
      </c>
    </row>
    <row r="116" spans="1:9" x14ac:dyDescent="0.25">
      <c r="A116" s="67" t="s">
        <v>118</v>
      </c>
      <c r="B116" s="67" t="s">
        <v>59</v>
      </c>
      <c r="C116" s="67" t="b">
        <f>FALSE</f>
        <v>0</v>
      </c>
      <c r="D116" s="67" t="e">
        <f>VLOOKUP(A116,Modulos!A:C,2,FALSE)</f>
        <v>#N/A</v>
      </c>
      <c r="E116" s="67" t="str">
        <f>IF(C116,"Nenhuma",VLOOKUP(B116,Funcoes_Outputs!B:C,2,FALSE))</f>
        <v>calcular_eventos</v>
      </c>
      <c r="F116" s="67" t="e">
        <f t="shared" si="3"/>
        <v>#N/A</v>
      </c>
      <c r="G116" s="67" t="e">
        <f>VLOOKUP(A116,Modulos!$A:$C,2,FALSE)</f>
        <v>#N/A</v>
      </c>
      <c r="H116" s="67" t="e">
        <f t="shared" si="4"/>
        <v>#N/A</v>
      </c>
      <c r="I116" s="67">
        <f t="shared" si="5"/>
        <v>8</v>
      </c>
    </row>
    <row r="117" spans="1:9" x14ac:dyDescent="0.25">
      <c r="A117" s="67" t="s">
        <v>118</v>
      </c>
      <c r="B117" s="67" t="s">
        <v>63</v>
      </c>
      <c r="C117" s="67" t="b">
        <f>FALSE</f>
        <v>0</v>
      </c>
      <c r="D117" s="67" t="e">
        <f>VLOOKUP(A117,Modulos!A:C,2,FALSE)</f>
        <v>#N/A</v>
      </c>
      <c r="E117" s="67" t="str">
        <f>IF(C117,"Nenhuma",VLOOKUP(B117,Funcoes_Outputs!B:C,2,FALSE))</f>
        <v>calcular_eventos</v>
      </c>
      <c r="F117" s="67" t="e">
        <f t="shared" si="3"/>
        <v>#N/A</v>
      </c>
      <c r="G117" s="67" t="e">
        <f>VLOOKUP(A117,Modulos!$A:$C,2,FALSE)</f>
        <v>#N/A</v>
      </c>
      <c r="H117" s="67" t="e">
        <f t="shared" si="4"/>
        <v>#N/A</v>
      </c>
      <c r="I117" s="67">
        <f t="shared" si="5"/>
        <v>4</v>
      </c>
    </row>
    <row r="118" spans="1:9" x14ac:dyDescent="0.25">
      <c r="A118" s="67" t="s">
        <v>118</v>
      </c>
      <c r="B118" s="67" t="s">
        <v>52</v>
      </c>
      <c r="C118" s="67" t="b">
        <f>FALSE</f>
        <v>0</v>
      </c>
      <c r="D118" s="67" t="e">
        <f>VLOOKUP(A118,Modulos!A:C,2,FALSE)</f>
        <v>#N/A</v>
      </c>
      <c r="E118" s="67" t="str">
        <f>IF(C118,"Nenhuma",VLOOKUP(B118,Funcoes_Outputs!B:C,2,FALSE))</f>
        <v>calcular_eventos</v>
      </c>
      <c r="F118" s="67" t="e">
        <f t="shared" si="3"/>
        <v>#N/A</v>
      </c>
      <c r="G118" s="67" t="e">
        <f>VLOOKUP(A118,Modulos!$A:$C,2,FALSE)</f>
        <v>#N/A</v>
      </c>
      <c r="H118" s="67" t="e">
        <f t="shared" si="4"/>
        <v>#N/A</v>
      </c>
      <c r="I118" s="67">
        <f t="shared" si="5"/>
        <v>10</v>
      </c>
    </row>
    <row r="119" spans="1:9" x14ac:dyDescent="0.25">
      <c r="A119" s="67" t="s">
        <v>118</v>
      </c>
      <c r="B119" s="67" t="s">
        <v>56</v>
      </c>
      <c r="C119" s="67" t="b">
        <f>FALSE</f>
        <v>0</v>
      </c>
      <c r="D119" s="67" t="e">
        <f>VLOOKUP(A119,Modulos!A:C,2,FALSE)</f>
        <v>#N/A</v>
      </c>
      <c r="E119" s="67" t="str">
        <f>IF(C119,"Nenhuma",VLOOKUP(B119,Funcoes_Outputs!B:C,2,FALSE))</f>
        <v>calcular_eventos</v>
      </c>
      <c r="F119" s="67" t="e">
        <f t="shared" si="3"/>
        <v>#N/A</v>
      </c>
      <c r="G119" s="67" t="e">
        <f>VLOOKUP(A119,Modulos!$A:$C,2,FALSE)</f>
        <v>#N/A</v>
      </c>
      <c r="H119" s="67" t="e">
        <f t="shared" si="4"/>
        <v>#N/A</v>
      </c>
      <c r="I119" s="67">
        <f t="shared" si="5"/>
        <v>5</v>
      </c>
    </row>
    <row r="120" spans="1:9" x14ac:dyDescent="0.25">
      <c r="A120" s="67" t="s">
        <v>118</v>
      </c>
      <c r="B120" s="67" t="s">
        <v>60</v>
      </c>
      <c r="C120" s="67" t="b">
        <f>FALSE</f>
        <v>0</v>
      </c>
      <c r="D120" s="67" t="e">
        <f>VLOOKUP(A120,Modulos!A:C,2,FALSE)</f>
        <v>#N/A</v>
      </c>
      <c r="E120" s="67" t="str">
        <f>IF(C120,"Nenhuma",VLOOKUP(B120,Funcoes_Outputs!B:C,2,FALSE))</f>
        <v>calcular_eventos</v>
      </c>
      <c r="F120" s="67" t="e">
        <f t="shared" si="3"/>
        <v>#N/A</v>
      </c>
      <c r="G120" s="67" t="e">
        <f>VLOOKUP(A120,Modulos!$A:$C,2,FALSE)</f>
        <v>#N/A</v>
      </c>
      <c r="H120" s="67" t="e">
        <f t="shared" si="4"/>
        <v>#N/A</v>
      </c>
      <c r="I120" s="67">
        <f t="shared" si="5"/>
        <v>9</v>
      </c>
    </row>
    <row r="121" spans="1:9" x14ac:dyDescent="0.25">
      <c r="A121" s="67" t="s">
        <v>118</v>
      </c>
      <c r="B121" s="67" t="s">
        <v>64</v>
      </c>
      <c r="C121" s="67" t="b">
        <f>FALSE</f>
        <v>0</v>
      </c>
      <c r="D121" s="67" t="e">
        <f>VLOOKUP(A121,Modulos!A:C,2,FALSE)</f>
        <v>#N/A</v>
      </c>
      <c r="E121" s="67" t="str">
        <f>IF(C121,"Nenhuma",VLOOKUP(B121,Funcoes_Outputs!B:C,2,FALSE))</f>
        <v>calcular_eventos</v>
      </c>
      <c r="F121" s="67" t="e">
        <f t="shared" si="3"/>
        <v>#N/A</v>
      </c>
      <c r="G121" s="67" t="e">
        <f>VLOOKUP(A121,Modulos!$A:$C,2,FALSE)</f>
        <v>#N/A</v>
      </c>
      <c r="H121" s="67" t="e">
        <f t="shared" si="4"/>
        <v>#N/A</v>
      </c>
      <c r="I121" s="67">
        <f t="shared" si="5"/>
        <v>5</v>
      </c>
    </row>
    <row r="122" spans="1:9" x14ac:dyDescent="0.25">
      <c r="A122" s="67" t="s">
        <v>118</v>
      </c>
      <c r="B122" s="67" t="s">
        <v>50</v>
      </c>
      <c r="C122" s="67" t="b">
        <f>FALSE</f>
        <v>0</v>
      </c>
      <c r="D122" s="67" t="e">
        <f>VLOOKUP(A122,Modulos!A:C,2,FALSE)</f>
        <v>#N/A</v>
      </c>
      <c r="E122" s="67" t="str">
        <f>IF(C122,"Nenhuma",VLOOKUP(B122,Funcoes_Outputs!B:C,2,FALSE))</f>
        <v>calcular_faltas</v>
      </c>
      <c r="F122" s="67" t="e">
        <f t="shared" si="3"/>
        <v>#N/A</v>
      </c>
      <c r="G122" s="67" t="e">
        <f>VLOOKUP(A122,Modulos!$A:$C,2,FALSE)</f>
        <v>#N/A</v>
      </c>
      <c r="H122" s="67" t="e">
        <f t="shared" si="4"/>
        <v>#N/A</v>
      </c>
      <c r="I122" s="67">
        <f t="shared" si="5"/>
        <v>2</v>
      </c>
    </row>
    <row r="123" spans="1:9" x14ac:dyDescent="0.25">
      <c r="A123" s="67" t="s">
        <v>221</v>
      </c>
      <c r="B123" s="67" t="s">
        <v>219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221</v>
      </c>
      <c r="B124" s="67" t="s">
        <v>471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221</v>
      </c>
      <c r="B125" s="67" t="s">
        <v>79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221</v>
      </c>
      <c r="B126" s="67" t="s">
        <v>80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213</v>
      </c>
      <c r="B127" s="67" t="s">
        <v>469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213</v>
      </c>
      <c r="B128" s="67" t="s">
        <v>470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213</v>
      </c>
      <c r="B129" s="67" t="s">
        <v>53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213</v>
      </c>
      <c r="B130" s="67" t="s">
        <v>54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213</v>
      </c>
      <c r="B131" s="67" t="s">
        <v>51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213</v>
      </c>
      <c r="B132" s="67" t="s">
        <v>52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114</v>
      </c>
      <c r="B133" s="67" t="s">
        <v>115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114</v>
      </c>
      <c r="B134" s="67" t="s">
        <v>53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114</v>
      </c>
      <c r="B135" s="67" t="s">
        <v>61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114</v>
      </c>
      <c r="B136" s="67" t="s">
        <v>54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114</v>
      </c>
      <c r="B137" s="67" t="s">
        <v>62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114</v>
      </c>
      <c r="B138" s="67" t="s">
        <v>51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114</v>
      </c>
      <c r="B139" s="67" t="s">
        <v>59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114</v>
      </c>
      <c r="B140" s="67" t="s">
        <v>52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114</v>
      </c>
      <c r="B141" s="67" t="s">
        <v>60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102</v>
      </c>
      <c r="B142" s="67" t="s">
        <v>103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102</v>
      </c>
      <c r="B143" s="67" t="s">
        <v>12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102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102</v>
      </c>
      <c r="B145" s="67" t="s">
        <v>13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153</v>
      </c>
      <c r="B146" s="67" t="s">
        <v>154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157</v>
      </c>
      <c r="B147" s="67" t="s">
        <v>223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148</v>
      </c>
      <c r="B148" s="67" t="s">
        <v>52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148</v>
      </c>
      <c r="B149" s="67" t="s">
        <v>56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148</v>
      </c>
      <c r="B150" s="67" t="s">
        <v>60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148</v>
      </c>
      <c r="B151" s="67" t="s">
        <v>64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148</v>
      </c>
      <c r="B152" s="67" t="s">
        <v>51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148</v>
      </c>
      <c r="B153" s="67" t="s">
        <v>55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148</v>
      </c>
      <c r="B154" s="67" t="s">
        <v>59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148</v>
      </c>
      <c r="B155" s="67" t="s">
        <v>63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148</v>
      </c>
      <c r="B156" s="67" t="s">
        <v>152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148</v>
      </c>
      <c r="B157" s="67" t="s">
        <v>151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141</v>
      </c>
      <c r="B158" s="67" t="s">
        <v>142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141</v>
      </c>
      <c r="B159" s="67" t="s">
        <v>143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141</v>
      </c>
      <c r="B160" s="67" t="s">
        <v>144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141</v>
      </c>
      <c r="B161" s="67" t="s">
        <v>145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141</v>
      </c>
      <c r="B162" s="11" t="s">
        <v>465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141</v>
      </c>
      <c r="B163" s="11" t="s">
        <v>467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136</v>
      </c>
      <c r="B164" s="67" t="s">
        <v>135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136</v>
      </c>
      <c r="B165" s="67" t="s">
        <v>137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136</v>
      </c>
      <c r="B166" s="67" t="s">
        <v>138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111</v>
      </c>
      <c r="B167" s="67" t="s">
        <v>110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111</v>
      </c>
      <c r="B168" s="67" t="s">
        <v>53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111</v>
      </c>
      <c r="B169" s="67" t="s">
        <v>61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111</v>
      </c>
      <c r="B170" s="67" t="s">
        <v>54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111</v>
      </c>
      <c r="B171" s="67" t="s">
        <v>62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111</v>
      </c>
      <c r="B172" s="67" t="s">
        <v>51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111</v>
      </c>
      <c r="B173" s="67" t="s">
        <v>59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111</v>
      </c>
      <c r="B174" s="67" t="s">
        <v>52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111</v>
      </c>
      <c r="B175" s="67" t="s">
        <v>60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459</v>
      </c>
      <c r="B176" s="67" t="s">
        <v>472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460</v>
      </c>
      <c r="B177" s="11" t="s">
        <v>539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460</v>
      </c>
      <c r="B178" s="67" t="s">
        <v>473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460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460</v>
      </c>
      <c r="B180" s="67" t="s">
        <v>12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460</v>
      </c>
      <c r="B181" s="67" t="s">
        <v>474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460</v>
      </c>
      <c r="B182" s="67" t="s">
        <v>53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460</v>
      </c>
      <c r="B183" s="67" t="s">
        <v>61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460</v>
      </c>
      <c r="B184" s="67" t="s">
        <v>54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460</v>
      </c>
      <c r="B185" s="67" t="s">
        <v>62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460</v>
      </c>
      <c r="B186" s="67" t="s">
        <v>51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460</v>
      </c>
      <c r="B187" s="67" t="s">
        <v>59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460</v>
      </c>
      <c r="B188" s="67" t="s">
        <v>52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460</v>
      </c>
      <c r="B189" s="67" t="s">
        <v>60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68</v>
      </c>
      <c r="B190" s="67" t="s">
        <v>52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68</v>
      </c>
      <c r="B191" s="67" t="s">
        <v>54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68</v>
      </c>
      <c r="B192" s="67" t="s">
        <v>56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68</v>
      </c>
      <c r="B193" s="67" t="s">
        <v>58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68</v>
      </c>
      <c r="B194" s="67" t="s">
        <v>60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68</v>
      </c>
      <c r="B195" s="67" t="s">
        <v>62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68</v>
      </c>
      <c r="B196" s="67" t="s">
        <v>64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68</v>
      </c>
      <c r="B197" s="67" t="s">
        <v>66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68</v>
      </c>
      <c r="B198" s="67" t="s">
        <v>69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68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131</v>
      </c>
      <c r="B200" s="67" t="s">
        <v>122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131</v>
      </c>
      <c r="B201" s="67" t="s">
        <v>123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131</v>
      </c>
      <c r="B202" s="67" t="s">
        <v>124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131</v>
      </c>
      <c r="B203" s="67" t="s">
        <v>125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131</v>
      </c>
      <c r="B204" s="67" t="s">
        <v>126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131</v>
      </c>
      <c r="B205" s="11" t="s">
        <v>465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131</v>
      </c>
      <c r="B206" s="11" t="s">
        <v>467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131</v>
      </c>
      <c r="B207" s="67" t="s">
        <v>52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131</v>
      </c>
      <c r="B208" s="67" t="s">
        <v>56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131</v>
      </c>
      <c r="B209" s="67" t="s">
        <v>60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131</v>
      </c>
      <c r="B210" s="67" t="s">
        <v>64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131</v>
      </c>
      <c r="B211" s="67" t="s">
        <v>54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131</v>
      </c>
      <c r="B212" s="67" t="s">
        <v>58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131</v>
      </c>
      <c r="B213" s="67" t="s">
        <v>62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131</v>
      </c>
      <c r="B214" s="67" t="s">
        <v>66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131</v>
      </c>
      <c r="B215" s="67" t="s">
        <v>132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131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76</v>
      </c>
      <c r="B217" s="11" t="s">
        <v>548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76</v>
      </c>
      <c r="B218" s="11" t="s">
        <v>553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76</v>
      </c>
      <c r="B219" s="11" t="s">
        <v>554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76</v>
      </c>
      <c r="B220" s="11" t="s">
        <v>555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76</v>
      </c>
      <c r="B221" s="11" t="s">
        <v>556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76</v>
      </c>
      <c r="B222" s="11" t="s">
        <v>547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76</v>
      </c>
      <c r="B223" s="11" t="s">
        <v>549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76</v>
      </c>
      <c r="B224" s="11" t="s">
        <v>550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76</v>
      </c>
      <c r="B225" s="11" t="s">
        <v>551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76</v>
      </c>
      <c r="B226" s="11" t="s">
        <v>552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475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458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458</v>
      </c>
      <c r="B37" s="37" t="s">
        <v>476</v>
      </c>
      <c r="C37" s="37" t="str">
        <f t="shared" si="1"/>
        <v>calcular_fap</v>
      </c>
    </row>
    <row r="38" spans="1:3" x14ac:dyDescent="0.25">
      <c r="A38" s="37" t="s">
        <v>458</v>
      </c>
      <c r="B38" s="37" t="s">
        <v>477</v>
      </c>
      <c r="C38" s="37" t="str">
        <f t="shared" si="1"/>
        <v>calcular_fap</v>
      </c>
    </row>
    <row r="39" spans="1:3" x14ac:dyDescent="0.25">
      <c r="A39" s="37" t="s">
        <v>458</v>
      </c>
      <c r="B39" s="37" t="s">
        <v>478</v>
      </c>
      <c r="C39" s="37" t="str">
        <f t="shared" si="1"/>
        <v>calcular_fap</v>
      </c>
    </row>
    <row r="40" spans="1:3" x14ac:dyDescent="0.25">
      <c r="A40" s="37" t="s">
        <v>458</v>
      </c>
      <c r="B40" s="37" t="s">
        <v>479</v>
      </c>
      <c r="C40" s="37" t="str">
        <f t="shared" si="1"/>
        <v>calcular_fap</v>
      </c>
    </row>
    <row r="41" spans="1:3" x14ac:dyDescent="0.25">
      <c r="A41" s="37" t="s">
        <v>458</v>
      </c>
      <c r="B41" s="37" t="s">
        <v>480</v>
      </c>
      <c r="C41" s="37" t="str">
        <f t="shared" si="1"/>
        <v>calcular_fap</v>
      </c>
    </row>
    <row r="42" spans="1:3" x14ac:dyDescent="0.25">
      <c r="A42" s="37" t="s">
        <v>458</v>
      </c>
      <c r="B42" s="37" t="s">
        <v>481</v>
      </c>
      <c r="C42" s="37" t="str">
        <f t="shared" si="1"/>
        <v>calcular_fap</v>
      </c>
    </row>
    <row r="43" spans="1:3" x14ac:dyDescent="0.25">
      <c r="A43" s="37" t="s">
        <v>458</v>
      </c>
      <c r="B43" s="37" t="s">
        <v>482</v>
      </c>
      <c r="C43" s="37" t="str">
        <f t="shared" si="1"/>
        <v>calcular_fap</v>
      </c>
    </row>
    <row r="44" spans="1:3" x14ac:dyDescent="0.25">
      <c r="A44" s="37" t="s">
        <v>458</v>
      </c>
      <c r="B44" s="37" t="s">
        <v>483</v>
      </c>
      <c r="C44" s="37" t="str">
        <f t="shared" si="1"/>
        <v>calcular_fap</v>
      </c>
    </row>
    <row r="45" spans="1:3" x14ac:dyDescent="0.25">
      <c r="A45" s="37" t="s">
        <v>458</v>
      </c>
      <c r="B45" s="37" t="s">
        <v>484</v>
      </c>
      <c r="C45" s="37" t="str">
        <f t="shared" si="1"/>
        <v>calcular_fap</v>
      </c>
    </row>
    <row r="46" spans="1:3" x14ac:dyDescent="0.25">
      <c r="A46" s="37" t="s">
        <v>458</v>
      </c>
      <c r="B46" s="37" t="s">
        <v>485</v>
      </c>
      <c r="C46" s="37" t="str">
        <f t="shared" si="1"/>
        <v>calcular_fap</v>
      </c>
    </row>
    <row r="47" spans="1:3" x14ac:dyDescent="0.25">
      <c r="A47" s="37" t="s">
        <v>458</v>
      </c>
      <c r="B47" s="37" t="s">
        <v>486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540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541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542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543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544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459</v>
      </c>
      <c r="B78" s="56" t="s">
        <v>472</v>
      </c>
      <c r="C78" s="37" t="str">
        <f t="shared" si="2"/>
        <v>calcular_seguro_patrimonial</v>
      </c>
    </row>
    <row r="79" spans="1:3" x14ac:dyDescent="0.25">
      <c r="A79" s="37" t="s">
        <v>460</v>
      </c>
      <c r="B79" s="11" t="s">
        <v>487</v>
      </c>
      <c r="C79" s="37" t="str">
        <f t="shared" si="2"/>
        <v>calcular_taxas_acidentes</v>
      </c>
    </row>
    <row r="80" spans="1:3" x14ac:dyDescent="0.25">
      <c r="A80" s="37" t="s">
        <v>460</v>
      </c>
      <c r="B80" s="11" t="s">
        <v>488</v>
      </c>
      <c r="C80" s="37" t="str">
        <f t="shared" si="2"/>
        <v>calcular_taxas_acidentes</v>
      </c>
    </row>
    <row r="81" spans="1:3" x14ac:dyDescent="0.25">
      <c r="A81" s="37" t="s">
        <v>460</v>
      </c>
      <c r="B81" s="11" t="s">
        <v>465</v>
      </c>
      <c r="C81" s="37" t="str">
        <f t="shared" si="2"/>
        <v>calcular_taxas_acidentes</v>
      </c>
    </row>
    <row r="82" spans="1:3" x14ac:dyDescent="0.25">
      <c r="A82" s="37" t="s">
        <v>460</v>
      </c>
      <c r="B82" s="11" t="s">
        <v>467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D1" sqref="A1:D1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2017</v>
      </c>
      <c r="D2" s="3">
        <v>1200000</v>
      </c>
    </row>
    <row r="3" spans="1:4" x14ac:dyDescent="0.25">
      <c r="A3" t="s">
        <v>9</v>
      </c>
      <c r="B3" t="s">
        <v>30</v>
      </c>
      <c r="C3" s="9">
        <f>C2+1</f>
        <v>2018</v>
      </c>
      <c r="D3" s="3">
        <v>250000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20</v>
      </c>
      <c r="B7" s="37" t="s">
        <v>30</v>
      </c>
      <c r="C7" s="9">
        <f>C2</f>
        <v>2017</v>
      </c>
      <c r="D7" s="3">
        <v>400000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2018</v>
      </c>
      <c r="D8" s="3">
        <v>20000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20</v>
      </c>
      <c r="B10" s="37" t="s">
        <v>30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20</v>
      </c>
      <c r="B11" s="37" t="s">
        <v>30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2017</v>
      </c>
      <c r="D12" s="3">
        <v>76000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21</v>
      </c>
      <c r="B15" s="37" t="s">
        <v>30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21</v>
      </c>
      <c r="B16" s="37" t="s">
        <v>30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240</v>
      </c>
      <c r="B17" s="37" t="s">
        <v>30</v>
      </c>
      <c r="C17" s="9">
        <f>C12</f>
        <v>2017</v>
      </c>
      <c r="D17" s="3">
        <v>0</v>
      </c>
    </row>
    <row r="18" spans="1:4" x14ac:dyDescent="0.25">
      <c r="A18" s="37" t="s">
        <v>240</v>
      </c>
      <c r="B18" s="37" t="s">
        <v>30</v>
      </c>
      <c r="C18" s="9">
        <f>C17+1</f>
        <v>2018</v>
      </c>
      <c r="D18" s="3">
        <v>0</v>
      </c>
    </row>
    <row r="19" spans="1:4" x14ac:dyDescent="0.25">
      <c r="A19" s="37" t="s">
        <v>240</v>
      </c>
      <c r="B19" s="37" t="s">
        <v>30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240</v>
      </c>
      <c r="B20" s="37" t="s">
        <v>30</v>
      </c>
      <c r="C20" s="9">
        <f t="shared" si="4"/>
        <v>2020</v>
      </c>
      <c r="D20" s="3">
        <v>0</v>
      </c>
    </row>
    <row r="21" spans="1:4" x14ac:dyDescent="0.25">
      <c r="A21" s="37" t="s">
        <v>240</v>
      </c>
      <c r="B21" s="37" t="s">
        <v>30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149"/>
  <sheetViews>
    <sheetView zoomScale="85" zoomScaleNormal="85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0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19" style="85" bestFit="1" customWidth="1"/>
    <col min="12" max="12" width="22.140625" style="85" bestFit="1" customWidth="1"/>
    <col min="13" max="13" width="76.42578125" style="85" bestFit="1" customWidth="1"/>
    <col min="14" max="16" width="9.140625" style="85"/>
    <col min="17" max="17" width="21" style="85" customWidth="1"/>
    <col min="18" max="18" width="28.42578125" style="85" customWidth="1"/>
    <col min="19" max="19" width="26.85546875" style="85" bestFit="1" customWidth="1"/>
    <col min="20" max="16384" width="9.140625" style="85"/>
  </cols>
  <sheetData>
    <row r="1" spans="1:19" x14ac:dyDescent="0.25">
      <c r="A1" s="84" t="s">
        <v>4</v>
      </c>
      <c r="B1" s="84" t="s">
        <v>532</v>
      </c>
      <c r="C1" s="84" t="s">
        <v>10</v>
      </c>
      <c r="D1" s="84" t="s">
        <v>5</v>
      </c>
      <c r="E1" s="84" t="s">
        <v>6</v>
      </c>
      <c r="F1" s="84" t="s">
        <v>7</v>
      </c>
      <c r="G1" s="84" t="s">
        <v>8</v>
      </c>
      <c r="H1" s="84" t="s">
        <v>546</v>
      </c>
      <c r="I1" s="84" t="s">
        <v>32</v>
      </c>
      <c r="J1" s="84" t="s">
        <v>455</v>
      </c>
      <c r="K1" s="95" t="s">
        <v>565</v>
      </c>
      <c r="L1" s="84" t="s">
        <v>490</v>
      </c>
      <c r="M1" s="84" t="s">
        <v>498</v>
      </c>
      <c r="N1" s="84" t="s">
        <v>502</v>
      </c>
      <c r="O1" s="84" t="s">
        <v>503</v>
      </c>
      <c r="P1" s="84" t="s">
        <v>504</v>
      </c>
      <c r="Q1" s="84" t="s">
        <v>545</v>
      </c>
      <c r="R1" s="95" t="s">
        <v>566</v>
      </c>
      <c r="S1" s="95" t="s">
        <v>567</v>
      </c>
    </row>
    <row r="2" spans="1:19" s="86" customFormat="1" ht="12.75" x14ac:dyDescent="0.2">
      <c r="A2" s="86" t="s">
        <v>83</v>
      </c>
      <c r="B2" s="86" t="str">
        <f>IF(VLOOKUP(A2,Verificação_Parametros!$A:$B,2,FALSE),"Sim","Não")</f>
        <v>Não</v>
      </c>
      <c r="C2" s="65" t="s">
        <v>453</v>
      </c>
      <c r="D2" s="86">
        <v>1E-4</v>
      </c>
      <c r="E2" s="86">
        <v>5.0000000000000001E-3</v>
      </c>
      <c r="F2" s="86">
        <v>0</v>
      </c>
      <c r="G2" s="86">
        <v>1</v>
      </c>
      <c r="H2" s="86">
        <v>0</v>
      </c>
      <c r="I2" s="86" t="s">
        <v>240</v>
      </c>
      <c r="J2" s="86" t="b">
        <f>IF(COUNTIF(ParametrosSemSeedFixa!$A:$A,Parametros!A2)&gt;0,FALSE,TRUE)</f>
        <v>1</v>
      </c>
      <c r="K2" s="86" t="b">
        <f>FALSE</f>
        <v>0</v>
      </c>
      <c r="L2" s="86" t="str">
        <f t="shared" ref="L2:L20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M2" s="86" t="str">
        <f>VLOOKUP(C2,Distribuições!$A$1:$F$13,6,FALSE)</f>
        <v>Parametro 1: média, Parametro 2: desvio padrão, Parametro 3: mínimo, Parametro 4: máximo</v>
      </c>
      <c r="N2" s="86">
        <f>COUNTIF(Verificação_Parametros!$A:$A,Parametros!A2)</f>
        <v>1</v>
      </c>
      <c r="O2" s="86" t="s">
        <v>505</v>
      </c>
      <c r="P2" s="86" t="s">
        <v>506</v>
      </c>
      <c r="Q2" s="86" t="b">
        <f>COUNTIF(Constantes!$A:$A,Parametros!A2)&gt;0</f>
        <v>0</v>
      </c>
      <c r="R2" s="86" t="b">
        <f>AND(G2&gt;D2,F2 &lt; D2)</f>
        <v>1</v>
      </c>
      <c r="S2" s="86" t="b">
        <f>AND(F2&gt;E2,D2 &lt; E2)</f>
        <v>0</v>
      </c>
    </row>
    <row r="3" spans="1:19" s="86" customFormat="1" ht="12.75" x14ac:dyDescent="0.2">
      <c r="A3" s="86" t="s">
        <v>219</v>
      </c>
      <c r="B3" s="86" t="str">
        <f>IF(VLOOKUP(A3,Verificação_Parametros!$A:$B,2,FALSE),"Sim","Não")</f>
        <v>Sim</v>
      </c>
      <c r="C3" s="86" t="s">
        <v>456</v>
      </c>
      <c r="D3" s="86">
        <f>1/20</f>
        <v>0.05</v>
      </c>
      <c r="H3" s="86">
        <v>0</v>
      </c>
      <c r="I3" s="86" t="s">
        <v>240</v>
      </c>
      <c r="J3" s="86" t="b">
        <f>IF(COUNTIF(ParametrosSemSeedFixa!$A:$A,Parametros!A3)&gt;0,FALSE,TRUE)</f>
        <v>1</v>
      </c>
      <c r="K3" s="86" t="b">
        <f>TRUE</f>
        <v>1</v>
      </c>
      <c r="L3" s="86" t="str">
        <f t="shared" si="0"/>
        <v>OK</v>
      </c>
      <c r="M3" s="86" t="str">
        <f>VLOOKUP(C3,Distribuições!$A$1:$F$13,6,FALSE)</f>
        <v>Parametro 1: taxa (eventos / ano)</v>
      </c>
      <c r="N3" s="86">
        <f>COUNTIF(Verificação_Parametros!$A:$A,Parametros!A3)</f>
        <v>1</v>
      </c>
      <c r="O3" s="86" t="s">
        <v>505</v>
      </c>
      <c r="P3" s="86" t="s">
        <v>507</v>
      </c>
      <c r="Q3" s="86" t="b">
        <f>COUNTIF(Constantes!$A:$A,Parametros!A3)&gt;0</f>
        <v>0</v>
      </c>
      <c r="R3" s="86" t="b">
        <f t="shared" ref="R3:R66" si="1">AND(G3&gt;D3,F3 &lt; D3)</f>
        <v>0</v>
      </c>
      <c r="S3" s="86" t="b">
        <f t="shared" ref="S3:S66" si="2">AND(F3&gt;E3,D3 &lt; E3)</f>
        <v>0</v>
      </c>
    </row>
    <row r="4" spans="1:19" s="86" customFormat="1" ht="12.75" x14ac:dyDescent="0.2">
      <c r="A4" s="86" t="s">
        <v>232</v>
      </c>
      <c r="B4" s="86" t="str">
        <f>IF(VLOOKUP(A4,Verificação_Parametros!$A:$B,2,FALSE),"Sim","Não")</f>
        <v>Sim</v>
      </c>
      <c r="C4" s="86" t="s">
        <v>453</v>
      </c>
      <c r="D4" s="87">
        <f>Eventos_ASIS!B2</f>
        <v>2.5409373235460192E-2</v>
      </c>
      <c r="E4" s="87">
        <f>Eventos_ASIS!C2</f>
        <v>3.5091606939056212E-2</v>
      </c>
      <c r="F4" s="86">
        <v>0</v>
      </c>
      <c r="G4" s="86">
        <v>1</v>
      </c>
      <c r="H4" s="86">
        <v>0</v>
      </c>
      <c r="I4" s="86" t="s">
        <v>240</v>
      </c>
      <c r="J4" s="86" t="b">
        <f>IF(COUNTIF(ParametrosSemSeedFixa!$A:$A,Parametros!A4)&gt;0,FALSE,TRUE)</f>
        <v>1</v>
      </c>
      <c r="K4" s="86" t="b">
        <f>TRUE</f>
        <v>1</v>
      </c>
      <c r="L4" s="86" t="str">
        <f t="shared" si="0"/>
        <v>OK</v>
      </c>
      <c r="M4" s="86" t="str">
        <f>VLOOKUP(C4,Distribuições!$A$1:$F$13,6,FALSE)</f>
        <v>Parametro 1: média, Parametro 2: desvio padrão, Parametro 3: mínimo, Parametro 4: máximo</v>
      </c>
      <c r="N4" s="86">
        <f>COUNTIF(Verificação_Parametros!$A:$A,Parametros!A4)</f>
        <v>1</v>
      </c>
      <c r="Q4" s="86" t="b">
        <f>COUNTIF(Constantes!$A:$A,Parametros!A4)&gt;0</f>
        <v>0</v>
      </c>
      <c r="R4" s="86" t="b">
        <f t="shared" si="1"/>
        <v>1</v>
      </c>
      <c r="S4" s="86" t="b">
        <f t="shared" si="2"/>
        <v>0</v>
      </c>
    </row>
    <row r="5" spans="1:19" s="86" customFormat="1" ht="12.75" x14ac:dyDescent="0.2">
      <c r="A5" s="86" t="s">
        <v>236</v>
      </c>
      <c r="B5" s="86" t="str">
        <f>IF(VLOOKUP(A5,Verificação_Parametros!$A:$B,2,FALSE),"Sim","Não")</f>
        <v>Sim</v>
      </c>
      <c r="C5" s="86" t="s">
        <v>453</v>
      </c>
      <c r="D5" s="87">
        <f>Eventos_ASIS!B3</f>
        <v>1.5245623941276116E-2</v>
      </c>
      <c r="E5" s="87">
        <f>Eventos_ASIS!C3</f>
        <v>7.208900261470543E-3</v>
      </c>
      <c r="F5" s="86">
        <v>0</v>
      </c>
      <c r="G5" s="86">
        <v>1</v>
      </c>
      <c r="H5" s="86">
        <v>0</v>
      </c>
      <c r="I5" s="86" t="s">
        <v>240</v>
      </c>
      <c r="J5" s="86" t="b">
        <f>IF(COUNTIF(ParametrosSemSeedFixa!$A:$A,Parametros!A5)&gt;0,FALSE,TRUE)</f>
        <v>1</v>
      </c>
      <c r="K5" s="86" t="b">
        <f>TRUE</f>
        <v>1</v>
      </c>
      <c r="L5" s="86" t="str">
        <f t="shared" si="0"/>
        <v>OK</v>
      </c>
      <c r="M5" s="86" t="str">
        <f>VLOOKUP(C5,Distribuições!$A$1:$F$13,6,FALSE)</f>
        <v>Parametro 1: média, Parametro 2: desvio padrão, Parametro 3: mínimo, Parametro 4: máximo</v>
      </c>
      <c r="N5" s="86">
        <f>COUNTIF(Verificação_Parametros!$A:$A,Parametros!A5)</f>
        <v>1</v>
      </c>
      <c r="Q5" s="86" t="b">
        <f>COUNTIF(Constantes!$A:$A,Parametros!A5)&gt;0</f>
        <v>0</v>
      </c>
      <c r="R5" s="86" t="b">
        <f t="shared" si="1"/>
        <v>1</v>
      </c>
      <c r="S5" s="86" t="b">
        <f t="shared" si="2"/>
        <v>0</v>
      </c>
    </row>
    <row r="6" spans="1:19" s="86" customFormat="1" ht="12.75" x14ac:dyDescent="0.2">
      <c r="A6" s="86" t="s">
        <v>224</v>
      </c>
      <c r="B6" s="86" t="str">
        <f>IF(VLOOKUP(A6,Verificação_Parametros!$A:$B,2,FALSE),"Sim","Não")</f>
        <v>Sim</v>
      </c>
      <c r="C6" s="86" t="s">
        <v>453</v>
      </c>
      <c r="D6" s="87">
        <f>Eventos_ASIS!B4</f>
        <v>2.5974025974025976E-2</v>
      </c>
      <c r="E6" s="87">
        <f>Eventos_ASIS!C4</f>
        <v>1.1812977157973135E-2</v>
      </c>
      <c r="F6" s="86">
        <v>0</v>
      </c>
      <c r="G6" s="86">
        <v>1</v>
      </c>
      <c r="H6" s="86">
        <v>0</v>
      </c>
      <c r="I6" s="86" t="s">
        <v>240</v>
      </c>
      <c r="J6" s="86" t="b">
        <f>IF(COUNTIF(ParametrosSemSeedFixa!$A:$A,Parametros!A6)&gt;0,FALSE,TRUE)</f>
        <v>1</v>
      </c>
      <c r="K6" s="86" t="b">
        <f>TRUE</f>
        <v>1</v>
      </c>
      <c r="L6" s="86" t="str">
        <f t="shared" si="0"/>
        <v>OK</v>
      </c>
      <c r="M6" s="86" t="str">
        <f>VLOOKUP(C6,Distribuições!$A$1:$F$13,6,FALSE)</f>
        <v>Parametro 1: média, Parametro 2: desvio padrão, Parametro 3: mínimo, Parametro 4: máximo</v>
      </c>
      <c r="N6" s="86">
        <f>COUNTIF(Verificação_Parametros!$A:$A,Parametros!A6)</f>
        <v>1</v>
      </c>
      <c r="Q6" s="86" t="b">
        <f>COUNTIF(Constantes!$A:$A,Parametros!A6)&gt;0</f>
        <v>0</v>
      </c>
      <c r="R6" s="86" t="b">
        <f t="shared" si="1"/>
        <v>1</v>
      </c>
      <c r="S6" s="86" t="b">
        <f t="shared" si="2"/>
        <v>0</v>
      </c>
    </row>
    <row r="7" spans="1:19" s="86" customFormat="1" x14ac:dyDescent="0.25">
      <c r="A7" s="86" t="s">
        <v>228</v>
      </c>
      <c r="B7" s="86" t="str">
        <f>IF(VLOOKUP(A7,Verificação_Parametros!$A:$B,2,FALSE),"Sim","Não")</f>
        <v>Sim</v>
      </c>
      <c r="C7" s="88" t="s">
        <v>491</v>
      </c>
      <c r="D7" s="86">
        <f>1/20</f>
        <v>0.05</v>
      </c>
      <c r="F7" s="89"/>
      <c r="H7" s="86">
        <v>0</v>
      </c>
      <c r="I7" s="86" t="s">
        <v>240</v>
      </c>
      <c r="J7" s="86" t="b">
        <f>IF(COUNTIF(ParametrosSemSeedFixa!$A:$A,Parametros!A7)&gt;0,FALSE,TRUE)</f>
        <v>1</v>
      </c>
      <c r="K7" s="86" t="b">
        <f>TRUE</f>
        <v>1</v>
      </c>
      <c r="L7" s="86" t="str">
        <f t="shared" si="0"/>
        <v>OK</v>
      </c>
      <c r="M7" s="86" t="str">
        <f>VLOOKUP(C7,Distribuições!$A$1:$F$13,6,FALSE)</f>
        <v>Parametro 1: taxa (eventos / ano)</v>
      </c>
      <c r="N7" s="86">
        <f>COUNTIF(Verificação_Parametros!$A:$A,Parametros!A7)</f>
        <v>1</v>
      </c>
      <c r="Q7" s="86" t="b">
        <f>COUNTIF(Constantes!$A:$A,Parametros!A7)&gt;0</f>
        <v>0</v>
      </c>
      <c r="R7" s="86" t="b">
        <f t="shared" si="1"/>
        <v>0</v>
      </c>
      <c r="S7" s="86" t="b">
        <f t="shared" si="2"/>
        <v>0</v>
      </c>
    </row>
    <row r="8" spans="1:19" s="86" customFormat="1" ht="12.75" x14ac:dyDescent="0.2">
      <c r="A8" s="86" t="s">
        <v>233</v>
      </c>
      <c r="B8" s="86" t="str">
        <f>IF(VLOOKUP(A8,Verificação_Parametros!$A:$B,2,FALSE),"Sim","Não")</f>
        <v>Sim</v>
      </c>
      <c r="C8" s="86" t="s">
        <v>453</v>
      </c>
      <c r="D8" s="87">
        <f>Eventos_ASIS!B6</f>
        <v>1.6939582156973462E-3</v>
      </c>
      <c r="E8" s="87">
        <f>Eventos_ASIS!C6</f>
        <v>6.782644443656732E-4</v>
      </c>
      <c r="F8" s="86">
        <v>0</v>
      </c>
      <c r="G8" s="86">
        <v>1</v>
      </c>
      <c r="H8" s="86">
        <v>0</v>
      </c>
      <c r="I8" s="86" t="s">
        <v>240</v>
      </c>
      <c r="J8" s="86" t="b">
        <f>IF(COUNTIF(ParametrosSemSeedFixa!$A:$A,Parametros!A8)&gt;0,FALSE,TRUE)</f>
        <v>1</v>
      </c>
      <c r="K8" s="86" t="b">
        <f>TRUE</f>
        <v>1</v>
      </c>
      <c r="L8" s="86" t="str">
        <f t="shared" si="0"/>
        <v>OK</v>
      </c>
      <c r="M8" s="86" t="str">
        <f>VLOOKUP(C8,Distribuições!$A$1:$F$13,6,FALSE)</f>
        <v>Parametro 1: média, Parametro 2: desvio padrão, Parametro 3: mínimo, Parametro 4: máximo</v>
      </c>
      <c r="N8" s="86">
        <f>COUNTIF(Verificação_Parametros!$A:$A,Parametros!A8)</f>
        <v>1</v>
      </c>
      <c r="Q8" s="86" t="b">
        <f>COUNTIF(Constantes!$A:$A,Parametros!A8)&gt;0</f>
        <v>0</v>
      </c>
      <c r="R8" s="86" t="b">
        <f t="shared" si="1"/>
        <v>1</v>
      </c>
      <c r="S8" s="86" t="b">
        <f t="shared" si="2"/>
        <v>0</v>
      </c>
    </row>
    <row r="9" spans="1:19" s="86" customFormat="1" ht="12.75" x14ac:dyDescent="0.2">
      <c r="A9" s="86" t="s">
        <v>237</v>
      </c>
      <c r="B9" s="86" t="str">
        <f>IF(VLOOKUP(A9,Verificação_Parametros!$A:$B,2,FALSE),"Sim","Não")</f>
        <v>Sim</v>
      </c>
      <c r="C9" s="86" t="s">
        <v>453</v>
      </c>
      <c r="D9" s="87">
        <f>Eventos_ASIS!B7</f>
        <v>5.6465273856578201E-4</v>
      </c>
      <c r="E9" s="87">
        <f>Eventos_ASIS!C7</f>
        <v>2.5161796705182738E-4</v>
      </c>
      <c r="F9" s="86">
        <v>0</v>
      </c>
      <c r="G9" s="86">
        <v>1</v>
      </c>
      <c r="H9" s="86">
        <v>0</v>
      </c>
      <c r="I9" s="86" t="s">
        <v>240</v>
      </c>
      <c r="J9" s="86" t="b">
        <f>IF(COUNTIF(ParametrosSemSeedFixa!$A:$A,Parametros!A9)&gt;0,FALSE,TRUE)</f>
        <v>1</v>
      </c>
      <c r="K9" s="86" t="b">
        <f>TRUE</f>
        <v>1</v>
      </c>
      <c r="L9" s="86" t="str">
        <f t="shared" si="0"/>
        <v>OK</v>
      </c>
      <c r="M9" s="86" t="str">
        <f>VLOOKUP(C9,Distribuições!$A$1:$F$13,6,FALSE)</f>
        <v>Parametro 1: média, Parametro 2: desvio padrão, Parametro 3: mínimo, Parametro 4: máximo</v>
      </c>
      <c r="N9" s="86">
        <f>COUNTIF(Verificação_Parametros!$A:$A,Parametros!A9)</f>
        <v>1</v>
      </c>
      <c r="Q9" s="86" t="b">
        <f>COUNTIF(Constantes!$A:$A,Parametros!A9)&gt;0</f>
        <v>0</v>
      </c>
      <c r="R9" s="86" t="b">
        <f t="shared" si="1"/>
        <v>1</v>
      </c>
      <c r="S9" s="86" t="b">
        <f t="shared" si="2"/>
        <v>0</v>
      </c>
    </row>
    <row r="10" spans="1:19" s="86" customFormat="1" ht="12.75" x14ac:dyDescent="0.2">
      <c r="A10" s="86" t="s">
        <v>225</v>
      </c>
      <c r="B10" s="86" t="str">
        <f>IF(VLOOKUP(A10,Verificação_Parametros!$A:$B,2,FALSE),"Sim","Não")</f>
        <v>Sim</v>
      </c>
      <c r="C10" s="86" t="s">
        <v>453</v>
      </c>
      <c r="D10" s="87">
        <f>Eventos_ASIS!B8</f>
        <v>1.6939582156973462E-3</v>
      </c>
      <c r="E10" s="87">
        <f>Eventos_ASIS!C8</f>
        <v>1.0186522145729095E-3</v>
      </c>
      <c r="F10" s="86">
        <v>0</v>
      </c>
      <c r="G10" s="86">
        <v>1</v>
      </c>
      <c r="H10" s="86">
        <v>0</v>
      </c>
      <c r="I10" s="86" t="s">
        <v>240</v>
      </c>
      <c r="J10" s="86" t="b">
        <f>IF(COUNTIF(ParametrosSemSeedFixa!$A:$A,Parametros!A10)&gt;0,FALSE,TRUE)</f>
        <v>1</v>
      </c>
      <c r="K10" s="86" t="b">
        <f>TRUE</f>
        <v>1</v>
      </c>
      <c r="L10" s="86" t="str">
        <f t="shared" si="0"/>
        <v>OK</v>
      </c>
      <c r="M10" s="86" t="str">
        <f>VLOOKUP(C10,Distribuições!$A$1:$F$13,6,FALSE)</f>
        <v>Parametro 1: média, Parametro 2: desvio padrão, Parametro 3: mínimo, Parametro 4: máximo</v>
      </c>
      <c r="N10" s="86">
        <f>COUNTIF(Verificação_Parametros!$A:$A,Parametros!A10)</f>
        <v>1</v>
      </c>
      <c r="Q10" s="86" t="b">
        <f>COUNTIF(Constantes!$A:$A,Parametros!A10)&gt;0</f>
        <v>0</v>
      </c>
      <c r="R10" s="86" t="b">
        <f t="shared" si="1"/>
        <v>1</v>
      </c>
      <c r="S10" s="86" t="b">
        <f t="shared" si="2"/>
        <v>0</v>
      </c>
    </row>
    <row r="11" spans="1:19" s="86" customFormat="1" ht="12.75" x14ac:dyDescent="0.2">
      <c r="A11" s="86" t="s">
        <v>229</v>
      </c>
      <c r="B11" s="86" t="str">
        <f>IF(VLOOKUP(A11,Verificação_Parametros!$A:$B,2,FALSE),"Sim","Não")</f>
        <v>Sim</v>
      </c>
      <c r="C11" s="86" t="s">
        <v>35</v>
      </c>
      <c r="D11" s="87">
        <f>Eventos_ASIS!B9</f>
        <v>0</v>
      </c>
      <c r="E11" s="87">
        <f>Eventos_ASIS!C9</f>
        <v>0</v>
      </c>
      <c r="F11" s="86">
        <v>0</v>
      </c>
      <c r="G11" s="86">
        <v>1</v>
      </c>
      <c r="H11" s="86">
        <v>0</v>
      </c>
      <c r="I11" s="86" t="s">
        <v>240</v>
      </c>
      <c r="J11" s="86" t="b">
        <f>IF(COUNTIF(ParametrosSemSeedFixa!$A:$A,Parametros!A11)&gt;0,FALSE,TRUE)</f>
        <v>1</v>
      </c>
      <c r="K11" s="86" t="b">
        <f>TRUE</f>
        <v>1</v>
      </c>
      <c r="L11" s="86" t="str">
        <f t="shared" si="0"/>
        <v>OK</v>
      </c>
      <c r="M11" s="86" t="str">
        <f>VLOOKUP(C11,Distribuições!$A$1:$F$13,6,FALSE)</f>
        <v>Parametro 1: média, Parametro 2: desvio padrão</v>
      </c>
      <c r="N11" s="86">
        <f>COUNTIF(Verificação_Parametros!$A:$A,Parametros!A11)</f>
        <v>1</v>
      </c>
      <c r="Q11" s="86" t="b">
        <f>COUNTIF(Constantes!$A:$A,Parametros!A11)&gt;0</f>
        <v>0</v>
      </c>
      <c r="R11" s="86" t="b">
        <f t="shared" si="1"/>
        <v>0</v>
      </c>
      <c r="S11" s="86" t="b">
        <f t="shared" si="2"/>
        <v>0</v>
      </c>
    </row>
    <row r="12" spans="1:19" s="86" customFormat="1" ht="12.75" x14ac:dyDescent="0.2">
      <c r="A12" s="86" t="s">
        <v>234</v>
      </c>
      <c r="B12" s="86" t="str">
        <f>IF(VLOOKUP(A12,Verificação_Parametros!$A:$B,2,FALSE),"Sim","Não")</f>
        <v>Sim</v>
      </c>
      <c r="C12" s="86" t="s">
        <v>35</v>
      </c>
      <c r="D12" s="87">
        <f>Eventos_ASIS!B10</f>
        <v>0</v>
      </c>
      <c r="E12" s="87">
        <f>Eventos_ASIS!C10</f>
        <v>0</v>
      </c>
      <c r="F12" s="86">
        <v>0</v>
      </c>
      <c r="G12" s="86">
        <v>1</v>
      </c>
      <c r="H12" s="86">
        <v>0</v>
      </c>
      <c r="I12" s="86" t="s">
        <v>240</v>
      </c>
      <c r="J12" s="86" t="b">
        <f>IF(COUNTIF(ParametrosSemSeedFixa!$A:$A,Parametros!A12)&gt;0,FALSE,TRUE)</f>
        <v>1</v>
      </c>
      <c r="K12" s="86" t="b">
        <f>TRUE</f>
        <v>1</v>
      </c>
      <c r="L12" s="86" t="str">
        <f t="shared" si="0"/>
        <v>OK</v>
      </c>
      <c r="M12" s="86" t="str">
        <f>VLOOKUP(C12,Distribuições!$A$1:$F$13,6,FALSE)</f>
        <v>Parametro 1: média, Parametro 2: desvio padrão</v>
      </c>
      <c r="N12" s="86">
        <f>COUNTIF(Verificação_Parametros!$A:$A,Parametros!A12)</f>
        <v>1</v>
      </c>
      <c r="Q12" s="86" t="b">
        <f>COUNTIF(Constantes!$A:$A,Parametros!A12)&gt;0</f>
        <v>0</v>
      </c>
      <c r="R12" s="86" t="b">
        <f t="shared" si="1"/>
        <v>0</v>
      </c>
      <c r="S12" s="86" t="b">
        <f t="shared" si="2"/>
        <v>0</v>
      </c>
    </row>
    <row r="13" spans="1:19" s="86" customFormat="1" ht="12.75" x14ac:dyDescent="0.2">
      <c r="A13" s="86" t="s">
        <v>238</v>
      </c>
      <c r="B13" s="86" t="str">
        <f>IF(VLOOKUP(A13,Verificação_Parametros!$A:$B,2,FALSE),"Sim","Não")</f>
        <v>Sim</v>
      </c>
      <c r="C13" s="86" t="s">
        <v>453</v>
      </c>
      <c r="D13" s="87">
        <f>Eventos_ASIS!B11</f>
        <v>5.0818746470920381E-3</v>
      </c>
      <c r="E13" s="87">
        <f>Eventos_ASIS!C11</f>
        <v>1.2169421799424144E-3</v>
      </c>
      <c r="F13" s="86">
        <v>0</v>
      </c>
      <c r="G13" s="86">
        <v>1</v>
      </c>
      <c r="H13" s="86">
        <v>0</v>
      </c>
      <c r="I13" s="86" t="s">
        <v>240</v>
      </c>
      <c r="J13" s="86" t="b">
        <f>IF(COUNTIF(ParametrosSemSeedFixa!$A:$A,Parametros!A13)&gt;0,FALSE,TRUE)</f>
        <v>1</v>
      </c>
      <c r="K13" s="86" t="b">
        <f>TRUE</f>
        <v>1</v>
      </c>
      <c r="L13" s="86" t="str">
        <f t="shared" si="0"/>
        <v>OK</v>
      </c>
      <c r="M13" s="86" t="str">
        <f>VLOOKUP(C13,Distribuições!$A$1:$F$13,6,FALSE)</f>
        <v>Parametro 1: média, Parametro 2: desvio padrão, Parametro 3: mínimo, Parametro 4: máximo</v>
      </c>
      <c r="N13" s="86">
        <f>COUNTIF(Verificação_Parametros!$A:$A,Parametros!A13)</f>
        <v>1</v>
      </c>
      <c r="Q13" s="86" t="b">
        <f>COUNTIF(Constantes!$A:$A,Parametros!A13)&gt;0</f>
        <v>0</v>
      </c>
      <c r="R13" s="86" t="b">
        <f t="shared" si="1"/>
        <v>1</v>
      </c>
      <c r="S13" s="86" t="b">
        <f t="shared" si="2"/>
        <v>0</v>
      </c>
    </row>
    <row r="14" spans="1:19" s="86" customFormat="1" ht="12.75" x14ac:dyDescent="0.2">
      <c r="A14" s="86" t="s">
        <v>226</v>
      </c>
      <c r="B14" s="86" t="str">
        <f>IF(VLOOKUP(A14,Verificação_Parametros!$A:$B,2,FALSE),"Sim","Não")</f>
        <v>Sim</v>
      </c>
      <c r="C14" s="86" t="s">
        <v>35</v>
      </c>
      <c r="D14" s="87">
        <f>Eventos_ASIS!B12</f>
        <v>0</v>
      </c>
      <c r="E14" s="87">
        <f>Eventos_ASIS!C12</f>
        <v>0</v>
      </c>
      <c r="F14" s="86">
        <v>0</v>
      </c>
      <c r="G14" s="86">
        <v>1</v>
      </c>
      <c r="H14" s="86">
        <v>0</v>
      </c>
      <c r="I14" s="86" t="s">
        <v>240</v>
      </c>
      <c r="J14" s="86" t="b">
        <f>IF(COUNTIF(ParametrosSemSeedFixa!$A:$A,Parametros!A14)&gt;0,FALSE,TRUE)</f>
        <v>1</v>
      </c>
      <c r="K14" s="86" t="b">
        <f>TRUE</f>
        <v>1</v>
      </c>
      <c r="L14" s="86" t="str">
        <f t="shared" si="0"/>
        <v>OK</v>
      </c>
      <c r="M14" s="86" t="str">
        <f>VLOOKUP(C14,Distribuições!$A$1:$F$13,6,FALSE)</f>
        <v>Parametro 1: média, Parametro 2: desvio padrão</v>
      </c>
      <c r="N14" s="86">
        <f>COUNTIF(Verificação_Parametros!$A:$A,Parametros!A14)</f>
        <v>1</v>
      </c>
      <c r="Q14" s="86" t="b">
        <f>COUNTIF(Constantes!$A:$A,Parametros!A14)&gt;0</f>
        <v>0</v>
      </c>
      <c r="R14" s="86" t="b">
        <f t="shared" si="1"/>
        <v>0</v>
      </c>
      <c r="S14" s="86" t="b">
        <f t="shared" si="2"/>
        <v>0</v>
      </c>
    </row>
    <row r="15" spans="1:19" s="86" customFormat="1" ht="12.75" x14ac:dyDescent="0.2">
      <c r="A15" s="86" t="s">
        <v>230</v>
      </c>
      <c r="B15" s="86" t="str">
        <f>IF(VLOOKUP(A15,Verificação_Parametros!$A:$B,2,FALSE),"Sim","Não")</f>
        <v>Sim</v>
      </c>
      <c r="C15" s="86" t="s">
        <v>35</v>
      </c>
      <c r="D15" s="87">
        <f>Eventos_ASIS!B13</f>
        <v>0</v>
      </c>
      <c r="E15" s="87">
        <f>Eventos_ASIS!C13</f>
        <v>0</v>
      </c>
      <c r="F15" s="86">
        <v>0</v>
      </c>
      <c r="G15" s="86">
        <v>1</v>
      </c>
      <c r="H15" s="86">
        <v>0</v>
      </c>
      <c r="I15" s="86" t="s">
        <v>240</v>
      </c>
      <c r="J15" s="86" t="b">
        <f>IF(COUNTIF(ParametrosSemSeedFixa!$A:$A,Parametros!A15)&gt;0,FALSE,TRUE)</f>
        <v>1</v>
      </c>
      <c r="K15" s="86" t="b">
        <f>TRUE</f>
        <v>1</v>
      </c>
      <c r="L15" s="86" t="str">
        <f t="shared" si="0"/>
        <v>OK</v>
      </c>
      <c r="M15" s="86" t="str">
        <f>VLOOKUP(C15,Distribuições!$A$1:$F$13,6,FALSE)</f>
        <v>Parametro 1: média, Parametro 2: desvio padrão</v>
      </c>
      <c r="N15" s="86">
        <f>COUNTIF(Verificação_Parametros!$A:$A,Parametros!A15)</f>
        <v>1</v>
      </c>
      <c r="Q15" s="86" t="b">
        <f>COUNTIF(Constantes!$A:$A,Parametros!A15)&gt;0</f>
        <v>0</v>
      </c>
      <c r="R15" s="86" t="b">
        <f t="shared" si="1"/>
        <v>0</v>
      </c>
      <c r="S15" s="86" t="b">
        <f t="shared" si="2"/>
        <v>0</v>
      </c>
    </row>
    <row r="16" spans="1:19" s="86" customFormat="1" ht="12.75" x14ac:dyDescent="0.2">
      <c r="A16" s="86" t="s">
        <v>235</v>
      </c>
      <c r="B16" s="86" t="str">
        <f>IF(VLOOKUP(A16,Verificação_Parametros!$A:$B,2,FALSE),"Sim","Não")</f>
        <v>Sim</v>
      </c>
      <c r="C16" s="86" t="s">
        <v>453</v>
      </c>
      <c r="D16" s="87">
        <f>Eventos_ASIS!B14</f>
        <v>0.20609824957651043</v>
      </c>
      <c r="E16" s="87">
        <f>Eventos_ASIS!C14</f>
        <v>0.10611506557449443</v>
      </c>
      <c r="F16" s="86">
        <v>0</v>
      </c>
      <c r="G16" s="86">
        <v>1</v>
      </c>
      <c r="H16" s="86">
        <v>0</v>
      </c>
      <c r="I16" s="86" t="s">
        <v>240</v>
      </c>
      <c r="J16" s="86" t="b">
        <f>IF(COUNTIF(ParametrosSemSeedFixa!$A:$A,Parametros!A16)&gt;0,FALSE,TRUE)</f>
        <v>1</v>
      </c>
      <c r="K16" s="86" t="b">
        <f>TRUE</f>
        <v>1</v>
      </c>
      <c r="L16" s="86" t="str">
        <f t="shared" si="0"/>
        <v>OK</v>
      </c>
      <c r="M16" s="86" t="str">
        <f>VLOOKUP(C16,Distribuições!$A$1:$F$13,6,FALSE)</f>
        <v>Parametro 1: média, Parametro 2: desvio padrão, Parametro 3: mínimo, Parametro 4: máximo</v>
      </c>
      <c r="N16" s="86">
        <f>COUNTIF(Verificação_Parametros!$A:$A,Parametros!A16)</f>
        <v>1</v>
      </c>
      <c r="Q16" s="86" t="b">
        <f>COUNTIF(Constantes!$A:$A,Parametros!A16)&gt;0</f>
        <v>0</v>
      </c>
      <c r="R16" s="86" t="b">
        <f t="shared" si="1"/>
        <v>1</v>
      </c>
      <c r="S16" s="86" t="b">
        <f t="shared" si="2"/>
        <v>0</v>
      </c>
    </row>
    <row r="17" spans="1:19" s="86" customFormat="1" ht="12.75" x14ac:dyDescent="0.2">
      <c r="A17" s="86" t="s">
        <v>239</v>
      </c>
      <c r="B17" s="86" t="str">
        <f>IF(VLOOKUP(A17,Verificação_Parametros!$A:$B,2,FALSE),"Sim","Não")</f>
        <v>Sim</v>
      </c>
      <c r="C17" s="86" t="s">
        <v>453</v>
      </c>
      <c r="D17" s="87">
        <f>Eventos_ASIS!B15</f>
        <v>2.20214568040655E-2</v>
      </c>
      <c r="E17" s="87">
        <f>Eventos_ASIS!C15</f>
        <v>9.7408030964799483E-3</v>
      </c>
      <c r="F17" s="86">
        <v>0</v>
      </c>
      <c r="G17" s="86">
        <v>1</v>
      </c>
      <c r="H17" s="86">
        <v>0</v>
      </c>
      <c r="I17" s="86" t="s">
        <v>240</v>
      </c>
      <c r="J17" s="86" t="b">
        <f>IF(COUNTIF(ParametrosSemSeedFixa!$A:$A,Parametros!A17)&gt;0,FALSE,TRUE)</f>
        <v>1</v>
      </c>
      <c r="K17" s="86" t="b">
        <f>TRUE</f>
        <v>1</v>
      </c>
      <c r="L17" s="86" t="str">
        <f t="shared" si="0"/>
        <v>OK</v>
      </c>
      <c r="M17" s="86" t="str">
        <f>VLOOKUP(C17,Distribuições!$A$1:$F$13,6,FALSE)</f>
        <v>Parametro 1: média, Parametro 2: desvio padrão, Parametro 3: mínimo, Parametro 4: máximo</v>
      </c>
      <c r="N17" s="86">
        <f>COUNTIF(Verificação_Parametros!$A:$A,Parametros!A17)</f>
        <v>1</v>
      </c>
      <c r="Q17" s="86" t="b">
        <f>COUNTIF(Constantes!$A:$A,Parametros!A17)&gt;0</f>
        <v>0</v>
      </c>
      <c r="R17" s="86" t="b">
        <f t="shared" si="1"/>
        <v>1</v>
      </c>
      <c r="S17" s="86" t="b">
        <f t="shared" si="2"/>
        <v>0</v>
      </c>
    </row>
    <row r="18" spans="1:19" s="86" customFormat="1" ht="12.75" x14ac:dyDescent="0.2">
      <c r="A18" s="86" t="s">
        <v>227</v>
      </c>
      <c r="B18" s="86" t="str">
        <f>IF(VLOOKUP(A18,Verificação_Parametros!$A:$B,2,FALSE),"Sim","Não")</f>
        <v>Sim</v>
      </c>
      <c r="C18" s="86" t="s">
        <v>35</v>
      </c>
      <c r="D18" s="87">
        <f>Eventos_ASIS!B16</f>
        <v>0</v>
      </c>
      <c r="E18" s="87">
        <f>Eventos_ASIS!C16</f>
        <v>0</v>
      </c>
      <c r="F18" s="86">
        <v>0</v>
      </c>
      <c r="G18" s="86">
        <v>1</v>
      </c>
      <c r="H18" s="86">
        <v>0</v>
      </c>
      <c r="I18" s="86" t="s">
        <v>240</v>
      </c>
      <c r="J18" s="86" t="b">
        <f>IF(COUNTIF(ParametrosSemSeedFixa!$A:$A,Parametros!A18)&gt;0,FALSE,TRUE)</f>
        <v>1</v>
      </c>
      <c r="K18" s="86" t="b">
        <f>TRUE</f>
        <v>1</v>
      </c>
      <c r="L18" s="86" t="str">
        <f t="shared" si="0"/>
        <v>OK</v>
      </c>
      <c r="M18" s="86" t="str">
        <f>VLOOKUP(C18,Distribuições!$A$1:$F$13,6,FALSE)</f>
        <v>Parametro 1: média, Parametro 2: desvio padrão</v>
      </c>
      <c r="N18" s="86">
        <f>COUNTIF(Verificação_Parametros!$A:$A,Parametros!A18)</f>
        <v>1</v>
      </c>
      <c r="Q18" s="86" t="b">
        <f>COUNTIF(Constantes!$A:$A,Parametros!A18)&gt;0</f>
        <v>0</v>
      </c>
      <c r="R18" s="86" t="b">
        <f t="shared" si="1"/>
        <v>0</v>
      </c>
      <c r="S18" s="86" t="b">
        <f t="shared" si="2"/>
        <v>0</v>
      </c>
    </row>
    <row r="19" spans="1:19" s="86" customFormat="1" ht="12.75" x14ac:dyDescent="0.2">
      <c r="A19" s="86" t="s">
        <v>231</v>
      </c>
      <c r="B19" s="86" t="str">
        <f>IF(VLOOKUP(A19,Verificação_Parametros!$A:$B,2,FALSE),"Sim","Não")</f>
        <v>Sim</v>
      </c>
      <c r="C19" s="86" t="s">
        <v>35</v>
      </c>
      <c r="D19" s="87">
        <f>Eventos_ASIS!B17</f>
        <v>0</v>
      </c>
      <c r="E19" s="87">
        <f>Eventos_ASIS!C17</f>
        <v>0</v>
      </c>
      <c r="F19" s="86">
        <v>0</v>
      </c>
      <c r="G19" s="86">
        <v>1</v>
      </c>
      <c r="H19" s="86">
        <v>0</v>
      </c>
      <c r="I19" s="86" t="s">
        <v>240</v>
      </c>
      <c r="J19" s="86" t="b">
        <f>IF(COUNTIF(ParametrosSemSeedFixa!$A:$A,Parametros!A19)&gt;0,FALSE,TRUE)</f>
        <v>1</v>
      </c>
      <c r="K19" s="86" t="b">
        <f>TRUE</f>
        <v>1</v>
      </c>
      <c r="L19" s="86" t="str">
        <f t="shared" si="0"/>
        <v>OK</v>
      </c>
      <c r="M19" s="86" t="str">
        <f>VLOOKUP(C19,Distribuições!$A$1:$F$13,6,FALSE)</f>
        <v>Parametro 1: média, Parametro 2: desvio padrão</v>
      </c>
      <c r="N19" s="86">
        <f>COUNTIF(Verificação_Parametros!$A:$A,Parametros!A19)</f>
        <v>1</v>
      </c>
      <c r="Q19" s="86" t="b">
        <f>COUNTIF(Constantes!$A:$A,Parametros!A19)&gt;0</f>
        <v>0</v>
      </c>
      <c r="R19" s="86" t="b">
        <f t="shared" si="1"/>
        <v>0</v>
      </c>
      <c r="S19" s="86" t="b">
        <f t="shared" si="2"/>
        <v>0</v>
      </c>
    </row>
    <row r="20" spans="1:19" s="86" customFormat="1" ht="12.75" x14ac:dyDescent="0.2">
      <c r="A20" s="86" t="s">
        <v>49</v>
      </c>
      <c r="B20" s="86" t="str">
        <f>IF(VLOOKUP(A20,Verificação_Parametros!$A:$B,2,FALSE),"Sim","Não")</f>
        <v>Sim</v>
      </c>
      <c r="C20" s="86" t="s">
        <v>453</v>
      </c>
      <c r="D20" s="90">
        <f>Eventos_ASIS!B18</f>
        <v>4.2021940000000004</v>
      </c>
      <c r="E20" s="90">
        <f>Eventos_ASIS!C18</f>
        <v>1.4172802723165652</v>
      </c>
      <c r="F20" s="86">
        <v>0</v>
      </c>
      <c r="G20" s="86">
        <f>D20+E20*10+1</f>
        <v>19.374996723165651</v>
      </c>
      <c r="H20" s="86">
        <v>0</v>
      </c>
      <c r="I20" s="86" t="s">
        <v>240</v>
      </c>
      <c r="J20" s="86" t="b">
        <f>IF(COUNTIF(ParametrosSemSeedFixa!$A:$A,Parametros!A20)&gt;0,FALSE,TRUE)</f>
        <v>1</v>
      </c>
      <c r="K20" s="86" t="b">
        <f>TRUE</f>
        <v>1</v>
      </c>
      <c r="L20" s="86" t="str">
        <f t="shared" si="0"/>
        <v>OK</v>
      </c>
      <c r="M20" s="86" t="str">
        <f>VLOOKUP(C20,Distribuições!$A$1:$F$13,6,FALSE)</f>
        <v>Parametro 1: média, Parametro 2: desvio padrão, Parametro 3: mínimo, Parametro 4: máximo</v>
      </c>
      <c r="N20" s="86">
        <f>COUNTIF(Verificação_Parametros!$A:$A,Parametros!A20)</f>
        <v>1</v>
      </c>
      <c r="Q20" s="86" t="b">
        <f>COUNTIF(Constantes!$A:$A,Parametros!A20)&gt;0</f>
        <v>0</v>
      </c>
      <c r="R20" s="86" t="b">
        <f t="shared" si="1"/>
        <v>1</v>
      </c>
      <c r="S20" s="86" t="b">
        <f t="shared" si="2"/>
        <v>0</v>
      </c>
    </row>
    <row r="21" spans="1:19" s="86" customFormat="1" ht="12.75" x14ac:dyDescent="0.2">
      <c r="A21" s="86" t="s">
        <v>83</v>
      </c>
      <c r="B21" s="86" t="str">
        <f>IF(VLOOKUP(A21,Verificação_Parametros!$A:$B,2,FALSE),"Sim","Não")</f>
        <v>Não</v>
      </c>
      <c r="C21" s="86" t="s">
        <v>36</v>
      </c>
      <c r="D21" s="86">
        <v>0</v>
      </c>
      <c r="E21" s="86">
        <v>5.0000000000000001E-3</v>
      </c>
      <c r="F21" s="86">
        <v>0.01</v>
      </c>
      <c r="H21" s="86">
        <v>0</v>
      </c>
      <c r="I21" s="86" t="s">
        <v>9</v>
      </c>
      <c r="J21" s="86" t="b">
        <f>IF(COUNTIF(ParametrosSemSeedFixa!$A:$A,Parametros!A21)&gt;0,FALSE,TRUE)</f>
        <v>1</v>
      </c>
      <c r="L21" s="86" t="str">
        <f t="shared" ref="L21:L36" si="3">IF(AND(C21="normal",NOT(COUNT(D21:E21)=2)),"Dados Incorretos",
IF(AND(C21="triangular",NOT(COUNT(D21:F21)=3)),"Dados Incorretos",
IF(AND(C21="poisson",NOT(COUNT(D21:E21)=1)),"Dados Incorretos",
IF(AND(C21="normaltruncada",NOT(COUNT(D21:G21)=4)),"Dados Incorretos",
IF(AND(C21="uniforme",NOT(COUNT(D21:E21)=2)),"Dados Incorretos",
IF(AND(C21="poisson_percentual_eventos",NOT(COUNT(D21:E21)=1)),"Dados Incorretos","OK"))))))</f>
        <v>OK</v>
      </c>
      <c r="M21" s="86" t="str">
        <f>VLOOKUP(C21,Distribuições!$A$1:$F$13,6,FALSE)</f>
        <v>Parametro 1: mínimo, Parametro 2: moda (valor mais provável), Parametro 3: máximo</v>
      </c>
      <c r="N21" s="86">
        <f>COUNTIF(Verificação_Parametros!$A:$A,Parametros!A21)</f>
        <v>1</v>
      </c>
      <c r="O21" s="86" t="s">
        <v>505</v>
      </c>
      <c r="P21" s="86" t="s">
        <v>506</v>
      </c>
      <c r="Q21" s="86" t="b">
        <f>COUNTIF(Constantes!$A:$A,Parametros!A21)&gt;0</f>
        <v>0</v>
      </c>
      <c r="R21" s="86" t="b">
        <f t="shared" si="1"/>
        <v>0</v>
      </c>
      <c r="S21" s="86" t="b">
        <f t="shared" si="2"/>
        <v>1</v>
      </c>
    </row>
    <row r="22" spans="1:19" s="86" customFormat="1" ht="12.75" x14ac:dyDescent="0.2">
      <c r="A22" s="86" t="s">
        <v>219</v>
      </c>
      <c r="B22" s="86" t="str">
        <f>IF(VLOOKUP(A22,Verificação_Parametros!$A:$B,2,FALSE),"Sim","Não")</f>
        <v>Sim</v>
      </c>
      <c r="C22" s="86" t="s">
        <v>456</v>
      </c>
      <c r="D22" s="86">
        <f>1/20</f>
        <v>0.05</v>
      </c>
      <c r="H22" s="86">
        <v>0</v>
      </c>
      <c r="I22" s="86" t="s">
        <v>9</v>
      </c>
      <c r="J22" s="86" t="b">
        <f>IF(COUNTIF(ParametrosSemSeedFixa!$A:$A,Parametros!A22)&gt;0,FALSE,TRUE)</f>
        <v>1</v>
      </c>
      <c r="L22" s="86" t="str">
        <f t="shared" si="3"/>
        <v>OK</v>
      </c>
      <c r="M22" s="86" t="str">
        <f>VLOOKUP(C22,Distribuições!$A$1:$F$13,6,FALSE)</f>
        <v>Parametro 1: taxa (eventos / ano)</v>
      </c>
      <c r="N22" s="86">
        <f>COUNTIF(Verificação_Parametros!$A:$A,Parametros!A22)</f>
        <v>1</v>
      </c>
      <c r="O22" s="86" t="s">
        <v>505</v>
      </c>
      <c r="P22" s="86" t="s">
        <v>507</v>
      </c>
      <c r="Q22" s="86" t="b">
        <f>COUNTIF(Constantes!$A:$A,Parametros!A22)&gt;0</f>
        <v>0</v>
      </c>
      <c r="R22" s="86" t="b">
        <f t="shared" si="1"/>
        <v>0</v>
      </c>
      <c r="S22" s="86" t="b">
        <f t="shared" si="2"/>
        <v>0</v>
      </c>
    </row>
    <row r="23" spans="1:19" s="86" customFormat="1" ht="12.75" x14ac:dyDescent="0.2">
      <c r="A23" s="86" t="s">
        <v>232</v>
      </c>
      <c r="B23" s="86" t="str">
        <f>IF(VLOOKUP(A23,Verificação_Parametros!$A:$B,2,FALSE),"Sim","Não")</f>
        <v>Sim</v>
      </c>
      <c r="C23" s="86" t="s">
        <v>453</v>
      </c>
      <c r="D23" s="86">
        <v>1.2704686617730096E-2</v>
      </c>
      <c r="E23" s="86">
        <v>3.5091606939056212E-2</v>
      </c>
      <c r="F23" s="86">
        <v>0</v>
      </c>
      <c r="G23" s="86">
        <v>1</v>
      </c>
      <c r="H23" s="86">
        <v>0</v>
      </c>
      <c r="I23" s="86" t="s">
        <v>9</v>
      </c>
      <c r="J23" s="86" t="b">
        <f>IF(COUNTIF(ParametrosSemSeedFixa!$A:$A,Parametros!A23)&gt;0,FALSE,TRUE)</f>
        <v>1</v>
      </c>
      <c r="L23" s="86" t="str">
        <f t="shared" si="3"/>
        <v>OK</v>
      </c>
      <c r="M23" s="86" t="str">
        <f>VLOOKUP(C23,Distribuições!$A$1:$F$13,6,FALSE)</f>
        <v>Parametro 1: média, Parametro 2: desvio padrão, Parametro 3: mínimo, Parametro 4: máximo</v>
      </c>
      <c r="N23" s="86">
        <f>COUNTIF(Verificação_Parametros!$A:$A,Parametros!A23)</f>
        <v>1</v>
      </c>
      <c r="Q23" s="86" t="b">
        <f>COUNTIF(Constantes!$A:$A,Parametros!A23)&gt;0</f>
        <v>0</v>
      </c>
      <c r="R23" s="86" t="b">
        <f t="shared" si="1"/>
        <v>1</v>
      </c>
      <c r="S23" s="86" t="b">
        <f t="shared" si="2"/>
        <v>0</v>
      </c>
    </row>
    <row r="24" spans="1:19" s="86" customFormat="1" ht="12.75" x14ac:dyDescent="0.2">
      <c r="A24" s="86" t="s">
        <v>236</v>
      </c>
      <c r="B24" s="86" t="str">
        <f>IF(VLOOKUP(A24,Verificação_Parametros!$A:$B,2,FALSE),"Sim","Não")</f>
        <v>Sim</v>
      </c>
      <c r="C24" s="86" t="s">
        <v>453</v>
      </c>
      <c r="D24" s="86">
        <v>7.6228119706380579E-3</v>
      </c>
      <c r="E24" s="86">
        <v>7.208900261470543E-3</v>
      </c>
      <c r="F24" s="86">
        <v>0</v>
      </c>
      <c r="G24" s="86">
        <v>1</v>
      </c>
      <c r="H24" s="86">
        <v>0</v>
      </c>
      <c r="I24" s="86" t="s">
        <v>9</v>
      </c>
      <c r="J24" s="86" t="b">
        <f>IF(COUNTIF(ParametrosSemSeedFixa!$A:$A,Parametros!A24)&gt;0,FALSE,TRUE)</f>
        <v>1</v>
      </c>
      <c r="L24" s="86" t="str">
        <f t="shared" si="3"/>
        <v>OK</v>
      </c>
      <c r="M24" s="86" t="str">
        <f>VLOOKUP(C24,Distribuições!$A$1:$F$13,6,FALSE)</f>
        <v>Parametro 1: média, Parametro 2: desvio padrão, Parametro 3: mínimo, Parametro 4: máximo</v>
      </c>
      <c r="N24" s="86">
        <f>COUNTIF(Verificação_Parametros!$A:$A,Parametros!A24)</f>
        <v>1</v>
      </c>
      <c r="Q24" s="86" t="b">
        <f>COUNTIF(Constantes!$A:$A,Parametros!A24)&gt;0</f>
        <v>0</v>
      </c>
      <c r="R24" s="86" t="b">
        <f t="shared" si="1"/>
        <v>1</v>
      </c>
      <c r="S24" s="86" t="b">
        <f t="shared" si="2"/>
        <v>0</v>
      </c>
    </row>
    <row r="25" spans="1:19" s="86" customFormat="1" ht="12.75" x14ac:dyDescent="0.2">
      <c r="A25" s="86" t="s">
        <v>224</v>
      </c>
      <c r="B25" s="86" t="str">
        <f>IF(VLOOKUP(A25,Verificação_Parametros!$A:$B,2,FALSE),"Sim","Não")</f>
        <v>Sim</v>
      </c>
      <c r="C25" s="86" t="s">
        <v>453</v>
      </c>
      <c r="D25" s="86">
        <v>1.2987012987012988E-2</v>
      </c>
      <c r="E25" s="86">
        <v>1.1812977157973135E-2</v>
      </c>
      <c r="F25" s="86">
        <v>0</v>
      </c>
      <c r="G25" s="86">
        <v>1</v>
      </c>
      <c r="H25" s="86">
        <v>0</v>
      </c>
      <c r="I25" s="86" t="s">
        <v>9</v>
      </c>
      <c r="J25" s="86" t="b">
        <f>IF(COUNTIF(ParametrosSemSeedFixa!$A:$A,Parametros!A25)&gt;0,FALSE,TRUE)</f>
        <v>1</v>
      </c>
      <c r="L25" s="86" t="str">
        <f t="shared" si="3"/>
        <v>OK</v>
      </c>
      <c r="M25" s="86" t="str">
        <f>VLOOKUP(C25,Distribuições!$A$1:$F$13,6,FALSE)</f>
        <v>Parametro 1: média, Parametro 2: desvio padrão, Parametro 3: mínimo, Parametro 4: máximo</v>
      </c>
      <c r="N25" s="86">
        <f>COUNTIF(Verificação_Parametros!$A:$A,Parametros!A25)</f>
        <v>1</v>
      </c>
      <c r="Q25" s="86" t="b">
        <f>COUNTIF(Constantes!$A:$A,Parametros!A25)&gt;0</f>
        <v>0</v>
      </c>
      <c r="R25" s="86" t="b">
        <f t="shared" si="1"/>
        <v>1</v>
      </c>
      <c r="S25" s="86" t="b">
        <f t="shared" si="2"/>
        <v>0</v>
      </c>
    </row>
    <row r="26" spans="1:19" s="86" customFormat="1" x14ac:dyDescent="0.25">
      <c r="A26" s="86" t="s">
        <v>228</v>
      </c>
      <c r="B26" s="86" t="str">
        <f>IF(VLOOKUP(A26,Verificação_Parametros!$A:$B,2,FALSE),"Sim","Não")</f>
        <v>Sim</v>
      </c>
      <c r="C26" s="88" t="s">
        <v>491</v>
      </c>
      <c r="D26" s="86">
        <f>1/40</f>
        <v>2.5000000000000001E-2</v>
      </c>
      <c r="H26" s="86">
        <v>0</v>
      </c>
      <c r="I26" s="86" t="s">
        <v>9</v>
      </c>
      <c r="J26" s="86" t="b">
        <f>IF(COUNTIF(ParametrosSemSeedFixa!$A:$A,Parametros!A26)&gt;0,FALSE,TRUE)</f>
        <v>1</v>
      </c>
      <c r="L26" s="86" t="str">
        <f t="shared" si="3"/>
        <v>OK</v>
      </c>
      <c r="M26" s="86" t="str">
        <f>VLOOKUP(C26,Distribuições!$A$1:$F$13,6,FALSE)</f>
        <v>Parametro 1: taxa (eventos / ano)</v>
      </c>
      <c r="N26" s="86">
        <f>COUNTIF(Verificação_Parametros!$A:$A,Parametros!A26)</f>
        <v>1</v>
      </c>
      <c r="Q26" s="86" t="b">
        <f>COUNTIF(Constantes!$A:$A,Parametros!A26)&gt;0</f>
        <v>0</v>
      </c>
      <c r="R26" s="86" t="b">
        <f t="shared" si="1"/>
        <v>0</v>
      </c>
      <c r="S26" s="86" t="b">
        <f t="shared" si="2"/>
        <v>0</v>
      </c>
    </row>
    <row r="27" spans="1:19" s="86" customFormat="1" ht="12.75" x14ac:dyDescent="0.2">
      <c r="A27" s="86" t="s">
        <v>233</v>
      </c>
      <c r="B27" s="86" t="str">
        <f>IF(VLOOKUP(A27,Verificação_Parametros!$A:$B,2,FALSE),"Sim","Não")</f>
        <v>Sim</v>
      </c>
      <c r="C27" s="86" t="s">
        <v>453</v>
      </c>
      <c r="D27" s="86">
        <v>1.6092603049124789E-3</v>
      </c>
      <c r="E27" s="86">
        <v>6.782644443656732E-4</v>
      </c>
      <c r="F27" s="86">
        <v>0</v>
      </c>
      <c r="G27" s="86">
        <v>1</v>
      </c>
      <c r="H27" s="86">
        <v>0</v>
      </c>
      <c r="I27" s="86" t="s">
        <v>9</v>
      </c>
      <c r="J27" s="86" t="b">
        <f>IF(COUNTIF(ParametrosSemSeedFixa!$A:$A,Parametros!A27)&gt;0,FALSE,TRUE)</f>
        <v>1</v>
      </c>
      <c r="L27" s="86" t="str">
        <f t="shared" si="3"/>
        <v>OK</v>
      </c>
      <c r="M27" s="86" t="str">
        <f>VLOOKUP(C27,Distribuições!$A$1:$F$13,6,FALSE)</f>
        <v>Parametro 1: média, Parametro 2: desvio padrão, Parametro 3: mínimo, Parametro 4: máximo</v>
      </c>
      <c r="N27" s="86">
        <f>COUNTIF(Verificação_Parametros!$A:$A,Parametros!A27)</f>
        <v>1</v>
      </c>
      <c r="Q27" s="86" t="b">
        <f>COUNTIF(Constantes!$A:$A,Parametros!A27)&gt;0</f>
        <v>0</v>
      </c>
      <c r="R27" s="86" t="b">
        <f t="shared" si="1"/>
        <v>1</v>
      </c>
      <c r="S27" s="86" t="b">
        <f t="shared" si="2"/>
        <v>0</v>
      </c>
    </row>
    <row r="28" spans="1:19" s="86" customFormat="1" ht="12.75" x14ac:dyDescent="0.2">
      <c r="A28" s="86" t="s">
        <v>237</v>
      </c>
      <c r="B28" s="86" t="str">
        <f>IF(VLOOKUP(A28,Verificação_Parametros!$A:$B,2,FALSE),"Sim","Não")</f>
        <v>Sim</v>
      </c>
      <c r="C28" s="86" t="s">
        <v>453</v>
      </c>
      <c r="D28" s="86">
        <v>5.3642010163749293E-4</v>
      </c>
      <c r="E28" s="86">
        <v>2.5161796705182738E-4</v>
      </c>
      <c r="F28" s="86">
        <v>0</v>
      </c>
      <c r="G28" s="86">
        <v>1</v>
      </c>
      <c r="H28" s="86">
        <v>0</v>
      </c>
      <c r="I28" s="86" t="s">
        <v>9</v>
      </c>
      <c r="J28" s="86" t="b">
        <f>IF(COUNTIF(ParametrosSemSeedFixa!$A:$A,Parametros!A28)&gt;0,FALSE,TRUE)</f>
        <v>1</v>
      </c>
      <c r="L28" s="86" t="str">
        <f t="shared" si="3"/>
        <v>OK</v>
      </c>
      <c r="M28" s="86" t="str">
        <f>VLOOKUP(C28,Distribuições!$A$1:$F$13,6,FALSE)</f>
        <v>Parametro 1: média, Parametro 2: desvio padrão, Parametro 3: mínimo, Parametro 4: máximo</v>
      </c>
      <c r="N28" s="86">
        <f>COUNTIF(Verificação_Parametros!$A:$A,Parametros!A28)</f>
        <v>1</v>
      </c>
      <c r="Q28" s="86" t="b">
        <f>COUNTIF(Constantes!$A:$A,Parametros!A28)&gt;0</f>
        <v>0</v>
      </c>
      <c r="R28" s="86" t="b">
        <f t="shared" si="1"/>
        <v>1</v>
      </c>
      <c r="S28" s="86" t="b">
        <f t="shared" si="2"/>
        <v>0</v>
      </c>
    </row>
    <row r="29" spans="1:19" s="86" customFormat="1" ht="12.75" x14ac:dyDescent="0.2">
      <c r="A29" s="86" t="s">
        <v>225</v>
      </c>
      <c r="B29" s="86" t="str">
        <f>IF(VLOOKUP(A29,Verificação_Parametros!$A:$B,2,FALSE),"Sim","Não")</f>
        <v>Sim</v>
      </c>
      <c r="C29" s="86" t="s">
        <v>453</v>
      </c>
      <c r="D29" s="86">
        <v>1.6092603049124789E-3</v>
      </c>
      <c r="E29" s="86">
        <v>1.0186522145729095E-3</v>
      </c>
      <c r="F29" s="86">
        <v>0</v>
      </c>
      <c r="G29" s="86">
        <v>1</v>
      </c>
      <c r="H29" s="86">
        <v>0</v>
      </c>
      <c r="I29" s="86" t="s">
        <v>9</v>
      </c>
      <c r="J29" s="86" t="b">
        <f>IF(COUNTIF(ParametrosSemSeedFixa!$A:$A,Parametros!A29)&gt;0,FALSE,TRUE)</f>
        <v>1</v>
      </c>
      <c r="L29" s="86" t="str">
        <f t="shared" si="3"/>
        <v>OK</v>
      </c>
      <c r="M29" s="86" t="str">
        <f>VLOOKUP(C29,Distribuições!$A$1:$F$13,6,FALSE)</f>
        <v>Parametro 1: média, Parametro 2: desvio padrão, Parametro 3: mínimo, Parametro 4: máximo</v>
      </c>
      <c r="N29" s="86">
        <f>COUNTIF(Verificação_Parametros!$A:$A,Parametros!A29)</f>
        <v>1</v>
      </c>
      <c r="Q29" s="86" t="b">
        <f>COUNTIF(Constantes!$A:$A,Parametros!A29)&gt;0</f>
        <v>0</v>
      </c>
      <c r="R29" s="86" t="b">
        <f t="shared" si="1"/>
        <v>1</v>
      </c>
      <c r="S29" s="86" t="b">
        <f t="shared" si="2"/>
        <v>0</v>
      </c>
    </row>
    <row r="30" spans="1:19" s="86" customFormat="1" ht="12.75" x14ac:dyDescent="0.2">
      <c r="A30" s="86" t="s">
        <v>229</v>
      </c>
      <c r="B30" s="86" t="str">
        <f>IF(VLOOKUP(A30,Verificação_Parametros!$A:$B,2,FALSE),"Sim","Não")</f>
        <v>Sim</v>
      </c>
      <c r="C30" s="86" t="s">
        <v>35</v>
      </c>
      <c r="D30" s="86">
        <v>0</v>
      </c>
      <c r="E30" s="86">
        <v>0</v>
      </c>
      <c r="F30" s="86">
        <v>0</v>
      </c>
      <c r="G30" s="86">
        <v>1</v>
      </c>
      <c r="H30" s="86">
        <v>0</v>
      </c>
      <c r="I30" s="86" t="s">
        <v>9</v>
      </c>
      <c r="J30" s="86" t="b">
        <f>IF(COUNTIF(ParametrosSemSeedFixa!$A:$A,Parametros!A30)&gt;0,FALSE,TRUE)</f>
        <v>1</v>
      </c>
      <c r="L30" s="86" t="str">
        <f t="shared" si="3"/>
        <v>OK</v>
      </c>
      <c r="M30" s="86" t="str">
        <f>VLOOKUP(C30,Distribuições!$A$1:$F$13,6,FALSE)</f>
        <v>Parametro 1: média, Parametro 2: desvio padrão</v>
      </c>
      <c r="N30" s="86">
        <f>COUNTIF(Verificação_Parametros!$A:$A,Parametros!A30)</f>
        <v>1</v>
      </c>
      <c r="Q30" s="86" t="b">
        <f>COUNTIF(Constantes!$A:$A,Parametros!A30)&gt;0</f>
        <v>0</v>
      </c>
      <c r="R30" s="86" t="b">
        <f t="shared" si="1"/>
        <v>0</v>
      </c>
      <c r="S30" s="86" t="b">
        <f t="shared" si="2"/>
        <v>0</v>
      </c>
    </row>
    <row r="31" spans="1:19" s="86" customFormat="1" ht="12.75" x14ac:dyDescent="0.2">
      <c r="A31" s="86" t="s">
        <v>234</v>
      </c>
      <c r="B31" s="86" t="str">
        <f>IF(VLOOKUP(A31,Verificação_Parametros!$A:$B,2,FALSE),"Sim","Não")</f>
        <v>Sim</v>
      </c>
      <c r="C31" s="86" t="s">
        <v>35</v>
      </c>
      <c r="D31" s="86">
        <v>0</v>
      </c>
      <c r="E31" s="86">
        <v>0</v>
      </c>
      <c r="F31" s="86">
        <v>0</v>
      </c>
      <c r="G31" s="86">
        <v>1</v>
      </c>
      <c r="H31" s="86">
        <v>0</v>
      </c>
      <c r="I31" s="86" t="s">
        <v>9</v>
      </c>
      <c r="J31" s="86" t="b">
        <f>IF(COUNTIF(ParametrosSemSeedFixa!$A:$A,Parametros!A31)&gt;0,FALSE,TRUE)</f>
        <v>1</v>
      </c>
      <c r="L31" s="86" t="str">
        <f t="shared" si="3"/>
        <v>OK</v>
      </c>
      <c r="M31" s="86" t="str">
        <f>VLOOKUP(C31,Distribuições!$A$1:$F$13,6,FALSE)</f>
        <v>Parametro 1: média, Parametro 2: desvio padrão</v>
      </c>
      <c r="N31" s="86">
        <f>COUNTIF(Verificação_Parametros!$A:$A,Parametros!A31)</f>
        <v>1</v>
      </c>
      <c r="Q31" s="86" t="b">
        <f>COUNTIF(Constantes!$A:$A,Parametros!A31)&gt;0</f>
        <v>0</v>
      </c>
      <c r="R31" s="86" t="b">
        <f t="shared" si="1"/>
        <v>0</v>
      </c>
      <c r="S31" s="86" t="b">
        <f t="shared" si="2"/>
        <v>0</v>
      </c>
    </row>
    <row r="32" spans="1:19" s="86" customFormat="1" ht="12.75" x14ac:dyDescent="0.2">
      <c r="A32" s="86" t="s">
        <v>238</v>
      </c>
      <c r="B32" s="86" t="str">
        <f>IF(VLOOKUP(A32,Verificação_Parametros!$A:$B,2,FALSE),"Sim","Não")</f>
        <v>Sim</v>
      </c>
      <c r="C32" s="86" t="s">
        <v>453</v>
      </c>
      <c r="D32" s="86">
        <v>4.3195934500282326E-3</v>
      </c>
      <c r="E32" s="86">
        <v>1.2169421799424144E-3</v>
      </c>
      <c r="F32" s="86">
        <v>0</v>
      </c>
      <c r="G32" s="86">
        <v>1</v>
      </c>
      <c r="H32" s="86">
        <v>0</v>
      </c>
      <c r="I32" s="86" t="s">
        <v>9</v>
      </c>
      <c r="J32" s="86" t="b">
        <f>IF(COUNTIF(ParametrosSemSeedFixa!$A:$A,Parametros!A32)&gt;0,FALSE,TRUE)</f>
        <v>1</v>
      </c>
      <c r="L32" s="86" t="str">
        <f t="shared" si="3"/>
        <v>OK</v>
      </c>
      <c r="M32" s="86" t="str">
        <f>VLOOKUP(C32,Distribuições!$A$1:$F$13,6,FALSE)</f>
        <v>Parametro 1: média, Parametro 2: desvio padrão, Parametro 3: mínimo, Parametro 4: máximo</v>
      </c>
      <c r="N32" s="86">
        <f>COUNTIF(Verificação_Parametros!$A:$A,Parametros!A32)</f>
        <v>1</v>
      </c>
      <c r="Q32" s="86" t="b">
        <f>COUNTIF(Constantes!$A:$A,Parametros!A32)&gt;0</f>
        <v>0</v>
      </c>
      <c r="R32" s="86" t="b">
        <f t="shared" si="1"/>
        <v>1</v>
      </c>
      <c r="S32" s="86" t="b">
        <f t="shared" si="2"/>
        <v>0</v>
      </c>
    </row>
    <row r="33" spans="1:19" s="86" customFormat="1" ht="12.75" x14ac:dyDescent="0.2">
      <c r="A33" s="86" t="s">
        <v>226</v>
      </c>
      <c r="B33" s="86" t="str">
        <f>IF(VLOOKUP(A33,Verificação_Parametros!$A:$B,2,FALSE),"Sim","Não")</f>
        <v>Sim</v>
      </c>
      <c r="C33" s="86" t="s">
        <v>35</v>
      </c>
      <c r="D33" s="86">
        <v>0</v>
      </c>
      <c r="E33" s="86">
        <v>0</v>
      </c>
      <c r="F33" s="86">
        <v>0</v>
      </c>
      <c r="G33" s="86">
        <v>1</v>
      </c>
      <c r="H33" s="86">
        <v>0</v>
      </c>
      <c r="I33" s="86" t="s">
        <v>9</v>
      </c>
      <c r="J33" s="86" t="b">
        <f>IF(COUNTIF(ParametrosSemSeedFixa!$A:$A,Parametros!A33)&gt;0,FALSE,TRUE)</f>
        <v>1</v>
      </c>
      <c r="L33" s="86" t="str">
        <f t="shared" si="3"/>
        <v>OK</v>
      </c>
      <c r="M33" s="86" t="str">
        <f>VLOOKUP(C33,Distribuições!$A$1:$F$13,6,FALSE)</f>
        <v>Parametro 1: média, Parametro 2: desvio padrão</v>
      </c>
      <c r="N33" s="86">
        <f>COUNTIF(Verificação_Parametros!$A:$A,Parametros!A33)</f>
        <v>1</v>
      </c>
      <c r="Q33" s="86" t="b">
        <f>COUNTIF(Constantes!$A:$A,Parametros!A33)&gt;0</f>
        <v>0</v>
      </c>
      <c r="R33" s="86" t="b">
        <f t="shared" si="1"/>
        <v>0</v>
      </c>
      <c r="S33" s="86" t="b">
        <f t="shared" si="2"/>
        <v>0</v>
      </c>
    </row>
    <row r="34" spans="1:19" s="86" customFormat="1" ht="12.75" x14ac:dyDescent="0.2">
      <c r="A34" s="86" t="s">
        <v>230</v>
      </c>
      <c r="B34" s="86" t="str">
        <f>IF(VLOOKUP(A34,Verificação_Parametros!$A:$B,2,FALSE),"Sim","Não")</f>
        <v>Sim</v>
      </c>
      <c r="C34" s="86" t="s">
        <v>35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9</v>
      </c>
      <c r="J34" s="86" t="b">
        <f>IF(COUNTIF(ParametrosSemSeedFixa!$A:$A,Parametros!A34)&gt;0,FALSE,TRUE)</f>
        <v>1</v>
      </c>
      <c r="L34" s="86" t="str">
        <f t="shared" si="3"/>
        <v>OK</v>
      </c>
      <c r="M34" s="86" t="str">
        <f>VLOOKUP(C34,Distribuições!$A$1:$F$13,6,FALSE)</f>
        <v>Parametro 1: média, Parametro 2: desvio padrão</v>
      </c>
      <c r="N34" s="86">
        <f>COUNTIF(Verificação_Parametros!$A:$A,Parametros!A34)</f>
        <v>1</v>
      </c>
      <c r="Q34" s="86" t="b">
        <f>COUNTIF(Constantes!$A:$A,Parametros!A34)&gt;0</f>
        <v>0</v>
      </c>
      <c r="R34" s="86" t="b">
        <f t="shared" si="1"/>
        <v>0</v>
      </c>
      <c r="S34" s="86" t="b">
        <f t="shared" si="2"/>
        <v>0</v>
      </c>
    </row>
    <row r="35" spans="1:19" s="86" customFormat="1" ht="12.75" x14ac:dyDescent="0.2">
      <c r="A35" s="86" t="s">
        <v>235</v>
      </c>
      <c r="B35" s="86" t="str">
        <f>IF(VLOOKUP(A35,Verificação_Parametros!$A:$B,2,FALSE),"Sim","Não")</f>
        <v>Sim</v>
      </c>
      <c r="C35" s="86" t="s">
        <v>453</v>
      </c>
      <c r="D35" s="86">
        <v>0.1957933370976849</v>
      </c>
      <c r="E35" s="86">
        <v>0.10611506557449443</v>
      </c>
      <c r="F35" s="86">
        <v>0</v>
      </c>
      <c r="G35" s="86">
        <v>1</v>
      </c>
      <c r="H35" s="86">
        <v>0</v>
      </c>
      <c r="I35" s="86" t="s">
        <v>9</v>
      </c>
      <c r="J35" s="86" t="b">
        <f>IF(COUNTIF(ParametrosSemSeedFixa!$A:$A,Parametros!A35)&gt;0,FALSE,TRUE)</f>
        <v>1</v>
      </c>
      <c r="L35" s="86" t="str">
        <f t="shared" si="3"/>
        <v>OK</v>
      </c>
      <c r="M35" s="86" t="str">
        <f>VLOOKUP(C35,Distribuições!$A$1:$F$13,6,FALSE)</f>
        <v>Parametro 1: média, Parametro 2: desvio padrão, Parametro 3: mínimo, Parametro 4: máximo</v>
      </c>
      <c r="N35" s="86">
        <f>COUNTIF(Verificação_Parametros!$A:$A,Parametros!A35)</f>
        <v>1</v>
      </c>
      <c r="Q35" s="86" t="b">
        <f>COUNTIF(Constantes!$A:$A,Parametros!A35)&gt;0</f>
        <v>0</v>
      </c>
      <c r="R35" s="86" t="b">
        <f t="shared" si="1"/>
        <v>1</v>
      </c>
      <c r="S35" s="86" t="b">
        <f t="shared" si="2"/>
        <v>0</v>
      </c>
    </row>
    <row r="36" spans="1:19" s="86" customFormat="1" ht="12.75" x14ac:dyDescent="0.2">
      <c r="A36" s="86" t="s">
        <v>239</v>
      </c>
      <c r="B36" s="86" t="str">
        <f>IF(VLOOKUP(A36,Verificação_Parametros!$A:$B,2,FALSE),"Sim","Não")</f>
        <v>Sim</v>
      </c>
      <c r="C36" s="86" t="s">
        <v>453</v>
      </c>
      <c r="D36" s="86">
        <v>2.0920383963862223E-2</v>
      </c>
      <c r="E36" s="86">
        <v>9.7408030964799483E-3</v>
      </c>
      <c r="F36" s="86">
        <v>0</v>
      </c>
      <c r="G36" s="86">
        <v>1</v>
      </c>
      <c r="H36" s="86">
        <v>0</v>
      </c>
      <c r="I36" s="86" t="s">
        <v>9</v>
      </c>
      <c r="J36" s="86" t="b">
        <f>IF(COUNTIF(ParametrosSemSeedFixa!$A:$A,Parametros!A36)&gt;0,FALSE,TRUE)</f>
        <v>1</v>
      </c>
      <c r="L36" s="86" t="str">
        <f t="shared" si="3"/>
        <v>OK</v>
      </c>
      <c r="M36" s="86" t="str">
        <f>VLOOKUP(C36,Distribuições!$A$1:$F$13,6,FALSE)</f>
        <v>Parametro 1: média, Parametro 2: desvio padrão, Parametro 3: mínimo, Parametro 4: máximo</v>
      </c>
      <c r="N36" s="86">
        <f>COUNTIF(Verificação_Parametros!$A:$A,Parametros!A36)</f>
        <v>1</v>
      </c>
      <c r="Q36" s="86" t="b">
        <f>COUNTIF(Constantes!$A:$A,Parametros!A36)&gt;0</f>
        <v>0</v>
      </c>
      <c r="R36" s="86" t="b">
        <f t="shared" si="1"/>
        <v>1</v>
      </c>
      <c r="S36" s="86" t="b">
        <f t="shared" si="2"/>
        <v>0</v>
      </c>
    </row>
    <row r="37" spans="1:19" s="86" customFormat="1" ht="12.75" x14ac:dyDescent="0.2">
      <c r="A37" s="86" t="s">
        <v>227</v>
      </c>
      <c r="B37" s="86" t="str">
        <f>IF(VLOOKUP(A37,Verificação_Parametros!$A:$B,2,FALSE),"Sim","Não")</f>
        <v>Sim</v>
      </c>
      <c r="C37" s="86" t="s">
        <v>35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9</v>
      </c>
      <c r="J37" s="86" t="b">
        <f>IF(COUNTIF(ParametrosSemSeedFixa!$A:$A,Parametros!A37)&gt;0,FALSE,TRUE)</f>
        <v>1</v>
      </c>
      <c r="L37" s="86" t="str">
        <f t="shared" ref="L37:L44" si="4">IF(AND(C37="normal",NOT(COUNT(D37:E37)=2)),"Dados Incorretos",
IF(AND(C37="triangular",NOT(COUNT(D37:F37)=3)),"Dados Incorretos",
IF(AND(C37="poisson",NOT(COUNT(D37:E37)=1)),"Dados Incorretos",
IF(AND(C37="normaltruncada",NOT(COUNT(D37:G37)=4)),"Dados Incorretos",
IF(AND(C37="uniforme",NOT(COUNT(D37:E37)=2)),"Dados Incorretos",
IF(AND(C37="poisson_percentual_eventos",NOT(COUNT(D37:E37)=1)),"Dados Incorretos","OK"))))))</f>
        <v>OK</v>
      </c>
      <c r="M37" s="86" t="str">
        <f>VLOOKUP(C37,Distribuições!$A$1:$F$13,6,FALSE)</f>
        <v>Parametro 1: média, Parametro 2: desvio padrão</v>
      </c>
      <c r="N37" s="86">
        <f>COUNTIF(Verificação_Parametros!$A:$A,Parametros!A37)</f>
        <v>1</v>
      </c>
      <c r="Q37" s="86" t="b">
        <f>COUNTIF(Constantes!$A:$A,Parametros!A37)&gt;0</f>
        <v>0</v>
      </c>
      <c r="R37" s="86" t="b">
        <f t="shared" si="1"/>
        <v>0</v>
      </c>
      <c r="S37" s="86" t="b">
        <f t="shared" si="2"/>
        <v>0</v>
      </c>
    </row>
    <row r="38" spans="1:19" s="86" customFormat="1" ht="12.75" x14ac:dyDescent="0.2">
      <c r="A38" s="86" t="s">
        <v>231</v>
      </c>
      <c r="B38" s="86" t="str">
        <f>IF(VLOOKUP(A38,Verificação_Parametros!$A:$B,2,FALSE),"Sim","Não")</f>
        <v>Sim</v>
      </c>
      <c r="C38" s="86" t="s">
        <v>35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9</v>
      </c>
      <c r="J38" s="86" t="b">
        <f>IF(COUNTIF(ParametrosSemSeedFixa!$A:$A,Parametros!A38)&gt;0,FALSE,TRUE)</f>
        <v>1</v>
      </c>
      <c r="L38" s="86" t="str">
        <f t="shared" si="4"/>
        <v>OK</v>
      </c>
      <c r="M38" s="86" t="str">
        <f>VLOOKUP(C38,Distribuições!$A$1:$F$13,6,FALSE)</f>
        <v>Parametro 1: média, Parametro 2: desvio padrão</v>
      </c>
      <c r="N38" s="86">
        <f>COUNTIF(Verificação_Parametros!$A:$A,Parametros!A38)</f>
        <v>1</v>
      </c>
      <c r="Q38" s="86" t="b">
        <f>COUNTIF(Constantes!$A:$A,Parametros!A38)&gt;0</f>
        <v>0</v>
      </c>
      <c r="R38" s="86" t="b">
        <f t="shared" si="1"/>
        <v>0</v>
      </c>
      <c r="S38" s="86" t="b">
        <f t="shared" si="2"/>
        <v>0</v>
      </c>
    </row>
    <row r="39" spans="1:19" s="86" customFormat="1" ht="12.75" x14ac:dyDescent="0.2">
      <c r="A39" s="86" t="s">
        <v>49</v>
      </c>
      <c r="B39" s="86" t="str">
        <f>IF(VLOOKUP(A39,Verificação_Parametros!$A:$B,2,FALSE),"Sim","Não")</f>
        <v>Sim</v>
      </c>
      <c r="C39" s="86" t="s">
        <v>453</v>
      </c>
      <c r="D39" s="86">
        <v>3.9920843000000001</v>
      </c>
      <c r="E39" s="86">
        <v>1.4172802723165652</v>
      </c>
      <c r="F39" s="86">
        <v>0</v>
      </c>
      <c r="G39" s="86">
        <f>D39+E39*10+1</f>
        <v>19.164887023165655</v>
      </c>
      <c r="H39" s="86">
        <v>0</v>
      </c>
      <c r="I39" s="86" t="s">
        <v>9</v>
      </c>
      <c r="J39" s="86" t="b">
        <f>IF(COUNTIF(ParametrosSemSeedFixa!$A:$A,Parametros!A39)&gt;0,FALSE,TRUE)</f>
        <v>1</v>
      </c>
      <c r="L39" s="86" t="str">
        <f t="shared" si="4"/>
        <v>OK</v>
      </c>
      <c r="M39" s="86" t="str">
        <f>VLOOKUP(C39,Distribuições!$A$1:$F$13,6,FALSE)</f>
        <v>Parametro 1: média, Parametro 2: desvio padrão, Parametro 3: mínimo, Parametro 4: máximo</v>
      </c>
      <c r="N39" s="86">
        <f>COUNTIF(Verificação_Parametros!$A:$A,Parametros!A39)</f>
        <v>1</v>
      </c>
      <c r="Q39" s="86" t="b">
        <f>COUNTIF(Constantes!$A:$A,Parametros!A39)&gt;0</f>
        <v>0</v>
      </c>
      <c r="R39" s="86" t="b">
        <f t="shared" si="1"/>
        <v>1</v>
      </c>
      <c r="S39" s="86" t="b">
        <f t="shared" si="2"/>
        <v>0</v>
      </c>
    </row>
    <row r="40" spans="1:19" s="86" customFormat="1" ht="12.75" x14ac:dyDescent="0.2">
      <c r="A40" s="86" t="s">
        <v>83</v>
      </c>
      <c r="B40" s="86" t="str">
        <f>IF(VLOOKUP(A40,Verificação_Parametros!$A:$B,2,FALSE),"Sim","Não")</f>
        <v>Não</v>
      </c>
      <c r="C40" s="86" t="s">
        <v>36</v>
      </c>
      <c r="D40" s="86">
        <v>0</v>
      </c>
      <c r="E40" s="86">
        <v>5.0000000000000001E-3</v>
      </c>
      <c r="F40" s="86">
        <v>0.01</v>
      </c>
      <c r="H40" s="86">
        <v>0</v>
      </c>
      <c r="I40" s="86" t="s">
        <v>20</v>
      </c>
      <c r="J40" s="86" t="b">
        <f>IF(COUNTIF(ParametrosSemSeedFixa!$A:$A,Parametros!A40)&gt;0,FALSE,TRUE)</f>
        <v>1</v>
      </c>
      <c r="L40" s="86" t="str">
        <f t="shared" si="4"/>
        <v>OK</v>
      </c>
      <c r="M40" s="86" t="str">
        <f>VLOOKUP(C40,Distribuições!$A$1:$F$13,6,FALSE)</f>
        <v>Parametro 1: mínimo, Parametro 2: moda (valor mais provável), Parametro 3: máximo</v>
      </c>
      <c r="N40" s="86">
        <f>COUNTIF(Verificação_Parametros!$A:$A,Parametros!A40)</f>
        <v>1</v>
      </c>
      <c r="O40" s="86" t="s">
        <v>505</v>
      </c>
      <c r="P40" s="86" t="s">
        <v>506</v>
      </c>
      <c r="Q40" s="86" t="b">
        <f>COUNTIF(Constantes!$A:$A,Parametros!A40)&gt;0</f>
        <v>0</v>
      </c>
      <c r="R40" s="86" t="b">
        <f t="shared" si="1"/>
        <v>0</v>
      </c>
      <c r="S40" s="86" t="b">
        <f t="shared" si="2"/>
        <v>1</v>
      </c>
    </row>
    <row r="41" spans="1:19" s="86" customFormat="1" ht="12.75" x14ac:dyDescent="0.2">
      <c r="A41" s="86" t="s">
        <v>219</v>
      </c>
      <c r="B41" s="86" t="str">
        <f>IF(VLOOKUP(A41,Verificação_Parametros!$A:$B,2,FALSE),"Sim","Não")</f>
        <v>Sim</v>
      </c>
      <c r="C41" s="86" t="s">
        <v>456</v>
      </c>
      <c r="D41" s="86">
        <f>1/30</f>
        <v>3.3333333333333333E-2</v>
      </c>
      <c r="H41" s="86">
        <v>0</v>
      </c>
      <c r="I41" s="86" t="s">
        <v>20</v>
      </c>
      <c r="J41" s="86" t="b">
        <f>IF(COUNTIF(ParametrosSemSeedFixa!$A:$A,Parametros!A41)&gt;0,FALSE,TRUE)</f>
        <v>1</v>
      </c>
      <c r="L41" s="86" t="str">
        <f t="shared" si="4"/>
        <v>OK</v>
      </c>
      <c r="M41" s="86" t="str">
        <f>VLOOKUP(C41,Distribuições!$A$1:$F$13,6,FALSE)</f>
        <v>Parametro 1: taxa (eventos / ano)</v>
      </c>
      <c r="N41" s="86">
        <f>COUNTIF(Verificação_Parametros!$A:$A,Parametros!A41)</f>
        <v>1</v>
      </c>
      <c r="O41" s="86" t="s">
        <v>505</v>
      </c>
      <c r="P41" s="86" t="s">
        <v>508</v>
      </c>
      <c r="Q41" s="86" t="b">
        <f>COUNTIF(Constantes!$A:$A,Parametros!A41)&gt;0</f>
        <v>0</v>
      </c>
      <c r="R41" s="86" t="b">
        <f t="shared" si="1"/>
        <v>0</v>
      </c>
      <c r="S41" s="86" t="b">
        <f t="shared" si="2"/>
        <v>0</v>
      </c>
    </row>
    <row r="42" spans="1:19" s="86" customFormat="1" ht="12.75" x14ac:dyDescent="0.2">
      <c r="A42" s="86" t="s">
        <v>232</v>
      </c>
      <c r="B42" s="86" t="str">
        <f>IF(VLOOKUP(A42,Verificação_Parametros!$A:$B,2,FALSE),"Sim","Não")</f>
        <v>Sim</v>
      </c>
      <c r="C42" s="86" t="s">
        <v>453</v>
      </c>
      <c r="D42" s="86">
        <v>2.5409373235460192E-2</v>
      </c>
      <c r="E42" s="86">
        <v>3.5091606939056212E-2</v>
      </c>
      <c r="F42" s="86">
        <v>0</v>
      </c>
      <c r="G42" s="86">
        <v>1</v>
      </c>
      <c r="H42" s="86">
        <v>0</v>
      </c>
      <c r="I42" s="86" t="s">
        <v>20</v>
      </c>
      <c r="J42" s="86" t="b">
        <f>IF(COUNTIF(ParametrosSemSeedFixa!$A:$A,Parametros!A42)&gt;0,FALSE,TRUE)</f>
        <v>1</v>
      </c>
      <c r="L42" s="86" t="str">
        <f t="shared" si="4"/>
        <v>OK</v>
      </c>
      <c r="M42" s="86" t="str">
        <f>VLOOKUP(C42,Distribuições!$A$1:$F$13,6,FALSE)</f>
        <v>Parametro 1: média, Parametro 2: desvio padrão, Parametro 3: mínimo, Parametro 4: máximo</v>
      </c>
      <c r="N42" s="86">
        <f>COUNTIF(Verificação_Parametros!$A:$A,Parametros!A42)</f>
        <v>1</v>
      </c>
      <c r="Q42" s="86" t="b">
        <f>COUNTIF(Constantes!$A:$A,Parametros!A42)&gt;0</f>
        <v>0</v>
      </c>
      <c r="R42" s="86" t="b">
        <f t="shared" si="1"/>
        <v>1</v>
      </c>
      <c r="S42" s="86" t="b">
        <f t="shared" si="2"/>
        <v>0</v>
      </c>
    </row>
    <row r="43" spans="1:19" s="86" customFormat="1" ht="12.75" x14ac:dyDescent="0.2">
      <c r="A43" s="86" t="s">
        <v>236</v>
      </c>
      <c r="B43" s="86" t="str">
        <f>IF(VLOOKUP(A43,Verificação_Parametros!$A:$B,2,FALSE),"Sim","Não")</f>
        <v>Sim</v>
      </c>
      <c r="C43" s="86" t="s">
        <v>453</v>
      </c>
      <c r="D43" s="86">
        <v>1.4963297571993226E-2</v>
      </c>
      <c r="E43" s="86">
        <v>7.208900261470543E-3</v>
      </c>
      <c r="F43" s="86">
        <v>0</v>
      </c>
      <c r="G43" s="86">
        <v>1</v>
      </c>
      <c r="H43" s="86">
        <v>0</v>
      </c>
      <c r="I43" s="86" t="s">
        <v>20</v>
      </c>
      <c r="J43" s="86" t="b">
        <f>IF(COUNTIF(ParametrosSemSeedFixa!$A:$A,Parametros!A43)&gt;0,FALSE,TRUE)</f>
        <v>1</v>
      </c>
      <c r="L43" s="86" t="str">
        <f t="shared" si="4"/>
        <v>OK</v>
      </c>
      <c r="M43" s="86" t="str">
        <f>VLOOKUP(C43,Distribuições!$A$1:$F$13,6,FALSE)</f>
        <v>Parametro 1: média, Parametro 2: desvio padrão, Parametro 3: mínimo, Parametro 4: máximo</v>
      </c>
      <c r="N43" s="86">
        <f>COUNTIF(Verificação_Parametros!$A:$A,Parametros!A43)</f>
        <v>1</v>
      </c>
      <c r="Q43" s="86" t="b">
        <f>COUNTIF(Constantes!$A:$A,Parametros!A43)&gt;0</f>
        <v>0</v>
      </c>
      <c r="R43" s="86" t="b">
        <f t="shared" si="1"/>
        <v>1</v>
      </c>
      <c r="S43" s="86" t="b">
        <f t="shared" si="2"/>
        <v>0</v>
      </c>
    </row>
    <row r="44" spans="1:19" s="86" customFormat="1" ht="12.75" x14ac:dyDescent="0.2">
      <c r="A44" s="86" t="s">
        <v>224</v>
      </c>
      <c r="B44" s="86" t="str">
        <f>IF(VLOOKUP(A44,Verificação_Parametros!$A:$B,2,FALSE),"Sim","Não")</f>
        <v>Sim</v>
      </c>
      <c r="C44" s="86" t="s">
        <v>453</v>
      </c>
      <c r="D44" s="86">
        <v>2.5974025974025976E-2</v>
      </c>
      <c r="E44" s="86">
        <v>1.1812977157973135E-2</v>
      </c>
      <c r="F44" s="86">
        <v>0</v>
      </c>
      <c r="G44" s="86">
        <v>1</v>
      </c>
      <c r="H44" s="86">
        <v>0</v>
      </c>
      <c r="I44" s="86" t="s">
        <v>20</v>
      </c>
      <c r="J44" s="86" t="b">
        <f>IF(COUNTIF(ParametrosSemSeedFixa!$A:$A,Parametros!A44)&gt;0,FALSE,TRUE)</f>
        <v>1</v>
      </c>
      <c r="L44" s="86" t="str">
        <f t="shared" si="4"/>
        <v>OK</v>
      </c>
      <c r="M44" s="86" t="str">
        <f>VLOOKUP(C44,Distribuições!$A$1:$F$13,6,FALSE)</f>
        <v>Parametro 1: média, Parametro 2: desvio padrão, Parametro 3: mínimo, Parametro 4: máximo</v>
      </c>
      <c r="N44" s="86">
        <f>COUNTIF(Verificação_Parametros!$A:$A,Parametros!A44)</f>
        <v>1</v>
      </c>
      <c r="Q44" s="86" t="b">
        <f>COUNTIF(Constantes!$A:$A,Parametros!A44)&gt;0</f>
        <v>0</v>
      </c>
      <c r="R44" s="86" t="b">
        <f t="shared" si="1"/>
        <v>1</v>
      </c>
      <c r="S44" s="86" t="b">
        <f t="shared" si="2"/>
        <v>0</v>
      </c>
    </row>
    <row r="45" spans="1:19" s="86" customFormat="1" ht="18.75" customHeight="1" x14ac:dyDescent="0.25">
      <c r="A45" s="86" t="s">
        <v>228</v>
      </c>
      <c r="B45" s="86" t="str">
        <f>IF(VLOOKUP(A45,Verificação_Parametros!$A:$B,2,FALSE),"Sim","Não")</f>
        <v>Sim</v>
      </c>
      <c r="C45" s="88" t="s">
        <v>491</v>
      </c>
      <c r="D45" s="86">
        <f>1/20</f>
        <v>0.05</v>
      </c>
      <c r="H45" s="86">
        <v>0</v>
      </c>
      <c r="I45" s="86" t="s">
        <v>20</v>
      </c>
      <c r="J45" s="86" t="b">
        <f>IF(COUNTIF(ParametrosSemSeedFixa!$A:$A,Parametros!A45)&gt;0,FALSE,TRUE)</f>
        <v>1</v>
      </c>
      <c r="L45" s="86" t="str">
        <f t="shared" ref="L45:L59" si="5">IF(AND(C45="normal",NOT(COUNT(D45:E45)=2)),"Dados Incorretos",
IF(AND(C45="triangular",NOT(COUNT(D45:F45)=3)),"Dados Incorretos",
IF(AND(C45="poisson",NOT(COUNT(D45:E45)=1)),"Dados Incorretos",
IF(AND(C45="normaltruncada",NOT(COUNT(D45:G45)=4)),"Dados Incorretos",
IF(AND(C45="uniforme",NOT(COUNT(D45:E45)=2)),"Dados Incorretos",
IF(AND(C45="poisson_percentual_eventos",NOT(COUNT(D45:E45)=1)),"Dados Incorretos","OK"))))))</f>
        <v>OK</v>
      </c>
      <c r="M45" s="86" t="str">
        <f>VLOOKUP(C45,Distribuições!$A$1:$F$13,6,FALSE)</f>
        <v>Parametro 1: taxa (eventos / ano)</v>
      </c>
      <c r="N45" s="86">
        <f>COUNTIF(Verificação_Parametros!$A:$A,Parametros!A45)</f>
        <v>1</v>
      </c>
      <c r="Q45" s="86" t="b">
        <f>COUNTIF(Constantes!$A:$A,Parametros!A45)&gt;0</f>
        <v>0</v>
      </c>
      <c r="R45" s="86" t="b">
        <f t="shared" si="1"/>
        <v>0</v>
      </c>
      <c r="S45" s="86" t="b">
        <f t="shared" si="2"/>
        <v>0</v>
      </c>
    </row>
    <row r="46" spans="1:19" s="86" customFormat="1" ht="12.75" x14ac:dyDescent="0.2">
      <c r="A46" s="86" t="s">
        <v>233</v>
      </c>
      <c r="B46" s="86" t="str">
        <f>IF(VLOOKUP(A46,Verificação_Parametros!$A:$B,2,FALSE),"Sim","Não")</f>
        <v>Sim</v>
      </c>
      <c r="C46" s="86" t="s">
        <v>453</v>
      </c>
      <c r="D46" s="86">
        <v>1.6939582156973462E-3</v>
      </c>
      <c r="E46" s="86">
        <v>6.782644443656732E-4</v>
      </c>
      <c r="F46" s="86">
        <v>0</v>
      </c>
      <c r="G46" s="86">
        <v>1</v>
      </c>
      <c r="H46" s="86">
        <v>0</v>
      </c>
      <c r="I46" s="86" t="s">
        <v>20</v>
      </c>
      <c r="J46" s="86" t="b">
        <f>IF(COUNTIF(ParametrosSemSeedFixa!$A:$A,Parametros!A46)&gt;0,FALSE,TRUE)</f>
        <v>1</v>
      </c>
      <c r="L46" s="86" t="str">
        <f t="shared" si="5"/>
        <v>OK</v>
      </c>
      <c r="M46" s="86" t="str">
        <f>VLOOKUP(C46,Distribuições!$A$1:$F$13,6,FALSE)</f>
        <v>Parametro 1: média, Parametro 2: desvio padrão, Parametro 3: mínimo, Parametro 4: máximo</v>
      </c>
      <c r="N46" s="86">
        <f>COUNTIF(Verificação_Parametros!$A:$A,Parametros!A46)</f>
        <v>1</v>
      </c>
      <c r="Q46" s="86" t="b">
        <f>COUNTIF(Constantes!$A:$A,Parametros!A46)&gt;0</f>
        <v>0</v>
      </c>
      <c r="R46" s="86" t="b">
        <f t="shared" si="1"/>
        <v>1</v>
      </c>
      <c r="S46" s="86" t="b">
        <f t="shared" si="2"/>
        <v>0</v>
      </c>
    </row>
    <row r="47" spans="1:19" s="86" customFormat="1" ht="12.75" x14ac:dyDescent="0.2">
      <c r="A47" s="86" t="s">
        <v>237</v>
      </c>
      <c r="B47" s="86" t="str">
        <f>IF(VLOOKUP(A47,Verificação_Parametros!$A:$B,2,FALSE),"Sim","Não")</f>
        <v>Sim</v>
      </c>
      <c r="C47" s="86" t="s">
        <v>453</v>
      </c>
      <c r="D47" s="86">
        <v>5.6465273856578201E-4</v>
      </c>
      <c r="E47" s="86">
        <v>2.5161796705182738E-4</v>
      </c>
      <c r="F47" s="86">
        <v>0</v>
      </c>
      <c r="G47" s="86">
        <v>1</v>
      </c>
      <c r="H47" s="86">
        <v>0</v>
      </c>
      <c r="I47" s="86" t="s">
        <v>20</v>
      </c>
      <c r="J47" s="86" t="b">
        <f>IF(COUNTIF(ParametrosSemSeedFixa!$A:$A,Parametros!A47)&gt;0,FALSE,TRUE)</f>
        <v>1</v>
      </c>
      <c r="L47" s="86" t="str">
        <f t="shared" si="5"/>
        <v>OK</v>
      </c>
      <c r="M47" s="86" t="str">
        <f>VLOOKUP(C47,Distribuições!$A$1:$F$13,6,FALSE)</f>
        <v>Parametro 1: média, Parametro 2: desvio padrão, Parametro 3: mínimo, Parametro 4: máximo</v>
      </c>
      <c r="N47" s="86">
        <f>COUNTIF(Verificação_Parametros!$A:$A,Parametros!A47)</f>
        <v>1</v>
      </c>
      <c r="Q47" s="86" t="b">
        <f>COUNTIF(Constantes!$A:$A,Parametros!A47)&gt;0</f>
        <v>0</v>
      </c>
      <c r="R47" s="86" t="b">
        <f t="shared" si="1"/>
        <v>1</v>
      </c>
      <c r="S47" s="86" t="b">
        <f t="shared" si="2"/>
        <v>0</v>
      </c>
    </row>
    <row r="48" spans="1:19" s="86" customFormat="1" ht="12.75" x14ac:dyDescent="0.2">
      <c r="A48" s="86" t="s">
        <v>225</v>
      </c>
      <c r="B48" s="86" t="str">
        <f>IF(VLOOKUP(A48,Verificação_Parametros!$A:$B,2,FALSE),"Sim","Não")</f>
        <v>Sim</v>
      </c>
      <c r="C48" s="86" t="s">
        <v>453</v>
      </c>
      <c r="D48" s="86">
        <v>1.6939582156973462E-3</v>
      </c>
      <c r="E48" s="86">
        <v>1.0186522145729095E-3</v>
      </c>
      <c r="F48" s="86">
        <v>0</v>
      </c>
      <c r="G48" s="86">
        <v>1</v>
      </c>
      <c r="H48" s="86">
        <v>0</v>
      </c>
      <c r="I48" s="86" t="s">
        <v>20</v>
      </c>
      <c r="J48" s="86" t="b">
        <f>IF(COUNTIF(ParametrosSemSeedFixa!$A:$A,Parametros!A48)&gt;0,FALSE,TRUE)</f>
        <v>1</v>
      </c>
      <c r="L48" s="86" t="str">
        <f t="shared" si="5"/>
        <v>OK</v>
      </c>
      <c r="M48" s="86" t="str">
        <f>VLOOKUP(C48,Distribuições!$A$1:$F$13,6,FALSE)</f>
        <v>Parametro 1: média, Parametro 2: desvio padrão, Parametro 3: mínimo, Parametro 4: máximo</v>
      </c>
      <c r="N48" s="86">
        <f>COUNTIF(Verificação_Parametros!$A:$A,Parametros!A48)</f>
        <v>1</v>
      </c>
      <c r="Q48" s="86" t="b">
        <f>COUNTIF(Constantes!$A:$A,Parametros!A48)&gt;0</f>
        <v>0</v>
      </c>
      <c r="R48" s="86" t="b">
        <f t="shared" si="1"/>
        <v>1</v>
      </c>
      <c r="S48" s="86" t="b">
        <f t="shared" si="2"/>
        <v>0</v>
      </c>
    </row>
    <row r="49" spans="1:19" s="86" customFormat="1" ht="12.75" x14ac:dyDescent="0.2">
      <c r="A49" s="86" t="s">
        <v>229</v>
      </c>
      <c r="B49" s="86" t="str">
        <f>IF(VLOOKUP(A49,Verificação_Parametros!$A:$B,2,FALSE),"Sim","Não")</f>
        <v>Sim</v>
      </c>
      <c r="C49" s="86" t="s">
        <v>35</v>
      </c>
      <c r="D49" s="86">
        <v>0</v>
      </c>
      <c r="E49" s="86">
        <v>0</v>
      </c>
      <c r="F49" s="86">
        <v>0</v>
      </c>
      <c r="G49" s="86">
        <v>1</v>
      </c>
      <c r="H49" s="86">
        <v>0</v>
      </c>
      <c r="I49" s="86" t="s">
        <v>20</v>
      </c>
      <c r="J49" s="86" t="b">
        <f>IF(COUNTIF(ParametrosSemSeedFixa!$A:$A,Parametros!A49)&gt;0,FALSE,TRUE)</f>
        <v>1</v>
      </c>
      <c r="L49" s="86" t="str">
        <f t="shared" si="5"/>
        <v>OK</v>
      </c>
      <c r="M49" s="86" t="str">
        <f>VLOOKUP(C49,Distribuições!$A$1:$F$13,6,FALSE)</f>
        <v>Parametro 1: média, Parametro 2: desvio padrão</v>
      </c>
      <c r="N49" s="86">
        <f>COUNTIF(Verificação_Parametros!$A:$A,Parametros!A49)</f>
        <v>1</v>
      </c>
      <c r="Q49" s="86" t="b">
        <f>COUNTIF(Constantes!$A:$A,Parametros!A49)&gt;0</f>
        <v>0</v>
      </c>
      <c r="R49" s="86" t="b">
        <f t="shared" si="1"/>
        <v>0</v>
      </c>
      <c r="S49" s="86" t="b">
        <f t="shared" si="2"/>
        <v>0</v>
      </c>
    </row>
    <row r="50" spans="1:19" s="86" customFormat="1" ht="12.75" x14ac:dyDescent="0.2">
      <c r="A50" s="86" t="s">
        <v>234</v>
      </c>
      <c r="B50" s="86" t="str">
        <f>IF(VLOOKUP(A50,Verificação_Parametros!$A:$B,2,FALSE),"Sim","Não")</f>
        <v>Sim</v>
      </c>
      <c r="C50" s="86" t="s">
        <v>35</v>
      </c>
      <c r="D50" s="86">
        <v>0</v>
      </c>
      <c r="E50" s="86">
        <v>0</v>
      </c>
      <c r="F50" s="86">
        <v>0</v>
      </c>
      <c r="G50" s="86">
        <v>1</v>
      </c>
      <c r="H50" s="86">
        <v>0</v>
      </c>
      <c r="I50" s="86" t="s">
        <v>20</v>
      </c>
      <c r="J50" s="86" t="b">
        <f>IF(COUNTIF(ParametrosSemSeedFixa!$A:$A,Parametros!A50)&gt;0,FALSE,TRUE)</f>
        <v>1</v>
      </c>
      <c r="L50" s="86" t="str">
        <f t="shared" si="5"/>
        <v>OK</v>
      </c>
      <c r="M50" s="86" t="str">
        <f>VLOOKUP(C50,Distribuições!$A$1:$F$13,6,FALSE)</f>
        <v>Parametro 1: média, Parametro 2: desvio padrão</v>
      </c>
      <c r="N50" s="86">
        <f>COUNTIF(Verificação_Parametros!$A:$A,Parametros!A50)</f>
        <v>1</v>
      </c>
      <c r="Q50" s="86" t="b">
        <f>COUNTIF(Constantes!$A:$A,Parametros!A50)&gt;0</f>
        <v>0</v>
      </c>
      <c r="R50" s="86" t="b">
        <f t="shared" si="1"/>
        <v>0</v>
      </c>
      <c r="S50" s="86" t="b">
        <f t="shared" si="2"/>
        <v>0</v>
      </c>
    </row>
    <row r="51" spans="1:19" s="86" customFormat="1" ht="12.75" x14ac:dyDescent="0.2">
      <c r="A51" s="86" t="s">
        <v>238</v>
      </c>
      <c r="B51" s="86" t="str">
        <f>IF(VLOOKUP(A51,Verificação_Parametros!$A:$B,2,FALSE),"Sim","Não")</f>
        <v>Sim</v>
      </c>
      <c r="C51" s="86" t="s">
        <v>453</v>
      </c>
      <c r="D51" s="86">
        <v>5.0818746470920381E-3</v>
      </c>
      <c r="E51" s="86">
        <v>1.2169421799424144E-3</v>
      </c>
      <c r="F51" s="86">
        <v>0</v>
      </c>
      <c r="G51" s="86">
        <v>1</v>
      </c>
      <c r="H51" s="86">
        <v>0</v>
      </c>
      <c r="I51" s="86" t="s">
        <v>20</v>
      </c>
      <c r="J51" s="86" t="b">
        <f>IF(COUNTIF(ParametrosSemSeedFixa!$A:$A,Parametros!A51)&gt;0,FALSE,TRUE)</f>
        <v>1</v>
      </c>
      <c r="L51" s="86" t="str">
        <f t="shared" si="5"/>
        <v>OK</v>
      </c>
      <c r="M51" s="86" t="str">
        <f>VLOOKUP(C51,Distribuições!$A$1:$F$13,6,FALSE)</f>
        <v>Parametro 1: média, Parametro 2: desvio padrão, Parametro 3: mínimo, Parametro 4: máximo</v>
      </c>
      <c r="N51" s="86">
        <f>COUNTIF(Verificação_Parametros!$A:$A,Parametros!A51)</f>
        <v>1</v>
      </c>
      <c r="Q51" s="86" t="b">
        <f>COUNTIF(Constantes!$A:$A,Parametros!A51)&gt;0</f>
        <v>0</v>
      </c>
      <c r="R51" s="86" t="b">
        <f t="shared" si="1"/>
        <v>1</v>
      </c>
      <c r="S51" s="86" t="b">
        <f t="shared" si="2"/>
        <v>0</v>
      </c>
    </row>
    <row r="52" spans="1:19" s="86" customFormat="1" ht="12.75" x14ac:dyDescent="0.2">
      <c r="A52" s="86" t="s">
        <v>226</v>
      </c>
      <c r="B52" s="86" t="str">
        <f>IF(VLOOKUP(A52,Verificação_Parametros!$A:$B,2,FALSE),"Sim","Não")</f>
        <v>Sim</v>
      </c>
      <c r="C52" s="86" t="s">
        <v>35</v>
      </c>
      <c r="D52" s="86">
        <v>0</v>
      </c>
      <c r="E52" s="86">
        <v>0</v>
      </c>
      <c r="F52" s="86">
        <v>0</v>
      </c>
      <c r="G52" s="86">
        <v>1</v>
      </c>
      <c r="H52" s="86">
        <v>0</v>
      </c>
      <c r="I52" s="86" t="s">
        <v>20</v>
      </c>
      <c r="J52" s="86" t="b">
        <f>IF(COUNTIF(ParametrosSemSeedFixa!$A:$A,Parametros!A52)&gt;0,FALSE,TRUE)</f>
        <v>1</v>
      </c>
      <c r="L52" s="86" t="str">
        <f t="shared" si="5"/>
        <v>OK</v>
      </c>
      <c r="M52" s="86" t="str">
        <f>VLOOKUP(C52,Distribuições!$A$1:$F$13,6,FALSE)</f>
        <v>Parametro 1: média, Parametro 2: desvio padrão</v>
      </c>
      <c r="N52" s="86">
        <f>COUNTIF(Verificação_Parametros!$A:$A,Parametros!A52)</f>
        <v>1</v>
      </c>
      <c r="Q52" s="86" t="b">
        <f>COUNTIF(Constantes!$A:$A,Parametros!A52)&gt;0</f>
        <v>0</v>
      </c>
      <c r="R52" s="86" t="b">
        <f t="shared" si="1"/>
        <v>0</v>
      </c>
      <c r="S52" s="86" t="b">
        <f t="shared" si="2"/>
        <v>0</v>
      </c>
    </row>
    <row r="53" spans="1:19" s="86" customFormat="1" ht="12.75" x14ac:dyDescent="0.2">
      <c r="A53" s="86" t="s">
        <v>230</v>
      </c>
      <c r="B53" s="86" t="str">
        <f>IF(VLOOKUP(A53,Verificação_Parametros!$A:$B,2,FALSE),"Sim","Não")</f>
        <v>Sim</v>
      </c>
      <c r="C53" s="86" t="s">
        <v>35</v>
      </c>
      <c r="D53" s="86">
        <v>0</v>
      </c>
      <c r="E53" s="86">
        <v>0</v>
      </c>
      <c r="F53" s="86">
        <v>0</v>
      </c>
      <c r="G53" s="86">
        <v>1</v>
      </c>
      <c r="H53" s="86">
        <v>0</v>
      </c>
      <c r="I53" s="86" t="s">
        <v>20</v>
      </c>
      <c r="J53" s="86" t="b">
        <f>IF(COUNTIF(ParametrosSemSeedFixa!$A:$A,Parametros!A53)&gt;0,FALSE,TRUE)</f>
        <v>1</v>
      </c>
      <c r="L53" s="86" t="str">
        <f t="shared" si="5"/>
        <v>OK</v>
      </c>
      <c r="M53" s="86" t="str">
        <f>VLOOKUP(C53,Distribuições!$A$1:$F$13,6,FALSE)</f>
        <v>Parametro 1: média, Parametro 2: desvio padrão</v>
      </c>
      <c r="N53" s="86">
        <f>COUNTIF(Verificação_Parametros!$A:$A,Parametros!A53)</f>
        <v>1</v>
      </c>
      <c r="Q53" s="86" t="b">
        <f>COUNTIF(Constantes!$A:$A,Parametros!A53)&gt;0</f>
        <v>0</v>
      </c>
      <c r="R53" s="86" t="b">
        <f t="shared" si="1"/>
        <v>0</v>
      </c>
      <c r="S53" s="86" t="b">
        <f t="shared" si="2"/>
        <v>0</v>
      </c>
    </row>
    <row r="54" spans="1:19" s="86" customFormat="1" ht="12.75" x14ac:dyDescent="0.2">
      <c r="A54" s="86" t="s">
        <v>235</v>
      </c>
      <c r="B54" s="86" t="str">
        <f>IF(VLOOKUP(A54,Verificação_Parametros!$A:$B,2,FALSE),"Sim","Não")</f>
        <v>Sim</v>
      </c>
      <c r="C54" s="86" t="s">
        <v>453</v>
      </c>
      <c r="D54" s="86">
        <v>0.20609824957651043</v>
      </c>
      <c r="E54" s="86">
        <v>0.10611506557449443</v>
      </c>
      <c r="F54" s="86">
        <v>0</v>
      </c>
      <c r="G54" s="86">
        <v>1</v>
      </c>
      <c r="H54" s="86">
        <v>0</v>
      </c>
      <c r="I54" s="86" t="s">
        <v>20</v>
      </c>
      <c r="J54" s="86" t="b">
        <f>IF(COUNTIF(ParametrosSemSeedFixa!$A:$A,Parametros!A54)&gt;0,FALSE,TRUE)</f>
        <v>1</v>
      </c>
      <c r="L54" s="86" t="str">
        <f t="shared" si="5"/>
        <v>OK</v>
      </c>
      <c r="M54" s="86" t="str">
        <f>VLOOKUP(C54,Distribuições!$A$1:$F$13,6,FALSE)</f>
        <v>Parametro 1: média, Parametro 2: desvio padrão, Parametro 3: mínimo, Parametro 4: máximo</v>
      </c>
      <c r="N54" s="86">
        <f>COUNTIF(Verificação_Parametros!$A:$A,Parametros!A54)</f>
        <v>1</v>
      </c>
      <c r="Q54" s="86" t="b">
        <f>COUNTIF(Constantes!$A:$A,Parametros!A54)&gt;0</f>
        <v>0</v>
      </c>
      <c r="R54" s="86" t="b">
        <f t="shared" si="1"/>
        <v>1</v>
      </c>
      <c r="S54" s="86" t="b">
        <f t="shared" si="2"/>
        <v>0</v>
      </c>
    </row>
    <row r="55" spans="1:19" s="86" customFormat="1" ht="12.75" x14ac:dyDescent="0.2">
      <c r="A55" s="86" t="s">
        <v>239</v>
      </c>
      <c r="B55" s="86" t="str">
        <f>IF(VLOOKUP(A55,Verificação_Parametros!$A:$B,2,FALSE),"Sim","Não")</f>
        <v>Sim</v>
      </c>
      <c r="C55" s="86" t="s">
        <v>453</v>
      </c>
      <c r="D55" s="86">
        <v>2.20214568040655E-2</v>
      </c>
      <c r="E55" s="86">
        <v>9.7408030964799483E-3</v>
      </c>
      <c r="F55" s="86">
        <v>0</v>
      </c>
      <c r="G55" s="86">
        <v>1</v>
      </c>
      <c r="H55" s="86">
        <v>0</v>
      </c>
      <c r="I55" s="86" t="s">
        <v>20</v>
      </c>
      <c r="J55" s="86" t="b">
        <f>IF(COUNTIF(ParametrosSemSeedFixa!$A:$A,Parametros!A55)&gt;0,FALSE,TRUE)</f>
        <v>1</v>
      </c>
      <c r="L55" s="86" t="str">
        <f t="shared" si="5"/>
        <v>OK</v>
      </c>
      <c r="M55" s="86" t="str">
        <f>VLOOKUP(C55,Distribuições!$A$1:$F$13,6,FALSE)</f>
        <v>Parametro 1: média, Parametro 2: desvio padrão, Parametro 3: mínimo, Parametro 4: máximo</v>
      </c>
      <c r="N55" s="86">
        <f>COUNTIF(Verificação_Parametros!$A:$A,Parametros!A55)</f>
        <v>1</v>
      </c>
      <c r="Q55" s="86" t="b">
        <f>COUNTIF(Constantes!$A:$A,Parametros!A55)&gt;0</f>
        <v>0</v>
      </c>
      <c r="R55" s="86" t="b">
        <f t="shared" si="1"/>
        <v>1</v>
      </c>
      <c r="S55" s="86" t="b">
        <f t="shared" si="2"/>
        <v>0</v>
      </c>
    </row>
    <row r="56" spans="1:19" s="86" customFormat="1" ht="12.75" x14ac:dyDescent="0.2">
      <c r="A56" s="86" t="s">
        <v>227</v>
      </c>
      <c r="B56" s="86" t="str">
        <f>IF(VLOOKUP(A56,Verificação_Parametros!$A:$B,2,FALSE),"Sim","Não")</f>
        <v>Sim</v>
      </c>
      <c r="C56" s="86" t="s">
        <v>35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20</v>
      </c>
      <c r="J56" s="86" t="b">
        <f>IF(COUNTIF(ParametrosSemSeedFixa!$A:$A,Parametros!A56)&gt;0,FALSE,TRUE)</f>
        <v>1</v>
      </c>
      <c r="L56" s="86" t="str">
        <f t="shared" si="5"/>
        <v>OK</v>
      </c>
      <c r="M56" s="86" t="str">
        <f>VLOOKUP(C56,Distribuições!$A$1:$F$13,6,FALSE)</f>
        <v>Parametro 1: média, Parametro 2: desvio padrão</v>
      </c>
      <c r="N56" s="86">
        <f>COUNTIF(Verificação_Parametros!$A:$A,Parametros!A56)</f>
        <v>1</v>
      </c>
      <c r="Q56" s="86" t="b">
        <f>COUNTIF(Constantes!$A:$A,Parametros!A56)&gt;0</f>
        <v>0</v>
      </c>
      <c r="R56" s="86" t="b">
        <f t="shared" si="1"/>
        <v>0</v>
      </c>
      <c r="S56" s="86" t="b">
        <f t="shared" si="2"/>
        <v>0</v>
      </c>
    </row>
    <row r="57" spans="1:19" s="86" customFormat="1" ht="12.75" x14ac:dyDescent="0.2">
      <c r="A57" s="86" t="s">
        <v>231</v>
      </c>
      <c r="B57" s="86" t="str">
        <f>IF(VLOOKUP(A57,Verificação_Parametros!$A:$B,2,FALSE),"Sim","Não")</f>
        <v>Sim</v>
      </c>
      <c r="C57" s="86" t="s">
        <v>35</v>
      </c>
      <c r="D57" s="86">
        <v>0</v>
      </c>
      <c r="E57" s="86">
        <v>0</v>
      </c>
      <c r="F57" s="86">
        <v>0</v>
      </c>
      <c r="G57" s="86">
        <v>1</v>
      </c>
      <c r="H57" s="86">
        <v>0</v>
      </c>
      <c r="I57" s="86" t="s">
        <v>20</v>
      </c>
      <c r="J57" s="86" t="b">
        <f>IF(COUNTIF(ParametrosSemSeedFixa!$A:$A,Parametros!A57)&gt;0,FALSE,TRUE)</f>
        <v>1</v>
      </c>
      <c r="L57" s="86" t="str">
        <f t="shared" si="5"/>
        <v>OK</v>
      </c>
      <c r="M57" s="86" t="str">
        <f>VLOOKUP(C57,Distribuições!$A$1:$F$13,6,FALSE)</f>
        <v>Parametro 1: média, Parametro 2: desvio padrão</v>
      </c>
      <c r="N57" s="86">
        <f>COUNTIF(Verificação_Parametros!$A:$A,Parametros!A57)</f>
        <v>1</v>
      </c>
      <c r="Q57" s="86" t="b">
        <f>COUNTIF(Constantes!$A:$A,Parametros!A57)&gt;0</f>
        <v>0</v>
      </c>
      <c r="R57" s="86" t="b">
        <f t="shared" si="1"/>
        <v>0</v>
      </c>
      <c r="S57" s="86" t="b">
        <f t="shared" si="2"/>
        <v>0</v>
      </c>
    </row>
    <row r="58" spans="1:19" s="86" customFormat="1" ht="12.75" x14ac:dyDescent="0.2">
      <c r="A58" s="86" t="s">
        <v>49</v>
      </c>
      <c r="B58" s="86" t="str">
        <f>IF(VLOOKUP(A58,Verificação_Parametros!$A:$B,2,FALSE),"Sim","Não")</f>
        <v>Sim</v>
      </c>
      <c r="C58" s="86" t="s">
        <v>453</v>
      </c>
      <c r="D58" s="86">
        <v>4.2021940000000004</v>
      </c>
      <c r="E58" s="86">
        <v>1.4172802723165652</v>
      </c>
      <c r="F58" s="86">
        <v>0</v>
      </c>
      <c r="G58" s="86">
        <f>D58+E58*10+1</f>
        <v>19.374996723165651</v>
      </c>
      <c r="H58" s="86">
        <v>0</v>
      </c>
      <c r="I58" s="86" t="s">
        <v>20</v>
      </c>
      <c r="J58" s="86" t="b">
        <f>IF(COUNTIF(ParametrosSemSeedFixa!$A:$A,Parametros!A58)&gt;0,FALSE,TRUE)</f>
        <v>1</v>
      </c>
      <c r="L58" s="86" t="str">
        <f t="shared" si="5"/>
        <v>OK</v>
      </c>
      <c r="M58" s="86" t="str">
        <f>VLOOKUP(C58,Distribuições!$A$1:$F$13,6,FALSE)</f>
        <v>Parametro 1: média, Parametro 2: desvio padrão, Parametro 3: mínimo, Parametro 4: máximo</v>
      </c>
      <c r="N58" s="86">
        <f>COUNTIF(Verificação_Parametros!$A:$A,Parametros!A58)</f>
        <v>1</v>
      </c>
      <c r="Q58" s="86" t="b">
        <f>COUNTIF(Constantes!$A:$A,Parametros!A58)&gt;0</f>
        <v>0</v>
      </c>
      <c r="R58" s="86" t="b">
        <f t="shared" si="1"/>
        <v>1</v>
      </c>
      <c r="S58" s="86" t="b">
        <f t="shared" si="2"/>
        <v>0</v>
      </c>
    </row>
    <row r="59" spans="1:19" s="86" customFormat="1" ht="12.75" x14ac:dyDescent="0.2">
      <c r="A59" s="86" t="s">
        <v>83</v>
      </c>
      <c r="B59" s="86" t="str">
        <f>IF(VLOOKUP(A59,Verificação_Parametros!$A:$B,2,FALSE),"Sim","Não")</f>
        <v>Não</v>
      </c>
      <c r="C59" s="86" t="s">
        <v>36</v>
      </c>
      <c r="D59" s="86">
        <v>0</v>
      </c>
      <c r="E59" s="86">
        <v>5.0000000000000001E-3</v>
      </c>
      <c r="F59" s="86">
        <v>0.01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L59" s="86" t="str">
        <f t="shared" si="5"/>
        <v>OK</v>
      </c>
      <c r="M59" s="86" t="str">
        <f>VLOOKUP(C59,Distribuições!$A$1:$F$13,6,FALSE)</f>
        <v>Parametro 1: mínimo, Parametro 2: moda (valor mais provável), Parametro 3: máximo</v>
      </c>
      <c r="N59" s="86">
        <f>COUNTIF(Verificação_Parametros!$A:$A,Parametros!A59)</f>
        <v>1</v>
      </c>
      <c r="O59" s="86" t="s">
        <v>505</v>
      </c>
      <c r="P59" s="86" t="s">
        <v>506</v>
      </c>
      <c r="Q59" s="86" t="b">
        <f>COUNTIF(Constantes!$A:$A,Parametros!A59)&gt;0</f>
        <v>0</v>
      </c>
      <c r="R59" s="86" t="b">
        <f t="shared" si="1"/>
        <v>0</v>
      </c>
      <c r="S59" s="86" t="b">
        <f t="shared" si="2"/>
        <v>1</v>
      </c>
    </row>
    <row r="60" spans="1:19" s="86" customFormat="1" ht="12.75" x14ac:dyDescent="0.2">
      <c r="A60" s="86" t="s">
        <v>219</v>
      </c>
      <c r="B60" s="86" t="str">
        <f>IF(VLOOKUP(A60,Verificação_Parametros!$A:$B,2,FALSE),"Sim","Não")</f>
        <v>Sim</v>
      </c>
      <c r="C60" s="86" t="s">
        <v>456</v>
      </c>
      <c r="D60" s="86">
        <f>1/20</f>
        <v>0.05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L60" s="86" t="str">
        <f t="shared" ref="L60:L77" si="6">IF(AND(C60="normal",NOT(COUNT(D60:E60)=2)),"Dados Incorretos",
IF(AND(C60="triangular",NOT(COUNT(D60:F60)=3)),"Dados Incorretos",
IF(AND(C60="poisson",NOT(COUNT(D60:E60)=1)),"Dados Incorretos",
IF(AND(C60="normaltruncada",NOT(COUNT(D60:G60)=4)),"Dados Incorretos",
IF(AND(C60="uniforme",NOT(COUNT(D60:E60)=2)),"Dados Incorretos",
IF(AND(C60="poisson_percentual_eventos",NOT(COUNT(D60:E60)=1)),"Dados Incorretos","OK"))))))</f>
        <v>OK</v>
      </c>
      <c r="M60" s="86" t="str">
        <f>VLOOKUP(C60,Distribuições!$A$1:$F$13,6,FALSE)</f>
        <v>Parametro 1: taxa (eventos / ano)</v>
      </c>
      <c r="N60" s="86">
        <f>COUNTIF(Verificação_Parametros!$A:$A,Parametros!A60)</f>
        <v>1</v>
      </c>
      <c r="O60" s="86" t="s">
        <v>505</v>
      </c>
      <c r="P60" s="86" t="s">
        <v>507</v>
      </c>
      <c r="Q60" s="86" t="b">
        <f>COUNTIF(Constantes!$A:$A,Parametros!A60)&gt;0</f>
        <v>0</v>
      </c>
      <c r="R60" s="86" t="b">
        <f t="shared" si="1"/>
        <v>0</v>
      </c>
      <c r="S60" s="86" t="b">
        <f t="shared" si="2"/>
        <v>0</v>
      </c>
    </row>
    <row r="61" spans="1:19" s="86" customFormat="1" ht="12.75" x14ac:dyDescent="0.2">
      <c r="A61" s="86" t="s">
        <v>232</v>
      </c>
      <c r="B61" s="86" t="str">
        <f>IF(VLOOKUP(A61,Verificação_Parametros!$A:$B,2,FALSE),"Sim","Não")</f>
        <v>Sim</v>
      </c>
      <c r="C61" s="86" t="s">
        <v>453</v>
      </c>
      <c r="D61" s="86">
        <v>2.4844720496894408E-2</v>
      </c>
      <c r="E61" s="86">
        <v>3.5091606939056212E-2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L61" s="86" t="str">
        <f t="shared" si="6"/>
        <v>OK</v>
      </c>
      <c r="M61" s="86" t="str">
        <f>VLOOKUP(C61,Distribuições!$A$1:$F$13,6,FALSE)</f>
        <v>Parametro 1: média, Parametro 2: desvio padrão, Parametro 3: mínimo, Parametro 4: máximo</v>
      </c>
      <c r="N61" s="86">
        <f>COUNTIF(Verificação_Parametros!$A:$A,Parametros!A61)</f>
        <v>1</v>
      </c>
      <c r="Q61" s="86" t="b">
        <f>COUNTIF(Constantes!$A:$A,Parametros!A61)&gt;0</f>
        <v>0</v>
      </c>
      <c r="R61" s="86" t="b">
        <f t="shared" si="1"/>
        <v>1</v>
      </c>
      <c r="S61" s="86" t="b">
        <f t="shared" si="2"/>
        <v>0</v>
      </c>
    </row>
    <row r="62" spans="1:19" s="86" customFormat="1" ht="12.75" x14ac:dyDescent="0.2">
      <c r="A62" s="86" t="s">
        <v>236</v>
      </c>
      <c r="B62" s="86" t="str">
        <f>IF(VLOOKUP(A62,Verificação_Parametros!$A:$B,2,FALSE),"Sim","Não")</f>
        <v>Sim</v>
      </c>
      <c r="C62" s="86" t="s">
        <v>453</v>
      </c>
      <c r="D62" s="86">
        <v>1.4963297571993226E-2</v>
      </c>
      <c r="E62" s="86">
        <v>7.208900261470543E-3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L62" s="86" t="str">
        <f t="shared" si="6"/>
        <v>OK</v>
      </c>
      <c r="M62" s="86" t="str">
        <f>VLOOKUP(C62,Distribuições!$A$1:$F$13,6,FALSE)</f>
        <v>Parametro 1: média, Parametro 2: desvio padrão, Parametro 3: mínimo, Parametro 4: máximo</v>
      </c>
      <c r="N62" s="86">
        <f>COUNTIF(Verificação_Parametros!$A:$A,Parametros!A62)</f>
        <v>1</v>
      </c>
      <c r="Q62" s="86" t="b">
        <f>COUNTIF(Constantes!$A:$A,Parametros!A62)&gt;0</f>
        <v>0</v>
      </c>
      <c r="R62" s="86" t="b">
        <f t="shared" si="1"/>
        <v>1</v>
      </c>
      <c r="S62" s="86" t="b">
        <f t="shared" si="2"/>
        <v>0</v>
      </c>
    </row>
    <row r="63" spans="1:19" s="86" customFormat="1" ht="12.75" x14ac:dyDescent="0.2">
      <c r="A63" s="86" t="s">
        <v>224</v>
      </c>
      <c r="B63" s="86" t="str">
        <f>IF(VLOOKUP(A63,Verificação_Parametros!$A:$B,2,FALSE),"Sim","Não")</f>
        <v>Sim</v>
      </c>
      <c r="C63" s="86" t="s">
        <v>453</v>
      </c>
      <c r="D63" s="86">
        <v>2.5409373235460195E-2</v>
      </c>
      <c r="E63" s="86">
        <v>1.1812977157973135E-2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L63" s="86" t="str">
        <f t="shared" si="6"/>
        <v>OK</v>
      </c>
      <c r="M63" s="86" t="str">
        <f>VLOOKUP(C63,Distribuições!$A$1:$F$13,6,FALSE)</f>
        <v>Parametro 1: média, Parametro 2: desvio padrão, Parametro 3: mínimo, Parametro 4: máximo</v>
      </c>
      <c r="N63" s="86">
        <f>COUNTIF(Verificação_Parametros!$A:$A,Parametros!A63)</f>
        <v>1</v>
      </c>
      <c r="Q63" s="86" t="b">
        <f>COUNTIF(Constantes!$A:$A,Parametros!A63)&gt;0</f>
        <v>0</v>
      </c>
      <c r="R63" s="86" t="b">
        <f t="shared" si="1"/>
        <v>1</v>
      </c>
      <c r="S63" s="86" t="b">
        <f t="shared" si="2"/>
        <v>0</v>
      </c>
    </row>
    <row r="64" spans="1:19" s="86" customFormat="1" x14ac:dyDescent="0.25">
      <c r="A64" s="86" t="s">
        <v>228</v>
      </c>
      <c r="B64" s="86" t="str">
        <f>IF(VLOOKUP(A64,Verificação_Parametros!$A:$B,2,FALSE),"Sim","Não")</f>
        <v>Sim</v>
      </c>
      <c r="C64" s="88" t="s">
        <v>491</v>
      </c>
      <c r="D64" s="86">
        <f>1/20</f>
        <v>0.05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L64" s="86" t="str">
        <f t="shared" si="6"/>
        <v>OK</v>
      </c>
      <c r="M64" s="86" t="str">
        <f>VLOOKUP(C64,Distribuições!$A$1:$F$13,6,FALSE)</f>
        <v>Parametro 1: taxa (eventos / ano)</v>
      </c>
      <c r="N64" s="86">
        <f>COUNTIF(Verificação_Parametros!$A:$A,Parametros!A64)</f>
        <v>1</v>
      </c>
      <c r="Q64" s="86" t="b">
        <f>COUNTIF(Constantes!$A:$A,Parametros!A64)&gt;0</f>
        <v>0</v>
      </c>
      <c r="R64" s="86" t="b">
        <f t="shared" si="1"/>
        <v>0</v>
      </c>
      <c r="S64" s="86" t="b">
        <f t="shared" si="2"/>
        <v>0</v>
      </c>
    </row>
    <row r="65" spans="1:19" s="86" customFormat="1" ht="12.75" x14ac:dyDescent="0.2">
      <c r="A65" s="86" t="s">
        <v>233</v>
      </c>
      <c r="B65" s="86" t="str">
        <f>IF(VLOOKUP(A65,Verificação_Parametros!$A:$B,2,FALSE),"Sim","Não")</f>
        <v>Sim</v>
      </c>
      <c r="C65" s="86" t="s">
        <v>453</v>
      </c>
      <c r="D65" s="86">
        <v>1.6939582156973462E-3</v>
      </c>
      <c r="E65" s="86">
        <v>6.782644443656732E-4</v>
      </c>
      <c r="F65" s="86">
        <v>0</v>
      </c>
      <c r="G65" s="86">
        <v>1</v>
      </c>
      <c r="H65" s="86">
        <v>0</v>
      </c>
      <c r="I65" s="86" t="s">
        <v>21</v>
      </c>
      <c r="J65" s="86" t="b">
        <f>IF(COUNTIF(ParametrosSemSeedFixa!$A:$A,Parametros!A65)&gt;0,FALSE,TRUE)</f>
        <v>1</v>
      </c>
      <c r="L65" s="86" t="str">
        <f t="shared" si="6"/>
        <v>OK</v>
      </c>
      <c r="M65" s="86" t="str">
        <f>VLOOKUP(C65,Distribuições!$A$1:$F$13,6,FALSE)</f>
        <v>Parametro 1: média, Parametro 2: desvio padrão, Parametro 3: mínimo, Parametro 4: máximo</v>
      </c>
      <c r="N65" s="86">
        <f>COUNTIF(Verificação_Parametros!$A:$A,Parametros!A65)</f>
        <v>1</v>
      </c>
      <c r="Q65" s="86" t="b">
        <f>COUNTIF(Constantes!$A:$A,Parametros!A65)&gt;0</f>
        <v>0</v>
      </c>
      <c r="R65" s="86" t="b">
        <f t="shared" si="1"/>
        <v>1</v>
      </c>
      <c r="S65" s="86" t="b">
        <f t="shared" si="2"/>
        <v>0</v>
      </c>
    </row>
    <row r="66" spans="1:19" s="86" customFormat="1" ht="12.75" x14ac:dyDescent="0.2">
      <c r="A66" s="86" t="s">
        <v>237</v>
      </c>
      <c r="B66" s="86" t="str">
        <f>IF(VLOOKUP(A66,Verificação_Parametros!$A:$B,2,FALSE),"Sim","Não")</f>
        <v>Sim</v>
      </c>
      <c r="C66" s="86" t="s">
        <v>453</v>
      </c>
      <c r="D66" s="86">
        <v>5.6465273856578201E-4</v>
      </c>
      <c r="E66" s="86">
        <v>2.5161796705182738E-4</v>
      </c>
      <c r="F66" s="86">
        <v>0</v>
      </c>
      <c r="G66" s="86">
        <v>1</v>
      </c>
      <c r="H66" s="86">
        <v>0</v>
      </c>
      <c r="I66" s="86" t="s">
        <v>21</v>
      </c>
      <c r="J66" s="86" t="b">
        <f>IF(COUNTIF(ParametrosSemSeedFixa!$A:$A,Parametros!A66)&gt;0,FALSE,TRUE)</f>
        <v>1</v>
      </c>
      <c r="L66" s="86" t="str">
        <f t="shared" si="6"/>
        <v>OK</v>
      </c>
      <c r="M66" s="86" t="str">
        <f>VLOOKUP(C66,Distribuições!$A$1:$F$13,6,FALSE)</f>
        <v>Parametro 1: média, Parametro 2: desvio padrão, Parametro 3: mínimo, Parametro 4: máximo</v>
      </c>
      <c r="N66" s="86">
        <f>COUNTIF(Verificação_Parametros!$A:$A,Parametros!A66)</f>
        <v>1</v>
      </c>
      <c r="Q66" s="86" t="b">
        <f>COUNTIF(Constantes!$A:$A,Parametros!A66)&gt;0</f>
        <v>0</v>
      </c>
      <c r="R66" s="86" t="b">
        <f t="shared" si="1"/>
        <v>1</v>
      </c>
      <c r="S66" s="86" t="b">
        <f t="shared" si="2"/>
        <v>0</v>
      </c>
    </row>
    <row r="67" spans="1:19" s="86" customFormat="1" ht="12.75" x14ac:dyDescent="0.2">
      <c r="A67" s="86" t="s">
        <v>225</v>
      </c>
      <c r="B67" s="86" t="str">
        <f>IF(VLOOKUP(A67,Verificação_Parametros!$A:$B,2,FALSE),"Sim","Não")</f>
        <v>Sim</v>
      </c>
      <c r="C67" s="86" t="s">
        <v>453</v>
      </c>
      <c r="D67" s="86">
        <v>1.6939582156973462E-3</v>
      </c>
      <c r="E67" s="86">
        <v>1.0186522145729095E-3</v>
      </c>
      <c r="F67" s="86">
        <v>0</v>
      </c>
      <c r="G67" s="86">
        <v>1</v>
      </c>
      <c r="H67" s="86">
        <v>0</v>
      </c>
      <c r="I67" s="86" t="s">
        <v>21</v>
      </c>
      <c r="J67" s="86" t="b">
        <f>IF(COUNTIF(ParametrosSemSeedFixa!$A:$A,Parametros!A67)&gt;0,FALSE,TRUE)</f>
        <v>1</v>
      </c>
      <c r="L67" s="86" t="str">
        <f t="shared" si="6"/>
        <v>OK</v>
      </c>
      <c r="M67" s="86" t="str">
        <f>VLOOKUP(C67,Distribuições!$A$1:$F$13,6,FALSE)</f>
        <v>Parametro 1: média, Parametro 2: desvio padrão, Parametro 3: mínimo, Parametro 4: máximo</v>
      </c>
      <c r="N67" s="86">
        <f>COUNTIF(Verificação_Parametros!$A:$A,Parametros!A67)</f>
        <v>1</v>
      </c>
      <c r="Q67" s="86" t="b">
        <f>COUNTIF(Constantes!$A:$A,Parametros!A67)&gt;0</f>
        <v>0</v>
      </c>
      <c r="R67" s="86" t="b">
        <f t="shared" ref="R67:R130" si="7">AND(G67&gt;D67,F67 &lt; D67)</f>
        <v>1</v>
      </c>
      <c r="S67" s="86" t="b">
        <f t="shared" ref="S67:S130" si="8">AND(F67&gt;E67,D67 &lt; E67)</f>
        <v>0</v>
      </c>
    </row>
    <row r="68" spans="1:19" s="86" customFormat="1" ht="12.75" x14ac:dyDescent="0.2">
      <c r="A68" s="86" t="s">
        <v>229</v>
      </c>
      <c r="B68" s="86" t="str">
        <f>IF(VLOOKUP(A68,Verificação_Parametros!$A:$B,2,FALSE),"Sim","Não")</f>
        <v>Sim</v>
      </c>
      <c r="C68" s="86" t="s">
        <v>35</v>
      </c>
      <c r="D68" s="86">
        <v>0</v>
      </c>
      <c r="E68" s="86">
        <v>0</v>
      </c>
      <c r="F68" s="86">
        <v>0</v>
      </c>
      <c r="G68" s="86">
        <v>1</v>
      </c>
      <c r="H68" s="86">
        <v>0</v>
      </c>
      <c r="I68" s="86" t="s">
        <v>21</v>
      </c>
      <c r="J68" s="86" t="b">
        <f>IF(COUNTIF(ParametrosSemSeedFixa!$A:$A,Parametros!A68)&gt;0,FALSE,TRUE)</f>
        <v>1</v>
      </c>
      <c r="L68" s="86" t="str">
        <f t="shared" si="6"/>
        <v>OK</v>
      </c>
      <c r="M68" s="86" t="str">
        <f>VLOOKUP(C68,Distribuições!$A$1:$F$13,6,FALSE)</f>
        <v>Parametro 1: média, Parametro 2: desvio padrão</v>
      </c>
      <c r="N68" s="86">
        <f>COUNTIF(Verificação_Parametros!$A:$A,Parametros!A68)</f>
        <v>1</v>
      </c>
      <c r="Q68" s="86" t="b">
        <f>COUNTIF(Constantes!$A:$A,Parametros!A68)&gt;0</f>
        <v>0</v>
      </c>
      <c r="R68" s="86" t="b">
        <f t="shared" si="7"/>
        <v>0</v>
      </c>
      <c r="S68" s="86" t="b">
        <f t="shared" si="8"/>
        <v>0</v>
      </c>
    </row>
    <row r="69" spans="1:19" s="86" customFormat="1" ht="12.75" x14ac:dyDescent="0.2">
      <c r="A69" s="86" t="s">
        <v>234</v>
      </c>
      <c r="B69" s="86" t="str">
        <f>IF(VLOOKUP(A69,Verificação_Parametros!$A:$B,2,FALSE),"Sim","Não")</f>
        <v>Sim</v>
      </c>
      <c r="C69" s="86" t="s">
        <v>35</v>
      </c>
      <c r="D69" s="86">
        <v>0</v>
      </c>
      <c r="E69" s="86">
        <v>0</v>
      </c>
      <c r="F69" s="86">
        <v>0</v>
      </c>
      <c r="G69" s="86">
        <v>1</v>
      </c>
      <c r="H69" s="86">
        <v>0</v>
      </c>
      <c r="I69" s="86" t="s">
        <v>21</v>
      </c>
      <c r="J69" s="86" t="b">
        <f>IF(COUNTIF(ParametrosSemSeedFixa!$A:$A,Parametros!A69)&gt;0,FALSE,TRUE)</f>
        <v>1</v>
      </c>
      <c r="L69" s="86" t="str">
        <f t="shared" si="6"/>
        <v>OK</v>
      </c>
      <c r="M69" s="86" t="str">
        <f>VLOOKUP(C69,Distribuições!$A$1:$F$13,6,FALSE)</f>
        <v>Parametro 1: média, Parametro 2: desvio padrão</v>
      </c>
      <c r="N69" s="86">
        <f>COUNTIF(Verificação_Parametros!$A:$A,Parametros!A69)</f>
        <v>1</v>
      </c>
      <c r="Q69" s="86" t="b">
        <f>COUNTIF(Constantes!$A:$A,Parametros!A69)&gt;0</f>
        <v>0</v>
      </c>
      <c r="R69" s="86" t="b">
        <f t="shared" si="7"/>
        <v>0</v>
      </c>
      <c r="S69" s="86" t="b">
        <f t="shared" si="8"/>
        <v>0</v>
      </c>
    </row>
    <row r="70" spans="1:19" s="86" customFormat="1" ht="12.75" x14ac:dyDescent="0.2">
      <c r="A70" s="86" t="s">
        <v>238</v>
      </c>
      <c r="B70" s="86" t="str">
        <f>IF(VLOOKUP(A70,Verificação_Parametros!$A:$B,2,FALSE),"Sim","Não")</f>
        <v>Sim</v>
      </c>
      <c r="C70" s="86" t="s">
        <v>453</v>
      </c>
      <c r="D70" s="86">
        <v>4.517221908526256E-3</v>
      </c>
      <c r="E70" s="86">
        <v>1.2169421799424144E-3</v>
      </c>
      <c r="F70" s="86">
        <v>0</v>
      </c>
      <c r="G70" s="86">
        <v>1</v>
      </c>
      <c r="H70" s="86">
        <v>0</v>
      </c>
      <c r="I70" s="86" t="s">
        <v>21</v>
      </c>
      <c r="J70" s="86" t="b">
        <f>IF(COUNTIF(ParametrosSemSeedFixa!$A:$A,Parametros!A70)&gt;0,FALSE,TRUE)</f>
        <v>1</v>
      </c>
      <c r="L70" s="86" t="str">
        <f t="shared" si="6"/>
        <v>OK</v>
      </c>
      <c r="M70" s="86" t="str">
        <f>VLOOKUP(C70,Distribuições!$A$1:$F$13,6,FALSE)</f>
        <v>Parametro 1: média, Parametro 2: desvio padrão, Parametro 3: mínimo, Parametro 4: máximo</v>
      </c>
      <c r="N70" s="86">
        <f>COUNTIF(Verificação_Parametros!$A:$A,Parametros!A70)</f>
        <v>1</v>
      </c>
      <c r="Q70" s="86" t="b">
        <f>COUNTIF(Constantes!$A:$A,Parametros!A70)&gt;0</f>
        <v>0</v>
      </c>
      <c r="R70" s="86" t="b">
        <f t="shared" si="7"/>
        <v>1</v>
      </c>
      <c r="S70" s="86" t="b">
        <f t="shared" si="8"/>
        <v>0</v>
      </c>
    </row>
    <row r="71" spans="1:19" s="86" customFormat="1" ht="12.75" x14ac:dyDescent="0.2">
      <c r="A71" s="86" t="s">
        <v>226</v>
      </c>
      <c r="B71" s="86" t="str">
        <f>IF(VLOOKUP(A71,Verificação_Parametros!$A:$B,2,FALSE),"Sim","Não")</f>
        <v>Sim</v>
      </c>
      <c r="C71" s="86" t="s">
        <v>35</v>
      </c>
      <c r="D71" s="86">
        <v>0</v>
      </c>
      <c r="E71" s="86">
        <v>0</v>
      </c>
      <c r="F71" s="86">
        <v>0</v>
      </c>
      <c r="G71" s="86">
        <v>1</v>
      </c>
      <c r="H71" s="86">
        <v>0</v>
      </c>
      <c r="I71" s="86" t="s">
        <v>21</v>
      </c>
      <c r="J71" s="86" t="b">
        <f>IF(COUNTIF(ParametrosSemSeedFixa!$A:$A,Parametros!A71)&gt;0,FALSE,TRUE)</f>
        <v>1</v>
      </c>
      <c r="L71" s="86" t="str">
        <f t="shared" si="6"/>
        <v>OK</v>
      </c>
      <c r="M71" s="86" t="str">
        <f>VLOOKUP(C71,Distribuições!$A$1:$F$13,6,FALSE)</f>
        <v>Parametro 1: média, Parametro 2: desvio padrão</v>
      </c>
      <c r="N71" s="86">
        <f>COUNTIF(Verificação_Parametros!$A:$A,Parametros!A71)</f>
        <v>1</v>
      </c>
      <c r="Q71" s="86" t="b">
        <f>COUNTIF(Constantes!$A:$A,Parametros!A71)&gt;0</f>
        <v>0</v>
      </c>
      <c r="R71" s="86" t="b">
        <f t="shared" si="7"/>
        <v>0</v>
      </c>
      <c r="S71" s="86" t="b">
        <f t="shared" si="8"/>
        <v>0</v>
      </c>
    </row>
    <row r="72" spans="1:19" s="86" customFormat="1" ht="12.75" x14ac:dyDescent="0.2">
      <c r="A72" s="86" t="s">
        <v>230</v>
      </c>
      <c r="B72" s="86" t="str">
        <f>IF(VLOOKUP(A72,Verificação_Parametros!$A:$B,2,FALSE),"Sim","Não")</f>
        <v>Sim</v>
      </c>
      <c r="C72" s="86" t="s">
        <v>35</v>
      </c>
      <c r="D72" s="86">
        <v>0</v>
      </c>
      <c r="E72" s="86">
        <v>0</v>
      </c>
      <c r="F72" s="86">
        <v>0</v>
      </c>
      <c r="G72" s="86">
        <v>1</v>
      </c>
      <c r="H72" s="86">
        <v>0</v>
      </c>
      <c r="I72" s="86" t="s">
        <v>21</v>
      </c>
      <c r="J72" s="86" t="b">
        <f>IF(COUNTIF(ParametrosSemSeedFixa!$A:$A,Parametros!A72)&gt;0,FALSE,TRUE)</f>
        <v>1</v>
      </c>
      <c r="L72" s="86" t="str">
        <f t="shared" si="6"/>
        <v>OK</v>
      </c>
      <c r="M72" s="86" t="str">
        <f>VLOOKUP(C72,Distribuições!$A$1:$F$13,6,FALSE)</f>
        <v>Parametro 1: média, Parametro 2: desvio padrão</v>
      </c>
      <c r="N72" s="86">
        <f>COUNTIF(Verificação_Parametros!$A:$A,Parametros!A72)</f>
        <v>1</v>
      </c>
      <c r="Q72" s="86" t="b">
        <f>COUNTIF(Constantes!$A:$A,Parametros!A72)&gt;0</f>
        <v>0</v>
      </c>
      <c r="R72" s="86" t="b">
        <f t="shared" si="7"/>
        <v>0</v>
      </c>
      <c r="S72" s="86" t="b">
        <f t="shared" si="8"/>
        <v>0</v>
      </c>
    </row>
    <row r="73" spans="1:19" s="86" customFormat="1" ht="12.75" x14ac:dyDescent="0.2">
      <c r="A73" s="86" t="s">
        <v>235</v>
      </c>
      <c r="B73" s="86" t="str">
        <f>IF(VLOOKUP(A73,Verificação_Parametros!$A:$B,2,FALSE),"Sim","Não")</f>
        <v>Sim</v>
      </c>
      <c r="C73" s="86" t="s">
        <v>453</v>
      </c>
      <c r="D73" s="86">
        <v>0.19728966685488422</v>
      </c>
      <c r="E73" s="86">
        <v>0.10611506557449443</v>
      </c>
      <c r="F73" s="86">
        <v>0</v>
      </c>
      <c r="G73" s="86">
        <v>1</v>
      </c>
      <c r="H73" s="86">
        <v>0</v>
      </c>
      <c r="I73" s="86" t="s">
        <v>21</v>
      </c>
      <c r="J73" s="86" t="b">
        <f>IF(COUNTIF(ParametrosSemSeedFixa!$A:$A,Parametros!A73)&gt;0,FALSE,TRUE)</f>
        <v>1</v>
      </c>
      <c r="L73" s="86" t="str">
        <f t="shared" si="6"/>
        <v>OK</v>
      </c>
      <c r="M73" s="86" t="str">
        <f>VLOOKUP(C73,Distribuições!$A$1:$F$13,6,FALSE)</f>
        <v>Parametro 1: média, Parametro 2: desvio padrão, Parametro 3: mínimo, Parametro 4: máximo</v>
      </c>
      <c r="N73" s="86">
        <f>COUNTIF(Verificação_Parametros!$A:$A,Parametros!A73)</f>
        <v>1</v>
      </c>
      <c r="Q73" s="86" t="b">
        <f>COUNTIF(Constantes!$A:$A,Parametros!A73)&gt;0</f>
        <v>0</v>
      </c>
      <c r="R73" s="86" t="b">
        <f t="shared" si="7"/>
        <v>1</v>
      </c>
      <c r="S73" s="86" t="b">
        <f t="shared" si="8"/>
        <v>0</v>
      </c>
    </row>
    <row r="74" spans="1:19" s="86" customFormat="1" ht="12.75" x14ac:dyDescent="0.2">
      <c r="A74" s="86" t="s">
        <v>239</v>
      </c>
      <c r="B74" s="86" t="str">
        <f>IF(VLOOKUP(A74,Verificação_Parametros!$A:$B,2,FALSE),"Sim","Não")</f>
        <v>Sim</v>
      </c>
      <c r="C74" s="86" t="s">
        <v>453</v>
      </c>
      <c r="D74" s="86">
        <v>2.20214568040655E-2</v>
      </c>
      <c r="E74" s="86">
        <v>9.7408030964799483E-3</v>
      </c>
      <c r="F74" s="86">
        <v>0</v>
      </c>
      <c r="G74" s="86">
        <v>1</v>
      </c>
      <c r="H74" s="86">
        <v>0</v>
      </c>
      <c r="I74" s="86" t="s">
        <v>21</v>
      </c>
      <c r="J74" s="86" t="b">
        <f>IF(COUNTIF(ParametrosSemSeedFixa!$A:$A,Parametros!A74)&gt;0,FALSE,TRUE)</f>
        <v>1</v>
      </c>
      <c r="L74" s="86" t="str">
        <f t="shared" si="6"/>
        <v>OK</v>
      </c>
      <c r="M74" s="86" t="str">
        <f>VLOOKUP(C74,Distribuições!$A$1:$F$13,6,FALSE)</f>
        <v>Parametro 1: média, Parametro 2: desvio padrão, Parametro 3: mínimo, Parametro 4: máximo</v>
      </c>
      <c r="N74" s="86">
        <f>COUNTIF(Verificação_Parametros!$A:$A,Parametros!A74)</f>
        <v>1</v>
      </c>
      <c r="Q74" s="86" t="b">
        <f>COUNTIF(Constantes!$A:$A,Parametros!A74)&gt;0</f>
        <v>0</v>
      </c>
      <c r="R74" s="86" t="b">
        <f t="shared" si="7"/>
        <v>1</v>
      </c>
      <c r="S74" s="86" t="b">
        <f t="shared" si="8"/>
        <v>0</v>
      </c>
    </row>
    <row r="75" spans="1:19" s="86" customFormat="1" ht="12.75" x14ac:dyDescent="0.2">
      <c r="A75" s="86" t="s">
        <v>227</v>
      </c>
      <c r="B75" s="86" t="str">
        <f>IF(VLOOKUP(A75,Verificação_Parametros!$A:$B,2,FALSE),"Sim","Não")</f>
        <v>Sim</v>
      </c>
      <c r="C75" s="86" t="s">
        <v>35</v>
      </c>
      <c r="D75" s="86">
        <v>0</v>
      </c>
      <c r="E75" s="86">
        <v>0</v>
      </c>
      <c r="F75" s="86">
        <v>0</v>
      </c>
      <c r="G75" s="86">
        <v>1</v>
      </c>
      <c r="H75" s="86">
        <v>0</v>
      </c>
      <c r="I75" s="86" t="s">
        <v>21</v>
      </c>
      <c r="J75" s="86" t="b">
        <f>IF(COUNTIF(ParametrosSemSeedFixa!$A:$A,Parametros!A75)&gt;0,FALSE,TRUE)</f>
        <v>1</v>
      </c>
      <c r="L75" s="86" t="str">
        <f t="shared" si="6"/>
        <v>OK</v>
      </c>
      <c r="M75" s="86" t="str">
        <f>VLOOKUP(C75,Distribuições!$A$1:$F$13,6,FALSE)</f>
        <v>Parametro 1: média, Parametro 2: desvio padrão</v>
      </c>
      <c r="N75" s="86">
        <f>COUNTIF(Verificação_Parametros!$A:$A,Parametros!A75)</f>
        <v>1</v>
      </c>
      <c r="Q75" s="86" t="b">
        <f>COUNTIF(Constantes!$A:$A,Parametros!A75)&gt;0</f>
        <v>0</v>
      </c>
      <c r="R75" s="86" t="b">
        <f t="shared" si="7"/>
        <v>0</v>
      </c>
      <c r="S75" s="86" t="b">
        <f t="shared" si="8"/>
        <v>0</v>
      </c>
    </row>
    <row r="76" spans="1:19" s="86" customFormat="1" ht="12.75" x14ac:dyDescent="0.2">
      <c r="A76" s="86" t="s">
        <v>231</v>
      </c>
      <c r="B76" s="86" t="str">
        <f>IF(VLOOKUP(A76,Verificação_Parametros!$A:$B,2,FALSE),"Sim","Não")</f>
        <v>Sim</v>
      </c>
      <c r="C76" s="86" t="s">
        <v>35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21</v>
      </c>
      <c r="J76" s="86" t="b">
        <f>IF(COUNTIF(ParametrosSemSeedFixa!$A:$A,Parametros!A76)&gt;0,FALSE,TRUE)</f>
        <v>1</v>
      </c>
      <c r="L76" s="86" t="str">
        <f t="shared" si="6"/>
        <v>OK</v>
      </c>
      <c r="M76" s="86" t="str">
        <f>VLOOKUP(C76,Distribuições!$A$1:$F$13,6,FALSE)</f>
        <v>Parametro 1: média, Parametro 2: desvio padrão</v>
      </c>
      <c r="N76" s="86">
        <f>COUNTIF(Verificação_Parametros!$A:$A,Parametros!A76)</f>
        <v>1</v>
      </c>
      <c r="Q76" s="86" t="b">
        <f>COUNTIF(Constantes!$A:$A,Parametros!A76)&gt;0</f>
        <v>0</v>
      </c>
      <c r="R76" s="86" t="b">
        <f t="shared" si="7"/>
        <v>0</v>
      </c>
      <c r="S76" s="86" t="b">
        <f t="shared" si="8"/>
        <v>0</v>
      </c>
    </row>
    <row r="77" spans="1:19" s="86" customFormat="1" ht="12.75" x14ac:dyDescent="0.2">
      <c r="A77" s="86" t="s">
        <v>49</v>
      </c>
      <c r="B77" s="86" t="str">
        <f>IF(VLOOKUP(A77,Verificação_Parametros!$A:$B,2,FALSE),"Sim","Não")</f>
        <v>Sim</v>
      </c>
      <c r="C77" s="86" t="s">
        <v>453</v>
      </c>
      <c r="D77" s="86">
        <v>4.2009099962777778</v>
      </c>
      <c r="E77" s="86">
        <v>1.4172802723165652</v>
      </c>
      <c r="F77" s="86">
        <v>0</v>
      </c>
      <c r="G77" s="86">
        <f>D77+E77*10+1</f>
        <v>19.373712719443432</v>
      </c>
      <c r="H77" s="86">
        <v>0</v>
      </c>
      <c r="I77" s="86" t="s">
        <v>21</v>
      </c>
      <c r="J77" s="86" t="b">
        <f>IF(COUNTIF(ParametrosSemSeedFixa!$A:$A,Parametros!A77)&gt;0,FALSE,TRUE)</f>
        <v>1</v>
      </c>
      <c r="L77" s="86" t="str">
        <f t="shared" si="6"/>
        <v>OK</v>
      </c>
      <c r="M77" s="86" t="str">
        <f>VLOOKUP(C77,Distribuições!$A$1:$F$13,6,FALSE)</f>
        <v>Parametro 1: média, Parametro 2: desvio padrão, Parametro 3: mínimo, Parametro 4: máximo</v>
      </c>
      <c r="N77" s="86">
        <f>COUNTIF(Verificação_Parametros!$A:$A,Parametros!A77)</f>
        <v>1</v>
      </c>
      <c r="Q77" s="86" t="b">
        <f>COUNTIF(Constantes!$A:$A,Parametros!A77)&gt;0</f>
        <v>0</v>
      </c>
      <c r="R77" s="86" t="b">
        <f t="shared" si="7"/>
        <v>1</v>
      </c>
      <c r="S77" s="86" t="b">
        <f t="shared" si="8"/>
        <v>0</v>
      </c>
    </row>
    <row r="78" spans="1:19" x14ac:dyDescent="0.25">
      <c r="A78" s="88" t="s">
        <v>469</v>
      </c>
      <c r="B78" s="86" t="str">
        <f>IF(VLOOKUP(A78,Verificação_Parametros!$A:$B,2,FALSE),"Sim","Não")</f>
        <v>Sim</v>
      </c>
      <c r="C78" s="86" t="s">
        <v>453</v>
      </c>
      <c r="D78" s="91">
        <v>0</v>
      </c>
      <c r="E78" s="91">
        <v>0</v>
      </c>
      <c r="F78" s="65">
        <v>-1E-4</v>
      </c>
      <c r="G78" s="85">
        <f>10^7</f>
        <v>10000000</v>
      </c>
      <c r="H78" s="86">
        <v>0</v>
      </c>
      <c r="I78" s="86" t="s">
        <v>240</v>
      </c>
      <c r="J78" s="86" t="b">
        <f>IF(COUNTIF(ParametrosSemSeedFixa!$A:$A,Parametros!A78)&gt;0,FALSE,TRUE)</f>
        <v>1</v>
      </c>
      <c r="K78" s="86" t="b">
        <f>FALSE</f>
        <v>0</v>
      </c>
      <c r="L78" s="86" t="str">
        <f t="shared" ref="L78:L97" si="9">IF(AND(C78="normal",NOT(COUNT(D78:E78)=2)),"Dados Incorretos",
IF(AND(C78="triangular",NOT(COUNT(D78:F78)=3)),"Dados Incorretos",
IF(AND(C78="poisson",NOT(COUNT(D78:E78)=1)),"Dados Incorretos",
IF(AND(C78="normaltruncada",NOT(COUNT(D78:G78)=4)),"Dados Incorretos",
IF(AND(C78="uniforme",NOT(COUNT(D78:E78)=2)),"Dados Incorretos",
IF(AND(C78="poisson_percentual_eventos",NOT(COUNT(D78:E78)=1)),"Dados Incorretos","OK"))))))</f>
        <v>OK</v>
      </c>
      <c r="M78" s="86" t="str">
        <f>VLOOKUP(C78,Distribuições!$A$1:$F$13,6,FALSE)</f>
        <v>Parametro 1: média, Parametro 2: desvio padrão, Parametro 3: mínimo, Parametro 4: máximo</v>
      </c>
      <c r="N78" s="86">
        <f>COUNTIF(Verificação_Parametros!$A:$A,Parametros!A78)</f>
        <v>1</v>
      </c>
      <c r="Q78" s="86" t="b">
        <f>COUNTIF(Constantes!$A:$A,Parametros!A78)&gt;0</f>
        <v>0</v>
      </c>
      <c r="R78" s="86" t="b">
        <f t="shared" si="7"/>
        <v>1</v>
      </c>
      <c r="S78" s="86" t="b">
        <f t="shared" si="8"/>
        <v>0</v>
      </c>
    </row>
    <row r="79" spans="1:19" x14ac:dyDescent="0.25">
      <c r="A79" s="88" t="s">
        <v>470</v>
      </c>
      <c r="B79" s="86" t="str">
        <f>IF(VLOOKUP(A79,Verificação_Parametros!$A:$B,2,FALSE),"Sim","Não")</f>
        <v>Sim</v>
      </c>
      <c r="C79" s="86" t="s">
        <v>453</v>
      </c>
      <c r="D79" s="91">
        <v>0</v>
      </c>
      <c r="E79" s="91">
        <v>0</v>
      </c>
      <c r="F79" s="65">
        <v>-1E-4</v>
      </c>
      <c r="G79" s="85">
        <f>10^7</f>
        <v>10000000</v>
      </c>
      <c r="H79" s="86">
        <v>0</v>
      </c>
      <c r="I79" s="86" t="s">
        <v>240</v>
      </c>
      <c r="J79" s="86" t="b">
        <f>IF(COUNTIF(ParametrosSemSeedFixa!$A:$A,Parametros!A79)&gt;0,FALSE,TRUE)</f>
        <v>1</v>
      </c>
      <c r="K79" s="86" t="b">
        <f>FALSE</f>
        <v>0</v>
      </c>
      <c r="L79" s="86" t="str">
        <f t="shared" si="9"/>
        <v>OK</v>
      </c>
      <c r="M79" s="86" t="str">
        <f>VLOOKUP(C79,Distribuições!$A$1:$F$13,6,FALSE)</f>
        <v>Parametro 1: média, Parametro 2: desvio padrão, Parametro 3: mínimo, Parametro 4: máximo</v>
      </c>
      <c r="N79" s="86">
        <f>COUNTIF(Verificação_Parametros!$A:$A,Parametros!A79)</f>
        <v>1</v>
      </c>
      <c r="Q79" s="86" t="b">
        <f>COUNTIF(Constantes!$A:$A,Parametros!A79)&gt;0</f>
        <v>0</v>
      </c>
      <c r="R79" s="86" t="b">
        <f t="shared" si="7"/>
        <v>1</v>
      </c>
      <c r="S79" s="86" t="b">
        <f t="shared" si="8"/>
        <v>0</v>
      </c>
    </row>
    <row r="80" spans="1:19" x14ac:dyDescent="0.25">
      <c r="A80" s="88" t="s">
        <v>471</v>
      </c>
      <c r="B80" s="86" t="str">
        <f>IF(VLOOKUP(A80,Verificação_Parametros!$A:$B,2,FALSE),"Sim","Não")</f>
        <v>Sim</v>
      </c>
      <c r="C80" s="86" t="s">
        <v>453</v>
      </c>
      <c r="D80" s="91">
        <v>0</v>
      </c>
      <c r="E80" s="91">
        <v>0</v>
      </c>
      <c r="F80" s="65">
        <v>-1E-4</v>
      </c>
      <c r="G80" s="85">
        <f>10^7</f>
        <v>10000000</v>
      </c>
      <c r="H80" s="86">
        <v>0</v>
      </c>
      <c r="I80" s="86" t="s">
        <v>240</v>
      </c>
      <c r="J80" s="86" t="b">
        <f>IF(COUNTIF(ParametrosSemSeedFixa!$A:$A,Parametros!A80)&gt;0,FALSE,TRUE)</f>
        <v>1</v>
      </c>
      <c r="K80" s="86" t="b">
        <f>FALSE</f>
        <v>0</v>
      </c>
      <c r="L80" s="86" t="str">
        <f t="shared" si="9"/>
        <v>OK</v>
      </c>
      <c r="M80" s="86" t="str">
        <f>VLOOKUP(C80,Distribuições!$A$1:$F$13,6,FALSE)</f>
        <v>Parametro 1: média, Parametro 2: desvio padrão, Parametro 3: mínimo, Parametro 4: máximo</v>
      </c>
      <c r="N80" s="86">
        <f>COUNTIF(Verificação_Parametros!$A:$A,Parametros!A80)</f>
        <v>1</v>
      </c>
      <c r="Q80" s="86" t="b">
        <f>COUNTIF(Constantes!$A:$A,Parametros!A80)&gt;0</f>
        <v>0</v>
      </c>
      <c r="R80" s="86" t="b">
        <f t="shared" si="7"/>
        <v>1</v>
      </c>
      <c r="S80" s="86" t="b">
        <f t="shared" si="8"/>
        <v>0</v>
      </c>
    </row>
    <row r="81" spans="1:19" x14ac:dyDescent="0.25">
      <c r="A81" s="88" t="s">
        <v>473</v>
      </c>
      <c r="B81" s="86" t="str">
        <f>IF(VLOOKUP(A81,Verificação_Parametros!$A:$B,2,FALSE),"Sim","Não")</f>
        <v>Sim</v>
      </c>
      <c r="C81" s="65" t="s">
        <v>453</v>
      </c>
      <c r="D81" s="91">
        <v>0</v>
      </c>
      <c r="E81" s="91">
        <v>0</v>
      </c>
      <c r="F81" s="65">
        <v>-1E-4</v>
      </c>
      <c r="G81" s="85">
        <v>1000000</v>
      </c>
      <c r="H81" s="86">
        <v>0</v>
      </c>
      <c r="I81" s="86" t="s">
        <v>240</v>
      </c>
      <c r="J81" s="86" t="b">
        <f>IF(COUNTIF(ParametrosSemSeedFixa!$A:$A,Parametros!A81)&gt;0,FALSE,TRUE)</f>
        <v>1</v>
      </c>
      <c r="K81" s="86" t="b">
        <f>FALSE</f>
        <v>0</v>
      </c>
      <c r="L81" s="86" t="str">
        <f t="shared" si="9"/>
        <v>OK</v>
      </c>
      <c r="M81" s="86" t="str">
        <f>VLOOKUP(C81,Distribuições!$A$1:$F$13,6,FALSE)</f>
        <v>Parametro 1: média, Parametro 2: desvio padrão, Parametro 3: mínimo, Parametro 4: máximo</v>
      </c>
      <c r="N81" s="86">
        <f>COUNTIF(Verificação_Parametros!$A:$A,Parametros!A81)</f>
        <v>1</v>
      </c>
      <c r="Q81" s="86" t="b">
        <f>COUNTIF(Constantes!$A:$A,Parametros!A81)&gt;0</f>
        <v>0</v>
      </c>
      <c r="R81" s="86" t="b">
        <f t="shared" si="7"/>
        <v>1</v>
      </c>
      <c r="S81" s="86" t="b">
        <f t="shared" si="8"/>
        <v>0</v>
      </c>
    </row>
    <row r="82" spans="1:19" x14ac:dyDescent="0.25">
      <c r="A82" s="88" t="s">
        <v>472</v>
      </c>
      <c r="B82" s="86" t="str">
        <f>IF(VLOOKUP(A82,Verificação_Parametros!$A:$B,2,FALSE),"Sim","Não")</f>
        <v>Sim</v>
      </c>
      <c r="C82" s="65" t="s">
        <v>36</v>
      </c>
      <c r="D82" s="96">
        <v>1.0000000000000001E-5</v>
      </c>
      <c r="E82" s="96">
        <f>D82*1.1</f>
        <v>1.1000000000000001E-5</v>
      </c>
      <c r="F82" s="96">
        <f>E82*1.1</f>
        <v>1.2100000000000003E-5</v>
      </c>
      <c r="H82" s="86">
        <v>0</v>
      </c>
      <c r="I82" s="86" t="s">
        <v>240</v>
      </c>
      <c r="J82" s="86" t="b">
        <f>IF(COUNTIF(ParametrosSemSeedFixa!$A:$A,Parametros!A82)&gt;0,FALSE,TRUE)</f>
        <v>1</v>
      </c>
      <c r="K82" s="86" t="b">
        <f>TRUE</f>
        <v>1</v>
      </c>
      <c r="L82" s="86" t="str">
        <f t="shared" si="9"/>
        <v>OK</v>
      </c>
      <c r="M82" s="86" t="str">
        <f>VLOOKUP(C82,Distribuições!$A$1:$F$13,6,FALSE)</f>
        <v>Parametro 1: mínimo, Parametro 2: moda (valor mais provável), Parametro 3: máximo</v>
      </c>
      <c r="N82" s="86">
        <f>COUNTIF(Verificação_Parametros!$A:$A,Parametros!A82)</f>
        <v>1</v>
      </c>
      <c r="Q82" s="86" t="b">
        <f>COUNTIF(Constantes!$A:$A,Parametros!A82)&gt;0</f>
        <v>0</v>
      </c>
      <c r="R82" s="86" t="b">
        <f t="shared" si="7"/>
        <v>0</v>
      </c>
      <c r="S82" s="86" t="b">
        <f t="shared" si="8"/>
        <v>1</v>
      </c>
    </row>
    <row r="83" spans="1:19" x14ac:dyDescent="0.25">
      <c r="A83" s="88" t="s">
        <v>469</v>
      </c>
      <c r="B83" s="86" t="str">
        <f>IF(VLOOKUP(A83,Verificação_Parametros!$A:$B,2,FALSE),"Sim","Não")</f>
        <v>Sim</v>
      </c>
      <c r="C83" s="86" t="s">
        <v>35</v>
      </c>
      <c r="D83" s="91">
        <v>0</v>
      </c>
      <c r="E83" s="91">
        <v>0</v>
      </c>
      <c r="H83" s="86">
        <v>0</v>
      </c>
      <c r="I83" s="86" t="s">
        <v>9</v>
      </c>
      <c r="J83" s="86" t="b">
        <f>IF(COUNTIF(ParametrosSemSeedFixa!$A:$A,Parametros!A83)&gt;0,FALSE,TRUE)</f>
        <v>1</v>
      </c>
      <c r="K83" s="86"/>
      <c r="L83" s="86" t="str">
        <f t="shared" si="9"/>
        <v>OK</v>
      </c>
      <c r="M83" s="86" t="str">
        <f>VLOOKUP(C83,Distribuições!$A$1:$F$13,6,FALSE)</f>
        <v>Parametro 1: média, Parametro 2: desvio padrão</v>
      </c>
      <c r="N83" s="86">
        <f>COUNTIF(Verificação_Parametros!$A:$A,Parametros!A83)</f>
        <v>1</v>
      </c>
      <c r="Q83" s="86" t="b">
        <f>COUNTIF(Constantes!$A:$A,Parametros!A83)&gt;0</f>
        <v>0</v>
      </c>
      <c r="R83" s="86" t="b">
        <f t="shared" si="7"/>
        <v>0</v>
      </c>
      <c r="S83" s="86" t="b">
        <f t="shared" si="8"/>
        <v>0</v>
      </c>
    </row>
    <row r="84" spans="1:19" x14ac:dyDescent="0.25">
      <c r="A84" s="88" t="s">
        <v>470</v>
      </c>
      <c r="B84" s="86" t="str">
        <f>IF(VLOOKUP(A84,Verificação_Parametros!$A:$B,2,FALSE),"Sim","Não")</f>
        <v>Sim</v>
      </c>
      <c r="C84" s="86" t="s">
        <v>35</v>
      </c>
      <c r="D84" s="91">
        <v>0</v>
      </c>
      <c r="E84" s="91">
        <v>0</v>
      </c>
      <c r="H84" s="86">
        <v>0</v>
      </c>
      <c r="I84" s="86" t="s">
        <v>9</v>
      </c>
      <c r="J84" s="86" t="b">
        <f>IF(COUNTIF(ParametrosSemSeedFixa!$A:$A,Parametros!A84)&gt;0,FALSE,TRUE)</f>
        <v>1</v>
      </c>
      <c r="K84" s="86"/>
      <c r="L84" s="86" t="str">
        <f t="shared" si="9"/>
        <v>OK</v>
      </c>
      <c r="M84" s="86" t="str">
        <f>VLOOKUP(C84,Distribuições!$A$1:$F$13,6,FALSE)</f>
        <v>Parametro 1: média, Parametro 2: desvio padrão</v>
      </c>
      <c r="N84" s="86">
        <f>COUNTIF(Verificação_Parametros!$A:$A,Parametros!A84)</f>
        <v>1</v>
      </c>
      <c r="Q84" s="86" t="b">
        <f>COUNTIF(Constantes!$A:$A,Parametros!A84)&gt;0</f>
        <v>0</v>
      </c>
      <c r="R84" s="86" t="b">
        <f t="shared" si="7"/>
        <v>0</v>
      </c>
      <c r="S84" s="86" t="b">
        <f t="shared" si="8"/>
        <v>0</v>
      </c>
    </row>
    <row r="85" spans="1:19" x14ac:dyDescent="0.25">
      <c r="A85" s="88" t="s">
        <v>471</v>
      </c>
      <c r="B85" s="86" t="str">
        <f>IF(VLOOKUP(A85,Verificação_Parametros!$A:$B,2,FALSE),"Sim","Não")</f>
        <v>Sim</v>
      </c>
      <c r="C85" s="86" t="s">
        <v>35</v>
      </c>
      <c r="D85" s="91">
        <v>0</v>
      </c>
      <c r="E85" s="91">
        <v>0</v>
      </c>
      <c r="H85" s="86">
        <v>0</v>
      </c>
      <c r="I85" s="86" t="s">
        <v>9</v>
      </c>
      <c r="J85" s="86" t="b">
        <f>IF(COUNTIF(ParametrosSemSeedFixa!$A:$A,Parametros!A85)&gt;0,FALSE,TRUE)</f>
        <v>1</v>
      </c>
      <c r="K85" s="86"/>
      <c r="L85" s="86" t="str">
        <f t="shared" si="9"/>
        <v>OK</v>
      </c>
      <c r="M85" s="86" t="str">
        <f>VLOOKUP(C85,Distribuições!$A$1:$F$13,6,FALSE)</f>
        <v>Parametro 1: média, Parametro 2: desvio padrão</v>
      </c>
      <c r="N85" s="86">
        <f>COUNTIF(Verificação_Parametros!$A:$A,Parametros!A85)</f>
        <v>1</v>
      </c>
      <c r="Q85" s="86" t="b">
        <f>COUNTIF(Constantes!$A:$A,Parametros!A85)&gt;0</f>
        <v>0</v>
      </c>
      <c r="R85" s="86" t="b">
        <f t="shared" si="7"/>
        <v>0</v>
      </c>
      <c r="S85" s="86" t="b">
        <f t="shared" si="8"/>
        <v>0</v>
      </c>
    </row>
    <row r="86" spans="1:19" x14ac:dyDescent="0.25">
      <c r="A86" s="88" t="s">
        <v>473</v>
      </c>
      <c r="B86" s="86" t="str">
        <f>IF(VLOOKUP(A86,Verificação_Parametros!$A:$B,2,FALSE),"Sim","Não")</f>
        <v>Sim</v>
      </c>
      <c r="C86" s="86" t="s">
        <v>35</v>
      </c>
      <c r="D86" s="91">
        <v>0</v>
      </c>
      <c r="E86" s="91">
        <v>0</v>
      </c>
      <c r="H86" s="86">
        <v>0</v>
      </c>
      <c r="I86" s="86" t="s">
        <v>9</v>
      </c>
      <c r="J86" s="86" t="b">
        <f>IF(COUNTIF(ParametrosSemSeedFixa!$A:$A,Parametros!A86)&gt;0,FALSE,TRUE)</f>
        <v>1</v>
      </c>
      <c r="K86" s="86"/>
      <c r="L86" s="86" t="str">
        <f t="shared" si="9"/>
        <v>OK</v>
      </c>
      <c r="M86" s="86" t="str">
        <f>VLOOKUP(C86,Distribuições!$A$1:$F$13,6,FALSE)</f>
        <v>Parametro 1: média, Parametro 2: desvio padrão</v>
      </c>
      <c r="N86" s="86">
        <f>COUNTIF(Verificação_Parametros!$A:$A,Parametros!A86)</f>
        <v>1</v>
      </c>
      <c r="Q86" s="86" t="b">
        <f>COUNTIF(Constantes!$A:$A,Parametros!A86)&gt;0</f>
        <v>0</v>
      </c>
      <c r="R86" s="86" t="b">
        <f t="shared" si="7"/>
        <v>0</v>
      </c>
      <c r="S86" s="86" t="b">
        <f t="shared" si="8"/>
        <v>0</v>
      </c>
    </row>
    <row r="87" spans="1:19" x14ac:dyDescent="0.25">
      <c r="A87" s="88" t="s">
        <v>472</v>
      </c>
      <c r="B87" s="86" t="str">
        <f>IF(VLOOKUP(A87,Verificação_Parametros!$A:$B,2,FALSE),"Sim","Não")</f>
        <v>Sim</v>
      </c>
      <c r="C87" s="86" t="s">
        <v>35</v>
      </c>
      <c r="D87" s="91">
        <v>0</v>
      </c>
      <c r="E87" s="91">
        <v>0</v>
      </c>
      <c r="H87" s="86">
        <v>0</v>
      </c>
      <c r="I87" s="86" t="s">
        <v>9</v>
      </c>
      <c r="J87" s="86" t="b">
        <f>IF(COUNTIF(ParametrosSemSeedFixa!$A:$A,Parametros!A87)&gt;0,FALSE,TRUE)</f>
        <v>1</v>
      </c>
      <c r="K87" s="86"/>
      <c r="L87" s="86" t="str">
        <f t="shared" si="9"/>
        <v>OK</v>
      </c>
      <c r="M87" s="86" t="str">
        <f>VLOOKUP(C87,Distribuições!$A$1:$F$13,6,FALSE)</f>
        <v>Parametro 1: média, Parametro 2: desvio padrão</v>
      </c>
      <c r="N87" s="86">
        <f>COUNTIF(Verificação_Parametros!$A:$A,Parametros!A87)</f>
        <v>1</v>
      </c>
      <c r="Q87" s="86" t="b">
        <f>COUNTIF(Constantes!$A:$A,Parametros!A87)&gt;0</f>
        <v>0</v>
      </c>
      <c r="R87" s="86" t="b">
        <f t="shared" si="7"/>
        <v>0</v>
      </c>
      <c r="S87" s="86" t="b">
        <f t="shared" si="8"/>
        <v>0</v>
      </c>
    </row>
    <row r="88" spans="1:19" x14ac:dyDescent="0.25">
      <c r="A88" s="88" t="s">
        <v>469</v>
      </c>
      <c r="B88" s="86" t="str">
        <f>IF(VLOOKUP(A88,Verificação_Parametros!$A:$B,2,FALSE),"Sim","Não")</f>
        <v>Sim</v>
      </c>
      <c r="C88" s="86" t="s">
        <v>35</v>
      </c>
      <c r="D88" s="91">
        <v>0</v>
      </c>
      <c r="E88" s="91">
        <v>0</v>
      </c>
      <c r="H88" s="86">
        <v>0</v>
      </c>
      <c r="I88" s="86" t="s">
        <v>20</v>
      </c>
      <c r="J88" s="86" t="b">
        <f>IF(COUNTIF(ParametrosSemSeedFixa!$A:$A,Parametros!A88)&gt;0,FALSE,TRUE)</f>
        <v>1</v>
      </c>
      <c r="K88" s="86"/>
      <c r="L88" s="86" t="str">
        <f t="shared" si="9"/>
        <v>OK</v>
      </c>
      <c r="M88" s="86" t="str">
        <f>VLOOKUP(C88,Distribuições!$A$1:$F$13,6,FALSE)</f>
        <v>Parametro 1: média, Parametro 2: desvio padrão</v>
      </c>
      <c r="N88" s="86">
        <f>COUNTIF(Verificação_Parametros!$A:$A,Parametros!A88)</f>
        <v>1</v>
      </c>
      <c r="Q88" s="86" t="b">
        <f>COUNTIF(Constantes!$A:$A,Parametros!A88)&gt;0</f>
        <v>0</v>
      </c>
      <c r="R88" s="86" t="b">
        <f t="shared" si="7"/>
        <v>0</v>
      </c>
      <c r="S88" s="86" t="b">
        <f t="shared" si="8"/>
        <v>0</v>
      </c>
    </row>
    <row r="89" spans="1:19" x14ac:dyDescent="0.25">
      <c r="A89" s="88" t="s">
        <v>470</v>
      </c>
      <c r="B89" s="86" t="str">
        <f>IF(VLOOKUP(A89,Verificação_Parametros!$A:$B,2,FALSE),"Sim","Não")</f>
        <v>Sim</v>
      </c>
      <c r="C89" s="86" t="s">
        <v>35</v>
      </c>
      <c r="D89" s="91">
        <v>0</v>
      </c>
      <c r="E89" s="91">
        <v>0</v>
      </c>
      <c r="H89" s="86">
        <v>0</v>
      </c>
      <c r="I89" s="86" t="s">
        <v>20</v>
      </c>
      <c r="J89" s="86" t="b">
        <f>IF(COUNTIF(ParametrosSemSeedFixa!$A:$A,Parametros!A89)&gt;0,FALSE,TRUE)</f>
        <v>1</v>
      </c>
      <c r="K89" s="86"/>
      <c r="L89" s="86" t="str">
        <f t="shared" si="9"/>
        <v>OK</v>
      </c>
      <c r="M89" s="86" t="str">
        <f>VLOOKUP(C89,Distribuições!$A$1:$F$13,6,FALSE)</f>
        <v>Parametro 1: média, Parametro 2: desvio padrão</v>
      </c>
      <c r="N89" s="86">
        <f>COUNTIF(Verificação_Parametros!$A:$A,Parametros!A89)</f>
        <v>1</v>
      </c>
      <c r="Q89" s="86" t="b">
        <f>COUNTIF(Constantes!$A:$A,Parametros!A89)&gt;0</f>
        <v>0</v>
      </c>
      <c r="R89" s="86" t="b">
        <f t="shared" si="7"/>
        <v>0</v>
      </c>
      <c r="S89" s="86" t="b">
        <f t="shared" si="8"/>
        <v>0</v>
      </c>
    </row>
    <row r="90" spans="1:19" x14ac:dyDescent="0.25">
      <c r="A90" s="88" t="s">
        <v>471</v>
      </c>
      <c r="B90" s="86" t="str">
        <f>IF(VLOOKUP(A90,Verificação_Parametros!$A:$B,2,FALSE),"Sim","Não")</f>
        <v>Sim</v>
      </c>
      <c r="C90" s="86" t="s">
        <v>35</v>
      </c>
      <c r="D90" s="91">
        <v>0</v>
      </c>
      <c r="E90" s="91">
        <v>0</v>
      </c>
      <c r="H90" s="86">
        <v>0</v>
      </c>
      <c r="I90" s="86" t="s">
        <v>20</v>
      </c>
      <c r="J90" s="86" t="b">
        <f>IF(COUNTIF(ParametrosSemSeedFixa!$A:$A,Parametros!A90)&gt;0,FALSE,TRUE)</f>
        <v>1</v>
      </c>
      <c r="K90" s="86"/>
      <c r="L90" s="86" t="str">
        <f t="shared" si="9"/>
        <v>OK</v>
      </c>
      <c r="M90" s="86" t="str">
        <f>VLOOKUP(C90,Distribuições!$A$1:$F$13,6,FALSE)</f>
        <v>Parametro 1: média, Parametro 2: desvio padrão</v>
      </c>
      <c r="N90" s="86">
        <f>COUNTIF(Verificação_Parametros!$A:$A,Parametros!A90)</f>
        <v>1</v>
      </c>
      <c r="Q90" s="86" t="b">
        <f>COUNTIF(Constantes!$A:$A,Parametros!A90)&gt;0</f>
        <v>0</v>
      </c>
      <c r="R90" s="86" t="b">
        <f t="shared" si="7"/>
        <v>0</v>
      </c>
      <c r="S90" s="86" t="b">
        <f t="shared" si="8"/>
        <v>0</v>
      </c>
    </row>
    <row r="91" spans="1:19" x14ac:dyDescent="0.25">
      <c r="A91" s="88" t="s">
        <v>473</v>
      </c>
      <c r="B91" s="86" t="str">
        <f>IF(VLOOKUP(A91,Verificação_Parametros!$A:$B,2,FALSE),"Sim","Não")</f>
        <v>Sim</v>
      </c>
      <c r="C91" s="86" t="s">
        <v>35</v>
      </c>
      <c r="D91" s="91">
        <v>0</v>
      </c>
      <c r="E91" s="91">
        <v>0</v>
      </c>
      <c r="H91" s="86">
        <v>0</v>
      </c>
      <c r="I91" s="86" t="s">
        <v>20</v>
      </c>
      <c r="J91" s="86" t="b">
        <f>IF(COUNTIF(ParametrosSemSeedFixa!$A:$A,Parametros!A91)&gt;0,FALSE,TRUE)</f>
        <v>1</v>
      </c>
      <c r="K91" s="86"/>
      <c r="L91" s="86" t="str">
        <f t="shared" si="9"/>
        <v>OK</v>
      </c>
      <c r="M91" s="86" t="str">
        <f>VLOOKUP(C91,Distribuições!$A$1:$F$13,6,FALSE)</f>
        <v>Parametro 1: média, Parametro 2: desvio padrão</v>
      </c>
      <c r="N91" s="86">
        <f>COUNTIF(Verificação_Parametros!$A:$A,Parametros!A91)</f>
        <v>1</v>
      </c>
      <c r="Q91" s="86" t="b">
        <f>COUNTIF(Constantes!$A:$A,Parametros!A91)&gt;0</f>
        <v>0</v>
      </c>
      <c r="R91" s="86" t="b">
        <f t="shared" si="7"/>
        <v>0</v>
      </c>
      <c r="S91" s="86" t="b">
        <f t="shared" si="8"/>
        <v>0</v>
      </c>
    </row>
    <row r="92" spans="1:19" x14ac:dyDescent="0.25">
      <c r="A92" s="88" t="s">
        <v>472</v>
      </c>
      <c r="B92" s="86" t="str">
        <f>IF(VLOOKUP(A92,Verificação_Parametros!$A:$B,2,FALSE),"Sim","Não")</f>
        <v>Sim</v>
      </c>
      <c r="C92" s="86" t="s">
        <v>35</v>
      </c>
      <c r="D92" s="91">
        <v>0</v>
      </c>
      <c r="E92" s="91">
        <v>0</v>
      </c>
      <c r="H92" s="86">
        <v>0</v>
      </c>
      <c r="I92" s="86" t="s">
        <v>20</v>
      </c>
      <c r="J92" s="86" t="b">
        <f>IF(COUNTIF(ParametrosSemSeedFixa!$A:$A,Parametros!A92)&gt;0,FALSE,TRUE)</f>
        <v>1</v>
      </c>
      <c r="K92" s="86"/>
      <c r="L92" s="86" t="str">
        <f t="shared" si="9"/>
        <v>OK</v>
      </c>
      <c r="M92" s="86" t="str">
        <f>VLOOKUP(C92,Distribuições!$A$1:$F$13,6,FALSE)</f>
        <v>Parametro 1: média, Parametro 2: desvio padrão</v>
      </c>
      <c r="N92" s="86">
        <f>COUNTIF(Verificação_Parametros!$A:$A,Parametros!A92)</f>
        <v>1</v>
      </c>
      <c r="Q92" s="86" t="b">
        <f>COUNTIF(Constantes!$A:$A,Parametros!A92)&gt;0</f>
        <v>0</v>
      </c>
      <c r="R92" s="86" t="b">
        <f t="shared" si="7"/>
        <v>0</v>
      </c>
      <c r="S92" s="86" t="b">
        <f t="shared" si="8"/>
        <v>0</v>
      </c>
    </row>
    <row r="93" spans="1:19" x14ac:dyDescent="0.25">
      <c r="A93" s="88" t="s">
        <v>469</v>
      </c>
      <c r="B93" s="86" t="str">
        <f>IF(VLOOKUP(A93,Verificação_Parametros!$A:$B,2,FALSE),"Sim","Não")</f>
        <v>Sim</v>
      </c>
      <c r="C93" s="86" t="s">
        <v>35</v>
      </c>
      <c r="D93" s="91">
        <v>0</v>
      </c>
      <c r="E93" s="91">
        <v>0</v>
      </c>
      <c r="H93" s="86">
        <v>0</v>
      </c>
      <c r="I93" s="86" t="s">
        <v>21</v>
      </c>
      <c r="J93" s="86" t="b">
        <f>IF(COUNTIF(ParametrosSemSeedFixa!$A:$A,Parametros!A93)&gt;0,FALSE,TRUE)</f>
        <v>1</v>
      </c>
      <c r="K93" s="86"/>
      <c r="L93" s="86" t="str">
        <f t="shared" si="9"/>
        <v>OK</v>
      </c>
      <c r="M93" s="86" t="str">
        <f>VLOOKUP(C93,Distribuições!$A$1:$F$13,6,FALSE)</f>
        <v>Parametro 1: média, Parametro 2: desvio padrão</v>
      </c>
      <c r="N93" s="86">
        <f>COUNTIF(Verificação_Parametros!$A:$A,Parametros!A93)</f>
        <v>1</v>
      </c>
      <c r="Q93" s="86" t="b">
        <f>COUNTIF(Constantes!$A:$A,Parametros!A93)&gt;0</f>
        <v>0</v>
      </c>
      <c r="R93" s="86" t="b">
        <f t="shared" si="7"/>
        <v>0</v>
      </c>
      <c r="S93" s="86" t="b">
        <f t="shared" si="8"/>
        <v>0</v>
      </c>
    </row>
    <row r="94" spans="1:19" x14ac:dyDescent="0.25">
      <c r="A94" s="88" t="s">
        <v>470</v>
      </c>
      <c r="B94" s="86" t="str">
        <f>IF(VLOOKUP(A94,Verificação_Parametros!$A:$B,2,FALSE),"Sim","Não")</f>
        <v>Sim</v>
      </c>
      <c r="C94" s="86" t="s">
        <v>35</v>
      </c>
      <c r="D94" s="91">
        <v>0</v>
      </c>
      <c r="E94" s="91">
        <v>0</v>
      </c>
      <c r="H94" s="86">
        <v>0</v>
      </c>
      <c r="I94" s="86" t="s">
        <v>21</v>
      </c>
      <c r="J94" s="86" t="b">
        <f>IF(COUNTIF(ParametrosSemSeedFixa!$A:$A,Parametros!A94)&gt;0,FALSE,TRUE)</f>
        <v>1</v>
      </c>
      <c r="K94" s="86"/>
      <c r="L94" s="86" t="str">
        <f t="shared" si="9"/>
        <v>OK</v>
      </c>
      <c r="M94" s="86" t="str">
        <f>VLOOKUP(C94,Distribuições!$A$1:$F$13,6,FALSE)</f>
        <v>Parametro 1: média, Parametro 2: desvio padrão</v>
      </c>
      <c r="N94" s="86">
        <f>COUNTIF(Verificação_Parametros!$A:$A,Parametros!A94)</f>
        <v>1</v>
      </c>
      <c r="Q94" s="86" t="b">
        <f>COUNTIF(Constantes!$A:$A,Parametros!A94)&gt;0</f>
        <v>0</v>
      </c>
      <c r="R94" s="86" t="b">
        <f t="shared" si="7"/>
        <v>0</v>
      </c>
      <c r="S94" s="86" t="b">
        <f t="shared" si="8"/>
        <v>0</v>
      </c>
    </row>
    <row r="95" spans="1:19" x14ac:dyDescent="0.25">
      <c r="A95" s="88" t="s">
        <v>471</v>
      </c>
      <c r="B95" s="86" t="str">
        <f>IF(VLOOKUP(A95,Verificação_Parametros!$A:$B,2,FALSE),"Sim","Não")</f>
        <v>Sim</v>
      </c>
      <c r="C95" s="86" t="s">
        <v>35</v>
      </c>
      <c r="D95" s="91">
        <v>0</v>
      </c>
      <c r="E95" s="91">
        <v>0</v>
      </c>
      <c r="H95" s="86">
        <v>0</v>
      </c>
      <c r="I95" s="86" t="s">
        <v>21</v>
      </c>
      <c r="J95" s="86" t="b">
        <f>IF(COUNTIF(ParametrosSemSeedFixa!$A:$A,Parametros!A95)&gt;0,FALSE,TRUE)</f>
        <v>1</v>
      </c>
      <c r="K95" s="86"/>
      <c r="L95" s="86" t="str">
        <f t="shared" si="9"/>
        <v>OK</v>
      </c>
      <c r="M95" s="86" t="str">
        <f>VLOOKUP(C95,Distribuições!$A$1:$F$13,6,FALSE)</f>
        <v>Parametro 1: média, Parametro 2: desvio padrão</v>
      </c>
      <c r="N95" s="86">
        <f>COUNTIF(Verificação_Parametros!$A:$A,Parametros!A95)</f>
        <v>1</v>
      </c>
      <c r="Q95" s="86" t="b">
        <f>COUNTIF(Constantes!$A:$A,Parametros!A95)&gt;0</f>
        <v>0</v>
      </c>
      <c r="R95" s="86" t="b">
        <f t="shared" si="7"/>
        <v>0</v>
      </c>
      <c r="S95" s="86" t="b">
        <f t="shared" si="8"/>
        <v>0</v>
      </c>
    </row>
    <row r="96" spans="1:19" x14ac:dyDescent="0.25">
      <c r="A96" s="88" t="s">
        <v>473</v>
      </c>
      <c r="B96" s="86" t="str">
        <f>IF(VLOOKUP(A96,Verificação_Parametros!$A:$B,2,FALSE),"Sim","Não")</f>
        <v>Sim</v>
      </c>
      <c r="C96" s="86" t="s">
        <v>35</v>
      </c>
      <c r="D96" s="91">
        <v>0</v>
      </c>
      <c r="E96" s="91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/>
      <c r="L96" s="86" t="str">
        <f t="shared" si="9"/>
        <v>OK</v>
      </c>
      <c r="M96" s="86" t="str">
        <f>VLOOKUP(C96,Distribuições!$A$1:$F$13,6,FALSE)</f>
        <v>Parametro 1: média, Parametro 2: desvio padrão</v>
      </c>
      <c r="N96" s="86">
        <f>COUNTIF(Verificação_Parametros!$A:$A,Parametros!A96)</f>
        <v>1</v>
      </c>
      <c r="Q96" s="86" t="b">
        <f>COUNTIF(Constantes!$A:$A,Parametros!A96)&gt;0</f>
        <v>0</v>
      </c>
      <c r="R96" s="86" t="b">
        <f t="shared" si="7"/>
        <v>0</v>
      </c>
      <c r="S96" s="86" t="b">
        <f t="shared" si="8"/>
        <v>0</v>
      </c>
    </row>
    <row r="97" spans="1:19" x14ac:dyDescent="0.25">
      <c r="A97" s="88" t="s">
        <v>472</v>
      </c>
      <c r="B97" s="86" t="str">
        <f>IF(VLOOKUP(A97,Verificação_Parametros!$A:$B,2,FALSE),"Sim","Não")</f>
        <v>Sim</v>
      </c>
      <c r="C97" s="86" t="s">
        <v>35</v>
      </c>
      <c r="D97" s="91">
        <v>0</v>
      </c>
      <c r="E97" s="91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/>
      <c r="L97" s="86" t="str">
        <f t="shared" si="9"/>
        <v>OK</v>
      </c>
      <c r="M97" s="86" t="str">
        <f>VLOOKUP(C97,Distribuições!$A$1:$F$13,6,FALSE)</f>
        <v>Parametro 1: média, Parametro 2: desvio padrão</v>
      </c>
      <c r="N97" s="86">
        <f>COUNTIF(Verificação_Parametros!$A:$A,Parametros!A97)</f>
        <v>1</v>
      </c>
      <c r="Q97" s="86" t="b">
        <f>COUNTIF(Constantes!$A:$A,Parametros!A97)&gt;0</f>
        <v>0</v>
      </c>
      <c r="R97" s="86" t="b">
        <f t="shared" si="7"/>
        <v>0</v>
      </c>
      <c r="S97" s="86" t="b">
        <f t="shared" si="8"/>
        <v>0</v>
      </c>
    </row>
    <row r="98" spans="1:19" x14ac:dyDescent="0.25">
      <c r="A98" s="11" t="s">
        <v>548</v>
      </c>
      <c r="B98" s="86" t="str">
        <f>IF(VLOOKUP(A98,Verificação_Parametros!$A:$B,2,FALSE),"Sim","Não")</f>
        <v>Sim</v>
      </c>
      <c r="C98" s="65" t="s">
        <v>453</v>
      </c>
      <c r="D98" s="91">
        <v>5000</v>
      </c>
      <c r="E98" s="91">
        <v>10000</v>
      </c>
      <c r="F98" s="85">
        <v>0</v>
      </c>
      <c r="G98" s="85">
        <v>10000000000</v>
      </c>
      <c r="H98" s="86">
        <v>0</v>
      </c>
      <c r="I98" s="65" t="s">
        <v>240</v>
      </c>
      <c r="J98" s="86" t="b">
        <f>IF(COUNTIF(ParametrosSemSeedFixa!$A:$A,Parametros!A98)&gt;0,FALSE,TRUE)</f>
        <v>1</v>
      </c>
      <c r="K98" s="86" t="b">
        <f>FALSE</f>
        <v>0</v>
      </c>
      <c r="L98" s="86" t="str">
        <f t="shared" ref="L98:L117" si="10">IF(AND(C98="normal",NOT(COUNT(D98:E98)=2)),"Dados Incorretos",
IF(AND(C98="triangular",NOT(COUNT(D98:F98)=3)),"Dados Incorretos",
IF(AND(C98="poisson",NOT(COUNT(D98:E98)=1)),"Dados Incorretos",
IF(AND(C98="normaltruncada",NOT(COUNT(D98:G98)=4)),"Dados Incorretos",
IF(AND(C98="uniforme",NOT(COUNT(D98:E98)=2)),"Dados Incorretos",
IF(AND(C98="poisson_percentual_eventos",NOT(COUNT(D98:E98)=1)),"Dados Incorretos","OK"))))))</f>
        <v>OK</v>
      </c>
      <c r="M98" s="86" t="str">
        <f>VLOOKUP(C98,Distribuições!$A$1:$F$13,6,FALSE)</f>
        <v>Parametro 1: média, Parametro 2: desvio padrão, Parametro 3: mínimo, Parametro 4: máximo</v>
      </c>
      <c r="N98" s="86">
        <f>COUNTIF(Verificação_Parametros!$A:$A,Parametros!A98)</f>
        <v>1</v>
      </c>
      <c r="Q98" s="86" t="b">
        <f>COUNTIF(Constantes!$A:$A,Parametros!A98)&gt;0</f>
        <v>0</v>
      </c>
      <c r="R98" s="86" t="b">
        <f t="shared" si="7"/>
        <v>1</v>
      </c>
      <c r="S98" s="86" t="b">
        <f t="shared" si="8"/>
        <v>0</v>
      </c>
    </row>
    <row r="99" spans="1:19" x14ac:dyDescent="0.25">
      <c r="A99" s="11" t="s">
        <v>553</v>
      </c>
      <c r="B99" s="86" t="str">
        <f>IF(VLOOKUP(A99,Verificação_Parametros!$A:$B,2,FALSE),"Sim","Não")</f>
        <v>Sim</v>
      </c>
      <c r="C99" s="65" t="s">
        <v>453</v>
      </c>
      <c r="D99" s="91">
        <v>5000</v>
      </c>
      <c r="E99" s="91">
        <v>10000</v>
      </c>
      <c r="F99" s="85">
        <v>0</v>
      </c>
      <c r="G99" s="85">
        <v>10000000000</v>
      </c>
      <c r="H99" s="86">
        <v>0</v>
      </c>
      <c r="I99" s="65" t="s">
        <v>240</v>
      </c>
      <c r="J99" s="86" t="b">
        <f>IF(COUNTIF(ParametrosSemSeedFixa!$A:$A,Parametros!A99)&gt;0,FALSE,TRUE)</f>
        <v>1</v>
      </c>
      <c r="K99" s="86" t="b">
        <f>FALSE</f>
        <v>0</v>
      </c>
      <c r="L99" s="86" t="str">
        <f t="shared" si="10"/>
        <v>OK</v>
      </c>
      <c r="M99" s="86" t="str">
        <f>VLOOKUP(C99,Distribuições!$A$1:$F$13,6,FALSE)</f>
        <v>Parametro 1: média, Parametro 2: desvio padrão, Parametro 3: mínimo, Parametro 4: máximo</v>
      </c>
      <c r="N99" s="86">
        <f>COUNTIF(Verificação_Parametros!$A:$A,Parametros!A99)</f>
        <v>1</v>
      </c>
      <c r="Q99" s="86" t="b">
        <f>COUNTIF(Constantes!$A:$A,Parametros!A99)&gt;0</f>
        <v>0</v>
      </c>
      <c r="R99" s="86" t="b">
        <f t="shared" si="7"/>
        <v>1</v>
      </c>
      <c r="S99" s="86" t="b">
        <f t="shared" si="8"/>
        <v>0</v>
      </c>
    </row>
    <row r="100" spans="1:19" x14ac:dyDescent="0.25">
      <c r="A100" s="11" t="s">
        <v>554</v>
      </c>
      <c r="B100" s="86" t="str">
        <f>IF(VLOOKUP(A100,Verificação_Parametros!$A:$B,2,FALSE),"Sim","Não")</f>
        <v>Sim</v>
      </c>
      <c r="C100" s="65" t="s">
        <v>453</v>
      </c>
      <c r="D100" s="91">
        <v>5000</v>
      </c>
      <c r="E100" s="91">
        <v>10000</v>
      </c>
      <c r="F100" s="85">
        <v>0</v>
      </c>
      <c r="G100" s="85">
        <v>10000000000</v>
      </c>
      <c r="H100" s="86">
        <v>0</v>
      </c>
      <c r="I100" s="65" t="s">
        <v>240</v>
      </c>
      <c r="J100" s="86" t="b">
        <f>IF(COUNTIF(ParametrosSemSeedFixa!$A:$A,Parametros!A100)&gt;0,FALSE,TRUE)</f>
        <v>1</v>
      </c>
      <c r="K100" s="86" t="b">
        <f>FALSE</f>
        <v>0</v>
      </c>
      <c r="L100" s="86" t="str">
        <f t="shared" si="10"/>
        <v>OK</v>
      </c>
      <c r="M100" s="86" t="str">
        <f>VLOOKUP(C100,Distribuições!$A$1:$F$13,6,FALSE)</f>
        <v>Parametro 1: média, Parametro 2: desvio padrão, Parametro 3: mínimo, Parametro 4: máximo</v>
      </c>
      <c r="N100" s="86">
        <f>COUNTIF(Verificação_Parametros!$A:$A,Parametros!A100)</f>
        <v>1</v>
      </c>
      <c r="Q100" s="86" t="b">
        <f>COUNTIF(Constantes!$A:$A,Parametros!A100)&gt;0</f>
        <v>0</v>
      </c>
      <c r="R100" s="86" t="b">
        <f t="shared" si="7"/>
        <v>1</v>
      </c>
      <c r="S100" s="86" t="b">
        <f t="shared" si="8"/>
        <v>0</v>
      </c>
    </row>
    <row r="101" spans="1:19" x14ac:dyDescent="0.25">
      <c r="A101" s="11" t="s">
        <v>555</v>
      </c>
      <c r="B101" s="86" t="str">
        <f>IF(VLOOKUP(A101,Verificação_Parametros!$A:$B,2,FALSE),"Sim","Não")</f>
        <v>Sim</v>
      </c>
      <c r="C101" s="65" t="s">
        <v>453</v>
      </c>
      <c r="D101" s="91">
        <v>5000</v>
      </c>
      <c r="E101" s="91">
        <v>10000</v>
      </c>
      <c r="F101" s="85">
        <v>0</v>
      </c>
      <c r="G101" s="85">
        <v>10000000000</v>
      </c>
      <c r="H101" s="86">
        <v>0</v>
      </c>
      <c r="I101" s="65" t="s">
        <v>240</v>
      </c>
      <c r="J101" s="86" t="b">
        <f>IF(COUNTIF(ParametrosSemSeedFixa!$A:$A,Parametros!A101)&gt;0,FALSE,TRUE)</f>
        <v>1</v>
      </c>
      <c r="K101" s="86" t="b">
        <f>FALSE</f>
        <v>0</v>
      </c>
      <c r="L101" s="86" t="str">
        <f t="shared" si="10"/>
        <v>OK</v>
      </c>
      <c r="M101" s="86" t="str">
        <f>VLOOKUP(C101,Distribuições!$A$1:$F$13,6,FALSE)</f>
        <v>Parametro 1: média, Parametro 2: desvio padrão, Parametro 3: mínimo, Parametro 4: máximo</v>
      </c>
      <c r="N101" s="86">
        <f>COUNTIF(Verificação_Parametros!$A:$A,Parametros!A101)</f>
        <v>1</v>
      </c>
      <c r="Q101" s="86" t="b">
        <f>COUNTIF(Constantes!$A:$A,Parametros!A101)&gt;0</f>
        <v>0</v>
      </c>
      <c r="R101" s="86" t="b">
        <f t="shared" si="7"/>
        <v>1</v>
      </c>
      <c r="S101" s="86" t="b">
        <f t="shared" si="8"/>
        <v>0</v>
      </c>
    </row>
    <row r="102" spans="1:19" x14ac:dyDescent="0.25">
      <c r="A102" s="11" t="s">
        <v>556</v>
      </c>
      <c r="B102" s="86" t="str">
        <f>IF(VLOOKUP(A102,Verificação_Parametros!$A:$B,2,FALSE),"Sim","Não")</f>
        <v>Sim</v>
      </c>
      <c r="C102" s="65" t="s">
        <v>453</v>
      </c>
      <c r="D102" s="91">
        <v>5000</v>
      </c>
      <c r="E102" s="91">
        <v>10000</v>
      </c>
      <c r="F102" s="85">
        <v>0</v>
      </c>
      <c r="G102" s="85">
        <v>10000000000</v>
      </c>
      <c r="H102" s="86">
        <v>0</v>
      </c>
      <c r="I102" s="65" t="s">
        <v>240</v>
      </c>
      <c r="J102" s="86" t="b">
        <f>IF(COUNTIF(ParametrosSemSeedFixa!$A:$A,Parametros!A102)&gt;0,FALSE,TRUE)</f>
        <v>1</v>
      </c>
      <c r="K102" s="86" t="b">
        <f>FALSE</f>
        <v>0</v>
      </c>
      <c r="L102" s="86" t="str">
        <f t="shared" si="10"/>
        <v>OK</v>
      </c>
      <c r="M102" s="86" t="str">
        <f>VLOOKUP(C102,Distribuições!$A$1:$F$13,6,FALSE)</f>
        <v>Parametro 1: média, Parametro 2: desvio padrão, Parametro 3: mínimo, Parametro 4: máximo</v>
      </c>
      <c r="N102" s="86">
        <f>COUNTIF(Verificação_Parametros!$A:$A,Parametros!A102)</f>
        <v>1</v>
      </c>
      <c r="Q102" s="86" t="b">
        <f>COUNTIF(Constantes!$A:$A,Parametros!A102)&gt;0</f>
        <v>0</v>
      </c>
      <c r="R102" s="86" t="b">
        <f t="shared" si="7"/>
        <v>1</v>
      </c>
      <c r="S102" s="86" t="b">
        <f t="shared" si="8"/>
        <v>0</v>
      </c>
    </row>
    <row r="103" spans="1:19" x14ac:dyDescent="0.25">
      <c r="A103" s="11" t="s">
        <v>547</v>
      </c>
      <c r="B103" s="86" t="str">
        <f>IF(VLOOKUP(A103,Verificação_Parametros!$A:$B,2,FALSE),"Sim","Não")</f>
        <v>Sim</v>
      </c>
      <c r="C103" s="65" t="s">
        <v>456</v>
      </c>
      <c r="D103" s="91">
        <v>0.1</v>
      </c>
      <c r="E103" s="91"/>
      <c r="H103" s="86">
        <v>0</v>
      </c>
      <c r="I103" s="65" t="s">
        <v>240</v>
      </c>
      <c r="J103" s="86" t="b">
        <f>IF(COUNTIF(ParametrosSemSeedFixa!$A:$A,Parametros!A103)&gt;0,FALSE,TRUE)</f>
        <v>1</v>
      </c>
      <c r="K103" s="86" t="b">
        <f>TRUE</f>
        <v>1</v>
      </c>
      <c r="L103" s="86" t="str">
        <f t="shared" si="10"/>
        <v>OK</v>
      </c>
      <c r="M103" s="86" t="str">
        <f>VLOOKUP(C103,Distribuições!$A$1:$F$13,6,FALSE)</f>
        <v>Parametro 1: taxa (eventos / ano)</v>
      </c>
      <c r="N103" s="86">
        <f>COUNTIF(Verificação_Parametros!$A:$A,Parametros!A103)</f>
        <v>1</v>
      </c>
      <c r="Q103" s="86" t="b">
        <f>COUNTIF(Constantes!$A:$A,Parametros!A103)&gt;0</f>
        <v>0</v>
      </c>
      <c r="R103" s="86" t="b">
        <f t="shared" si="7"/>
        <v>0</v>
      </c>
      <c r="S103" s="86" t="b">
        <f t="shared" si="8"/>
        <v>0</v>
      </c>
    </row>
    <row r="104" spans="1:19" x14ac:dyDescent="0.25">
      <c r="A104" s="11" t="s">
        <v>549</v>
      </c>
      <c r="B104" s="86" t="str">
        <f>IF(VLOOKUP(A104,Verificação_Parametros!$A:$B,2,FALSE),"Sim","Não")</f>
        <v>Sim</v>
      </c>
      <c r="C104" s="65" t="s">
        <v>456</v>
      </c>
      <c r="D104" s="91">
        <v>0</v>
      </c>
      <c r="E104" s="91"/>
      <c r="H104" s="86">
        <v>0</v>
      </c>
      <c r="I104" s="65" t="s">
        <v>240</v>
      </c>
      <c r="J104" s="86" t="b">
        <f>IF(COUNTIF(ParametrosSemSeedFixa!$A:$A,Parametros!A104)&gt;0,FALSE,TRUE)</f>
        <v>1</v>
      </c>
      <c r="K104" s="86" t="b">
        <f>TRUE</f>
        <v>1</v>
      </c>
      <c r="L104" s="86" t="str">
        <f t="shared" si="10"/>
        <v>OK</v>
      </c>
      <c r="M104" s="86" t="str">
        <f>VLOOKUP(C104,Distribuições!$A$1:$F$13,6,FALSE)</f>
        <v>Parametro 1: taxa (eventos / ano)</v>
      </c>
      <c r="N104" s="86">
        <f>COUNTIF(Verificação_Parametros!$A:$A,Parametros!A104)</f>
        <v>1</v>
      </c>
      <c r="Q104" s="86" t="b">
        <f>COUNTIF(Constantes!$A:$A,Parametros!A104)&gt;0</f>
        <v>0</v>
      </c>
      <c r="R104" s="86" t="b">
        <f t="shared" si="7"/>
        <v>0</v>
      </c>
      <c r="S104" s="86" t="b">
        <f t="shared" si="8"/>
        <v>0</v>
      </c>
    </row>
    <row r="105" spans="1:19" x14ac:dyDescent="0.25">
      <c r="A105" s="11" t="s">
        <v>550</v>
      </c>
      <c r="B105" s="86" t="str">
        <f>IF(VLOOKUP(A105,Verificação_Parametros!$A:$B,2,FALSE),"Sim","Não")</f>
        <v>Sim</v>
      </c>
      <c r="C105" s="65" t="s">
        <v>456</v>
      </c>
      <c r="D105" s="91">
        <v>0</v>
      </c>
      <c r="E105" s="91"/>
      <c r="H105" s="86">
        <v>0</v>
      </c>
      <c r="I105" s="65" t="s">
        <v>240</v>
      </c>
      <c r="J105" s="86" t="b">
        <f>IF(COUNTIF(ParametrosSemSeedFixa!$A:$A,Parametros!A105)&gt;0,FALSE,TRUE)</f>
        <v>1</v>
      </c>
      <c r="K105" s="86" t="b">
        <f>TRUE</f>
        <v>1</v>
      </c>
      <c r="L105" s="86" t="str">
        <f t="shared" si="10"/>
        <v>OK</v>
      </c>
      <c r="M105" s="86" t="str">
        <f>VLOOKUP(C105,Distribuições!$A$1:$F$13,6,FALSE)</f>
        <v>Parametro 1: taxa (eventos / ano)</v>
      </c>
      <c r="N105" s="86">
        <f>COUNTIF(Verificação_Parametros!$A:$A,Parametros!A105)</f>
        <v>1</v>
      </c>
      <c r="Q105" s="86" t="b">
        <f>COUNTIF(Constantes!$A:$A,Parametros!A105)&gt;0</f>
        <v>0</v>
      </c>
      <c r="R105" s="86" t="b">
        <f t="shared" si="7"/>
        <v>0</v>
      </c>
      <c r="S105" s="86" t="b">
        <f t="shared" si="8"/>
        <v>0</v>
      </c>
    </row>
    <row r="106" spans="1:19" x14ac:dyDescent="0.25">
      <c r="A106" s="11" t="s">
        <v>551</v>
      </c>
      <c r="B106" s="86" t="str">
        <f>IF(VLOOKUP(A106,Verificação_Parametros!$A:$B,2,FALSE),"Sim","Não")</f>
        <v>Sim</v>
      </c>
      <c r="C106" s="65" t="s">
        <v>456</v>
      </c>
      <c r="D106" s="91">
        <v>0</v>
      </c>
      <c r="E106" s="91"/>
      <c r="H106" s="86">
        <v>0</v>
      </c>
      <c r="I106" s="65" t="s">
        <v>240</v>
      </c>
      <c r="J106" s="86" t="b">
        <f>IF(COUNTIF(ParametrosSemSeedFixa!$A:$A,Parametros!A106)&gt;0,FALSE,TRUE)</f>
        <v>1</v>
      </c>
      <c r="K106" s="86" t="b">
        <f>TRUE</f>
        <v>1</v>
      </c>
      <c r="L106" s="86" t="str">
        <f t="shared" si="10"/>
        <v>OK</v>
      </c>
      <c r="M106" s="86" t="str">
        <f>VLOOKUP(C106,Distribuições!$A$1:$F$13,6,FALSE)</f>
        <v>Parametro 1: taxa (eventos / ano)</v>
      </c>
      <c r="N106" s="86">
        <f>COUNTIF(Verificação_Parametros!$A:$A,Parametros!A106)</f>
        <v>1</v>
      </c>
      <c r="Q106" s="86" t="b">
        <f>COUNTIF(Constantes!$A:$A,Parametros!A106)&gt;0</f>
        <v>0</v>
      </c>
      <c r="R106" s="86" t="b">
        <f t="shared" si="7"/>
        <v>0</v>
      </c>
      <c r="S106" s="86" t="b">
        <f t="shared" si="8"/>
        <v>0</v>
      </c>
    </row>
    <row r="107" spans="1:19" x14ac:dyDescent="0.25">
      <c r="A107" s="11" t="s">
        <v>552</v>
      </c>
      <c r="B107" s="86" t="str">
        <f>IF(VLOOKUP(A107,Verificação_Parametros!$A:$B,2,FALSE),"Sim","Não")</f>
        <v>Sim</v>
      </c>
      <c r="C107" s="65" t="s">
        <v>456</v>
      </c>
      <c r="D107" s="91">
        <v>0</v>
      </c>
      <c r="E107" s="91"/>
      <c r="H107" s="86">
        <v>0</v>
      </c>
      <c r="I107" s="65" t="s">
        <v>240</v>
      </c>
      <c r="J107" s="86" t="b">
        <f>IF(COUNTIF(ParametrosSemSeedFixa!$A:$A,Parametros!A107)&gt;0,FALSE,TRUE)</f>
        <v>1</v>
      </c>
      <c r="K107" s="86" t="b">
        <f>TRUE</f>
        <v>1</v>
      </c>
      <c r="L107" s="86" t="str">
        <f t="shared" si="10"/>
        <v>OK</v>
      </c>
      <c r="M107" s="86" t="str">
        <f>VLOOKUP(C107,Distribuições!$A$1:$F$13,6,FALSE)</f>
        <v>Parametro 1: taxa (eventos / ano)</v>
      </c>
      <c r="N107" s="86">
        <f>COUNTIF(Verificação_Parametros!$A:$A,Parametros!A107)</f>
        <v>1</v>
      </c>
      <c r="Q107" s="86" t="b">
        <f>COUNTIF(Constantes!$A:$A,Parametros!A107)&gt;0</f>
        <v>0</v>
      </c>
      <c r="R107" s="86" t="b">
        <f t="shared" si="7"/>
        <v>0</v>
      </c>
      <c r="S107" s="86" t="b">
        <f t="shared" si="8"/>
        <v>0</v>
      </c>
    </row>
    <row r="108" spans="1:19" x14ac:dyDescent="0.25">
      <c r="A108" s="11" t="s">
        <v>548</v>
      </c>
      <c r="B108" s="86" t="str">
        <f>IF(VLOOKUP(A108,Verificação_Parametros!$A:$B,2,FALSE),"Sim","Não")</f>
        <v>Sim</v>
      </c>
      <c r="C108" s="65" t="s">
        <v>36</v>
      </c>
      <c r="D108" s="91">
        <v>5000</v>
      </c>
      <c r="E108" s="91">
        <v>10000</v>
      </c>
      <c r="F108" s="85">
        <v>15000</v>
      </c>
      <c r="H108" s="86">
        <v>0</v>
      </c>
      <c r="I108" s="65" t="s">
        <v>9</v>
      </c>
      <c r="J108" s="86" t="b">
        <f>IF(COUNTIF(ParametrosSemSeedFixa!$A:$A,Parametros!A108)&gt;0,FALSE,TRUE)</f>
        <v>1</v>
      </c>
      <c r="K108" s="86"/>
      <c r="L108" s="86" t="str">
        <f t="shared" si="10"/>
        <v>OK</v>
      </c>
      <c r="M108" s="86" t="str">
        <f>VLOOKUP(C108,Distribuições!$A$1:$F$13,6,FALSE)</f>
        <v>Parametro 1: mínimo, Parametro 2: moda (valor mais provável), Parametro 3: máximo</v>
      </c>
      <c r="N108" s="86">
        <f>COUNTIF(Verificação_Parametros!$A:$A,Parametros!A108)</f>
        <v>1</v>
      </c>
      <c r="Q108" s="86" t="b">
        <f>COUNTIF(Constantes!$A:$A,Parametros!A108)&gt;0</f>
        <v>0</v>
      </c>
      <c r="R108" s="86" t="b">
        <f t="shared" si="7"/>
        <v>0</v>
      </c>
      <c r="S108" s="86" t="b">
        <f t="shared" si="8"/>
        <v>1</v>
      </c>
    </row>
    <row r="109" spans="1:19" x14ac:dyDescent="0.25">
      <c r="A109" s="11" t="s">
        <v>553</v>
      </c>
      <c r="B109" s="86" t="str">
        <f>IF(VLOOKUP(A109,Verificação_Parametros!$A:$B,2,FALSE),"Sim","Não")</f>
        <v>Sim</v>
      </c>
      <c r="C109" s="65" t="s">
        <v>36</v>
      </c>
      <c r="D109" s="91">
        <v>5000</v>
      </c>
      <c r="E109" s="91">
        <v>10000</v>
      </c>
      <c r="F109" s="85">
        <v>15000</v>
      </c>
      <c r="H109" s="86">
        <v>0</v>
      </c>
      <c r="I109" s="65" t="s">
        <v>9</v>
      </c>
      <c r="J109" s="86" t="b">
        <f>IF(COUNTIF(ParametrosSemSeedFixa!$A:$A,Parametros!A109)&gt;0,FALSE,TRUE)</f>
        <v>1</v>
      </c>
      <c r="K109" s="86"/>
      <c r="L109" s="86" t="str">
        <f t="shared" si="10"/>
        <v>OK</v>
      </c>
      <c r="M109" s="86" t="str">
        <f>VLOOKUP(C109,Distribuições!$A$1:$F$13,6,FALSE)</f>
        <v>Parametro 1: mínimo, Parametro 2: moda (valor mais provável), Parametro 3: máximo</v>
      </c>
      <c r="N109" s="86">
        <f>COUNTIF(Verificação_Parametros!$A:$A,Parametros!A109)</f>
        <v>1</v>
      </c>
      <c r="Q109" s="86" t="b">
        <f>COUNTIF(Constantes!$A:$A,Parametros!A109)&gt;0</f>
        <v>0</v>
      </c>
      <c r="R109" s="86" t="b">
        <f t="shared" si="7"/>
        <v>0</v>
      </c>
      <c r="S109" s="86" t="b">
        <f t="shared" si="8"/>
        <v>1</v>
      </c>
    </row>
    <row r="110" spans="1:19" x14ac:dyDescent="0.25">
      <c r="A110" s="11" t="s">
        <v>554</v>
      </c>
      <c r="B110" s="86" t="str">
        <f>IF(VLOOKUP(A110,Verificação_Parametros!$A:$B,2,FALSE),"Sim","Não")</f>
        <v>Sim</v>
      </c>
      <c r="C110" s="65" t="s">
        <v>36</v>
      </c>
      <c r="D110" s="91">
        <v>5000</v>
      </c>
      <c r="E110" s="91">
        <v>10000</v>
      </c>
      <c r="F110" s="85">
        <v>15000</v>
      </c>
      <c r="H110" s="86">
        <v>0</v>
      </c>
      <c r="I110" s="65" t="s">
        <v>9</v>
      </c>
      <c r="J110" s="86" t="b">
        <f>IF(COUNTIF(ParametrosSemSeedFixa!$A:$A,Parametros!A110)&gt;0,FALSE,TRUE)</f>
        <v>1</v>
      </c>
      <c r="K110" s="86"/>
      <c r="L110" s="86" t="str">
        <f t="shared" si="10"/>
        <v>OK</v>
      </c>
      <c r="M110" s="86" t="str">
        <f>VLOOKUP(C110,Distribuições!$A$1:$F$13,6,FALSE)</f>
        <v>Parametro 1: mínimo, Parametro 2: moda (valor mais provável), Parametro 3: máximo</v>
      </c>
      <c r="N110" s="86">
        <f>COUNTIF(Verificação_Parametros!$A:$A,Parametros!A110)</f>
        <v>1</v>
      </c>
      <c r="Q110" s="86" t="b">
        <f>COUNTIF(Constantes!$A:$A,Parametros!A110)&gt;0</f>
        <v>0</v>
      </c>
      <c r="R110" s="86" t="b">
        <f t="shared" si="7"/>
        <v>0</v>
      </c>
      <c r="S110" s="86" t="b">
        <f t="shared" si="8"/>
        <v>1</v>
      </c>
    </row>
    <row r="111" spans="1:19" x14ac:dyDescent="0.25">
      <c r="A111" s="11" t="s">
        <v>555</v>
      </c>
      <c r="B111" s="86" t="str">
        <f>IF(VLOOKUP(A111,Verificação_Parametros!$A:$B,2,FALSE),"Sim","Não")</f>
        <v>Sim</v>
      </c>
      <c r="C111" s="65" t="s">
        <v>36</v>
      </c>
      <c r="D111" s="91">
        <v>5000</v>
      </c>
      <c r="E111" s="91">
        <v>10000</v>
      </c>
      <c r="F111" s="85">
        <v>15000</v>
      </c>
      <c r="H111" s="86">
        <v>0</v>
      </c>
      <c r="I111" s="65" t="s">
        <v>9</v>
      </c>
      <c r="J111" s="86" t="b">
        <f>IF(COUNTIF(ParametrosSemSeedFixa!$A:$A,Parametros!A111)&gt;0,FALSE,TRUE)</f>
        <v>1</v>
      </c>
      <c r="K111" s="86"/>
      <c r="L111" s="86" t="str">
        <f t="shared" si="10"/>
        <v>OK</v>
      </c>
      <c r="M111" s="86" t="str">
        <f>VLOOKUP(C111,Distribuições!$A$1:$F$13,6,FALSE)</f>
        <v>Parametro 1: mínimo, Parametro 2: moda (valor mais provável), Parametro 3: máximo</v>
      </c>
      <c r="N111" s="86">
        <f>COUNTIF(Verificação_Parametros!$A:$A,Parametros!A111)</f>
        <v>1</v>
      </c>
      <c r="Q111" s="86" t="b">
        <f>COUNTIF(Constantes!$A:$A,Parametros!A111)&gt;0</f>
        <v>0</v>
      </c>
      <c r="R111" s="86" t="b">
        <f t="shared" si="7"/>
        <v>0</v>
      </c>
      <c r="S111" s="86" t="b">
        <f t="shared" si="8"/>
        <v>1</v>
      </c>
    </row>
    <row r="112" spans="1:19" x14ac:dyDescent="0.25">
      <c r="A112" s="11" t="s">
        <v>556</v>
      </c>
      <c r="B112" s="86" t="str">
        <f>IF(VLOOKUP(A112,Verificação_Parametros!$A:$B,2,FALSE),"Sim","Não")</f>
        <v>Sim</v>
      </c>
      <c r="C112" s="65" t="s">
        <v>36</v>
      </c>
      <c r="D112" s="91">
        <v>5000</v>
      </c>
      <c r="E112" s="91">
        <v>10000</v>
      </c>
      <c r="F112" s="85">
        <v>15000</v>
      </c>
      <c r="H112" s="86">
        <v>0</v>
      </c>
      <c r="I112" s="65" t="s">
        <v>9</v>
      </c>
      <c r="J112" s="86" t="b">
        <f>IF(COUNTIF(ParametrosSemSeedFixa!$A:$A,Parametros!A112)&gt;0,FALSE,TRUE)</f>
        <v>1</v>
      </c>
      <c r="K112" s="86"/>
      <c r="L112" s="86" t="str">
        <f t="shared" si="10"/>
        <v>OK</v>
      </c>
      <c r="M112" s="86" t="str">
        <f>VLOOKUP(C112,Distribuições!$A$1:$F$13,6,FALSE)</f>
        <v>Parametro 1: mínimo, Parametro 2: moda (valor mais provável), Parametro 3: máximo</v>
      </c>
      <c r="N112" s="86">
        <f>COUNTIF(Verificação_Parametros!$A:$A,Parametros!A112)</f>
        <v>1</v>
      </c>
      <c r="Q112" s="86" t="b">
        <f>COUNTIF(Constantes!$A:$A,Parametros!A112)&gt;0</f>
        <v>0</v>
      </c>
      <c r="R112" s="86" t="b">
        <f t="shared" si="7"/>
        <v>0</v>
      </c>
      <c r="S112" s="86" t="b">
        <f t="shared" si="8"/>
        <v>1</v>
      </c>
    </row>
    <row r="113" spans="1:19" x14ac:dyDescent="0.25">
      <c r="A113" s="11" t="s">
        <v>547</v>
      </c>
      <c r="B113" s="86" t="str">
        <f>IF(VLOOKUP(A113,Verificação_Parametros!$A:$B,2,FALSE),"Sim","Não")</f>
        <v>Sim</v>
      </c>
      <c r="C113" s="65" t="s">
        <v>456</v>
      </c>
      <c r="D113" s="91">
        <v>0.1</v>
      </c>
      <c r="E113" s="91"/>
      <c r="H113" s="86">
        <v>0</v>
      </c>
      <c r="I113" s="65" t="s">
        <v>9</v>
      </c>
      <c r="J113" s="86" t="b">
        <f>IF(COUNTIF(ParametrosSemSeedFixa!$A:$A,Parametros!A113)&gt;0,FALSE,TRUE)</f>
        <v>1</v>
      </c>
      <c r="K113" s="86"/>
      <c r="L113" s="86" t="str">
        <f t="shared" si="10"/>
        <v>OK</v>
      </c>
      <c r="M113" s="86" t="str">
        <f>VLOOKUP(C113,Distribuições!$A$1:$F$13,6,FALSE)</f>
        <v>Parametro 1: taxa (eventos / ano)</v>
      </c>
      <c r="N113" s="86">
        <f>COUNTIF(Verificação_Parametros!$A:$A,Parametros!A113)</f>
        <v>1</v>
      </c>
      <c r="Q113" s="86" t="b">
        <f>COUNTIF(Constantes!$A:$A,Parametros!A113)&gt;0</f>
        <v>0</v>
      </c>
      <c r="R113" s="86" t="b">
        <f t="shared" si="7"/>
        <v>0</v>
      </c>
      <c r="S113" s="86" t="b">
        <f t="shared" si="8"/>
        <v>0</v>
      </c>
    </row>
    <row r="114" spans="1:19" x14ac:dyDescent="0.25">
      <c r="A114" s="11" t="s">
        <v>549</v>
      </c>
      <c r="B114" s="86" t="str">
        <f>IF(VLOOKUP(A114,Verificação_Parametros!$A:$B,2,FALSE),"Sim","Não")</f>
        <v>Sim</v>
      </c>
      <c r="C114" s="65" t="s">
        <v>456</v>
      </c>
      <c r="D114" s="91">
        <v>0</v>
      </c>
      <c r="E114" s="91"/>
      <c r="H114" s="86">
        <v>0</v>
      </c>
      <c r="I114" s="65" t="s">
        <v>9</v>
      </c>
      <c r="J114" s="86" t="b">
        <f>IF(COUNTIF(ParametrosSemSeedFixa!$A:$A,Parametros!A114)&gt;0,FALSE,TRUE)</f>
        <v>1</v>
      </c>
      <c r="K114" s="86"/>
      <c r="L114" s="86" t="str">
        <f t="shared" si="10"/>
        <v>OK</v>
      </c>
      <c r="M114" s="86" t="str">
        <f>VLOOKUP(C114,Distribuições!$A$1:$F$13,6,FALSE)</f>
        <v>Parametro 1: taxa (eventos / ano)</v>
      </c>
      <c r="N114" s="86">
        <f>COUNTIF(Verificação_Parametros!$A:$A,Parametros!A114)</f>
        <v>1</v>
      </c>
      <c r="Q114" s="86" t="b">
        <f>COUNTIF(Constantes!$A:$A,Parametros!A114)&gt;0</f>
        <v>0</v>
      </c>
      <c r="R114" s="86" t="b">
        <f t="shared" si="7"/>
        <v>0</v>
      </c>
      <c r="S114" s="86" t="b">
        <f t="shared" si="8"/>
        <v>0</v>
      </c>
    </row>
    <row r="115" spans="1:19" x14ac:dyDescent="0.25">
      <c r="A115" s="11" t="s">
        <v>550</v>
      </c>
      <c r="B115" s="86" t="str">
        <f>IF(VLOOKUP(A115,Verificação_Parametros!$A:$B,2,FALSE),"Sim","Não")</f>
        <v>Sim</v>
      </c>
      <c r="C115" s="65" t="s">
        <v>456</v>
      </c>
      <c r="D115" s="91">
        <v>0</v>
      </c>
      <c r="E115" s="91"/>
      <c r="H115" s="86">
        <v>0</v>
      </c>
      <c r="I115" s="65" t="s">
        <v>9</v>
      </c>
      <c r="J115" s="86" t="b">
        <f>IF(COUNTIF(ParametrosSemSeedFixa!$A:$A,Parametros!A115)&gt;0,FALSE,TRUE)</f>
        <v>1</v>
      </c>
      <c r="K115" s="86"/>
      <c r="L115" s="86" t="str">
        <f t="shared" si="10"/>
        <v>OK</v>
      </c>
      <c r="M115" s="86" t="str">
        <f>VLOOKUP(C115,Distribuições!$A$1:$F$13,6,FALSE)</f>
        <v>Parametro 1: taxa (eventos / ano)</v>
      </c>
      <c r="N115" s="86">
        <f>COUNTIF(Verificação_Parametros!$A:$A,Parametros!A115)</f>
        <v>1</v>
      </c>
      <c r="Q115" s="86" t="b">
        <f>COUNTIF(Constantes!$A:$A,Parametros!A115)&gt;0</f>
        <v>0</v>
      </c>
      <c r="R115" s="86" t="b">
        <f t="shared" si="7"/>
        <v>0</v>
      </c>
      <c r="S115" s="86" t="b">
        <f t="shared" si="8"/>
        <v>0</v>
      </c>
    </row>
    <row r="116" spans="1:19" x14ac:dyDescent="0.25">
      <c r="A116" s="11" t="s">
        <v>551</v>
      </c>
      <c r="B116" s="86" t="str">
        <f>IF(VLOOKUP(A116,Verificação_Parametros!$A:$B,2,FALSE),"Sim","Não")</f>
        <v>Sim</v>
      </c>
      <c r="C116" s="65" t="s">
        <v>456</v>
      </c>
      <c r="D116" s="91">
        <v>0</v>
      </c>
      <c r="E116" s="91"/>
      <c r="H116" s="86">
        <v>0</v>
      </c>
      <c r="I116" s="65" t="s">
        <v>9</v>
      </c>
      <c r="J116" s="86" t="b">
        <f>IF(COUNTIF(ParametrosSemSeedFixa!$A:$A,Parametros!A116)&gt;0,FALSE,TRUE)</f>
        <v>1</v>
      </c>
      <c r="K116" s="86"/>
      <c r="L116" s="86" t="str">
        <f t="shared" si="10"/>
        <v>OK</v>
      </c>
      <c r="M116" s="86" t="str">
        <f>VLOOKUP(C116,Distribuições!$A$1:$F$13,6,FALSE)</f>
        <v>Parametro 1: taxa (eventos / ano)</v>
      </c>
      <c r="N116" s="86">
        <f>COUNTIF(Verificação_Parametros!$A:$A,Parametros!A116)</f>
        <v>1</v>
      </c>
      <c r="Q116" s="86" t="b">
        <f>COUNTIF(Constantes!$A:$A,Parametros!A116)&gt;0</f>
        <v>0</v>
      </c>
      <c r="R116" s="86" t="b">
        <f t="shared" si="7"/>
        <v>0</v>
      </c>
      <c r="S116" s="86" t="b">
        <f t="shared" si="8"/>
        <v>0</v>
      </c>
    </row>
    <row r="117" spans="1:19" x14ac:dyDescent="0.25">
      <c r="A117" s="11" t="s">
        <v>552</v>
      </c>
      <c r="B117" s="86" t="str">
        <f>IF(VLOOKUP(A117,Verificação_Parametros!$A:$B,2,FALSE),"Sim","Não")</f>
        <v>Sim</v>
      </c>
      <c r="C117" s="65" t="s">
        <v>456</v>
      </c>
      <c r="D117" s="91">
        <v>0</v>
      </c>
      <c r="E117" s="91"/>
      <c r="H117" s="86">
        <v>0</v>
      </c>
      <c r="I117" s="65" t="s">
        <v>9</v>
      </c>
      <c r="J117" s="86" t="b">
        <f>IF(COUNTIF(ParametrosSemSeedFixa!$A:$A,Parametros!A117)&gt;0,FALSE,TRUE)</f>
        <v>1</v>
      </c>
      <c r="K117" s="86"/>
      <c r="L117" s="86" t="str">
        <f t="shared" si="10"/>
        <v>OK</v>
      </c>
      <c r="M117" s="86" t="str">
        <f>VLOOKUP(C117,Distribuições!$A$1:$F$13,6,FALSE)</f>
        <v>Parametro 1: taxa (eventos / ano)</v>
      </c>
      <c r="N117" s="86">
        <f>COUNTIF(Verificação_Parametros!$A:$A,Parametros!A117)</f>
        <v>1</v>
      </c>
      <c r="Q117" s="86" t="b">
        <f>COUNTIF(Constantes!$A:$A,Parametros!A117)&gt;0</f>
        <v>0</v>
      </c>
      <c r="R117" s="86" t="b">
        <f t="shared" si="7"/>
        <v>0</v>
      </c>
      <c r="S117" s="86" t="b">
        <f t="shared" si="8"/>
        <v>0</v>
      </c>
    </row>
    <row r="118" spans="1:19" x14ac:dyDescent="0.25">
      <c r="A118" s="11" t="s">
        <v>548</v>
      </c>
      <c r="B118" s="86" t="str">
        <f>IF(VLOOKUP(A118,Verificação_Parametros!$A:$B,2,FALSE),"Sim","Não")</f>
        <v>Sim</v>
      </c>
      <c r="C118" s="65" t="s">
        <v>36</v>
      </c>
      <c r="D118" s="91">
        <v>5000</v>
      </c>
      <c r="E118" s="91">
        <v>10000</v>
      </c>
      <c r="F118" s="85">
        <v>15000</v>
      </c>
      <c r="H118" s="86">
        <v>0</v>
      </c>
      <c r="I118" s="65" t="s">
        <v>20</v>
      </c>
      <c r="J118" s="86" t="b">
        <f>IF(COUNTIF(ParametrosSemSeedFixa!$A:$A,Parametros!A118)&gt;0,FALSE,TRUE)</f>
        <v>1</v>
      </c>
      <c r="K118" s="86"/>
      <c r="L118" s="86" t="str">
        <f t="shared" ref="L118:L137" si="11">IF(AND(C118="normal",NOT(COUNT(D118:E118)=2)),"Dados Incorretos",
IF(AND(C118="triangular",NOT(COUNT(D118:F118)=3)),"Dados Incorretos",
IF(AND(C118="poisson",NOT(COUNT(D118:E118)=1)),"Dados Incorretos",
IF(AND(C118="normaltruncada",NOT(COUNT(D118:G118)=4)),"Dados Incorretos",
IF(AND(C118="uniforme",NOT(COUNT(D118:E118)=2)),"Dados Incorretos",
IF(AND(C118="poisson_percentual_eventos",NOT(COUNT(D118:E118)=1)),"Dados Incorretos","OK"))))))</f>
        <v>OK</v>
      </c>
      <c r="M118" s="86" t="str">
        <f>VLOOKUP(C118,Distribuições!$A$1:$F$13,6,FALSE)</f>
        <v>Parametro 1: mínimo, Parametro 2: moda (valor mais provável), Parametro 3: máximo</v>
      </c>
      <c r="N118" s="86">
        <f>COUNTIF(Verificação_Parametros!$A:$A,Parametros!A118)</f>
        <v>1</v>
      </c>
      <c r="Q118" s="86" t="b">
        <f>COUNTIF(Constantes!$A:$A,Parametros!A118)&gt;0</f>
        <v>0</v>
      </c>
      <c r="R118" s="86" t="b">
        <f t="shared" si="7"/>
        <v>0</v>
      </c>
      <c r="S118" s="86" t="b">
        <f t="shared" si="8"/>
        <v>1</v>
      </c>
    </row>
    <row r="119" spans="1:19" x14ac:dyDescent="0.25">
      <c r="A119" s="11" t="s">
        <v>553</v>
      </c>
      <c r="B119" s="86" t="str">
        <f>IF(VLOOKUP(A119,Verificação_Parametros!$A:$B,2,FALSE),"Sim","Não")</f>
        <v>Sim</v>
      </c>
      <c r="C119" s="65" t="s">
        <v>36</v>
      </c>
      <c r="D119" s="91">
        <v>5000</v>
      </c>
      <c r="E119" s="91">
        <v>10000</v>
      </c>
      <c r="F119" s="85">
        <v>15000</v>
      </c>
      <c r="H119" s="86">
        <v>0</v>
      </c>
      <c r="I119" s="65" t="s">
        <v>20</v>
      </c>
      <c r="J119" s="86" t="b">
        <f>IF(COUNTIF(ParametrosSemSeedFixa!$A:$A,Parametros!A119)&gt;0,FALSE,TRUE)</f>
        <v>1</v>
      </c>
      <c r="K119" s="86"/>
      <c r="L119" s="86" t="str">
        <f t="shared" si="11"/>
        <v>OK</v>
      </c>
      <c r="M119" s="86" t="str">
        <f>VLOOKUP(C119,Distribuições!$A$1:$F$13,6,FALSE)</f>
        <v>Parametro 1: mínimo, Parametro 2: moda (valor mais provável), Parametro 3: máximo</v>
      </c>
      <c r="N119" s="86">
        <f>COUNTIF(Verificação_Parametros!$A:$A,Parametros!A119)</f>
        <v>1</v>
      </c>
      <c r="Q119" s="86" t="b">
        <f>COUNTIF(Constantes!$A:$A,Parametros!A119)&gt;0</f>
        <v>0</v>
      </c>
      <c r="R119" s="86" t="b">
        <f t="shared" si="7"/>
        <v>0</v>
      </c>
      <c r="S119" s="86" t="b">
        <f t="shared" si="8"/>
        <v>1</v>
      </c>
    </row>
    <row r="120" spans="1:19" x14ac:dyDescent="0.25">
      <c r="A120" s="11" t="s">
        <v>554</v>
      </c>
      <c r="B120" s="86" t="str">
        <f>IF(VLOOKUP(A120,Verificação_Parametros!$A:$B,2,FALSE),"Sim","Não")</f>
        <v>Sim</v>
      </c>
      <c r="C120" s="65" t="s">
        <v>36</v>
      </c>
      <c r="D120" s="91">
        <v>5000</v>
      </c>
      <c r="E120" s="91">
        <v>10000</v>
      </c>
      <c r="F120" s="85">
        <v>15000</v>
      </c>
      <c r="H120" s="86">
        <v>0</v>
      </c>
      <c r="I120" s="65" t="s">
        <v>20</v>
      </c>
      <c r="J120" s="86" t="b">
        <f>IF(COUNTIF(ParametrosSemSeedFixa!$A:$A,Parametros!A120)&gt;0,FALSE,TRUE)</f>
        <v>1</v>
      </c>
      <c r="K120" s="86"/>
      <c r="L120" s="86" t="str">
        <f t="shared" si="11"/>
        <v>OK</v>
      </c>
      <c r="M120" s="86" t="str">
        <f>VLOOKUP(C120,Distribuições!$A$1:$F$13,6,FALSE)</f>
        <v>Parametro 1: mínimo, Parametro 2: moda (valor mais provável), Parametro 3: máximo</v>
      </c>
      <c r="N120" s="86">
        <f>COUNTIF(Verificação_Parametros!$A:$A,Parametros!A120)</f>
        <v>1</v>
      </c>
      <c r="Q120" s="86" t="b">
        <f>COUNTIF(Constantes!$A:$A,Parametros!A120)&gt;0</f>
        <v>0</v>
      </c>
      <c r="R120" s="86" t="b">
        <f t="shared" si="7"/>
        <v>0</v>
      </c>
      <c r="S120" s="86" t="b">
        <f t="shared" si="8"/>
        <v>1</v>
      </c>
    </row>
    <row r="121" spans="1:19" x14ac:dyDescent="0.25">
      <c r="A121" s="11" t="s">
        <v>555</v>
      </c>
      <c r="B121" s="86" t="str">
        <f>IF(VLOOKUP(A121,Verificação_Parametros!$A:$B,2,FALSE),"Sim","Não")</f>
        <v>Sim</v>
      </c>
      <c r="C121" s="65" t="s">
        <v>36</v>
      </c>
      <c r="D121" s="91">
        <v>5000</v>
      </c>
      <c r="E121" s="91">
        <v>10000</v>
      </c>
      <c r="F121" s="85">
        <v>15000</v>
      </c>
      <c r="H121" s="86">
        <v>0</v>
      </c>
      <c r="I121" s="65" t="s">
        <v>20</v>
      </c>
      <c r="J121" s="86" t="b">
        <f>IF(COUNTIF(ParametrosSemSeedFixa!$A:$A,Parametros!A121)&gt;0,FALSE,TRUE)</f>
        <v>1</v>
      </c>
      <c r="K121" s="86"/>
      <c r="L121" s="86" t="str">
        <f t="shared" si="11"/>
        <v>OK</v>
      </c>
      <c r="M121" s="86" t="str">
        <f>VLOOKUP(C121,Distribuições!$A$1:$F$13,6,FALSE)</f>
        <v>Parametro 1: mínimo, Parametro 2: moda (valor mais provável), Parametro 3: máximo</v>
      </c>
      <c r="N121" s="86">
        <f>COUNTIF(Verificação_Parametros!$A:$A,Parametros!A121)</f>
        <v>1</v>
      </c>
      <c r="Q121" s="86" t="b">
        <f>COUNTIF(Constantes!$A:$A,Parametros!A121)&gt;0</f>
        <v>0</v>
      </c>
      <c r="R121" s="86" t="b">
        <f t="shared" si="7"/>
        <v>0</v>
      </c>
      <c r="S121" s="86" t="b">
        <f t="shared" si="8"/>
        <v>1</v>
      </c>
    </row>
    <row r="122" spans="1:19" x14ac:dyDescent="0.25">
      <c r="A122" s="11" t="s">
        <v>556</v>
      </c>
      <c r="B122" s="86" t="str">
        <f>IF(VLOOKUP(A122,Verificação_Parametros!$A:$B,2,FALSE),"Sim","Não")</f>
        <v>Sim</v>
      </c>
      <c r="C122" s="65" t="s">
        <v>36</v>
      </c>
      <c r="D122" s="91">
        <v>5000</v>
      </c>
      <c r="E122" s="91">
        <v>10000</v>
      </c>
      <c r="F122" s="85">
        <v>15000</v>
      </c>
      <c r="H122" s="86">
        <v>0</v>
      </c>
      <c r="I122" s="65" t="s">
        <v>20</v>
      </c>
      <c r="J122" s="86" t="b">
        <f>IF(COUNTIF(ParametrosSemSeedFixa!$A:$A,Parametros!A122)&gt;0,FALSE,TRUE)</f>
        <v>1</v>
      </c>
      <c r="K122" s="86"/>
      <c r="L122" s="86" t="str">
        <f t="shared" si="11"/>
        <v>OK</v>
      </c>
      <c r="M122" s="86" t="str">
        <f>VLOOKUP(C122,Distribuições!$A$1:$F$13,6,FALSE)</f>
        <v>Parametro 1: mínimo, Parametro 2: moda (valor mais provável), Parametro 3: máximo</v>
      </c>
      <c r="N122" s="86">
        <f>COUNTIF(Verificação_Parametros!$A:$A,Parametros!A122)</f>
        <v>1</v>
      </c>
      <c r="Q122" s="86" t="b">
        <f>COUNTIF(Constantes!$A:$A,Parametros!A122)&gt;0</f>
        <v>0</v>
      </c>
      <c r="R122" s="86" t="b">
        <f t="shared" si="7"/>
        <v>0</v>
      </c>
      <c r="S122" s="86" t="b">
        <f t="shared" si="8"/>
        <v>1</v>
      </c>
    </row>
    <row r="123" spans="1:19" x14ac:dyDescent="0.25">
      <c r="A123" s="11" t="s">
        <v>547</v>
      </c>
      <c r="B123" s="86" t="str">
        <f>IF(VLOOKUP(A123,Verificação_Parametros!$A:$B,2,FALSE),"Sim","Não")</f>
        <v>Sim</v>
      </c>
      <c r="C123" s="65" t="s">
        <v>456</v>
      </c>
      <c r="D123" s="91">
        <v>0.1</v>
      </c>
      <c r="E123" s="91"/>
      <c r="H123" s="86">
        <v>0</v>
      </c>
      <c r="I123" s="65" t="s">
        <v>20</v>
      </c>
      <c r="J123" s="86" t="b">
        <f>IF(COUNTIF(ParametrosSemSeedFixa!$A:$A,Parametros!A123)&gt;0,FALSE,TRUE)</f>
        <v>1</v>
      </c>
      <c r="K123" s="86"/>
      <c r="L123" s="86" t="str">
        <f t="shared" si="11"/>
        <v>OK</v>
      </c>
      <c r="M123" s="86" t="str">
        <f>VLOOKUP(C123,Distribuições!$A$1:$F$13,6,FALSE)</f>
        <v>Parametro 1: taxa (eventos / ano)</v>
      </c>
      <c r="N123" s="86">
        <f>COUNTIF(Verificação_Parametros!$A:$A,Parametros!A123)</f>
        <v>1</v>
      </c>
      <c r="Q123" s="86" t="b">
        <f>COUNTIF(Constantes!$A:$A,Parametros!A123)&gt;0</f>
        <v>0</v>
      </c>
      <c r="R123" s="86" t="b">
        <f t="shared" si="7"/>
        <v>0</v>
      </c>
      <c r="S123" s="86" t="b">
        <f t="shared" si="8"/>
        <v>0</v>
      </c>
    </row>
    <row r="124" spans="1:19" x14ac:dyDescent="0.25">
      <c r="A124" s="11" t="s">
        <v>549</v>
      </c>
      <c r="B124" s="86" t="str">
        <f>IF(VLOOKUP(A124,Verificação_Parametros!$A:$B,2,FALSE),"Sim","Não")</f>
        <v>Sim</v>
      </c>
      <c r="C124" s="65" t="s">
        <v>456</v>
      </c>
      <c r="D124" s="91">
        <v>0</v>
      </c>
      <c r="E124" s="91"/>
      <c r="H124" s="86">
        <v>0</v>
      </c>
      <c r="I124" s="65" t="s">
        <v>20</v>
      </c>
      <c r="J124" s="86" t="b">
        <f>IF(COUNTIF(ParametrosSemSeedFixa!$A:$A,Parametros!A124)&gt;0,FALSE,TRUE)</f>
        <v>1</v>
      </c>
      <c r="K124" s="86"/>
      <c r="L124" s="86" t="str">
        <f t="shared" si="11"/>
        <v>OK</v>
      </c>
      <c r="M124" s="86" t="str">
        <f>VLOOKUP(C124,Distribuições!$A$1:$F$13,6,FALSE)</f>
        <v>Parametro 1: taxa (eventos / ano)</v>
      </c>
      <c r="N124" s="86">
        <f>COUNTIF(Verificação_Parametros!$A:$A,Parametros!A124)</f>
        <v>1</v>
      </c>
      <c r="Q124" s="86" t="b">
        <f>COUNTIF(Constantes!$A:$A,Parametros!A124)&gt;0</f>
        <v>0</v>
      </c>
      <c r="R124" s="86" t="b">
        <f t="shared" si="7"/>
        <v>0</v>
      </c>
      <c r="S124" s="86" t="b">
        <f t="shared" si="8"/>
        <v>0</v>
      </c>
    </row>
    <row r="125" spans="1:19" x14ac:dyDescent="0.25">
      <c r="A125" s="11" t="s">
        <v>550</v>
      </c>
      <c r="B125" s="86" t="str">
        <f>IF(VLOOKUP(A125,Verificação_Parametros!$A:$B,2,FALSE),"Sim","Não")</f>
        <v>Sim</v>
      </c>
      <c r="C125" s="65" t="s">
        <v>456</v>
      </c>
      <c r="D125" s="91">
        <v>0</v>
      </c>
      <c r="E125" s="91"/>
      <c r="H125" s="86">
        <v>0</v>
      </c>
      <c r="I125" s="65" t="s">
        <v>20</v>
      </c>
      <c r="J125" s="86" t="b">
        <f>IF(COUNTIF(ParametrosSemSeedFixa!$A:$A,Parametros!A125)&gt;0,FALSE,TRUE)</f>
        <v>1</v>
      </c>
      <c r="K125" s="86"/>
      <c r="L125" s="86" t="str">
        <f t="shared" si="11"/>
        <v>OK</v>
      </c>
      <c r="M125" s="86" t="str">
        <f>VLOOKUP(C125,Distribuições!$A$1:$F$13,6,FALSE)</f>
        <v>Parametro 1: taxa (eventos / ano)</v>
      </c>
      <c r="N125" s="86">
        <f>COUNTIF(Verificação_Parametros!$A:$A,Parametros!A125)</f>
        <v>1</v>
      </c>
      <c r="Q125" s="86" t="b">
        <f>COUNTIF(Constantes!$A:$A,Parametros!A125)&gt;0</f>
        <v>0</v>
      </c>
      <c r="R125" s="86" t="b">
        <f t="shared" si="7"/>
        <v>0</v>
      </c>
      <c r="S125" s="86" t="b">
        <f t="shared" si="8"/>
        <v>0</v>
      </c>
    </row>
    <row r="126" spans="1:19" x14ac:dyDescent="0.25">
      <c r="A126" s="11" t="s">
        <v>551</v>
      </c>
      <c r="B126" s="86" t="str">
        <f>IF(VLOOKUP(A126,Verificação_Parametros!$A:$B,2,FALSE),"Sim","Não")</f>
        <v>Sim</v>
      </c>
      <c r="C126" s="65" t="s">
        <v>456</v>
      </c>
      <c r="D126" s="91">
        <v>0</v>
      </c>
      <c r="E126" s="91"/>
      <c r="H126" s="86">
        <v>0</v>
      </c>
      <c r="I126" s="65" t="s">
        <v>20</v>
      </c>
      <c r="J126" s="86" t="b">
        <f>IF(COUNTIF(ParametrosSemSeedFixa!$A:$A,Parametros!A126)&gt;0,FALSE,TRUE)</f>
        <v>1</v>
      </c>
      <c r="K126" s="86"/>
      <c r="L126" s="86" t="str">
        <f t="shared" si="11"/>
        <v>OK</v>
      </c>
      <c r="M126" s="86" t="str">
        <f>VLOOKUP(C126,Distribuições!$A$1:$F$13,6,FALSE)</f>
        <v>Parametro 1: taxa (eventos / ano)</v>
      </c>
      <c r="N126" s="86">
        <f>COUNTIF(Verificação_Parametros!$A:$A,Parametros!A126)</f>
        <v>1</v>
      </c>
      <c r="Q126" s="86" t="b">
        <f>COUNTIF(Constantes!$A:$A,Parametros!A126)&gt;0</f>
        <v>0</v>
      </c>
      <c r="R126" s="86" t="b">
        <f t="shared" si="7"/>
        <v>0</v>
      </c>
      <c r="S126" s="86" t="b">
        <f t="shared" si="8"/>
        <v>0</v>
      </c>
    </row>
    <row r="127" spans="1:19" x14ac:dyDescent="0.25">
      <c r="A127" s="11" t="s">
        <v>552</v>
      </c>
      <c r="B127" s="86" t="str">
        <f>IF(VLOOKUP(A127,Verificação_Parametros!$A:$B,2,FALSE),"Sim","Não")</f>
        <v>Sim</v>
      </c>
      <c r="C127" s="65" t="s">
        <v>456</v>
      </c>
      <c r="D127" s="91">
        <v>0</v>
      </c>
      <c r="E127" s="91"/>
      <c r="H127" s="86">
        <v>0</v>
      </c>
      <c r="I127" s="65" t="s">
        <v>20</v>
      </c>
      <c r="J127" s="86" t="b">
        <f>IF(COUNTIF(ParametrosSemSeedFixa!$A:$A,Parametros!A127)&gt;0,FALSE,TRUE)</f>
        <v>1</v>
      </c>
      <c r="K127" s="86"/>
      <c r="L127" s="86" t="str">
        <f t="shared" si="11"/>
        <v>OK</v>
      </c>
      <c r="M127" s="86" t="str">
        <f>VLOOKUP(C127,Distribuições!$A$1:$F$13,6,FALSE)</f>
        <v>Parametro 1: taxa (eventos / ano)</v>
      </c>
      <c r="N127" s="86">
        <f>COUNTIF(Verificação_Parametros!$A:$A,Parametros!A127)</f>
        <v>1</v>
      </c>
      <c r="Q127" s="86" t="b">
        <f>COUNTIF(Constantes!$A:$A,Parametros!A127)&gt;0</f>
        <v>0</v>
      </c>
      <c r="R127" s="86" t="b">
        <f t="shared" si="7"/>
        <v>0</v>
      </c>
      <c r="S127" s="86" t="b">
        <f t="shared" si="8"/>
        <v>0</v>
      </c>
    </row>
    <row r="128" spans="1:19" x14ac:dyDescent="0.25">
      <c r="A128" s="11" t="s">
        <v>548</v>
      </c>
      <c r="B128" s="86" t="str">
        <f>IF(VLOOKUP(A128,Verificação_Parametros!$A:$B,2,FALSE),"Sim","Não")</f>
        <v>Sim</v>
      </c>
      <c r="C128" s="65" t="s">
        <v>36</v>
      </c>
      <c r="D128" s="91">
        <v>5000</v>
      </c>
      <c r="E128" s="91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/>
      <c r="L128" s="86" t="str">
        <f t="shared" si="11"/>
        <v>OK</v>
      </c>
      <c r="M128" s="86" t="str">
        <f>VLOOKUP(C128,Distribuições!$A$1:$F$13,6,FALSE)</f>
        <v>Parametro 1: mínimo, Parametro 2: moda (valor mais provável), Parametro 3: máximo</v>
      </c>
      <c r="N128" s="86">
        <f>COUNTIF(Verificação_Parametros!$A:$A,Parametros!A128)</f>
        <v>1</v>
      </c>
      <c r="Q128" s="86" t="b">
        <f>COUNTIF(Constantes!$A:$A,Parametros!A128)&gt;0</f>
        <v>0</v>
      </c>
      <c r="R128" s="86" t="b">
        <f t="shared" si="7"/>
        <v>0</v>
      </c>
      <c r="S128" s="86" t="b">
        <f t="shared" si="8"/>
        <v>1</v>
      </c>
    </row>
    <row r="129" spans="1:19" x14ac:dyDescent="0.25">
      <c r="A129" s="11" t="s">
        <v>553</v>
      </c>
      <c r="B129" s="86" t="str">
        <f>IF(VLOOKUP(A129,Verificação_Parametros!$A:$B,2,FALSE),"Sim","Não")</f>
        <v>Sim</v>
      </c>
      <c r="C129" s="65" t="s">
        <v>36</v>
      </c>
      <c r="D129" s="91">
        <v>5000</v>
      </c>
      <c r="E129" s="91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/>
      <c r="L129" s="86" t="str">
        <f t="shared" si="11"/>
        <v>OK</v>
      </c>
      <c r="M129" s="86" t="str">
        <f>VLOOKUP(C129,Distribuições!$A$1:$F$13,6,FALSE)</f>
        <v>Parametro 1: mínimo, Parametro 2: moda (valor mais provável), Parametro 3: máximo</v>
      </c>
      <c r="N129" s="86">
        <f>COUNTIF(Verificação_Parametros!$A:$A,Parametros!A129)</f>
        <v>1</v>
      </c>
      <c r="Q129" s="86" t="b">
        <f>COUNTIF(Constantes!$A:$A,Parametros!A129)&gt;0</f>
        <v>0</v>
      </c>
      <c r="R129" s="86" t="b">
        <f t="shared" si="7"/>
        <v>0</v>
      </c>
      <c r="S129" s="86" t="b">
        <f t="shared" si="8"/>
        <v>1</v>
      </c>
    </row>
    <row r="130" spans="1:19" x14ac:dyDescent="0.25">
      <c r="A130" s="11" t="s">
        <v>554</v>
      </c>
      <c r="B130" s="86" t="str">
        <f>IF(VLOOKUP(A130,Verificação_Parametros!$A:$B,2,FALSE),"Sim","Não")</f>
        <v>Sim</v>
      </c>
      <c r="C130" s="65" t="s">
        <v>36</v>
      </c>
      <c r="D130" s="91">
        <v>5000</v>
      </c>
      <c r="E130" s="91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/>
      <c r="L130" s="86" t="str">
        <f t="shared" si="11"/>
        <v>OK</v>
      </c>
      <c r="M130" s="86" t="str">
        <f>VLOOKUP(C130,Distribuições!$A$1:$F$13,6,FALSE)</f>
        <v>Parametro 1: mínimo, Parametro 2: moda (valor mais provável), Parametro 3: máximo</v>
      </c>
      <c r="N130" s="86">
        <f>COUNTIF(Verificação_Parametros!$A:$A,Parametros!A130)</f>
        <v>1</v>
      </c>
      <c r="Q130" s="86" t="b">
        <f>COUNTIF(Constantes!$A:$A,Parametros!A130)&gt;0</f>
        <v>0</v>
      </c>
      <c r="R130" s="86" t="b">
        <f t="shared" si="7"/>
        <v>0</v>
      </c>
      <c r="S130" s="86" t="b">
        <f t="shared" si="8"/>
        <v>1</v>
      </c>
    </row>
    <row r="131" spans="1:19" x14ac:dyDescent="0.25">
      <c r="A131" s="11" t="s">
        <v>555</v>
      </c>
      <c r="B131" s="86" t="str">
        <f>IF(VLOOKUP(A131,Verificação_Parametros!$A:$B,2,FALSE),"Sim","Não")</f>
        <v>Sim</v>
      </c>
      <c r="C131" s="65" t="s">
        <v>36</v>
      </c>
      <c r="D131" s="91">
        <v>5000</v>
      </c>
      <c r="E131" s="91">
        <v>10000</v>
      </c>
      <c r="F131" s="85">
        <v>15000</v>
      </c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/>
      <c r="L131" s="86" t="str">
        <f t="shared" si="11"/>
        <v>OK</v>
      </c>
      <c r="M131" s="86" t="str">
        <f>VLOOKUP(C131,Distribuições!$A$1:$F$13,6,FALSE)</f>
        <v>Parametro 1: mínimo, Parametro 2: moda (valor mais provável), Parametro 3: máximo</v>
      </c>
      <c r="N131" s="86">
        <f>COUNTIF(Verificação_Parametros!$A:$A,Parametros!A131)</f>
        <v>1</v>
      </c>
      <c r="Q131" s="86" t="b">
        <f>COUNTIF(Constantes!$A:$A,Parametros!A131)&gt;0</f>
        <v>0</v>
      </c>
      <c r="R131" s="86" t="b">
        <f t="shared" ref="R131:R149" si="12">AND(G131&gt;D131,F131 &lt; D131)</f>
        <v>0</v>
      </c>
      <c r="S131" s="86" t="b">
        <f t="shared" ref="S131:S149" si="13">AND(F131&gt;E131,D131 &lt; E131)</f>
        <v>1</v>
      </c>
    </row>
    <row r="132" spans="1:19" x14ac:dyDescent="0.25">
      <c r="A132" s="11" t="s">
        <v>556</v>
      </c>
      <c r="B132" s="86" t="str">
        <f>IF(VLOOKUP(A132,Verificação_Parametros!$A:$B,2,FALSE),"Sim","Não")</f>
        <v>Sim</v>
      </c>
      <c r="C132" s="65" t="s">
        <v>36</v>
      </c>
      <c r="D132" s="91">
        <v>5000</v>
      </c>
      <c r="E132" s="91">
        <v>10000</v>
      </c>
      <c r="F132" s="85">
        <v>15000</v>
      </c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/>
      <c r="L132" s="86" t="str">
        <f t="shared" si="11"/>
        <v>OK</v>
      </c>
      <c r="M132" s="86" t="str">
        <f>VLOOKUP(C132,Distribuições!$A$1:$F$13,6,FALSE)</f>
        <v>Parametro 1: mínimo, Parametro 2: moda (valor mais provável), Parametro 3: máximo</v>
      </c>
      <c r="N132" s="86">
        <f>COUNTIF(Verificação_Parametros!$A:$A,Parametros!A132)</f>
        <v>1</v>
      </c>
      <c r="Q132" s="86" t="b">
        <f>COUNTIF(Constantes!$A:$A,Parametros!A132)&gt;0</f>
        <v>0</v>
      </c>
      <c r="R132" s="86" t="b">
        <f t="shared" si="12"/>
        <v>0</v>
      </c>
      <c r="S132" s="86" t="b">
        <f t="shared" si="13"/>
        <v>1</v>
      </c>
    </row>
    <row r="133" spans="1:19" x14ac:dyDescent="0.25">
      <c r="A133" s="11" t="s">
        <v>547</v>
      </c>
      <c r="B133" s="86" t="str">
        <f>IF(VLOOKUP(A133,Verificação_Parametros!$A:$B,2,FALSE),"Sim","Não")</f>
        <v>Sim</v>
      </c>
      <c r="C133" s="65" t="s">
        <v>456</v>
      </c>
      <c r="D133" s="91">
        <v>0.1</v>
      </c>
      <c r="E133" s="91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/>
      <c r="L133" s="86" t="str">
        <f t="shared" si="11"/>
        <v>OK</v>
      </c>
      <c r="M133" s="86" t="str">
        <f>VLOOKUP(C133,Distribuições!$A$1:$F$13,6,FALSE)</f>
        <v>Parametro 1: taxa (eventos / ano)</v>
      </c>
      <c r="N133" s="86">
        <f>COUNTIF(Verificação_Parametros!$A:$A,Parametros!A133)</f>
        <v>1</v>
      </c>
      <c r="Q133" s="86" t="b">
        <f>COUNTIF(Constantes!$A:$A,Parametros!A133)&gt;0</f>
        <v>0</v>
      </c>
      <c r="R133" s="86" t="b">
        <f t="shared" si="12"/>
        <v>0</v>
      </c>
      <c r="S133" s="86" t="b">
        <f t="shared" si="13"/>
        <v>0</v>
      </c>
    </row>
    <row r="134" spans="1:19" x14ac:dyDescent="0.25">
      <c r="A134" s="11" t="s">
        <v>549</v>
      </c>
      <c r="B134" s="86" t="str">
        <f>IF(VLOOKUP(A134,Verificação_Parametros!$A:$B,2,FALSE),"Sim","Não")</f>
        <v>Sim</v>
      </c>
      <c r="C134" s="65" t="s">
        <v>456</v>
      </c>
      <c r="D134" s="91">
        <v>0</v>
      </c>
      <c r="E134" s="91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/>
      <c r="L134" s="86" t="str">
        <f t="shared" si="11"/>
        <v>OK</v>
      </c>
      <c r="M134" s="86" t="str">
        <f>VLOOKUP(C134,Distribuições!$A$1:$F$13,6,FALSE)</f>
        <v>Parametro 1: taxa (eventos / ano)</v>
      </c>
      <c r="N134" s="86">
        <f>COUNTIF(Verificação_Parametros!$A:$A,Parametros!A134)</f>
        <v>1</v>
      </c>
      <c r="Q134" s="86" t="b">
        <f>COUNTIF(Constantes!$A:$A,Parametros!A134)&gt;0</f>
        <v>0</v>
      </c>
      <c r="R134" s="86" t="b">
        <f t="shared" si="12"/>
        <v>0</v>
      </c>
      <c r="S134" s="86" t="b">
        <f t="shared" si="13"/>
        <v>0</v>
      </c>
    </row>
    <row r="135" spans="1:19" x14ac:dyDescent="0.25">
      <c r="A135" s="11" t="s">
        <v>550</v>
      </c>
      <c r="B135" s="86" t="str">
        <f>IF(VLOOKUP(A135,Verificação_Parametros!$A:$B,2,FALSE),"Sim","Não")</f>
        <v>Sim</v>
      </c>
      <c r="C135" s="65" t="s">
        <v>456</v>
      </c>
      <c r="D135" s="91">
        <v>0</v>
      </c>
      <c r="E135" s="91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/>
      <c r="L135" s="86" t="str">
        <f t="shared" si="11"/>
        <v>OK</v>
      </c>
      <c r="M135" s="86" t="str">
        <f>VLOOKUP(C135,Distribuições!$A$1:$F$13,6,FALSE)</f>
        <v>Parametro 1: taxa (eventos / ano)</v>
      </c>
      <c r="N135" s="86">
        <f>COUNTIF(Verificação_Parametros!$A:$A,Parametros!A135)</f>
        <v>1</v>
      </c>
      <c r="Q135" s="86" t="b">
        <f>COUNTIF(Constantes!$A:$A,Parametros!A135)&gt;0</f>
        <v>0</v>
      </c>
      <c r="R135" s="86" t="b">
        <f t="shared" si="12"/>
        <v>0</v>
      </c>
      <c r="S135" s="86" t="b">
        <f t="shared" si="13"/>
        <v>0</v>
      </c>
    </row>
    <row r="136" spans="1:19" x14ac:dyDescent="0.25">
      <c r="A136" s="11" t="s">
        <v>551</v>
      </c>
      <c r="B136" s="86" t="str">
        <f>IF(VLOOKUP(A136,Verificação_Parametros!$A:$B,2,FALSE),"Sim","Não")</f>
        <v>Sim</v>
      </c>
      <c r="C136" s="65" t="s">
        <v>456</v>
      </c>
      <c r="D136" s="91">
        <v>0</v>
      </c>
      <c r="E136" s="91"/>
      <c r="H136" s="86">
        <v>0</v>
      </c>
      <c r="I136" s="65" t="s">
        <v>21</v>
      </c>
      <c r="J136" s="86" t="b">
        <f>IF(COUNTIF(ParametrosSemSeedFixa!$A:$A,Parametros!A136)&gt;0,FALSE,TRUE)</f>
        <v>1</v>
      </c>
      <c r="K136" s="86"/>
      <c r="L136" s="86" t="str">
        <f t="shared" si="11"/>
        <v>OK</v>
      </c>
      <c r="M136" s="86" t="str">
        <f>VLOOKUP(C136,Distribuições!$A$1:$F$13,6,FALSE)</f>
        <v>Parametro 1: taxa (eventos / ano)</v>
      </c>
      <c r="N136" s="86">
        <f>COUNTIF(Verificação_Parametros!$A:$A,Parametros!A136)</f>
        <v>1</v>
      </c>
      <c r="Q136" s="86" t="b">
        <f>COUNTIF(Constantes!$A:$A,Parametros!A136)&gt;0</f>
        <v>0</v>
      </c>
      <c r="R136" s="86" t="b">
        <f t="shared" si="12"/>
        <v>0</v>
      </c>
      <c r="S136" s="86" t="b">
        <f t="shared" si="13"/>
        <v>0</v>
      </c>
    </row>
    <row r="137" spans="1:19" x14ac:dyDescent="0.25">
      <c r="A137" s="11" t="s">
        <v>552</v>
      </c>
      <c r="B137" s="86" t="str">
        <f>IF(VLOOKUP(A137,Verificação_Parametros!$A:$B,2,FALSE),"Sim","Não")</f>
        <v>Sim</v>
      </c>
      <c r="C137" s="65" t="s">
        <v>456</v>
      </c>
      <c r="D137" s="91">
        <v>0</v>
      </c>
      <c r="E137" s="91"/>
      <c r="H137" s="86">
        <v>0</v>
      </c>
      <c r="I137" s="65" t="s">
        <v>21</v>
      </c>
      <c r="J137" s="86" t="b">
        <f>IF(COUNTIF(ParametrosSemSeedFixa!$A:$A,Parametros!A137)&gt;0,FALSE,TRUE)</f>
        <v>1</v>
      </c>
      <c r="K137" s="86"/>
      <c r="L137" s="86" t="str">
        <f t="shared" si="11"/>
        <v>OK</v>
      </c>
      <c r="M137" s="86" t="str">
        <f>VLOOKUP(C137,Distribuições!$A$1:$F$13,6,FALSE)</f>
        <v>Parametro 1: taxa (eventos / ano)</v>
      </c>
      <c r="N137" s="86">
        <f>COUNTIF(Verificação_Parametros!$A:$A,Parametros!A137)</f>
        <v>1</v>
      </c>
      <c r="Q137" s="86" t="b">
        <f>COUNTIF(Constantes!$A:$A,Parametros!A137)&gt;0</f>
        <v>0</v>
      </c>
      <c r="R137" s="86" t="b">
        <f t="shared" si="12"/>
        <v>0</v>
      </c>
      <c r="S137" s="86" t="b">
        <f t="shared" si="13"/>
        <v>0</v>
      </c>
    </row>
    <row r="138" spans="1:19" x14ac:dyDescent="0.25">
      <c r="A138" s="83" t="s">
        <v>172</v>
      </c>
      <c r="B138" s="86" t="str">
        <f>IF(VLOOKUP(A138,Verificação_Parametros!$A:$B,2,FALSE),"Sim","Não")</f>
        <v>Sim</v>
      </c>
      <c r="C138" s="65" t="s">
        <v>36</v>
      </c>
      <c r="D138" s="93">
        <v>0</v>
      </c>
      <c r="E138" s="85">
        <v>0.01</v>
      </c>
      <c r="F138" s="85">
        <v>0.02</v>
      </c>
      <c r="H138" s="86">
        <v>0</v>
      </c>
      <c r="I138" s="22" t="s">
        <v>240</v>
      </c>
      <c r="J138" s="86" t="b">
        <f>IF(COUNTIF(ParametrosSemSeedFixa!$A:$A,Parametros!A138)&gt;0,FALSE,TRUE)</f>
        <v>1</v>
      </c>
      <c r="K138" s="86" t="b">
        <f>FALSE</f>
        <v>0</v>
      </c>
      <c r="L138" s="86" t="str">
        <f t="shared" ref="L138:L149" si="14">IF(AND(C138="normal",NOT(COUNT(D138:E138)=2)),"Dados Incorretos",
IF(AND(C138="triangular",NOT(COUNT(D138:F138)=3)),"Dados Incorretos",
IF(AND(C138="poisson",NOT(COUNT(D138:E138)=1)),"Dados Incorretos",
IF(AND(C138="normaltruncada",NOT(COUNT(D138:G138)=4)),"Dados Incorretos",
IF(AND(C138="uniforme",NOT(COUNT(D138:E138)=2)),"Dados Incorretos",
IF(AND(C138="poisson_percentual_eventos",NOT(COUNT(D138:E138)=1)),"Dados Incorretos","OK"))))))</f>
        <v>OK</v>
      </c>
      <c r="M138" s="86" t="str">
        <f>VLOOKUP(C138,Distribuições!$A$1:$F$13,6,FALSE)</f>
        <v>Parametro 1: mínimo, Parametro 2: moda (valor mais provável), Parametro 3: máximo</v>
      </c>
      <c r="N138" s="86">
        <f>COUNTIF(Verificação_Parametros!$A:$A,Parametros!A138)</f>
        <v>1</v>
      </c>
      <c r="Q138" s="86" t="b">
        <f>COUNTIF(Constantes!$A:$A,Parametros!A138)&gt;0</f>
        <v>0</v>
      </c>
      <c r="R138" s="86" t="b">
        <f t="shared" si="12"/>
        <v>0</v>
      </c>
      <c r="S138" s="86" t="b">
        <f t="shared" si="13"/>
        <v>1</v>
      </c>
    </row>
    <row r="139" spans="1:19" x14ac:dyDescent="0.25">
      <c r="A139" s="83" t="s">
        <v>172</v>
      </c>
      <c r="B139" s="86" t="str">
        <f>IF(VLOOKUP(A139,Verificação_Parametros!$A:$B,2,FALSE),"Sim","Não")</f>
        <v>Sim</v>
      </c>
      <c r="C139" s="65" t="s">
        <v>36</v>
      </c>
      <c r="D139" s="93">
        <v>0</v>
      </c>
      <c r="E139" s="85">
        <v>0.01</v>
      </c>
      <c r="F139" s="85">
        <v>0.02</v>
      </c>
      <c r="H139" s="86">
        <v>0</v>
      </c>
      <c r="I139" s="22" t="s">
        <v>9</v>
      </c>
      <c r="J139" s="86" t="b">
        <f>IF(COUNTIF(ParametrosSemSeedFixa!$A:$A,Parametros!A139)&gt;0,FALSE,TRUE)</f>
        <v>1</v>
      </c>
      <c r="K139" s="86"/>
      <c r="L139" s="86" t="str">
        <f t="shared" si="14"/>
        <v>OK</v>
      </c>
      <c r="M139" s="86" t="str">
        <f>VLOOKUP(C139,Distribuições!$A$1:$F$13,6,FALSE)</f>
        <v>Parametro 1: mínimo, Parametro 2: moda (valor mais provável), Parametro 3: máximo</v>
      </c>
      <c r="N139" s="86">
        <f>COUNTIF(Verificação_Parametros!$A:$A,Parametros!A139)</f>
        <v>1</v>
      </c>
      <c r="Q139" s="86" t="b">
        <f>COUNTIF(Constantes!$A:$A,Parametros!A139)&gt;0</f>
        <v>0</v>
      </c>
      <c r="R139" s="86" t="b">
        <f t="shared" si="12"/>
        <v>0</v>
      </c>
      <c r="S139" s="86" t="b">
        <f t="shared" si="13"/>
        <v>1</v>
      </c>
    </row>
    <row r="140" spans="1:19" x14ac:dyDescent="0.25">
      <c r="A140" s="83" t="s">
        <v>172</v>
      </c>
      <c r="B140" s="86" t="str">
        <f>IF(VLOOKUP(A140,Verificação_Parametros!$A:$B,2,FALSE),"Sim","Não")</f>
        <v>Sim</v>
      </c>
      <c r="C140" s="65" t="s">
        <v>36</v>
      </c>
      <c r="D140" s="93">
        <v>0</v>
      </c>
      <c r="E140" s="85">
        <v>0.01</v>
      </c>
      <c r="F140" s="85">
        <v>0.02</v>
      </c>
      <c r="H140" s="86">
        <v>0</v>
      </c>
      <c r="I140" s="22" t="s">
        <v>20</v>
      </c>
      <c r="J140" s="86" t="b">
        <f>IF(COUNTIF(ParametrosSemSeedFixa!$A:$A,Parametros!A140)&gt;0,FALSE,TRUE)</f>
        <v>1</v>
      </c>
      <c r="K140" s="86"/>
      <c r="L140" s="86" t="str">
        <f t="shared" si="14"/>
        <v>OK</v>
      </c>
      <c r="M140" s="86" t="str">
        <f>VLOOKUP(C140,Distribuições!$A$1:$F$13,6,FALSE)</f>
        <v>Parametro 1: mínimo, Parametro 2: moda (valor mais provável), Parametro 3: máximo</v>
      </c>
      <c r="N140" s="86">
        <f>COUNTIF(Verificação_Parametros!$A:$A,Parametros!A140)</f>
        <v>1</v>
      </c>
      <c r="Q140" s="86" t="b">
        <f>COUNTIF(Constantes!$A:$A,Parametros!A140)&gt;0</f>
        <v>0</v>
      </c>
      <c r="R140" s="86" t="b">
        <f t="shared" si="12"/>
        <v>0</v>
      </c>
      <c r="S140" s="86" t="b">
        <f t="shared" si="13"/>
        <v>1</v>
      </c>
    </row>
    <row r="141" spans="1:19" x14ac:dyDescent="0.25">
      <c r="A141" s="83" t="s">
        <v>172</v>
      </c>
      <c r="B141" s="86" t="str">
        <f>IF(VLOOKUP(A141,Verificação_Parametros!$A:$B,2,FALSE),"Sim","Não")</f>
        <v>Sim</v>
      </c>
      <c r="C141" s="65" t="s">
        <v>36</v>
      </c>
      <c r="D141" s="93">
        <v>0</v>
      </c>
      <c r="E141" s="85">
        <v>0.01</v>
      </c>
      <c r="F141" s="85">
        <v>0.02</v>
      </c>
      <c r="H141" s="86">
        <v>0</v>
      </c>
      <c r="I141" s="22" t="s">
        <v>21</v>
      </c>
      <c r="J141" s="86" t="b">
        <f>IF(COUNTIF(ParametrosSemSeedFixa!$A:$A,Parametros!A141)&gt;0,FALSE,TRUE)</f>
        <v>1</v>
      </c>
      <c r="K141" s="86"/>
      <c r="L141" s="86" t="str">
        <f t="shared" si="14"/>
        <v>OK</v>
      </c>
      <c r="M141" s="86" t="str">
        <f>VLOOKUP(C141,Distribuições!$A$1:$F$13,6,FALSE)</f>
        <v>Parametro 1: mínimo, Parametro 2: moda (valor mais provável), Parametro 3: máximo</v>
      </c>
      <c r="N141" s="86">
        <f>COUNTIF(Verificação_Parametros!$A:$A,Parametros!A141)</f>
        <v>1</v>
      </c>
      <c r="Q141" s="86" t="b">
        <f>COUNTIF(Constantes!$A:$A,Parametros!A141)&gt;0</f>
        <v>0</v>
      </c>
      <c r="R141" s="86" t="b">
        <f t="shared" si="12"/>
        <v>0</v>
      </c>
      <c r="S141" s="86" t="b">
        <f t="shared" si="13"/>
        <v>1</v>
      </c>
    </row>
    <row r="142" spans="1:19" x14ac:dyDescent="0.25">
      <c r="A142" s="22" t="s">
        <v>223</v>
      </c>
      <c r="B142" s="86" t="str">
        <f>IF(VLOOKUP(A142,Verificação_Parametros!$A:$B,2,FALSE),"Sim","Não")</f>
        <v>Sim</v>
      </c>
      <c r="C142" s="65" t="s">
        <v>36</v>
      </c>
      <c r="D142" s="93">
        <v>0</v>
      </c>
      <c r="E142" s="85">
        <v>0.01</v>
      </c>
      <c r="F142" s="85">
        <v>0.02</v>
      </c>
      <c r="H142" s="86">
        <v>0</v>
      </c>
      <c r="I142" s="22" t="s">
        <v>240</v>
      </c>
      <c r="J142" s="86" t="b">
        <f>IF(COUNTIF(ParametrosSemSeedFixa!$A:$A,Parametros!A142)&gt;0,FALSE,TRUE)</f>
        <v>1</v>
      </c>
      <c r="K142" s="86" t="b">
        <f>FALSE</f>
        <v>0</v>
      </c>
      <c r="L142" s="86" t="str">
        <f t="shared" si="14"/>
        <v>OK</v>
      </c>
      <c r="M142" s="86" t="str">
        <f>VLOOKUP(C142,Distribuições!$A$1:$F$13,6,FALSE)</f>
        <v>Parametro 1: mínimo, Parametro 2: moda (valor mais provável), Parametro 3: máximo</v>
      </c>
      <c r="N142" s="86">
        <f>COUNTIF(Verificação_Parametros!$A:$A,Parametros!A142)</f>
        <v>1</v>
      </c>
      <c r="Q142" s="86" t="b">
        <f>COUNTIF(Constantes!$A:$A,Parametros!A142)&gt;0</f>
        <v>0</v>
      </c>
      <c r="R142" s="86" t="b">
        <f t="shared" si="12"/>
        <v>0</v>
      </c>
      <c r="S142" s="86" t="b">
        <f t="shared" si="13"/>
        <v>1</v>
      </c>
    </row>
    <row r="143" spans="1:19" x14ac:dyDescent="0.25">
      <c r="A143" s="22" t="s">
        <v>223</v>
      </c>
      <c r="B143" s="86" t="str">
        <f>IF(VLOOKUP(A143,Verificação_Parametros!$A:$B,2,FALSE),"Sim","Não")</f>
        <v>Sim</v>
      </c>
      <c r="C143" s="65" t="s">
        <v>36</v>
      </c>
      <c r="D143" s="93">
        <v>0</v>
      </c>
      <c r="E143" s="85">
        <v>0.01</v>
      </c>
      <c r="F143" s="85">
        <v>0.02</v>
      </c>
      <c r="H143" s="86">
        <v>0</v>
      </c>
      <c r="I143" s="22" t="s">
        <v>9</v>
      </c>
      <c r="J143" s="86" t="b">
        <f>IF(COUNTIF(ParametrosSemSeedFixa!$A:$A,Parametros!A143)&gt;0,FALSE,TRUE)</f>
        <v>1</v>
      </c>
      <c r="K143" s="86"/>
      <c r="L143" s="86" t="str">
        <f t="shared" si="14"/>
        <v>OK</v>
      </c>
      <c r="M143" s="86" t="str">
        <f>VLOOKUP(C143,Distribuições!$A$1:$F$13,6,FALSE)</f>
        <v>Parametro 1: mínimo, Parametro 2: moda (valor mais provável), Parametro 3: máximo</v>
      </c>
      <c r="N143" s="86">
        <f>COUNTIF(Verificação_Parametros!$A:$A,Parametros!A143)</f>
        <v>1</v>
      </c>
      <c r="Q143" s="86" t="b">
        <f>COUNTIF(Constantes!$A:$A,Parametros!A143)&gt;0</f>
        <v>0</v>
      </c>
      <c r="R143" s="86" t="b">
        <f t="shared" si="12"/>
        <v>0</v>
      </c>
      <c r="S143" s="86" t="b">
        <f t="shared" si="13"/>
        <v>1</v>
      </c>
    </row>
    <row r="144" spans="1:19" x14ac:dyDescent="0.25">
      <c r="A144" s="22" t="s">
        <v>223</v>
      </c>
      <c r="B144" s="86" t="str">
        <f>IF(VLOOKUP(A144,Verificação_Parametros!$A:$B,2,FALSE),"Sim","Não")</f>
        <v>Sim</v>
      </c>
      <c r="C144" s="65" t="s">
        <v>36</v>
      </c>
      <c r="D144" s="93">
        <v>0</v>
      </c>
      <c r="E144" s="85">
        <v>0.01</v>
      </c>
      <c r="F144" s="85">
        <v>0.02</v>
      </c>
      <c r="H144" s="86">
        <v>0</v>
      </c>
      <c r="I144" s="22" t="s">
        <v>20</v>
      </c>
      <c r="J144" s="86" t="b">
        <f>IF(COUNTIF(ParametrosSemSeedFixa!$A:$A,Parametros!A144)&gt;0,FALSE,TRUE)</f>
        <v>1</v>
      </c>
      <c r="K144" s="86"/>
      <c r="L144" s="86" t="str">
        <f t="shared" si="14"/>
        <v>OK</v>
      </c>
      <c r="M144" s="86" t="str">
        <f>VLOOKUP(C144,Distribuições!$A$1:$F$13,6,FALSE)</f>
        <v>Parametro 1: mínimo, Parametro 2: moda (valor mais provável), Parametro 3: máximo</v>
      </c>
      <c r="N144" s="86">
        <f>COUNTIF(Verificação_Parametros!$A:$A,Parametros!A144)</f>
        <v>1</v>
      </c>
      <c r="Q144" s="86" t="b">
        <f>COUNTIF(Constantes!$A:$A,Parametros!A144)&gt;0</f>
        <v>0</v>
      </c>
      <c r="R144" s="86" t="b">
        <f t="shared" si="12"/>
        <v>0</v>
      </c>
      <c r="S144" s="86" t="b">
        <f t="shared" si="13"/>
        <v>1</v>
      </c>
    </row>
    <row r="145" spans="1:19" x14ac:dyDescent="0.25">
      <c r="A145" s="22" t="s">
        <v>223</v>
      </c>
      <c r="B145" s="86" t="str">
        <f>IF(VLOOKUP(A145,Verificação_Parametros!$A:$B,2,FALSE),"Sim","Não")</f>
        <v>Sim</v>
      </c>
      <c r="C145" s="65" t="s">
        <v>36</v>
      </c>
      <c r="D145" s="93">
        <v>0</v>
      </c>
      <c r="E145" s="85">
        <v>0.01</v>
      </c>
      <c r="F145" s="85">
        <v>0.02</v>
      </c>
      <c r="H145" s="86">
        <v>0</v>
      </c>
      <c r="I145" s="22" t="s">
        <v>21</v>
      </c>
      <c r="J145" s="86" t="b">
        <f>IF(COUNTIF(ParametrosSemSeedFixa!$A:$A,Parametros!A145)&gt;0,FALSE,TRUE)</f>
        <v>1</v>
      </c>
      <c r="K145" s="86"/>
      <c r="L145" s="86" t="str">
        <f t="shared" si="14"/>
        <v>OK</v>
      </c>
      <c r="M145" s="86" t="str">
        <f>VLOOKUP(C145,Distribuições!$A$1:$F$13,6,FALSE)</f>
        <v>Parametro 1: mínimo, Parametro 2: moda (valor mais provável), Parametro 3: máximo</v>
      </c>
      <c r="N145" s="86">
        <f>COUNTIF(Verificação_Parametros!$A:$A,Parametros!A145)</f>
        <v>1</v>
      </c>
      <c r="Q145" s="86" t="b">
        <f>COUNTIF(Constantes!$A:$A,Parametros!A145)&gt;0</f>
        <v>0</v>
      </c>
      <c r="R145" s="86" t="b">
        <f t="shared" si="12"/>
        <v>0</v>
      </c>
      <c r="S145" s="86" t="b">
        <f t="shared" si="13"/>
        <v>1</v>
      </c>
    </row>
    <row r="146" spans="1:19" x14ac:dyDescent="0.25">
      <c r="A146" s="22" t="s">
        <v>154</v>
      </c>
      <c r="B146" s="86" t="str">
        <f>IF(VLOOKUP(A146,Verificação_Parametros!$A:$B,2,FALSE),"Sim","Não")</f>
        <v>Sim</v>
      </c>
      <c r="C146" s="65" t="s">
        <v>36</v>
      </c>
      <c r="D146" s="93">
        <v>0</v>
      </c>
      <c r="E146" s="85">
        <v>0.01</v>
      </c>
      <c r="F146" s="85">
        <v>0.02</v>
      </c>
      <c r="H146" s="86">
        <v>0</v>
      </c>
      <c r="I146" s="22" t="s">
        <v>240</v>
      </c>
      <c r="J146" s="86" t="b">
        <f>IF(COUNTIF(ParametrosSemSeedFixa!$A:$A,Parametros!A146)&gt;0,FALSE,TRUE)</f>
        <v>1</v>
      </c>
      <c r="K146" s="86" t="b">
        <f>FALSE</f>
        <v>0</v>
      </c>
      <c r="L146" s="86" t="str">
        <f t="shared" si="14"/>
        <v>OK</v>
      </c>
      <c r="M146" s="86" t="str">
        <f>VLOOKUP(C146,Distribuições!$A$1:$F$13,6,FALSE)</f>
        <v>Parametro 1: mínimo, Parametro 2: moda (valor mais provável), Parametro 3: máximo</v>
      </c>
      <c r="N146" s="86">
        <f>COUNTIF(Verificação_Parametros!$A:$A,Parametros!A146)</f>
        <v>1</v>
      </c>
      <c r="Q146" s="86" t="b">
        <f>COUNTIF(Constantes!$A:$A,Parametros!A146)&gt;0</f>
        <v>0</v>
      </c>
      <c r="R146" s="86" t="b">
        <f t="shared" si="12"/>
        <v>0</v>
      </c>
      <c r="S146" s="86" t="b">
        <f t="shared" si="13"/>
        <v>1</v>
      </c>
    </row>
    <row r="147" spans="1:19" x14ac:dyDescent="0.25">
      <c r="A147" s="22" t="s">
        <v>154</v>
      </c>
      <c r="B147" s="86" t="str">
        <f>IF(VLOOKUP(A147,Verificação_Parametros!$A:$B,2,FALSE),"Sim","Não")</f>
        <v>Sim</v>
      </c>
      <c r="C147" s="65" t="s">
        <v>36</v>
      </c>
      <c r="D147" s="93">
        <v>0</v>
      </c>
      <c r="E147" s="85">
        <v>0.01</v>
      </c>
      <c r="F147" s="85">
        <v>0.02</v>
      </c>
      <c r="H147" s="86">
        <v>0</v>
      </c>
      <c r="I147" s="22" t="s">
        <v>9</v>
      </c>
      <c r="J147" s="86" t="b">
        <f>IF(COUNTIF(ParametrosSemSeedFixa!$A:$A,Parametros!A147)&gt;0,FALSE,TRUE)</f>
        <v>1</v>
      </c>
      <c r="K147" s="86"/>
      <c r="L147" s="86" t="str">
        <f t="shared" si="14"/>
        <v>OK</v>
      </c>
      <c r="M147" s="86" t="str">
        <f>VLOOKUP(C147,Distribuições!$A$1:$F$13,6,FALSE)</f>
        <v>Parametro 1: mínimo, Parametro 2: moda (valor mais provável), Parametro 3: máximo</v>
      </c>
      <c r="N147" s="86">
        <f>COUNTIF(Verificação_Parametros!$A:$A,Parametros!A147)</f>
        <v>1</v>
      </c>
      <c r="Q147" s="86" t="b">
        <f>COUNTIF(Constantes!$A:$A,Parametros!A147)&gt;0</f>
        <v>0</v>
      </c>
      <c r="R147" s="86" t="b">
        <f t="shared" si="12"/>
        <v>0</v>
      </c>
      <c r="S147" s="86" t="b">
        <f t="shared" si="13"/>
        <v>1</v>
      </c>
    </row>
    <row r="148" spans="1:19" x14ac:dyDescent="0.25">
      <c r="A148" s="22" t="s">
        <v>154</v>
      </c>
      <c r="B148" s="86" t="str">
        <f>IF(VLOOKUP(A148,Verificação_Parametros!$A:$B,2,FALSE),"Sim","Não")</f>
        <v>Sim</v>
      </c>
      <c r="C148" s="65" t="s">
        <v>36</v>
      </c>
      <c r="D148" s="93">
        <v>0</v>
      </c>
      <c r="E148" s="85">
        <v>0.01</v>
      </c>
      <c r="F148" s="85">
        <v>0.02</v>
      </c>
      <c r="H148" s="86">
        <v>0</v>
      </c>
      <c r="I148" s="22" t="s">
        <v>20</v>
      </c>
      <c r="J148" s="86" t="b">
        <f>IF(COUNTIF(ParametrosSemSeedFixa!$A:$A,Parametros!A148)&gt;0,FALSE,TRUE)</f>
        <v>1</v>
      </c>
      <c r="K148" s="86"/>
      <c r="L148" s="86" t="str">
        <f t="shared" si="14"/>
        <v>OK</v>
      </c>
      <c r="M148" s="86" t="str">
        <f>VLOOKUP(C148,Distribuições!$A$1:$F$13,6,FALSE)</f>
        <v>Parametro 1: mínimo, Parametro 2: moda (valor mais provável), Parametro 3: máximo</v>
      </c>
      <c r="N148" s="86">
        <f>COUNTIF(Verificação_Parametros!$A:$A,Parametros!A148)</f>
        <v>1</v>
      </c>
      <c r="Q148" s="86" t="b">
        <f>COUNTIF(Constantes!$A:$A,Parametros!A148)&gt;0</f>
        <v>0</v>
      </c>
      <c r="R148" s="86" t="b">
        <f t="shared" si="12"/>
        <v>0</v>
      </c>
      <c r="S148" s="86" t="b">
        <f t="shared" si="13"/>
        <v>1</v>
      </c>
    </row>
    <row r="149" spans="1:19" x14ac:dyDescent="0.25">
      <c r="A149" s="22" t="s">
        <v>154</v>
      </c>
      <c r="B149" s="86" t="str">
        <f>IF(VLOOKUP(A149,Verificação_Parametros!$A:$B,2,FALSE),"Sim","Não")</f>
        <v>Sim</v>
      </c>
      <c r="C149" s="65" t="s">
        <v>36</v>
      </c>
      <c r="D149" s="93">
        <v>0</v>
      </c>
      <c r="E149" s="85">
        <v>0.01</v>
      </c>
      <c r="F149" s="85">
        <v>0.02</v>
      </c>
      <c r="H149" s="86">
        <v>0</v>
      </c>
      <c r="I149" s="22" t="s">
        <v>21</v>
      </c>
      <c r="J149" s="86" t="b">
        <f>IF(COUNTIF(ParametrosSemSeedFixa!$A:$A,Parametros!A149)&gt;0,FALSE,TRUE)</f>
        <v>1</v>
      </c>
      <c r="K149" s="86"/>
      <c r="L149" s="86" t="str">
        <f t="shared" si="14"/>
        <v>OK</v>
      </c>
      <c r="M149" s="86" t="str">
        <f>VLOOKUP(C149,Distribuições!$A$1:$F$13,6,FALSE)</f>
        <v>Parametro 1: mínimo, Parametro 2: moda (valor mais provável), Parametro 3: máximo</v>
      </c>
      <c r="N149" s="86">
        <f>COUNTIF(Verificação_Parametros!$A:$A,Parametros!A149)</f>
        <v>1</v>
      </c>
      <c r="Q149" s="86" t="b">
        <f>COUNTIF(Constantes!$A:$A,Parametros!A149)&gt;0</f>
        <v>0</v>
      </c>
      <c r="R149" s="86" t="b">
        <f t="shared" si="12"/>
        <v>0</v>
      </c>
      <c r="S149" s="86" t="b">
        <f t="shared" si="13"/>
        <v>1</v>
      </c>
    </row>
  </sheetData>
  <autoFilter ref="A1:Q149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249</v>
      </c>
      <c r="C1" t="s">
        <v>250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232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236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224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228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233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237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225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229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234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238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226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230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235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239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227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231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247</v>
      </c>
      <c r="B1" s="37" t="s">
        <v>248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241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242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243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244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245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246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79</v>
      </c>
      <c r="C1" s="79" t="s">
        <v>80</v>
      </c>
      <c r="D1" s="79" t="s">
        <v>126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445</v>
      </c>
      <c r="B1" s="76" t="s">
        <v>534</v>
      </c>
      <c r="C1" s="76" t="s">
        <v>446</v>
      </c>
      <c r="D1" s="76" t="s">
        <v>447</v>
      </c>
      <c r="E1" s="76" t="s">
        <v>448</v>
      </c>
      <c r="F1" s="76" t="s">
        <v>449</v>
      </c>
      <c r="G1" s="76" t="s">
        <v>450</v>
      </c>
      <c r="H1" s="76" t="s">
        <v>451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452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452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452</v>
      </c>
    </row>
    <row r="5" spans="1:8" x14ac:dyDescent="0.25">
      <c r="A5" s="77" t="s">
        <v>209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452</v>
      </c>
    </row>
    <row r="6" spans="1:8" x14ac:dyDescent="0.25">
      <c r="A6" s="77" t="s">
        <v>12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452</v>
      </c>
    </row>
    <row r="7" spans="1:8" x14ac:dyDescent="0.25">
      <c r="A7" s="77" t="s">
        <v>474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452</v>
      </c>
    </row>
    <row r="8" spans="1:8" x14ac:dyDescent="0.25">
      <c r="A8" s="77" t="s">
        <v>13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452</v>
      </c>
    </row>
    <row r="9" spans="1:8" x14ac:dyDescent="0.25">
      <c r="A9" s="77" t="s">
        <v>79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452</v>
      </c>
    </row>
    <row r="10" spans="1:8" x14ac:dyDescent="0.25">
      <c r="A10" s="77" t="s">
        <v>80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452</v>
      </c>
    </row>
    <row r="11" spans="1:8" x14ac:dyDescent="0.25">
      <c r="A11" s="77" t="s">
        <v>92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452</v>
      </c>
    </row>
    <row r="12" spans="1:8" x14ac:dyDescent="0.25">
      <c r="A12" s="77" t="s">
        <v>93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452</v>
      </c>
    </row>
    <row r="13" spans="1:8" x14ac:dyDescent="0.25">
      <c r="A13" s="77" t="s">
        <v>94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452</v>
      </c>
    </row>
    <row r="14" spans="1:8" x14ac:dyDescent="0.25">
      <c r="A14" s="77" t="s">
        <v>95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452</v>
      </c>
    </row>
    <row r="15" spans="1:8" x14ac:dyDescent="0.25">
      <c r="A15" s="77" t="s">
        <v>122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452</v>
      </c>
    </row>
    <row r="16" spans="1:8" x14ac:dyDescent="0.25">
      <c r="A16" s="77" t="s">
        <v>123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452</v>
      </c>
    </row>
    <row r="17" spans="1:8" x14ac:dyDescent="0.25">
      <c r="A17" s="77" t="s">
        <v>124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452</v>
      </c>
    </row>
    <row r="18" spans="1:8" x14ac:dyDescent="0.25">
      <c r="A18" s="77" t="s">
        <v>125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452</v>
      </c>
    </row>
    <row r="19" spans="1:8" x14ac:dyDescent="0.25">
      <c r="A19" s="77" t="s">
        <v>126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452</v>
      </c>
    </row>
    <row r="20" spans="1:8" x14ac:dyDescent="0.25">
      <c r="A20" s="77" t="s">
        <v>132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452</v>
      </c>
    </row>
    <row r="21" spans="1:8" x14ac:dyDescent="0.25">
      <c r="A21" s="77" t="s">
        <v>142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452</v>
      </c>
    </row>
    <row r="22" spans="1:8" x14ac:dyDescent="0.25">
      <c r="A22" s="77" t="s">
        <v>143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452</v>
      </c>
    </row>
    <row r="23" spans="1:8" x14ac:dyDescent="0.25">
      <c r="A23" s="77" t="s">
        <v>144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452</v>
      </c>
    </row>
    <row r="24" spans="1:8" x14ac:dyDescent="0.25">
      <c r="A24" s="77" t="s">
        <v>145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452</v>
      </c>
    </row>
    <row r="25" spans="1:8" x14ac:dyDescent="0.25">
      <c r="A25" s="77" t="s">
        <v>160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452</v>
      </c>
    </row>
    <row r="26" spans="1:8" x14ac:dyDescent="0.25">
      <c r="A26" s="77" t="s">
        <v>161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452</v>
      </c>
    </row>
    <row r="27" spans="1:8" x14ac:dyDescent="0.25">
      <c r="A27" s="77" t="s">
        <v>162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452</v>
      </c>
    </row>
    <row r="28" spans="1:8" x14ac:dyDescent="0.25">
      <c r="A28" s="77" t="s">
        <v>163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452</v>
      </c>
    </row>
    <row r="29" spans="1:8" x14ac:dyDescent="0.25">
      <c r="A29" s="77" t="s">
        <v>164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452</v>
      </c>
    </row>
    <row r="30" spans="1:8" x14ac:dyDescent="0.25">
      <c r="A30" s="77" t="s">
        <v>466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452</v>
      </c>
    </row>
    <row r="31" spans="1:8" x14ac:dyDescent="0.25">
      <c r="A31" s="77" t="s">
        <v>468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452</v>
      </c>
    </row>
    <row r="32" spans="1:8" x14ac:dyDescent="0.25">
      <c r="A32" s="77" t="s">
        <v>188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452</v>
      </c>
    </row>
    <row r="33" spans="1:8" x14ac:dyDescent="0.25">
      <c r="A33" s="77" t="s">
        <v>189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452</v>
      </c>
    </row>
    <row r="34" spans="1:8" x14ac:dyDescent="0.25">
      <c r="A34" s="77" t="s">
        <v>190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452</v>
      </c>
    </row>
    <row r="35" spans="1:8" x14ac:dyDescent="0.25">
      <c r="A35" s="77" t="s">
        <v>191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452</v>
      </c>
    </row>
    <row r="36" spans="1:8" x14ac:dyDescent="0.25">
      <c r="A36" s="77" t="s">
        <v>192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452</v>
      </c>
    </row>
    <row r="37" spans="1:8" x14ac:dyDescent="0.25">
      <c r="A37" s="77" t="s">
        <v>193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452</v>
      </c>
    </row>
    <row r="38" spans="1:8" x14ac:dyDescent="0.25">
      <c r="A38" s="77" t="s">
        <v>194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452</v>
      </c>
    </row>
    <row r="39" spans="1:8" x14ac:dyDescent="0.25">
      <c r="A39" s="77" t="s">
        <v>195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452</v>
      </c>
    </row>
    <row r="40" spans="1:8" x14ac:dyDescent="0.25">
      <c r="A40" s="77" t="s">
        <v>196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452</v>
      </c>
    </row>
    <row r="41" spans="1:8" x14ac:dyDescent="0.25">
      <c r="A41" s="77" t="s">
        <v>197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452</v>
      </c>
    </row>
    <row r="42" spans="1:8" x14ac:dyDescent="0.25">
      <c r="A42" s="77" t="s">
        <v>199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452</v>
      </c>
    </row>
    <row r="43" spans="1:8" x14ac:dyDescent="0.25">
      <c r="A43" s="77" t="s">
        <v>200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452</v>
      </c>
    </row>
    <row r="44" spans="1:8" x14ac:dyDescent="0.25">
      <c r="A44" s="77" t="s">
        <v>201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452</v>
      </c>
    </row>
    <row r="45" spans="1:8" x14ac:dyDescent="0.25">
      <c r="A45" s="77" t="s">
        <v>202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452</v>
      </c>
    </row>
    <row r="46" spans="1:8" x14ac:dyDescent="0.25">
      <c r="A46" s="77" t="s">
        <v>204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452</v>
      </c>
    </row>
    <row r="47" spans="1:8" x14ac:dyDescent="0.25">
      <c r="A47" s="77" t="s">
        <v>208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452</v>
      </c>
    </row>
    <row r="48" spans="1:8" x14ac:dyDescent="0.25">
      <c r="A48" s="77" t="s">
        <v>203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452</v>
      </c>
    </row>
    <row r="49" spans="1:8" x14ac:dyDescent="0.25">
      <c r="A49" s="77" t="s">
        <v>205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452</v>
      </c>
    </row>
    <row r="50" spans="1:8" x14ac:dyDescent="0.25">
      <c r="A50" s="77" t="s">
        <v>206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452</v>
      </c>
    </row>
    <row r="51" spans="1:8" x14ac:dyDescent="0.25">
      <c r="A51" s="77" t="s">
        <v>207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452</v>
      </c>
    </row>
    <row r="52" spans="1:8" x14ac:dyDescent="0.25">
      <c r="A52" s="77" t="s">
        <v>49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452</v>
      </c>
    </row>
    <row r="53" spans="1:8" x14ac:dyDescent="0.25">
      <c r="A53" s="77" t="s">
        <v>69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452</v>
      </c>
    </row>
    <row r="54" spans="1:8" x14ac:dyDescent="0.25">
      <c r="A54" s="77" t="s">
        <v>73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0</v>
      </c>
      <c r="F54" s="77" t="b">
        <f t="shared" si="0"/>
        <v>0</v>
      </c>
      <c r="G54" s="77">
        <f t="shared" si="1"/>
        <v>0</v>
      </c>
      <c r="H54" s="77" t="s">
        <v>452</v>
      </c>
    </row>
    <row r="55" spans="1:8" x14ac:dyDescent="0.25">
      <c r="A55" s="77" t="s">
        <v>86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452</v>
      </c>
    </row>
    <row r="56" spans="1:8" x14ac:dyDescent="0.25">
      <c r="A56" s="77" t="s">
        <v>83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452</v>
      </c>
    </row>
    <row r="57" spans="1:8" x14ac:dyDescent="0.25">
      <c r="A57" s="77" t="s">
        <v>103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452</v>
      </c>
    </row>
    <row r="58" spans="1:8" x14ac:dyDescent="0.25">
      <c r="A58" s="77" t="s">
        <v>108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0</v>
      </c>
      <c r="F58" s="77" t="b">
        <f t="shared" si="0"/>
        <v>0</v>
      </c>
      <c r="G58" s="77">
        <f t="shared" si="1"/>
        <v>0</v>
      </c>
      <c r="H58" s="77" t="s">
        <v>452</v>
      </c>
    </row>
    <row r="59" spans="1:8" x14ac:dyDescent="0.25">
      <c r="A59" s="77" t="s">
        <v>110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452</v>
      </c>
    </row>
    <row r="60" spans="1:8" x14ac:dyDescent="0.25">
      <c r="A60" s="77" t="s">
        <v>115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452</v>
      </c>
    </row>
    <row r="61" spans="1:8" x14ac:dyDescent="0.25">
      <c r="A61" s="77" t="s">
        <v>137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452</v>
      </c>
    </row>
    <row r="62" spans="1:8" x14ac:dyDescent="0.25">
      <c r="A62" s="77" t="s">
        <v>138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452</v>
      </c>
    </row>
    <row r="63" spans="1:8" x14ac:dyDescent="0.25">
      <c r="A63" s="77" t="s">
        <v>151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452</v>
      </c>
    </row>
    <row r="64" spans="1:8" x14ac:dyDescent="0.25">
      <c r="A64" s="77" t="s">
        <v>152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452</v>
      </c>
    </row>
    <row r="65" spans="1:8" x14ac:dyDescent="0.25">
      <c r="A65" s="77" t="s">
        <v>158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452</v>
      </c>
    </row>
    <row r="66" spans="1:8" x14ac:dyDescent="0.25">
      <c r="A66" s="77" t="s">
        <v>168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452</v>
      </c>
    </row>
    <row r="67" spans="1:8" x14ac:dyDescent="0.25">
      <c r="A67" s="77" t="s">
        <v>172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452</v>
      </c>
    </row>
    <row r="68" spans="1:8" x14ac:dyDescent="0.25">
      <c r="A68" s="77" t="s">
        <v>81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452</v>
      </c>
    </row>
    <row r="69" spans="1:8" x14ac:dyDescent="0.25">
      <c r="A69" s="77" t="s">
        <v>184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452</v>
      </c>
    </row>
    <row r="70" spans="1:8" x14ac:dyDescent="0.25">
      <c r="A70" s="77" t="s">
        <v>185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452</v>
      </c>
    </row>
    <row r="71" spans="1:8" x14ac:dyDescent="0.25">
      <c r="A71" s="77" t="s">
        <v>186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452</v>
      </c>
    </row>
    <row r="72" spans="1:8" x14ac:dyDescent="0.25">
      <c r="A72" s="77" t="s">
        <v>187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452</v>
      </c>
    </row>
    <row r="73" spans="1:8" x14ac:dyDescent="0.25">
      <c r="A73" s="77" t="s">
        <v>175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452</v>
      </c>
    </row>
    <row r="74" spans="1:8" x14ac:dyDescent="0.25">
      <c r="A74" s="77" t="s">
        <v>180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452</v>
      </c>
    </row>
    <row r="75" spans="1:8" x14ac:dyDescent="0.25">
      <c r="A75" s="77" t="s">
        <v>181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452</v>
      </c>
    </row>
    <row r="76" spans="1:8" x14ac:dyDescent="0.25">
      <c r="A76" s="77" t="s">
        <v>182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452</v>
      </c>
    </row>
    <row r="77" spans="1:8" x14ac:dyDescent="0.25">
      <c r="A77" s="77" t="s">
        <v>183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452</v>
      </c>
    </row>
    <row r="78" spans="1:8" x14ac:dyDescent="0.25">
      <c r="A78" s="77" t="s">
        <v>78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452</v>
      </c>
    </row>
    <row r="79" spans="1:8" x14ac:dyDescent="0.25">
      <c r="A79" s="77" t="s">
        <v>176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452</v>
      </c>
    </row>
    <row r="80" spans="1:8" x14ac:dyDescent="0.25">
      <c r="A80" s="77" t="s">
        <v>177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452</v>
      </c>
    </row>
    <row r="81" spans="1:8" x14ac:dyDescent="0.25">
      <c r="A81" s="77" t="s">
        <v>178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452</v>
      </c>
    </row>
    <row r="82" spans="1:8" x14ac:dyDescent="0.25">
      <c r="A82" s="77" t="s">
        <v>179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452</v>
      </c>
    </row>
    <row r="83" spans="1:8" x14ac:dyDescent="0.25">
      <c r="A83" s="77" t="s">
        <v>219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452</v>
      </c>
    </row>
    <row r="84" spans="1:8" x14ac:dyDescent="0.25">
      <c r="A84" s="77" t="s">
        <v>224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452</v>
      </c>
    </row>
    <row r="85" spans="1:8" x14ac:dyDescent="0.25">
      <c r="A85" s="77" t="s">
        <v>225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452</v>
      </c>
    </row>
    <row r="86" spans="1:8" x14ac:dyDescent="0.25">
      <c r="A86" s="77" t="s">
        <v>226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452</v>
      </c>
    </row>
    <row r="87" spans="1:8" x14ac:dyDescent="0.25">
      <c r="A87" s="77" t="s">
        <v>227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452</v>
      </c>
    </row>
    <row r="88" spans="1:8" x14ac:dyDescent="0.25">
      <c r="A88" s="77" t="s">
        <v>228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452</v>
      </c>
    </row>
    <row r="89" spans="1:8" x14ac:dyDescent="0.25">
      <c r="A89" s="77" t="s">
        <v>229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452</v>
      </c>
    </row>
    <row r="90" spans="1:8" x14ac:dyDescent="0.25">
      <c r="A90" s="77" t="s">
        <v>230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452</v>
      </c>
    </row>
    <row r="91" spans="1:8" x14ac:dyDescent="0.25">
      <c r="A91" s="77" t="s">
        <v>231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452</v>
      </c>
    </row>
    <row r="92" spans="1:8" x14ac:dyDescent="0.25">
      <c r="A92" s="77" t="s">
        <v>232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452</v>
      </c>
    </row>
    <row r="93" spans="1:8" x14ac:dyDescent="0.25">
      <c r="A93" s="77" t="s">
        <v>233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452</v>
      </c>
    </row>
    <row r="94" spans="1:8" x14ac:dyDescent="0.25">
      <c r="A94" s="77" t="s">
        <v>234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452</v>
      </c>
    </row>
    <row r="95" spans="1:8" x14ac:dyDescent="0.25">
      <c r="A95" s="77" t="s">
        <v>235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452</v>
      </c>
    </row>
    <row r="96" spans="1:8" x14ac:dyDescent="0.25">
      <c r="A96" s="77" t="s">
        <v>236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452</v>
      </c>
    </row>
    <row r="97" spans="1:8" x14ac:dyDescent="0.25">
      <c r="A97" s="77" t="s">
        <v>237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452</v>
      </c>
    </row>
    <row r="98" spans="1:8" x14ac:dyDescent="0.25">
      <c r="A98" s="77" t="s">
        <v>238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452</v>
      </c>
    </row>
    <row r="99" spans="1:8" x14ac:dyDescent="0.25">
      <c r="A99" s="77" t="s">
        <v>239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452</v>
      </c>
    </row>
    <row r="100" spans="1:8" x14ac:dyDescent="0.25">
      <c r="A100" s="77" t="s">
        <v>223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452</v>
      </c>
    </row>
    <row r="101" spans="1:8" x14ac:dyDescent="0.25">
      <c r="A101" s="77" t="s">
        <v>154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452</v>
      </c>
    </row>
    <row r="102" spans="1:8" x14ac:dyDescent="0.25">
      <c r="A102" s="77" t="s">
        <v>469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452</v>
      </c>
    </row>
    <row r="103" spans="1:8" x14ac:dyDescent="0.25">
      <c r="A103" s="77" t="s">
        <v>470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452</v>
      </c>
    </row>
    <row r="104" spans="1:8" x14ac:dyDescent="0.25">
      <c r="A104" s="77" t="s">
        <v>471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452</v>
      </c>
    </row>
    <row r="105" spans="1:8" x14ac:dyDescent="0.25">
      <c r="A105" s="77" t="s">
        <v>472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452</v>
      </c>
    </row>
    <row r="106" spans="1:8" x14ac:dyDescent="0.25">
      <c r="A106" s="77" t="s">
        <v>473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452</v>
      </c>
    </row>
    <row r="107" spans="1:8" x14ac:dyDescent="0.25">
      <c r="A107" s="77" t="s">
        <v>461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452</v>
      </c>
    </row>
    <row r="108" spans="1:8" x14ac:dyDescent="0.25">
      <c r="A108" s="77" t="s">
        <v>462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452</v>
      </c>
    </row>
    <row r="109" spans="1:8" x14ac:dyDescent="0.25">
      <c r="A109" s="77" t="s">
        <v>463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452</v>
      </c>
    </row>
    <row r="110" spans="1:8" x14ac:dyDescent="0.25">
      <c r="A110" s="77" t="s">
        <v>464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452</v>
      </c>
    </row>
    <row r="111" spans="1:8" x14ac:dyDescent="0.25">
      <c r="A111" s="78" t="s">
        <v>539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452</v>
      </c>
    </row>
    <row r="112" spans="1:8" x14ac:dyDescent="0.25">
      <c r="A112" s="11" t="s">
        <v>548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452</v>
      </c>
    </row>
    <row r="113" spans="1:8" x14ac:dyDescent="0.25">
      <c r="A113" s="11" t="s">
        <v>553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452</v>
      </c>
    </row>
    <row r="114" spans="1:8" x14ac:dyDescent="0.25">
      <c r="A114" s="11" t="s">
        <v>554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452</v>
      </c>
    </row>
    <row r="115" spans="1:8" x14ac:dyDescent="0.25">
      <c r="A115" s="11" t="s">
        <v>555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452</v>
      </c>
    </row>
    <row r="116" spans="1:8" x14ac:dyDescent="0.25">
      <c r="A116" s="11" t="s">
        <v>556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452</v>
      </c>
    </row>
    <row r="117" spans="1:8" x14ac:dyDescent="0.25">
      <c r="A117" s="11" t="s">
        <v>547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452</v>
      </c>
    </row>
    <row r="118" spans="1:8" x14ac:dyDescent="0.25">
      <c r="A118" s="11" t="s">
        <v>549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452</v>
      </c>
    </row>
    <row r="119" spans="1:8" x14ac:dyDescent="0.25">
      <c r="A119" s="11" t="s">
        <v>550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452</v>
      </c>
    </row>
    <row r="120" spans="1:8" x14ac:dyDescent="0.25">
      <c r="A120" s="11" t="s">
        <v>551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452</v>
      </c>
    </row>
    <row r="121" spans="1:8" x14ac:dyDescent="0.25">
      <c r="A121" s="11" t="s">
        <v>552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452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"/>
  <sheetViews>
    <sheetView workbookViewId="0"/>
  </sheetViews>
  <sheetFormatPr defaultRowHeight="15" x14ac:dyDescent="0.25"/>
  <cols>
    <col min="1" max="1" width="11.42578125" style="70" customWidth="1"/>
    <col min="2" max="2" width="15.85546875" style="69" bestFit="1" customWidth="1"/>
    <col min="3" max="3" width="16.5703125" style="69" bestFit="1" customWidth="1"/>
    <col min="4" max="4" width="13.7109375" style="69" bestFit="1" customWidth="1"/>
    <col min="5" max="16384" width="9.140625" style="69"/>
  </cols>
  <sheetData>
    <row r="1" spans="1:4" x14ac:dyDescent="0.25">
      <c r="A1" s="68" t="s">
        <v>3</v>
      </c>
      <c r="B1" s="68" t="s">
        <v>11</v>
      </c>
      <c r="C1" s="68" t="s">
        <v>457</v>
      </c>
      <c r="D1" s="94" t="s">
        <v>563</v>
      </c>
    </row>
    <row r="2" spans="1:4" x14ac:dyDescent="0.25">
      <c r="A2" s="68">
        <v>2017</v>
      </c>
      <c r="B2" s="69">
        <v>0.1</v>
      </c>
      <c r="C2" s="69">
        <v>1800</v>
      </c>
      <c r="D2" s="11" t="s">
        <v>564</v>
      </c>
    </row>
    <row r="3" spans="1:4" x14ac:dyDescent="0.25">
      <c r="A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"/>
  <sheetViews>
    <sheetView workbookViewId="0"/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512</v>
      </c>
      <c r="B1" s="6" t="s">
        <v>511</v>
      </c>
      <c r="C1" s="6" t="s">
        <v>562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557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557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559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559</v>
      </c>
    </row>
    <row r="6" spans="1:4" x14ac:dyDescent="0.25">
      <c r="A6" s="37" t="s">
        <v>82</v>
      </c>
      <c r="B6" s="37" t="b">
        <f>IF(C6,TRUE,IF(VLOOKUP(A6,MódulosOpcionais!$A:$C,3,FALSE)="Sim",TRUE,FALSE))</f>
        <v>1</v>
      </c>
      <c r="C6" s="37" t="b">
        <f>FALSE</f>
        <v>0</v>
      </c>
      <c r="D6" t="s">
        <v>558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557</v>
      </c>
    </row>
    <row r="8" spans="1:4" x14ac:dyDescent="0.25">
      <c r="A8" s="37" t="s">
        <v>102</v>
      </c>
      <c r="B8" s="37" t="b">
        <f>IF(C8,TRUE,IF(VLOOKUP(A8,MódulosOpcionais!$A:$C,3,FALSE)="Sim",TRUE,FALSE))</f>
        <v>1</v>
      </c>
      <c r="C8" s="37" t="b">
        <f>FALSE</f>
        <v>0</v>
      </c>
      <c r="D8" t="s">
        <v>559</v>
      </c>
    </row>
    <row r="9" spans="1:4" x14ac:dyDescent="0.25">
      <c r="A9" s="37" t="s">
        <v>106</v>
      </c>
      <c r="B9" s="37" t="b">
        <f>IF(C9,TRUE,IF(VLOOKUP(A9,MódulosOpcionais!$A:$C,3,FALSE)="Sim",TRUE,FALSE))</f>
        <v>1</v>
      </c>
      <c r="C9" s="37" t="b">
        <f>FALSE</f>
        <v>0</v>
      </c>
      <c r="D9" s="37" t="s">
        <v>558</v>
      </c>
    </row>
    <row r="10" spans="1:4" x14ac:dyDescent="0.25">
      <c r="A10" s="37" t="s">
        <v>111</v>
      </c>
      <c r="B10" s="37" t="b">
        <f>IF(C10,TRUE,IF(VLOOKUP(A10,MódulosOpcionais!$A:$C,3,FALSE)="Sim",TRUE,FALSE))</f>
        <v>1</v>
      </c>
      <c r="C10" s="37" t="b">
        <f>FALSE</f>
        <v>0</v>
      </c>
      <c r="D10" s="37" t="s">
        <v>559</v>
      </c>
    </row>
    <row r="11" spans="1:4" x14ac:dyDescent="0.25">
      <c r="A11" s="37" t="s">
        <v>114</v>
      </c>
      <c r="B11" s="37" t="b">
        <f>IF(C11,TRUE,IF(VLOOKUP(A11,MódulosOpcionais!$A:$C,3,FALSE)="Sim",TRUE,FALSE))</f>
        <v>1</v>
      </c>
      <c r="C11" s="37" t="b">
        <f>FALSE</f>
        <v>0</v>
      </c>
      <c r="D11" s="37" t="s">
        <v>559</v>
      </c>
    </row>
    <row r="12" spans="1:4" x14ac:dyDescent="0.25">
      <c r="A12" s="37" t="s">
        <v>127</v>
      </c>
      <c r="B12" s="37" t="b">
        <f>IF(C12,TRUE,IF(VLOOKUP(A12,MódulosOpcionais!$A:$C,3,FALSE)="Sim",TRUE,FALSE))</f>
        <v>1</v>
      </c>
      <c r="C12" s="37" t="b">
        <f>FALSE</f>
        <v>0</v>
      </c>
      <c r="D12" t="s">
        <v>560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557</v>
      </c>
    </row>
    <row r="14" spans="1:4" x14ac:dyDescent="0.25">
      <c r="A14" s="37" t="s">
        <v>136</v>
      </c>
      <c r="B14" s="37" t="b">
        <f>IF(C14,TRUE,IF(VLOOKUP(A14,MódulosOpcionais!$A:$C,3,FALSE)="Sim",TRUE,FALSE))</f>
        <v>1</v>
      </c>
      <c r="C14" s="37" t="b">
        <f>FALSE</f>
        <v>0</v>
      </c>
      <c r="D14" t="s">
        <v>558</v>
      </c>
    </row>
    <row r="15" spans="1:4" x14ac:dyDescent="0.25">
      <c r="A15" s="37" t="s">
        <v>141</v>
      </c>
      <c r="B15" s="37" t="b">
        <f>IF(C15,TRUE,IF(VLOOKUP(A15,MódulosOpcionais!$A:$C,3,FALSE)="Sim",TRUE,FALSE))</f>
        <v>1</v>
      </c>
      <c r="C15" s="37" t="b">
        <f>FALSE</f>
        <v>0</v>
      </c>
      <c r="D15" t="s">
        <v>558</v>
      </c>
    </row>
    <row r="16" spans="1:4" x14ac:dyDescent="0.25">
      <c r="A16" s="37" t="s">
        <v>148</v>
      </c>
      <c r="B16" s="37" t="b">
        <f>IF(C16,TRUE,IF(VLOOKUP(A16,MódulosOpcionais!$A:$C,3,FALSE)="Sim",TRUE,FALSE))</f>
        <v>1</v>
      </c>
      <c r="C16" s="37" t="b">
        <f>FALSE</f>
        <v>0</v>
      </c>
      <c r="D16" t="s">
        <v>558</v>
      </c>
    </row>
    <row r="17" spans="1:4" x14ac:dyDescent="0.25">
      <c r="A17" s="37" t="s">
        <v>153</v>
      </c>
      <c r="B17" s="37" t="b">
        <f>IF(C17,TRUE,IF(VLOOKUP(A17,MódulosOpcionais!$A:$C,3,FALSE)="Sim",TRUE,FALSE))</f>
        <v>1</v>
      </c>
      <c r="C17" s="37" t="b">
        <f>FALSE</f>
        <v>0</v>
      </c>
      <c r="D17" t="s">
        <v>559</v>
      </c>
    </row>
    <row r="18" spans="1:4" x14ac:dyDescent="0.25">
      <c r="A18" s="37" t="s">
        <v>157</v>
      </c>
      <c r="B18" s="37" t="b">
        <f>IF(C18,TRUE,IF(VLOOKUP(A18,MódulosOpcionais!$A:$C,3,FALSE)="Sim",TRUE,FALSE))</f>
        <v>1</v>
      </c>
      <c r="C18" s="37" t="b">
        <f>FALSE</f>
        <v>0</v>
      </c>
      <c r="D18" t="s">
        <v>559</v>
      </c>
    </row>
    <row r="19" spans="1:4" x14ac:dyDescent="0.25">
      <c r="A19" s="37" t="s">
        <v>165</v>
      </c>
      <c r="B19" s="37" t="b">
        <f>IF(C19,TRUE,IF(VLOOKUP(A19,MódulosOpcionais!$A:$C,3,FALSE)="Sim",TRUE,FALSE))</f>
        <v>1</v>
      </c>
      <c r="C19" s="37" t="b">
        <f>FALSE</f>
        <v>0</v>
      </c>
      <c r="D19" t="s">
        <v>560</v>
      </c>
    </row>
    <row r="20" spans="1:4" x14ac:dyDescent="0.25">
      <c r="A20" s="37" t="s">
        <v>169</v>
      </c>
      <c r="B20" s="37" t="b">
        <f>IF(C20,TRUE,IF(VLOOKUP(A20,MódulosOpcionais!$A:$C,3,FALSE)="Sim",TRUE,FALSE))</f>
        <v>1</v>
      </c>
      <c r="C20" s="37" t="b">
        <f>FALSE</f>
        <v>0</v>
      </c>
      <c r="D20" t="s">
        <v>560</v>
      </c>
    </row>
    <row r="21" spans="1:4" x14ac:dyDescent="0.25">
      <c r="A21" s="37" t="s">
        <v>76</v>
      </c>
      <c r="B21" s="37" t="b">
        <f>IF(C21,TRUE,IF(VLOOKUP(A21,MódulosOpcionais!$A:$C,3,FALSE)="Sim",TRUE,FALSE))</f>
        <v>1</v>
      </c>
      <c r="C21" s="37" t="b">
        <f>FALSE</f>
        <v>0</v>
      </c>
      <c r="D21" t="s">
        <v>561</v>
      </c>
    </row>
    <row r="22" spans="1:4" x14ac:dyDescent="0.25">
      <c r="A22" s="37" t="s">
        <v>213</v>
      </c>
      <c r="B22" s="37" t="b">
        <f>IF(C22,TRUE,IF(VLOOKUP(A22,MódulosOpcionais!$A:$C,3,FALSE)="Sim",TRUE,FALSE))</f>
        <v>1</v>
      </c>
      <c r="C22" s="37" t="b">
        <f>FALSE</f>
        <v>0</v>
      </c>
      <c r="D22" t="s">
        <v>558</v>
      </c>
    </row>
    <row r="23" spans="1:4" x14ac:dyDescent="0.25">
      <c r="A23" s="37" t="s">
        <v>221</v>
      </c>
      <c r="B23" s="37" t="b">
        <f>IF(C23,TRUE,IF(VLOOKUP(A23,MódulosOpcionais!$A:$C,3,FALSE)="Sim",TRUE,FALSE))</f>
        <v>1</v>
      </c>
      <c r="C23" s="37" t="b">
        <f>FALSE</f>
        <v>0</v>
      </c>
      <c r="D23" t="s">
        <v>558</v>
      </c>
    </row>
    <row r="24" spans="1:4" x14ac:dyDescent="0.25">
      <c r="A24" s="37" t="s">
        <v>458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561</v>
      </c>
    </row>
    <row r="25" spans="1:4" x14ac:dyDescent="0.25">
      <c r="A25" s="37" t="s">
        <v>459</v>
      </c>
      <c r="B25" s="37" t="b">
        <f>IF(C25,TRUE,IF(VLOOKUP(A25,MódulosOpcionais!$A:$C,3,FALSE)="Sim",TRUE,FALSE))</f>
        <v>1</v>
      </c>
      <c r="C25" s="37" t="b">
        <f>FALSE</f>
        <v>0</v>
      </c>
      <c r="D25" t="s">
        <v>558</v>
      </c>
    </row>
    <row r="26" spans="1:4" x14ac:dyDescent="0.25">
      <c r="A26" s="37" t="s">
        <v>460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557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512</v>
      </c>
      <c r="B1" s="74" t="s">
        <v>513</v>
      </c>
      <c r="C1" s="74" t="s">
        <v>531</v>
      </c>
    </row>
    <row r="2" spans="1:3" x14ac:dyDescent="0.25">
      <c r="A2" s="75" t="s">
        <v>82</v>
      </c>
      <c r="B2" s="75" t="s">
        <v>514</v>
      </c>
      <c r="C2" s="11" t="s">
        <v>505</v>
      </c>
    </row>
    <row r="3" spans="1:3" x14ac:dyDescent="0.25">
      <c r="A3" s="75" t="s">
        <v>102</v>
      </c>
      <c r="B3" s="75" t="s">
        <v>515</v>
      </c>
      <c r="C3" s="11" t="s">
        <v>505</v>
      </c>
    </row>
    <row r="4" spans="1:3" x14ac:dyDescent="0.25">
      <c r="A4" s="75" t="s">
        <v>106</v>
      </c>
      <c r="B4" s="75" t="s">
        <v>516</v>
      </c>
      <c r="C4" s="11" t="s">
        <v>505</v>
      </c>
    </row>
    <row r="5" spans="1:3" x14ac:dyDescent="0.25">
      <c r="A5" s="75" t="s">
        <v>111</v>
      </c>
      <c r="B5" s="75" t="s">
        <v>517</v>
      </c>
      <c r="C5" s="11" t="s">
        <v>505</v>
      </c>
    </row>
    <row r="6" spans="1:3" x14ac:dyDescent="0.25">
      <c r="A6" s="75" t="s">
        <v>114</v>
      </c>
      <c r="B6" s="75" t="s">
        <v>518</v>
      </c>
      <c r="C6" s="11" t="s">
        <v>505</v>
      </c>
    </row>
    <row r="7" spans="1:3" x14ac:dyDescent="0.25">
      <c r="A7" s="75" t="s">
        <v>127</v>
      </c>
      <c r="B7" s="75" t="s">
        <v>524</v>
      </c>
      <c r="C7" s="11" t="s">
        <v>505</v>
      </c>
    </row>
    <row r="8" spans="1:3" x14ac:dyDescent="0.25">
      <c r="A8" s="75" t="s">
        <v>136</v>
      </c>
      <c r="B8" s="75" t="s">
        <v>519</v>
      </c>
      <c r="C8" s="11" t="s">
        <v>505</v>
      </c>
    </row>
    <row r="9" spans="1:3" x14ac:dyDescent="0.25">
      <c r="A9" s="75" t="s">
        <v>141</v>
      </c>
      <c r="B9" s="75" t="s">
        <v>520</v>
      </c>
      <c r="C9" s="11" t="s">
        <v>505</v>
      </c>
    </row>
    <row r="10" spans="1:3" x14ac:dyDescent="0.25">
      <c r="A10" s="75" t="s">
        <v>148</v>
      </c>
      <c r="B10" s="75" t="s">
        <v>521</v>
      </c>
      <c r="C10" s="11" t="s">
        <v>505</v>
      </c>
    </row>
    <row r="11" spans="1:3" x14ac:dyDescent="0.25">
      <c r="A11" s="75" t="s">
        <v>153</v>
      </c>
      <c r="B11" s="75" t="s">
        <v>522</v>
      </c>
      <c r="C11" s="11" t="s">
        <v>505</v>
      </c>
    </row>
    <row r="12" spans="1:3" x14ac:dyDescent="0.25">
      <c r="A12" s="75" t="s">
        <v>157</v>
      </c>
      <c r="B12" s="75" t="s">
        <v>523</v>
      </c>
      <c r="C12" s="11" t="s">
        <v>505</v>
      </c>
    </row>
    <row r="13" spans="1:3" x14ac:dyDescent="0.25">
      <c r="A13" s="75" t="s">
        <v>165</v>
      </c>
      <c r="B13" s="75" t="s">
        <v>525</v>
      </c>
      <c r="C13" s="11" t="s">
        <v>505</v>
      </c>
    </row>
    <row r="14" spans="1:3" x14ac:dyDescent="0.25">
      <c r="A14" s="75" t="s">
        <v>169</v>
      </c>
      <c r="B14" s="75" t="s">
        <v>526</v>
      </c>
      <c r="C14" s="11" t="s">
        <v>505</v>
      </c>
    </row>
    <row r="15" spans="1:3" x14ac:dyDescent="0.25">
      <c r="A15" s="75" t="s">
        <v>76</v>
      </c>
      <c r="B15" s="75" t="s">
        <v>527</v>
      </c>
      <c r="C15" s="11" t="s">
        <v>505</v>
      </c>
    </row>
    <row r="16" spans="1:3" x14ac:dyDescent="0.25">
      <c r="A16" s="75" t="s">
        <v>213</v>
      </c>
      <c r="B16" s="75" t="s">
        <v>528</v>
      </c>
      <c r="C16" s="11" t="s">
        <v>505</v>
      </c>
    </row>
    <row r="17" spans="1:3" x14ac:dyDescent="0.25">
      <c r="A17" s="75" t="s">
        <v>221</v>
      </c>
      <c r="B17" s="75" t="s">
        <v>529</v>
      </c>
      <c r="C17" s="11" t="s">
        <v>505</v>
      </c>
    </row>
    <row r="18" spans="1:3" x14ac:dyDescent="0.25">
      <c r="A18" s="75" t="s">
        <v>459</v>
      </c>
      <c r="B18" s="75" t="s">
        <v>530</v>
      </c>
      <c r="C18" s="11" t="s">
        <v>505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>
      <selection activeCell="J20" sqref="J20"/>
    </sheetView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4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tabSelected="1" workbookViewId="0">
      <selection activeCell="A2" sqref="A2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240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FALSE</f>
        <v>0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2017-11-13T15:59:26Z</dcterms:modified>
</cp:coreProperties>
</file>