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filterPrivacy="1"/>
  <bookViews>
    <workbookView xWindow="0" yWindow="0" windowWidth="20490" windowHeight="7530" tabRatio="749" firstSheet="11" activeTab="17" xr2:uid="{00000000-000D-0000-FFFF-FFFF00000000}"/>
  </bookViews>
  <sheets>
    <sheet name="Pressupostos" sheetId="43" r:id="rId1"/>
    <sheet name="FAP_Tabela_Dinamica" sheetId="42" state="hidden" r:id="rId2"/>
    <sheet name="FAP_Valores" sheetId="41" state="hidden" r:id="rId3"/>
    <sheet name="Histório" sheetId="34" r:id="rId4"/>
    <sheet name="Custos" sheetId="8" r:id="rId5"/>
    <sheet name="Parametros" sheetId="4" r:id="rId6"/>
    <sheet name="Dados_Projetados" sheetId="2" r:id="rId7"/>
    <sheet name="Cenarios" sheetId="9" r:id="rId8"/>
    <sheet name="Configs" sheetId="1" r:id="rId9"/>
    <sheet name="HistoricoFAP" sheetId="14" r:id="rId10"/>
    <sheet name="ParametrosSemSeedFixa" sheetId="33" state="hidden" r:id="rId11"/>
    <sheet name="Descricao_Iniciativas" sheetId="35" r:id="rId12"/>
    <sheet name="Tratamento-Histórico" sheetId="37" r:id="rId13"/>
    <sheet name="Regressões" sheetId="26" r:id="rId14"/>
    <sheet name="Eventos_Iniciativas" sheetId="39" r:id="rId15"/>
    <sheet name="Eventos" sheetId="38" r:id="rId16"/>
    <sheet name="Distribuições" sheetId="10" state="hidden" r:id="rId17"/>
    <sheet name="Verificação_Parametros" sheetId="32" r:id="rId18"/>
    <sheet name="Funcoes_Inputs" sheetId="11" state="hidden" r:id="rId19"/>
    <sheet name="Módulos" sheetId="15" state="hidden" r:id="rId20"/>
    <sheet name="Funcoes_Outputs" sheetId="12" state="hidden" r:id="rId21"/>
  </sheets>
  <externalReferences>
    <externalReference r:id="rId22"/>
    <externalReference r:id="rId23"/>
    <externalReference r:id="rId24"/>
    <externalReference r:id="rId25"/>
    <externalReference r:id="rId26"/>
  </externalReferences>
  <definedNames>
    <definedName name="_xlnm._FilterDatabase" localSheetId="7" hidden="1">Cenarios!$A$1:$C$14</definedName>
    <definedName name="_xlnm._FilterDatabase" localSheetId="4" hidden="1">Custos!$A$1:$D$9</definedName>
    <definedName name="_xlnm._FilterDatabase" localSheetId="14" hidden="1">Eventos_Iniciativas!$B$2:$M$19</definedName>
    <definedName name="_xlnm._FilterDatabase" localSheetId="2" hidden="1">FAP_Valores!$A$1:$K$32</definedName>
    <definedName name="_xlnm._FilterDatabase" localSheetId="18" hidden="1">Funcoes_Inputs!$A$1:$D$215</definedName>
    <definedName name="_xlnm._FilterDatabase" localSheetId="20" hidden="1">Funcoes_Outputs!$A$1:$C$87</definedName>
    <definedName name="_xlnm._FilterDatabase" localSheetId="3" hidden="1">Histório!$A$1:$A$81</definedName>
    <definedName name="_xlnm._FilterDatabase" localSheetId="19" hidden="1">Módulos!$A$1:$B$24</definedName>
    <definedName name="_xlnm._FilterDatabase" localSheetId="5" hidden="1">Parametros!$A$1:$K$259</definedName>
    <definedName name="_xlnm._FilterDatabase" localSheetId="13" hidden="1">Regressões!$A$2:$I$2</definedName>
    <definedName name="_xlnm._FilterDatabase" localSheetId="12" hidden="1">'Tratamento-Histórico'!$A$2:$H$2</definedName>
    <definedName name="_xlnm._FilterDatabase" localSheetId="17" hidden="1">Verificação_Parametros!$A$1:$F$118</definedName>
    <definedName name="aaaa">[1]Configs!$D$2:$D$2</definedName>
    <definedName name="AAAAAA">[1]Configs!$C$2:$C$2</definedName>
    <definedName name="Ano_incial_2" localSheetId="1">#REF!</definedName>
    <definedName name="Ano_incial_2" localSheetId="2">#REF!</definedName>
    <definedName name="Ano_incial_2" localSheetId="0">#REF!</definedName>
    <definedName name="Ano_incial_2">#REF!</definedName>
    <definedName name="Ano_Inicial" localSheetId="11">#REF!</definedName>
    <definedName name="Ano_Inicial" localSheetId="14">[2]Configs!$D$2:$D$2</definedName>
    <definedName name="Ano_Inicial" localSheetId="1">#REF!</definedName>
    <definedName name="Ano_Inicial" localSheetId="2">#REF!</definedName>
    <definedName name="Ano_Inicial" localSheetId="3">#REF!</definedName>
    <definedName name="Ano_Inicial" localSheetId="10">[3]Configs!$D$2:$D$2</definedName>
    <definedName name="Ano_Inicial" localSheetId="0">#REF!</definedName>
    <definedName name="Ano_Inicial" localSheetId="13">[1]Configs!$D$2:$D$2</definedName>
    <definedName name="Ano_Inicial" localSheetId="17">[4]Configs!$D$2:$D$2</definedName>
    <definedName name="Ano_Inicial">Configs!$C$2:$C$2</definedName>
    <definedName name="Anos_a_Serem_Simulados" localSheetId="11">#REF!</definedName>
    <definedName name="Anos_a_Serem_Simulados" localSheetId="14">[2]Configs!$A$2</definedName>
    <definedName name="Anos_a_Serem_Simulados" localSheetId="1">#REF!</definedName>
    <definedName name="Anos_a_Serem_Simulados" localSheetId="2">#REF!</definedName>
    <definedName name="Anos_a_Serem_Simulados" localSheetId="3">#REF!</definedName>
    <definedName name="Anos_a_Serem_Simulados" localSheetId="10">[3]Configs!$A$2</definedName>
    <definedName name="Anos_a_Serem_Simulados" localSheetId="0">#REF!</definedName>
    <definedName name="Anos_a_Serem_Simulados" localSheetId="13">[1]Configs!$A$2</definedName>
    <definedName name="Anos_a_Serem_Simulados" localSheetId="17">[4]Configs!$A$2</definedName>
    <definedName name="Anos_a_Serem_Simulados">Configs!$A$2</definedName>
    <definedName name="CategoriaSAT" localSheetId="11">#REF!</definedName>
    <definedName name="CategoriaSAT" localSheetId="14">#REF!</definedName>
    <definedName name="CategoriaSAT" localSheetId="1">#REF!</definedName>
    <definedName name="CategoriaSAT" localSheetId="2">#REF!</definedName>
    <definedName name="CategoriaSAT" localSheetId="3">#REF!</definedName>
    <definedName name="CategoriaSAT" localSheetId="10">[3]Configs!$C$2:$C$2</definedName>
    <definedName name="CategoriaSAT" localSheetId="0">#REF!</definedName>
    <definedName name="CategoriaSAT" localSheetId="13">[1]Configs!$C$2:$C$2</definedName>
    <definedName name="CategoriaSAT" localSheetId="17">[4]Configs!$C$2:$C$2</definedName>
    <definedName name="CategoriaSAT">Configs!#REF!</definedName>
  </definedNames>
  <calcPr calcId="171027"/>
  <pivotCaches>
    <pivotCache cacheId="6" r:id="rId27"/>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G3" i="2"/>
  <c r="G2" i="2"/>
  <c r="C3" i="2"/>
  <c r="C4" i="2"/>
  <c r="C2" i="2"/>
  <c r="K23" i="41"/>
  <c r="K22" i="41"/>
  <c r="K21" i="41"/>
  <c r="K20" i="41"/>
  <c r="K19" i="41"/>
  <c r="K18" i="41"/>
  <c r="K17" i="41"/>
  <c r="K16" i="41"/>
  <c r="K15" i="41"/>
  <c r="K14" i="41"/>
  <c r="K13" i="41"/>
  <c r="K12" i="41"/>
  <c r="K11" i="41"/>
  <c r="K10" i="41"/>
  <c r="K9" i="41"/>
  <c r="K8" i="41"/>
  <c r="K7" i="41"/>
  <c r="K6" i="41"/>
  <c r="K5" i="41"/>
  <c r="K4" i="41"/>
  <c r="K3" i="41"/>
  <c r="K2" i="41"/>
  <c r="G3" i="14"/>
  <c r="G2" i="14"/>
  <c r="B5" i="9" l="1"/>
  <c r="J58" i="34"/>
  <c r="K58" i="34"/>
  <c r="L58" i="34"/>
  <c r="M58" i="34"/>
  <c r="F73" i="37" s="1"/>
  <c r="N58" i="34"/>
  <c r="I58" i="34"/>
  <c r="C46" i="26"/>
  <c r="H33" i="26"/>
  <c r="G33" i="26"/>
  <c r="F33" i="26"/>
  <c r="E33" i="26"/>
  <c r="D33" i="26"/>
  <c r="C33" i="26"/>
  <c r="H32" i="26"/>
  <c r="G32" i="26"/>
  <c r="F32" i="26"/>
  <c r="E32" i="26"/>
  <c r="D32" i="26"/>
  <c r="C32" i="26"/>
  <c r="H31" i="26"/>
  <c r="G31" i="26"/>
  <c r="F31" i="26"/>
  <c r="E31" i="26"/>
  <c r="D31" i="26"/>
  <c r="C31" i="26"/>
  <c r="H30" i="26"/>
  <c r="G30" i="26"/>
  <c r="F30" i="26"/>
  <c r="E30" i="26"/>
  <c r="D30" i="26"/>
  <c r="C30" i="26"/>
  <c r="H29" i="26"/>
  <c r="G29" i="26"/>
  <c r="F29" i="26"/>
  <c r="E29" i="26"/>
  <c r="D29" i="26"/>
  <c r="C29" i="26"/>
  <c r="H28" i="26"/>
  <c r="G28" i="26"/>
  <c r="F28" i="26"/>
  <c r="E28" i="26"/>
  <c r="D28" i="26"/>
  <c r="C28" i="26"/>
  <c r="H27" i="26"/>
  <c r="G27" i="26"/>
  <c r="F27" i="26"/>
  <c r="E27" i="26"/>
  <c r="D27" i="26"/>
  <c r="C27" i="26"/>
  <c r="H26" i="26"/>
  <c r="G26" i="26"/>
  <c r="F26" i="26"/>
  <c r="E26" i="26"/>
  <c r="D26" i="26"/>
  <c r="C26" i="26"/>
  <c r="H25" i="26"/>
  <c r="G25" i="26"/>
  <c r="F25" i="26"/>
  <c r="E25" i="26"/>
  <c r="D25" i="26"/>
  <c r="C25" i="26"/>
  <c r="H24" i="26"/>
  <c r="G24" i="26"/>
  <c r="F24" i="26"/>
  <c r="E24" i="26"/>
  <c r="D24" i="26"/>
  <c r="C24" i="26"/>
  <c r="H23" i="26"/>
  <c r="G23" i="26"/>
  <c r="F23" i="26"/>
  <c r="E23" i="26"/>
  <c r="D23" i="26"/>
  <c r="C23" i="26"/>
  <c r="H22" i="26"/>
  <c r="G22" i="26"/>
  <c r="F22" i="26"/>
  <c r="E22" i="26"/>
  <c r="D22" i="26"/>
  <c r="C22" i="26"/>
  <c r="H21" i="26"/>
  <c r="G21" i="26"/>
  <c r="F21" i="26"/>
  <c r="E21" i="26"/>
  <c r="D21" i="26"/>
  <c r="C21" i="26"/>
  <c r="H20" i="26"/>
  <c r="G20" i="26"/>
  <c r="F20" i="26"/>
  <c r="E20" i="26"/>
  <c r="D20" i="26"/>
  <c r="C20" i="26"/>
  <c r="H19" i="26"/>
  <c r="G19" i="26"/>
  <c r="F19" i="26"/>
  <c r="E19" i="26"/>
  <c r="D19" i="26"/>
  <c r="C19" i="26"/>
  <c r="H18" i="26"/>
  <c r="G18" i="26"/>
  <c r="F18" i="26"/>
  <c r="E18" i="26"/>
  <c r="D18" i="26"/>
  <c r="C18" i="26"/>
  <c r="H17" i="26"/>
  <c r="G17" i="26"/>
  <c r="F17" i="26"/>
  <c r="E17" i="26"/>
  <c r="D17" i="26"/>
  <c r="C17" i="26"/>
  <c r="H16" i="26"/>
  <c r="G16" i="26"/>
  <c r="F16" i="26"/>
  <c r="E16" i="26"/>
  <c r="D16" i="26"/>
  <c r="C16" i="26"/>
  <c r="H15" i="26"/>
  <c r="G15" i="26"/>
  <c r="F15" i="26"/>
  <c r="E15" i="26"/>
  <c r="D15" i="26"/>
  <c r="C15" i="26"/>
  <c r="H36" i="26"/>
  <c r="G36" i="26"/>
  <c r="F36" i="26"/>
  <c r="E36" i="26"/>
  <c r="D36" i="26"/>
  <c r="C36" i="26"/>
  <c r="C226" i="4"/>
  <c r="C225" i="4"/>
  <c r="C224" i="4"/>
  <c r="C215" i="4"/>
  <c r="C214" i="4"/>
  <c r="C213" i="4"/>
  <c r="C212" i="4"/>
  <c r="C210" i="4"/>
  <c r="C151" i="4"/>
  <c r="C150" i="4"/>
  <c r="C149" i="4"/>
  <c r="C140" i="4"/>
  <c r="C139" i="4"/>
  <c r="C138" i="4"/>
  <c r="C137" i="4"/>
  <c r="C135" i="4"/>
  <c r="C76" i="4"/>
  <c r="C75" i="4"/>
  <c r="C74" i="4"/>
  <c r="C65" i="4"/>
  <c r="C64" i="4"/>
  <c r="C63" i="4"/>
  <c r="C62" i="4"/>
  <c r="C60" i="4"/>
  <c r="H8" i="26"/>
  <c r="G8" i="26"/>
  <c r="F8" i="26"/>
  <c r="E8" i="26"/>
  <c r="D8" i="26"/>
  <c r="H7" i="26"/>
  <c r="G7" i="26"/>
  <c r="F7" i="26"/>
  <c r="E7" i="26"/>
  <c r="D7" i="26"/>
  <c r="H6" i="26"/>
  <c r="G6" i="26"/>
  <c r="F6" i="26"/>
  <c r="E6" i="26"/>
  <c r="D6" i="26"/>
  <c r="H5" i="26"/>
  <c r="G5" i="26"/>
  <c r="F5" i="26"/>
  <c r="E5" i="26"/>
  <c r="D5" i="26"/>
  <c r="H4" i="26"/>
  <c r="G4" i="26"/>
  <c r="F4" i="26"/>
  <c r="E4" i="26"/>
  <c r="D4" i="26"/>
  <c r="H3" i="26"/>
  <c r="G3" i="26"/>
  <c r="F3" i="26"/>
  <c r="E3" i="26"/>
  <c r="D3" i="26"/>
  <c r="C8" i="26"/>
  <c r="C7" i="26"/>
  <c r="C6" i="26"/>
  <c r="C5" i="26"/>
  <c r="C4" i="26"/>
  <c r="C3" i="26"/>
  <c r="F208" i="4"/>
  <c r="E208" i="4"/>
  <c r="F207" i="4"/>
  <c r="E207" i="4"/>
  <c r="F206" i="4"/>
  <c r="E206" i="4"/>
  <c r="F205" i="4"/>
  <c r="E205" i="4"/>
  <c r="F204" i="4"/>
  <c r="E204" i="4"/>
  <c r="F203" i="4"/>
  <c r="E203" i="4"/>
  <c r="F202" i="4"/>
  <c r="E202" i="4"/>
  <c r="F201" i="4"/>
  <c r="E201" i="4"/>
  <c r="F200" i="4"/>
  <c r="E200" i="4"/>
  <c r="F199" i="4"/>
  <c r="E199" i="4"/>
  <c r="F198" i="4"/>
  <c r="E198" i="4"/>
  <c r="F197" i="4"/>
  <c r="E197" i="4"/>
  <c r="F196" i="4"/>
  <c r="E196" i="4"/>
  <c r="F195" i="4"/>
  <c r="E195" i="4"/>
  <c r="F194" i="4"/>
  <c r="E194" i="4"/>
  <c r="F193" i="4"/>
  <c r="E193" i="4"/>
  <c r="F192" i="4"/>
  <c r="E192" i="4"/>
  <c r="F133" i="4"/>
  <c r="E133" i="4"/>
  <c r="F132" i="4"/>
  <c r="E132" i="4"/>
  <c r="F131" i="4"/>
  <c r="E131" i="4"/>
  <c r="F130" i="4"/>
  <c r="E130" i="4"/>
  <c r="F129" i="4"/>
  <c r="E129" i="4"/>
  <c r="F128" i="4"/>
  <c r="E128" i="4"/>
  <c r="F127" i="4"/>
  <c r="E127" i="4"/>
  <c r="F126" i="4"/>
  <c r="E126" i="4"/>
  <c r="F125" i="4"/>
  <c r="E125" i="4"/>
  <c r="F124" i="4"/>
  <c r="E124" i="4"/>
  <c r="F123" i="4"/>
  <c r="E123" i="4"/>
  <c r="F122" i="4"/>
  <c r="E122" i="4"/>
  <c r="F121" i="4"/>
  <c r="E121" i="4"/>
  <c r="F120" i="4"/>
  <c r="E120" i="4"/>
  <c r="F119" i="4"/>
  <c r="E119" i="4"/>
  <c r="F118" i="4"/>
  <c r="E118" i="4"/>
  <c r="F117" i="4"/>
  <c r="E117" i="4"/>
  <c r="C52" i="38"/>
  <c r="E52" i="38" s="1"/>
  <c r="D208" i="4" s="1"/>
  <c r="A52" i="38"/>
  <c r="C51" i="38"/>
  <c r="E51" i="38" s="1"/>
  <c r="D207" i="4" s="1"/>
  <c r="A51" i="38"/>
  <c r="C50" i="38"/>
  <c r="E50" i="38" s="1"/>
  <c r="D206" i="4" s="1"/>
  <c r="A50" i="38"/>
  <c r="C49" i="38"/>
  <c r="E49" i="38" s="1"/>
  <c r="D205" i="4" s="1"/>
  <c r="A49" i="38"/>
  <c r="C48" i="38"/>
  <c r="E48" i="38" s="1"/>
  <c r="D204" i="4" s="1"/>
  <c r="A48" i="38"/>
  <c r="C47" i="38"/>
  <c r="E47" i="38" s="1"/>
  <c r="D203" i="4" s="1"/>
  <c r="A47" i="38"/>
  <c r="C46" i="38"/>
  <c r="E46" i="38" s="1"/>
  <c r="D202" i="4" s="1"/>
  <c r="A46" i="38"/>
  <c r="C45" i="38"/>
  <c r="E45" i="38" s="1"/>
  <c r="D201" i="4" s="1"/>
  <c r="A45" i="38"/>
  <c r="C44" i="38"/>
  <c r="E44" i="38" s="1"/>
  <c r="D200" i="4" s="1"/>
  <c r="A44" i="38"/>
  <c r="C43" i="38"/>
  <c r="E43" i="38" s="1"/>
  <c r="D199" i="4" s="1"/>
  <c r="A43" i="38"/>
  <c r="C42" i="38"/>
  <c r="E42" i="38" s="1"/>
  <c r="D198" i="4" s="1"/>
  <c r="A42" i="38"/>
  <c r="C41" i="38"/>
  <c r="E41" i="38" s="1"/>
  <c r="D197" i="4" s="1"/>
  <c r="A41" i="38"/>
  <c r="C40" i="38"/>
  <c r="E40" i="38" s="1"/>
  <c r="D196" i="4" s="1"/>
  <c r="A40" i="38"/>
  <c r="C39" i="38"/>
  <c r="E39" i="38" s="1"/>
  <c r="D195" i="4" s="1"/>
  <c r="A39" i="38"/>
  <c r="C38" i="38"/>
  <c r="E38" i="38" s="1"/>
  <c r="D194" i="4" s="1"/>
  <c r="A38" i="38"/>
  <c r="C37" i="38"/>
  <c r="E37" i="38" s="1"/>
  <c r="D193" i="4" s="1"/>
  <c r="A37" i="38"/>
  <c r="C36" i="38"/>
  <c r="E36" i="38" s="1"/>
  <c r="D192" i="4" s="1"/>
  <c r="A36" i="38"/>
  <c r="C35" i="38"/>
  <c r="B133" i="4" s="1"/>
  <c r="A35" i="38"/>
  <c r="C34" i="38"/>
  <c r="E34" i="38" s="1"/>
  <c r="D132" i="4" s="1"/>
  <c r="A34" i="38"/>
  <c r="C33" i="38"/>
  <c r="B131" i="4" s="1"/>
  <c r="A33" i="38"/>
  <c r="C32" i="38"/>
  <c r="A32" i="38"/>
  <c r="C31" i="38"/>
  <c r="B129" i="4" s="1"/>
  <c r="A31" i="38"/>
  <c r="C30" i="38"/>
  <c r="E30" i="38" s="1"/>
  <c r="D128" i="4" s="1"/>
  <c r="A30" i="38"/>
  <c r="C29" i="38"/>
  <c r="B127" i="4" s="1"/>
  <c r="A29" i="38"/>
  <c r="C28" i="38"/>
  <c r="A28" i="38"/>
  <c r="C27" i="38"/>
  <c r="B125" i="4" s="1"/>
  <c r="A27" i="38"/>
  <c r="C26" i="38"/>
  <c r="E26" i="38" s="1"/>
  <c r="D124" i="4" s="1"/>
  <c r="A26" i="38"/>
  <c r="C25" i="38"/>
  <c r="B123" i="4" s="1"/>
  <c r="A25" i="38"/>
  <c r="C24" i="38"/>
  <c r="A24" i="38"/>
  <c r="C23" i="38"/>
  <c r="B121" i="4" s="1"/>
  <c r="A23" i="38"/>
  <c r="C22" i="38"/>
  <c r="E22" i="38" s="1"/>
  <c r="D120" i="4" s="1"/>
  <c r="A22" i="38"/>
  <c r="C21" i="38"/>
  <c r="B119" i="4" s="1"/>
  <c r="A21" i="38"/>
  <c r="C20" i="38"/>
  <c r="A20" i="38"/>
  <c r="C19" i="38"/>
  <c r="B117" i="4" s="1"/>
  <c r="A19" i="38"/>
  <c r="A18" i="38"/>
  <c r="A17" i="38"/>
  <c r="A16" i="38"/>
  <c r="A15" i="38"/>
  <c r="A14" i="38"/>
  <c r="A13" i="38"/>
  <c r="A12" i="38"/>
  <c r="A11" i="38"/>
  <c r="A10" i="38"/>
  <c r="A9" i="38"/>
  <c r="A8" i="38"/>
  <c r="A7" i="38"/>
  <c r="A6" i="38"/>
  <c r="A5" i="38"/>
  <c r="A4" i="38"/>
  <c r="A3" i="38"/>
  <c r="A2" i="38"/>
  <c r="G18" i="38"/>
  <c r="F58" i="4" s="1"/>
  <c r="F18" i="38"/>
  <c r="E58" i="4" s="1"/>
  <c r="C18" i="38"/>
  <c r="B58" i="4" s="1"/>
  <c r="G17" i="38"/>
  <c r="F57" i="4" s="1"/>
  <c r="F17" i="38"/>
  <c r="E57" i="4" s="1"/>
  <c r="C17" i="38"/>
  <c r="B57" i="4" s="1"/>
  <c r="G16" i="38"/>
  <c r="F56" i="4" s="1"/>
  <c r="F16" i="38"/>
  <c r="E56" i="4" s="1"/>
  <c r="C16" i="38"/>
  <c r="B56" i="4" s="1"/>
  <c r="G15" i="38"/>
  <c r="F55" i="4" s="1"/>
  <c r="F15" i="38"/>
  <c r="E55" i="4" s="1"/>
  <c r="C15" i="38"/>
  <c r="B55" i="4" s="1"/>
  <c r="G14" i="38"/>
  <c r="F54" i="4" s="1"/>
  <c r="F14" i="38"/>
  <c r="E54" i="4" s="1"/>
  <c r="C14" i="38"/>
  <c r="B54" i="4" s="1"/>
  <c r="G13" i="38"/>
  <c r="F53" i="4" s="1"/>
  <c r="F13" i="38"/>
  <c r="E53" i="4" s="1"/>
  <c r="C13" i="38"/>
  <c r="B53" i="4" s="1"/>
  <c r="G12" i="38"/>
  <c r="F52" i="4" s="1"/>
  <c r="F12" i="38"/>
  <c r="E52" i="4" s="1"/>
  <c r="C12" i="38"/>
  <c r="B52" i="4" s="1"/>
  <c r="G11" i="38"/>
  <c r="F51" i="4" s="1"/>
  <c r="F11" i="38"/>
  <c r="E51" i="4" s="1"/>
  <c r="C11" i="38"/>
  <c r="B51" i="4" s="1"/>
  <c r="G10" i="38"/>
  <c r="F50" i="4" s="1"/>
  <c r="F10" i="38"/>
  <c r="E50" i="4" s="1"/>
  <c r="C10" i="38"/>
  <c r="B50" i="4" s="1"/>
  <c r="G9" i="38"/>
  <c r="F49" i="4" s="1"/>
  <c r="F9" i="38"/>
  <c r="E49" i="4" s="1"/>
  <c r="C9" i="38"/>
  <c r="B49" i="4" s="1"/>
  <c r="G8" i="38"/>
  <c r="F48" i="4" s="1"/>
  <c r="F8" i="38"/>
  <c r="E48" i="4" s="1"/>
  <c r="C8" i="38"/>
  <c r="B48" i="4" s="1"/>
  <c r="G7" i="38"/>
  <c r="F47" i="4" s="1"/>
  <c r="F7" i="38"/>
  <c r="E47" i="4" s="1"/>
  <c r="C7" i="38"/>
  <c r="B47" i="4" s="1"/>
  <c r="G6" i="38"/>
  <c r="F46" i="4" s="1"/>
  <c r="F6" i="38"/>
  <c r="E46" i="4" s="1"/>
  <c r="C6" i="38"/>
  <c r="B46" i="4" s="1"/>
  <c r="G5" i="38"/>
  <c r="F45" i="4" s="1"/>
  <c r="F5" i="38"/>
  <c r="E45" i="4" s="1"/>
  <c r="C5" i="38"/>
  <c r="B45" i="4" s="1"/>
  <c r="G4" i="38"/>
  <c r="F44" i="4" s="1"/>
  <c r="F4" i="38"/>
  <c r="E44" i="4" s="1"/>
  <c r="C4" i="38"/>
  <c r="B44" i="4" s="1"/>
  <c r="G3" i="38"/>
  <c r="F43" i="4" s="1"/>
  <c r="F3" i="38"/>
  <c r="E43" i="4" s="1"/>
  <c r="C3" i="38"/>
  <c r="B43" i="4" s="1"/>
  <c r="G2" i="38"/>
  <c r="F42" i="4" s="1"/>
  <c r="F2" i="38"/>
  <c r="E42" i="4" s="1"/>
  <c r="C2" i="38"/>
  <c r="B42" i="4" s="1"/>
  <c r="E157" i="4"/>
  <c r="B157" i="4"/>
  <c r="E82" i="4"/>
  <c r="B82" i="4"/>
  <c r="E7" i="4"/>
  <c r="B7" i="4"/>
  <c r="E191" i="4"/>
  <c r="B191" i="4"/>
  <c r="E190" i="4"/>
  <c r="B190" i="4"/>
  <c r="E189" i="4"/>
  <c r="B189" i="4"/>
  <c r="E188" i="4"/>
  <c r="B188" i="4"/>
  <c r="E116" i="4"/>
  <c r="B116" i="4"/>
  <c r="E115" i="4"/>
  <c r="B115" i="4"/>
  <c r="E114" i="4"/>
  <c r="B114" i="4"/>
  <c r="E113" i="4"/>
  <c r="B113" i="4"/>
  <c r="E41" i="4"/>
  <c r="B41" i="4"/>
  <c r="E40" i="4"/>
  <c r="B40" i="4"/>
  <c r="E39" i="4"/>
  <c r="B39" i="4"/>
  <c r="E38" i="4"/>
  <c r="B38" i="4"/>
  <c r="E244" i="4"/>
  <c r="B244" i="4"/>
  <c r="E243" i="4"/>
  <c r="B243" i="4"/>
  <c r="E242" i="4"/>
  <c r="B242" i="4"/>
  <c r="E241" i="4"/>
  <c r="B241" i="4"/>
  <c r="E240" i="4"/>
  <c r="B240" i="4"/>
  <c r="E239" i="4"/>
  <c r="B239" i="4"/>
  <c r="E238" i="4"/>
  <c r="B238" i="4"/>
  <c r="E237" i="4"/>
  <c r="B237" i="4"/>
  <c r="E236" i="4"/>
  <c r="B236" i="4"/>
  <c r="E235" i="4"/>
  <c r="B235" i="4"/>
  <c r="E234" i="4"/>
  <c r="B234" i="4"/>
  <c r="E233" i="4"/>
  <c r="B233" i="4"/>
  <c r="K25" i="37"/>
  <c r="D243" i="4" s="1"/>
  <c r="J25" i="37"/>
  <c r="B4" i="37"/>
  <c r="C4" i="37"/>
  <c r="D4" i="37"/>
  <c r="E4" i="37"/>
  <c r="F4" i="37"/>
  <c r="G4" i="37"/>
  <c r="B5" i="37"/>
  <c r="C5" i="37"/>
  <c r="D5" i="37"/>
  <c r="E5" i="37"/>
  <c r="F5" i="37"/>
  <c r="G5" i="37"/>
  <c r="B6" i="37"/>
  <c r="C6" i="37"/>
  <c r="D6" i="37"/>
  <c r="E6" i="37"/>
  <c r="F6" i="37"/>
  <c r="G6" i="37"/>
  <c r="B7" i="37"/>
  <c r="C7" i="37"/>
  <c r="D7" i="37"/>
  <c r="E7" i="37"/>
  <c r="F7" i="37"/>
  <c r="G7" i="37"/>
  <c r="B8" i="37"/>
  <c r="C8" i="37"/>
  <c r="D8" i="37"/>
  <c r="E8" i="37"/>
  <c r="F8" i="37"/>
  <c r="G8" i="37"/>
  <c r="B9" i="37"/>
  <c r="C9" i="37"/>
  <c r="D9" i="37"/>
  <c r="E9" i="37"/>
  <c r="F9" i="37"/>
  <c r="G9" i="37"/>
  <c r="B10" i="37"/>
  <c r="C10" i="37"/>
  <c r="D10" i="37"/>
  <c r="E10" i="37"/>
  <c r="F10" i="37"/>
  <c r="G10" i="37"/>
  <c r="B11" i="37"/>
  <c r="C11" i="37"/>
  <c r="D11" i="37"/>
  <c r="E11" i="37"/>
  <c r="F11" i="37"/>
  <c r="G11" i="37"/>
  <c r="B12" i="37"/>
  <c r="C12" i="37"/>
  <c r="D12" i="37"/>
  <c r="E12" i="37"/>
  <c r="F12" i="37"/>
  <c r="G12" i="37"/>
  <c r="B13" i="37"/>
  <c r="C13" i="37"/>
  <c r="D13" i="37"/>
  <c r="E13" i="37"/>
  <c r="F13" i="37"/>
  <c r="G13" i="37"/>
  <c r="B14" i="37"/>
  <c r="C14" i="37"/>
  <c r="D14" i="37"/>
  <c r="E14" i="37"/>
  <c r="F14" i="37"/>
  <c r="G14" i="37"/>
  <c r="B15" i="37"/>
  <c r="C15" i="37"/>
  <c r="D15" i="37"/>
  <c r="E15" i="37"/>
  <c r="F15" i="37"/>
  <c r="G15" i="37"/>
  <c r="B16" i="37"/>
  <c r="C16" i="37"/>
  <c r="D16" i="37"/>
  <c r="E16" i="37"/>
  <c r="F16" i="37"/>
  <c r="G16" i="37"/>
  <c r="B17" i="37"/>
  <c r="C17" i="37"/>
  <c r="D17" i="37"/>
  <c r="E17" i="37"/>
  <c r="F17" i="37"/>
  <c r="G17" i="37"/>
  <c r="B18" i="37"/>
  <c r="C18" i="37"/>
  <c r="D18" i="37"/>
  <c r="E18" i="37"/>
  <c r="F18" i="37"/>
  <c r="G18" i="37"/>
  <c r="B19" i="37"/>
  <c r="C19" i="37"/>
  <c r="D19" i="37"/>
  <c r="E19" i="37"/>
  <c r="F19" i="37"/>
  <c r="G19" i="37"/>
  <c r="B20" i="37"/>
  <c r="C20" i="37"/>
  <c r="D20" i="37"/>
  <c r="E20" i="37"/>
  <c r="F20" i="37"/>
  <c r="G20" i="37"/>
  <c r="B21" i="37"/>
  <c r="C21" i="37"/>
  <c r="D21" i="37"/>
  <c r="E21" i="37"/>
  <c r="F21" i="37"/>
  <c r="G21" i="37"/>
  <c r="B27" i="37"/>
  <c r="C27" i="37"/>
  <c r="C31" i="37" s="1"/>
  <c r="D27" i="37"/>
  <c r="D31" i="37" s="1"/>
  <c r="E27" i="37"/>
  <c r="E31" i="37" s="1"/>
  <c r="F27" i="37"/>
  <c r="F31" i="37" s="1"/>
  <c r="G27" i="37"/>
  <c r="B28" i="37"/>
  <c r="B32" i="37" s="1"/>
  <c r="C28" i="37"/>
  <c r="C32" i="37" s="1"/>
  <c r="D28" i="37"/>
  <c r="D32" i="37" s="1"/>
  <c r="E28" i="37"/>
  <c r="E32" i="37" s="1"/>
  <c r="F28" i="37"/>
  <c r="F32" i="37" s="1"/>
  <c r="G28" i="37"/>
  <c r="G32" i="37" s="1"/>
  <c r="B29" i="37"/>
  <c r="B33" i="37" s="1"/>
  <c r="C29" i="37"/>
  <c r="C33" i="37" s="1"/>
  <c r="D29" i="37"/>
  <c r="D33" i="37" s="1"/>
  <c r="E29" i="37"/>
  <c r="E33" i="37" s="1"/>
  <c r="F29" i="37"/>
  <c r="F33" i="37" s="1"/>
  <c r="G29" i="37"/>
  <c r="G33" i="37" s="1"/>
  <c r="B30" i="37"/>
  <c r="B34" i="37" s="1"/>
  <c r="C30" i="37"/>
  <c r="C34" i="37" s="1"/>
  <c r="D30" i="37"/>
  <c r="D34" i="37" s="1"/>
  <c r="E30" i="37"/>
  <c r="E34" i="37" s="1"/>
  <c r="F30" i="37"/>
  <c r="F34" i="37" s="1"/>
  <c r="G30" i="37"/>
  <c r="G34" i="37" s="1"/>
  <c r="B35" i="37"/>
  <c r="C35" i="37"/>
  <c r="D35" i="37"/>
  <c r="E35" i="37"/>
  <c r="F35" i="37"/>
  <c r="G35" i="37"/>
  <c r="B36" i="37"/>
  <c r="B71" i="37" s="1"/>
  <c r="C36" i="37"/>
  <c r="C71" i="37" s="1"/>
  <c r="D36" i="37"/>
  <c r="D71" i="37" s="1"/>
  <c r="E36" i="37"/>
  <c r="E71" i="37" s="1"/>
  <c r="F36" i="37"/>
  <c r="F71" i="37" s="1"/>
  <c r="G36" i="37"/>
  <c r="G71" i="37" s="1"/>
  <c r="B37" i="37"/>
  <c r="C37" i="37"/>
  <c r="D37" i="37"/>
  <c r="E37" i="37"/>
  <c r="F37" i="37"/>
  <c r="G37" i="37"/>
  <c r="B38" i="37"/>
  <c r="C38" i="37"/>
  <c r="D38" i="37"/>
  <c r="E38" i="37"/>
  <c r="F38" i="37"/>
  <c r="G38" i="37"/>
  <c r="B39" i="37"/>
  <c r="C39" i="37"/>
  <c r="D39" i="37"/>
  <c r="E39" i="37"/>
  <c r="F39" i="37"/>
  <c r="G39" i="37"/>
  <c r="B40" i="37"/>
  <c r="C40" i="37"/>
  <c r="D40" i="37"/>
  <c r="E40" i="37"/>
  <c r="F40" i="37"/>
  <c r="G40" i="37"/>
  <c r="B41" i="37"/>
  <c r="C41" i="37"/>
  <c r="D41" i="37"/>
  <c r="E41" i="37"/>
  <c r="F41" i="37"/>
  <c r="G41" i="37"/>
  <c r="B42" i="37"/>
  <c r="C42" i="37"/>
  <c r="D42" i="37"/>
  <c r="E42" i="37"/>
  <c r="F42" i="37"/>
  <c r="G42" i="37"/>
  <c r="B43" i="37"/>
  <c r="C43" i="37"/>
  <c r="D43" i="37"/>
  <c r="E43" i="37"/>
  <c r="F43" i="37"/>
  <c r="G43" i="37"/>
  <c r="B44" i="37"/>
  <c r="C44" i="37"/>
  <c r="D44" i="37"/>
  <c r="E44" i="37"/>
  <c r="F44" i="37"/>
  <c r="G44" i="37"/>
  <c r="B45" i="37"/>
  <c r="C45" i="37"/>
  <c r="D45" i="37"/>
  <c r="E45" i="37"/>
  <c r="F45" i="37"/>
  <c r="G45" i="37"/>
  <c r="B46" i="37"/>
  <c r="C46" i="37"/>
  <c r="D46" i="37"/>
  <c r="E46" i="37"/>
  <c r="F46" i="37"/>
  <c r="G46" i="37"/>
  <c r="B47" i="37"/>
  <c r="C47" i="37"/>
  <c r="D47" i="37"/>
  <c r="E47" i="37"/>
  <c r="F47" i="37"/>
  <c r="G47" i="37"/>
  <c r="B48" i="37"/>
  <c r="C48" i="37"/>
  <c r="D48" i="37"/>
  <c r="E48" i="37"/>
  <c r="F48" i="37"/>
  <c r="G48" i="37"/>
  <c r="B49" i="37"/>
  <c r="C49" i="37"/>
  <c r="D49" i="37"/>
  <c r="E49" i="37"/>
  <c r="F49" i="37"/>
  <c r="G49" i="37"/>
  <c r="B50" i="37"/>
  <c r="C50" i="37"/>
  <c r="D50" i="37"/>
  <c r="E50" i="37"/>
  <c r="F50" i="37"/>
  <c r="G50" i="37"/>
  <c r="B51" i="37"/>
  <c r="C51" i="37"/>
  <c r="D51" i="37"/>
  <c r="E51" i="37"/>
  <c r="F51" i="37"/>
  <c r="G51" i="37"/>
  <c r="B52" i="37"/>
  <c r="C52" i="37"/>
  <c r="D52" i="37"/>
  <c r="E52" i="37"/>
  <c r="F52" i="37"/>
  <c r="G52" i="37"/>
  <c r="B53" i="37"/>
  <c r="C53" i="37"/>
  <c r="D53" i="37"/>
  <c r="E53" i="37"/>
  <c r="F53" i="37"/>
  <c r="G53" i="37"/>
  <c r="B54" i="37"/>
  <c r="C54" i="37"/>
  <c r="D54" i="37"/>
  <c r="E54" i="37"/>
  <c r="F54" i="37"/>
  <c r="G54" i="37"/>
  <c r="B55" i="37"/>
  <c r="C55" i="37"/>
  <c r="D55" i="37"/>
  <c r="E55" i="37"/>
  <c r="F55" i="37"/>
  <c r="G55" i="37"/>
  <c r="B56" i="37"/>
  <c r="C56" i="37"/>
  <c r="D56" i="37"/>
  <c r="E56" i="37"/>
  <c r="F56" i="37"/>
  <c r="G56" i="37"/>
  <c r="B57" i="37"/>
  <c r="C57" i="37"/>
  <c r="D57" i="37"/>
  <c r="E57" i="37"/>
  <c r="F57" i="37"/>
  <c r="G57" i="37"/>
  <c r="B58" i="37"/>
  <c r="C58" i="37"/>
  <c r="D58" i="37"/>
  <c r="E58" i="37"/>
  <c r="F58" i="37"/>
  <c r="G58" i="37"/>
  <c r="B59" i="37"/>
  <c r="C59" i="37"/>
  <c r="D59" i="37"/>
  <c r="E59" i="37"/>
  <c r="F59" i="37"/>
  <c r="G59" i="37"/>
  <c r="B61" i="37"/>
  <c r="C61" i="37"/>
  <c r="D61" i="37"/>
  <c r="E61" i="37"/>
  <c r="F61" i="37"/>
  <c r="G61" i="37"/>
  <c r="B64" i="37"/>
  <c r="C64" i="37"/>
  <c r="D64" i="37"/>
  <c r="E64" i="37"/>
  <c r="F64" i="37"/>
  <c r="G64" i="37"/>
  <c r="B67" i="37"/>
  <c r="C67" i="37"/>
  <c r="D67" i="37"/>
  <c r="E67" i="37"/>
  <c r="F67" i="37"/>
  <c r="G67" i="37"/>
  <c r="B68" i="37"/>
  <c r="C68" i="37"/>
  <c r="D68" i="37"/>
  <c r="E68" i="37"/>
  <c r="F68" i="37"/>
  <c r="G68" i="37"/>
  <c r="B69" i="37"/>
  <c r="C69" i="37"/>
  <c r="D69" i="37"/>
  <c r="E69" i="37"/>
  <c r="F69" i="37"/>
  <c r="G69" i="37"/>
  <c r="B70" i="37"/>
  <c r="C70" i="37"/>
  <c r="D70" i="37"/>
  <c r="E70" i="37"/>
  <c r="F70" i="37"/>
  <c r="G70" i="37"/>
  <c r="B72" i="37"/>
  <c r="C72" i="37"/>
  <c r="D72" i="37"/>
  <c r="E72" i="37"/>
  <c r="F72" i="37"/>
  <c r="G72" i="37"/>
  <c r="B73" i="37"/>
  <c r="C73" i="37"/>
  <c r="D73" i="37"/>
  <c r="E73" i="37"/>
  <c r="G73" i="37"/>
  <c r="B74" i="37"/>
  <c r="C74" i="37"/>
  <c r="D74" i="37"/>
  <c r="E74" i="37"/>
  <c r="F74" i="37"/>
  <c r="G74" i="37"/>
  <c r="B75" i="37"/>
  <c r="C75" i="37"/>
  <c r="D75" i="37"/>
  <c r="E75" i="37"/>
  <c r="F75" i="37"/>
  <c r="G75" i="37"/>
  <c r="B76" i="37"/>
  <c r="C76" i="37"/>
  <c r="D76" i="37"/>
  <c r="E76" i="37"/>
  <c r="F76" i="37"/>
  <c r="G76" i="37"/>
  <c r="B77" i="37"/>
  <c r="C77" i="37"/>
  <c r="D77" i="37"/>
  <c r="E77" i="37"/>
  <c r="F77" i="37"/>
  <c r="G77" i="37"/>
  <c r="B78" i="37"/>
  <c r="C78" i="37"/>
  <c r="D78" i="37"/>
  <c r="E78" i="37"/>
  <c r="F78" i="37"/>
  <c r="G78" i="37"/>
  <c r="B79" i="37"/>
  <c r="B22" i="37" s="1"/>
  <c r="C79" i="37"/>
  <c r="C22" i="37" s="1"/>
  <c r="D79" i="37"/>
  <c r="D22" i="37" s="1"/>
  <c r="E79" i="37"/>
  <c r="E22" i="37" s="1"/>
  <c r="F79" i="37"/>
  <c r="F22" i="37" s="1"/>
  <c r="G79" i="37"/>
  <c r="B80" i="37"/>
  <c r="C80" i="37"/>
  <c r="D80" i="37"/>
  <c r="E80" i="37"/>
  <c r="F80" i="37"/>
  <c r="G80" i="37"/>
  <c r="G6" i="39" s="1"/>
  <c r="B81" i="37"/>
  <c r="C81" i="37"/>
  <c r="D81" i="37"/>
  <c r="E81" i="37"/>
  <c r="F81" i="37"/>
  <c r="G81" i="37"/>
  <c r="B82" i="37"/>
  <c r="C82" i="37"/>
  <c r="D82" i="37"/>
  <c r="E82" i="37"/>
  <c r="F82" i="37"/>
  <c r="G82" i="37"/>
  <c r="G8" i="39" s="1"/>
  <c r="H8" i="39" s="1"/>
  <c r="J8" i="39" s="1"/>
  <c r="B83" i="37"/>
  <c r="C83" i="37"/>
  <c r="D83" i="37"/>
  <c r="E83" i="37"/>
  <c r="F83" i="37"/>
  <c r="G83" i="37"/>
  <c r="B84" i="37"/>
  <c r="C84" i="37"/>
  <c r="D84" i="37"/>
  <c r="E84" i="37"/>
  <c r="F84" i="37"/>
  <c r="G84" i="37"/>
  <c r="G10" i="39" s="1"/>
  <c r="H10" i="39" s="1"/>
  <c r="J10" i="39" s="1"/>
  <c r="B85" i="37"/>
  <c r="C85" i="37"/>
  <c r="D85" i="37"/>
  <c r="E85" i="37"/>
  <c r="F85" i="37"/>
  <c r="G85" i="37"/>
  <c r="B86" i="37"/>
  <c r="C86" i="37"/>
  <c r="D86" i="37"/>
  <c r="E86" i="37"/>
  <c r="F86" i="37"/>
  <c r="G86" i="37"/>
  <c r="B87" i="37"/>
  <c r="C87" i="37"/>
  <c r="D87" i="37"/>
  <c r="E87" i="37"/>
  <c r="F87" i="37"/>
  <c r="G87" i="37"/>
  <c r="G30" i="39" s="1"/>
  <c r="H30" i="39" s="1"/>
  <c r="J30" i="39" s="1"/>
  <c r="B88" i="37"/>
  <c r="C88" i="37"/>
  <c r="D88" i="37"/>
  <c r="E88" i="37"/>
  <c r="F88" i="37"/>
  <c r="G88" i="37"/>
  <c r="G14" i="39" s="1"/>
  <c r="H14" i="39" s="1"/>
  <c r="J14" i="39" s="1"/>
  <c r="B89" i="37"/>
  <c r="C89" i="37"/>
  <c r="D89" i="37"/>
  <c r="E89" i="37"/>
  <c r="F89" i="37"/>
  <c r="G89" i="37"/>
  <c r="B90" i="37"/>
  <c r="C90" i="37"/>
  <c r="D90" i="37"/>
  <c r="E90" i="37"/>
  <c r="F90" i="37"/>
  <c r="G90" i="37"/>
  <c r="B91" i="37"/>
  <c r="C91" i="37"/>
  <c r="D91" i="37"/>
  <c r="E91" i="37"/>
  <c r="F91" i="37"/>
  <c r="G91" i="37"/>
  <c r="B92" i="37"/>
  <c r="C92" i="37"/>
  <c r="D92" i="37"/>
  <c r="E92" i="37"/>
  <c r="F92" i="37"/>
  <c r="G92" i="37"/>
  <c r="G35" i="39" s="1"/>
  <c r="H35" i="39" s="1"/>
  <c r="J35" i="39" s="1"/>
  <c r="B93" i="37"/>
  <c r="C93" i="37"/>
  <c r="D93" i="37"/>
  <c r="E93" i="37"/>
  <c r="F93" i="37"/>
  <c r="G93" i="37"/>
  <c r="B111" i="37"/>
  <c r="C111" i="37"/>
  <c r="D111" i="37"/>
  <c r="E111" i="37"/>
  <c r="F111" i="37"/>
  <c r="G111" i="37"/>
  <c r="B112" i="37"/>
  <c r="C112" i="37"/>
  <c r="D112" i="37"/>
  <c r="E112" i="37"/>
  <c r="F112" i="37"/>
  <c r="G112" i="37"/>
  <c r="B113" i="37"/>
  <c r="C113" i="37"/>
  <c r="D113" i="37"/>
  <c r="E113" i="37"/>
  <c r="F113" i="37"/>
  <c r="G113" i="37"/>
  <c r="G3" i="37"/>
  <c r="F3" i="37"/>
  <c r="E3" i="37"/>
  <c r="D3" i="37"/>
  <c r="C3" i="37"/>
  <c r="B3" i="37"/>
  <c r="C8" i="8"/>
  <c r="C6" i="8"/>
  <c r="C7" i="8" s="1"/>
  <c r="D5" i="8"/>
  <c r="C3" i="8"/>
  <c r="C4" i="8" s="1"/>
  <c r="D2" i="8"/>
  <c r="N83" i="34"/>
  <c r="M83" i="34"/>
  <c r="L83" i="34"/>
  <c r="K83" i="34"/>
  <c r="S81" i="34"/>
  <c r="S80" i="34"/>
  <c r="S79" i="34"/>
  <c r="S78" i="34"/>
  <c r="S77" i="34"/>
  <c r="S76" i="34"/>
  <c r="S75" i="34"/>
  <c r="S74" i="34"/>
  <c r="S73" i="34"/>
  <c r="S72" i="34"/>
  <c r="S71" i="34"/>
  <c r="S70" i="34"/>
  <c r="S69" i="34"/>
  <c r="S68" i="34"/>
  <c r="S67" i="34"/>
  <c r="S66" i="34"/>
  <c r="S65" i="34"/>
  <c r="S64" i="34"/>
  <c r="S63" i="34"/>
  <c r="S62" i="34"/>
  <c r="S61" i="34"/>
  <c r="S60" i="34"/>
  <c r="S59" i="34"/>
  <c r="S57" i="34"/>
  <c r="S56" i="34"/>
  <c r="S55" i="34"/>
  <c r="S54" i="34"/>
  <c r="S53" i="34"/>
  <c r="S52" i="34"/>
  <c r="S51" i="34"/>
  <c r="S50" i="34"/>
  <c r="S49" i="34"/>
  <c r="S48" i="34"/>
  <c r="S47" i="34"/>
  <c r="S46" i="34"/>
  <c r="S45" i="34"/>
  <c r="S44" i="34"/>
  <c r="S43" i="34"/>
  <c r="S42" i="34"/>
  <c r="S41" i="34"/>
  <c r="S40" i="34"/>
  <c r="S39" i="34"/>
  <c r="S38" i="34"/>
  <c r="S37" i="34"/>
  <c r="S36" i="34"/>
  <c r="S35" i="34"/>
  <c r="S34" i="34"/>
  <c r="S33" i="34"/>
  <c r="S32" i="34"/>
  <c r="S31" i="34"/>
  <c r="S30" i="34"/>
  <c r="S29" i="34"/>
  <c r="S28" i="34"/>
  <c r="S27" i="34"/>
  <c r="S26" i="34"/>
  <c r="S25" i="34"/>
  <c r="S24" i="34"/>
  <c r="S23" i="34"/>
  <c r="S22" i="34"/>
  <c r="S21" i="34"/>
  <c r="S20" i="34"/>
  <c r="S19" i="34"/>
  <c r="S18" i="34"/>
  <c r="S17" i="34"/>
  <c r="S16" i="34"/>
  <c r="S15" i="34"/>
  <c r="S14" i="34"/>
  <c r="S13" i="34"/>
  <c r="S12" i="34"/>
  <c r="S11" i="34"/>
  <c r="S10" i="34"/>
  <c r="S9" i="34"/>
  <c r="S8" i="34"/>
  <c r="S7" i="34"/>
  <c r="S6" i="34"/>
  <c r="S5" i="34"/>
  <c r="S4" i="34"/>
  <c r="S3" i="34"/>
  <c r="S2" i="34"/>
  <c r="C107" i="37" l="1"/>
  <c r="C105" i="37"/>
  <c r="C101" i="37"/>
  <c r="C99" i="37"/>
  <c r="C97" i="37"/>
  <c r="C109" i="37"/>
  <c r="G107" i="37"/>
  <c r="C103" i="37"/>
  <c r="C95" i="37"/>
  <c r="C26" i="37"/>
  <c r="E109" i="37"/>
  <c r="E105" i="37"/>
  <c r="E99" i="37"/>
  <c r="E95" i="37"/>
  <c r="E107" i="37"/>
  <c r="E103" i="37"/>
  <c r="E101" i="37"/>
  <c r="E97" i="37"/>
  <c r="B107" i="37"/>
  <c r="B105" i="37"/>
  <c r="B103" i="37"/>
  <c r="B101" i="37"/>
  <c r="B99" i="37"/>
  <c r="B97" i="37"/>
  <c r="B95" i="37"/>
  <c r="B109" i="37"/>
  <c r="D109" i="37"/>
  <c r="D107" i="37"/>
  <c r="D105" i="37"/>
  <c r="D103" i="37"/>
  <c r="D101" i="37"/>
  <c r="D99" i="37"/>
  <c r="D97" i="37"/>
  <c r="D95" i="37"/>
  <c r="G60" i="37"/>
  <c r="H41" i="26" s="1"/>
  <c r="C60" i="37"/>
  <c r="D41" i="26" s="1"/>
  <c r="B60" i="37"/>
  <c r="C41" i="26" s="1"/>
  <c r="F60" i="37"/>
  <c r="G41" i="26" s="1"/>
  <c r="E60" i="37"/>
  <c r="F41" i="26" s="1"/>
  <c r="D60" i="37"/>
  <c r="E41" i="26" s="1"/>
  <c r="F107" i="37"/>
  <c r="F103" i="37"/>
  <c r="F99" i="37"/>
  <c r="F95" i="37"/>
  <c r="B65" i="37"/>
  <c r="E65" i="37"/>
  <c r="F109" i="37"/>
  <c r="F105" i="37"/>
  <c r="F101" i="37"/>
  <c r="F97" i="37"/>
  <c r="F65" i="37"/>
  <c r="D65" i="37"/>
  <c r="G65" i="37"/>
  <c r="C65" i="37"/>
  <c r="E35" i="38"/>
  <c r="D133" i="4" s="1"/>
  <c r="E110" i="37"/>
  <c r="D110" i="37"/>
  <c r="F110" i="37"/>
  <c r="E19" i="38"/>
  <c r="D117" i="4" s="1"/>
  <c r="E27" i="38"/>
  <c r="D125" i="4" s="1"/>
  <c r="E23" i="38"/>
  <c r="D121" i="4" s="1"/>
  <c r="G110" i="37"/>
  <c r="G19" i="39" s="1"/>
  <c r="H19" i="39" s="1"/>
  <c r="J19" i="39" s="1"/>
  <c r="C108" i="37"/>
  <c r="C106" i="37"/>
  <c r="C104" i="37"/>
  <c r="C102" i="37"/>
  <c r="C100" i="37"/>
  <c r="C98" i="37"/>
  <c r="C110" i="37"/>
  <c r="E31" i="38"/>
  <c r="D129" i="4" s="1"/>
  <c r="E25" i="38"/>
  <c r="D123" i="4" s="1"/>
  <c r="E33" i="38"/>
  <c r="D131" i="4" s="1"/>
  <c r="E21" i="38"/>
  <c r="D119" i="4" s="1"/>
  <c r="E29" i="38"/>
  <c r="D127" i="4" s="1"/>
  <c r="B128" i="4"/>
  <c r="B202" i="4"/>
  <c r="G108" i="37"/>
  <c r="G34" i="39"/>
  <c r="H34" i="39" s="1"/>
  <c r="J34" i="39" s="1"/>
  <c r="G17" i="39"/>
  <c r="H17" i="39" s="1"/>
  <c r="J17" i="39" s="1"/>
  <c r="G106" i="37"/>
  <c r="G15" i="39"/>
  <c r="H15" i="39" s="1"/>
  <c r="J15" i="39" s="1"/>
  <c r="L15" i="39" s="1"/>
  <c r="G32" i="39"/>
  <c r="H32" i="39" s="1"/>
  <c r="J32" i="39" s="1"/>
  <c r="G104" i="37"/>
  <c r="G13" i="39"/>
  <c r="H13" i="39" s="1"/>
  <c r="J13" i="39" s="1"/>
  <c r="G102" i="37"/>
  <c r="G11" i="39"/>
  <c r="H11" i="39" s="1"/>
  <c r="J11" i="39" s="1"/>
  <c r="G28" i="39"/>
  <c r="H28" i="39" s="1"/>
  <c r="J28" i="39" s="1"/>
  <c r="G100" i="37"/>
  <c r="G26" i="39"/>
  <c r="H26" i="39" s="1"/>
  <c r="J26" i="39" s="1"/>
  <c r="G9" i="39"/>
  <c r="H9" i="39" s="1"/>
  <c r="J9" i="39" s="1"/>
  <c r="K9" i="39" s="1"/>
  <c r="G98" i="37"/>
  <c r="G24" i="39"/>
  <c r="H24" i="39" s="1"/>
  <c r="J24" i="39" s="1"/>
  <c r="G7" i="39"/>
  <c r="H7" i="39" s="1"/>
  <c r="J7" i="39" s="1"/>
  <c r="L7" i="39" s="1"/>
  <c r="G22" i="37"/>
  <c r="G22" i="39"/>
  <c r="H22" i="39" s="1"/>
  <c r="J22" i="39" s="1"/>
  <c r="G5" i="39"/>
  <c r="H5" i="39" s="1"/>
  <c r="J5" i="39" s="1"/>
  <c r="L5" i="39" s="1"/>
  <c r="G20" i="39"/>
  <c r="H20" i="39" s="1"/>
  <c r="J20" i="39" s="1"/>
  <c r="G3" i="39"/>
  <c r="H3" i="39" s="1"/>
  <c r="J3" i="39" s="1"/>
  <c r="K3" i="39" s="1"/>
  <c r="G16" i="39"/>
  <c r="H16" i="39" s="1"/>
  <c r="J16" i="39" s="1"/>
  <c r="K16" i="39" s="1"/>
  <c r="B124" i="4"/>
  <c r="B198" i="4"/>
  <c r="B118" i="4"/>
  <c r="E20" i="38"/>
  <c r="D118" i="4" s="1"/>
  <c r="B122" i="4"/>
  <c r="E24" i="38"/>
  <c r="D122" i="4" s="1"/>
  <c r="B126" i="4"/>
  <c r="E28" i="38"/>
  <c r="D126" i="4" s="1"/>
  <c r="B130" i="4"/>
  <c r="E32" i="38"/>
  <c r="D130" i="4" s="1"/>
  <c r="B120" i="4"/>
  <c r="B194" i="4"/>
  <c r="G109" i="37"/>
  <c r="G18" i="39"/>
  <c r="H18" i="39" s="1"/>
  <c r="J18" i="39" s="1"/>
  <c r="G105" i="37"/>
  <c r="G31" i="39"/>
  <c r="H31" i="39" s="1"/>
  <c r="J31" i="39" s="1"/>
  <c r="G103" i="37"/>
  <c r="G29" i="39"/>
  <c r="H29" i="39" s="1"/>
  <c r="J29" i="39" s="1"/>
  <c r="G101" i="37"/>
  <c r="J101" i="37" s="1"/>
  <c r="G27" i="39"/>
  <c r="H27" i="39" s="1"/>
  <c r="J27" i="39" s="1"/>
  <c r="G99" i="37"/>
  <c r="J99" i="37" s="1"/>
  <c r="G25" i="39"/>
  <c r="H25" i="39" s="1"/>
  <c r="J25" i="39" s="1"/>
  <c r="G97" i="37"/>
  <c r="G23" i="39"/>
  <c r="G95" i="37"/>
  <c r="G21" i="39"/>
  <c r="H21" i="39" s="1"/>
  <c r="J21" i="39" s="1"/>
  <c r="G4" i="39"/>
  <c r="H4" i="39" s="1"/>
  <c r="J4" i="39" s="1"/>
  <c r="K4" i="39" s="1"/>
  <c r="G12" i="39"/>
  <c r="H12" i="39" s="1"/>
  <c r="J12" i="39" s="1"/>
  <c r="L12" i="39" s="1"/>
  <c r="G33" i="39"/>
  <c r="H33" i="39" s="1"/>
  <c r="J33" i="39" s="1"/>
  <c r="B132" i="4"/>
  <c r="B206" i="4"/>
  <c r="B195" i="4"/>
  <c r="B199" i="4"/>
  <c r="B203" i="4"/>
  <c r="B207" i="4"/>
  <c r="B192" i="4"/>
  <c r="B196" i="4"/>
  <c r="B200" i="4"/>
  <c r="B204" i="4"/>
  <c r="B208" i="4"/>
  <c r="B193" i="4"/>
  <c r="B197" i="4"/>
  <c r="B201" i="4"/>
  <c r="B205" i="4"/>
  <c r="C35" i="26"/>
  <c r="E34" i="26"/>
  <c r="D35" i="26"/>
  <c r="H35" i="26"/>
  <c r="F34" i="26"/>
  <c r="E35" i="26"/>
  <c r="C34" i="26"/>
  <c r="G34" i="26"/>
  <c r="G35" i="26"/>
  <c r="F35" i="26"/>
  <c r="D34" i="26"/>
  <c r="H34" i="26"/>
  <c r="L8" i="39"/>
  <c r="K8" i="39"/>
  <c r="H6" i="39"/>
  <c r="D239" i="4"/>
  <c r="C62" i="37"/>
  <c r="C63" i="37" s="1"/>
  <c r="C235" i="4"/>
  <c r="C243" i="4"/>
  <c r="F62" i="37"/>
  <c r="F63" i="37" s="1"/>
  <c r="B62" i="37"/>
  <c r="B63" i="37" s="1"/>
  <c r="D235" i="4"/>
  <c r="D62" i="37"/>
  <c r="D63" i="37" s="1"/>
  <c r="G62" i="37"/>
  <c r="G63" i="37" s="1"/>
  <c r="E62" i="37"/>
  <c r="E63" i="37" s="1"/>
  <c r="M25" i="37"/>
  <c r="F243" i="4" s="1"/>
  <c r="C239" i="4"/>
  <c r="F108" i="37"/>
  <c r="B108" i="37"/>
  <c r="F106" i="37"/>
  <c r="B106" i="37"/>
  <c r="F104" i="37"/>
  <c r="B104" i="37"/>
  <c r="F102" i="37"/>
  <c r="B102" i="37"/>
  <c r="F100" i="37"/>
  <c r="B100" i="37"/>
  <c r="F98" i="37"/>
  <c r="B98" i="37"/>
  <c r="E108" i="37"/>
  <c r="E106" i="37"/>
  <c r="E104" i="37"/>
  <c r="E102" i="37"/>
  <c r="E100" i="37"/>
  <c r="E98" i="37"/>
  <c r="G96" i="37"/>
  <c r="D108" i="37"/>
  <c r="D106" i="37"/>
  <c r="D104" i="37"/>
  <c r="D102" i="37"/>
  <c r="D100" i="37"/>
  <c r="D98" i="37"/>
  <c r="F94" i="37"/>
  <c r="B94" i="37"/>
  <c r="C96" i="37"/>
  <c r="C94" i="37"/>
  <c r="G94" i="37"/>
  <c r="F96" i="37"/>
  <c r="B96" i="37"/>
  <c r="D94" i="37"/>
  <c r="E96" i="37"/>
  <c r="E94" i="37"/>
  <c r="D96" i="37"/>
  <c r="E23" i="37"/>
  <c r="J31" i="37"/>
  <c r="K31" i="37"/>
  <c r="C24" i="37"/>
  <c r="F23" i="37"/>
  <c r="B23" i="37"/>
  <c r="D23" i="37"/>
  <c r="C23" i="37"/>
  <c r="B26" i="37"/>
  <c r="F24" i="37"/>
  <c r="B24" i="37"/>
  <c r="E26" i="37"/>
  <c r="E24" i="37"/>
  <c r="D26" i="37"/>
  <c r="D24" i="37"/>
  <c r="F26" i="37"/>
  <c r="K107" i="37" l="1"/>
  <c r="K97" i="37"/>
  <c r="J107" i="37"/>
  <c r="K95" i="37"/>
  <c r="J109" i="37"/>
  <c r="C35" i="39" s="1"/>
  <c r="E35" i="39" s="1"/>
  <c r="D42" i="38" s="1"/>
  <c r="C198" i="4" s="1"/>
  <c r="C66" i="37"/>
  <c r="D46" i="26" s="1"/>
  <c r="K101" i="37"/>
  <c r="D10" i="39" s="1"/>
  <c r="F10" i="39" s="1"/>
  <c r="K109" i="37"/>
  <c r="B42" i="26"/>
  <c r="C73" i="4" s="1"/>
  <c r="E66" i="37"/>
  <c r="F46" i="26" s="1"/>
  <c r="G66" i="37"/>
  <c r="H46" i="26" s="1"/>
  <c r="J103" i="37"/>
  <c r="D17" i="38" s="1"/>
  <c r="C57" i="4" s="1"/>
  <c r="D66" i="37"/>
  <c r="J105" i="37"/>
  <c r="C31" i="39" s="1"/>
  <c r="E31" i="39" s="1"/>
  <c r="D43" i="38" s="1"/>
  <c r="C199" i="4" s="1"/>
  <c r="J97" i="37"/>
  <c r="C6" i="39" s="1"/>
  <c r="E6" i="39" s="1"/>
  <c r="D24" i="38" s="1"/>
  <c r="C122" i="4" s="1"/>
  <c r="F66" i="37"/>
  <c r="G46" i="26" s="1"/>
  <c r="L16" i="39"/>
  <c r="J95" i="37"/>
  <c r="C21" i="39" s="1"/>
  <c r="E21" i="39" s="1"/>
  <c r="D49" i="38" s="1"/>
  <c r="C205" i="4" s="1"/>
  <c r="K99" i="37"/>
  <c r="D25" i="39" s="1"/>
  <c r="F25" i="39" s="1"/>
  <c r="K105" i="37"/>
  <c r="E9" i="38" s="1"/>
  <c r="D49" i="4" s="1"/>
  <c r="L9" i="39"/>
  <c r="L3" i="39"/>
  <c r="L4" i="39"/>
  <c r="K110" i="37"/>
  <c r="E18" i="38" s="1"/>
  <c r="D58" i="4" s="1"/>
  <c r="K103" i="37"/>
  <c r="D12" i="39" s="1"/>
  <c r="F12" i="39" s="1"/>
  <c r="G36" i="39"/>
  <c r="H36" i="39" s="1"/>
  <c r="J36" i="39" s="1"/>
  <c r="K7" i="39"/>
  <c r="J110" i="37"/>
  <c r="C36" i="39" s="1"/>
  <c r="L19" i="39"/>
  <c r="K19" i="39"/>
  <c r="K15" i="39"/>
  <c r="K5" i="39"/>
  <c r="D29" i="39"/>
  <c r="F29" i="39" s="1"/>
  <c r="E17" i="38"/>
  <c r="D57" i="4" s="1"/>
  <c r="H23" i="39"/>
  <c r="D33" i="39"/>
  <c r="F33" i="39" s="1"/>
  <c r="E16" i="38"/>
  <c r="D56" i="4" s="1"/>
  <c r="D16" i="39"/>
  <c r="F16" i="39" s="1"/>
  <c r="D35" i="39"/>
  <c r="F35" i="39" s="1"/>
  <c r="E8" i="38"/>
  <c r="D48" i="4" s="1"/>
  <c r="D18" i="39"/>
  <c r="F18" i="39" s="1"/>
  <c r="C27" i="39"/>
  <c r="E27" i="39" s="1"/>
  <c r="D40" i="38" s="1"/>
  <c r="C196" i="4" s="1"/>
  <c r="C10" i="39"/>
  <c r="E10" i="39" s="1"/>
  <c r="D23" i="38" s="1"/>
  <c r="C121" i="4" s="1"/>
  <c r="D6" i="38"/>
  <c r="C46" i="4" s="1"/>
  <c r="D6" i="39"/>
  <c r="F6" i="39" s="1"/>
  <c r="E7" i="38"/>
  <c r="D47" i="4" s="1"/>
  <c r="D23" i="39"/>
  <c r="F23" i="39" s="1"/>
  <c r="D21" i="39"/>
  <c r="F21" i="39" s="1"/>
  <c r="E15" i="38"/>
  <c r="D55" i="4" s="1"/>
  <c r="D4" i="39"/>
  <c r="F4" i="39" s="1"/>
  <c r="C8" i="39"/>
  <c r="E8" i="39" s="1"/>
  <c r="D31" i="38" s="1"/>
  <c r="C129" i="4" s="1"/>
  <c r="C25" i="39"/>
  <c r="E25" i="39" s="1"/>
  <c r="D48" i="38" s="1"/>
  <c r="C204" i="4" s="1"/>
  <c r="D14" i="38"/>
  <c r="C54" i="4" s="1"/>
  <c r="C33" i="39"/>
  <c r="E33" i="39" s="1"/>
  <c r="D50" i="38" s="1"/>
  <c r="C206" i="4" s="1"/>
  <c r="C16" i="39"/>
  <c r="E16" i="39" s="1"/>
  <c r="D33" i="38" s="1"/>
  <c r="C131" i="4" s="1"/>
  <c r="D16" i="38"/>
  <c r="C56" i="4" s="1"/>
  <c r="D8" i="38"/>
  <c r="C48" i="4" s="1"/>
  <c r="K12" i="39"/>
  <c r="F239" i="4"/>
  <c r="I239" i="4" s="1"/>
  <c r="F235" i="4"/>
  <c r="I235" i="4" s="1"/>
  <c r="K106" i="37"/>
  <c r="K100" i="37"/>
  <c r="J108" i="37"/>
  <c r="K98" i="37"/>
  <c r="K102" i="37"/>
  <c r="J98" i="37"/>
  <c r="J102" i="37"/>
  <c r="K108" i="37"/>
  <c r="J100" i="37"/>
  <c r="J106" i="37"/>
  <c r="J104" i="37"/>
  <c r="M32" i="37"/>
  <c r="F114" i="4" s="1"/>
  <c r="J94" i="37"/>
  <c r="K104" i="37"/>
  <c r="K94" i="37"/>
  <c r="K96" i="37"/>
  <c r="J96" i="37"/>
  <c r="K63" i="37"/>
  <c r="J63" i="37"/>
  <c r="J23" i="37"/>
  <c r="M31" i="37"/>
  <c r="F188" i="4" s="1"/>
  <c r="K23" i="37"/>
  <c r="D241" i="4" s="1"/>
  <c r="C188" i="4"/>
  <c r="C113" i="4"/>
  <c r="C38" i="4"/>
  <c r="D191" i="4"/>
  <c r="D116" i="4"/>
  <c r="D41" i="4"/>
  <c r="D189" i="4"/>
  <c r="D114" i="4"/>
  <c r="D39" i="4"/>
  <c r="D190" i="4"/>
  <c r="D40" i="4"/>
  <c r="D115" i="4"/>
  <c r="D188" i="4"/>
  <c r="D113" i="4"/>
  <c r="D38" i="4"/>
  <c r="M34" i="37"/>
  <c r="C41" i="4"/>
  <c r="C116" i="4"/>
  <c r="C191" i="4"/>
  <c r="C189" i="4"/>
  <c r="C114" i="4"/>
  <c r="C39" i="4"/>
  <c r="M33" i="37"/>
  <c r="C190" i="4"/>
  <c r="C115" i="4"/>
  <c r="C40" i="4"/>
  <c r="K26" i="37"/>
  <c r="J26" i="37"/>
  <c r="J24" i="37"/>
  <c r="K24" i="37"/>
  <c r="H245" i="4"/>
  <c r="I245" i="4"/>
  <c r="K245" i="4"/>
  <c r="H246" i="4"/>
  <c r="I246" i="4"/>
  <c r="K246" i="4"/>
  <c r="H247" i="4"/>
  <c r="I247" i="4"/>
  <c r="K247" i="4"/>
  <c r="H248" i="4"/>
  <c r="I248" i="4"/>
  <c r="K248" i="4"/>
  <c r="H249" i="4"/>
  <c r="I249" i="4"/>
  <c r="K249" i="4"/>
  <c r="H250" i="4"/>
  <c r="I250" i="4"/>
  <c r="K250" i="4"/>
  <c r="H251" i="4"/>
  <c r="I251" i="4"/>
  <c r="K251" i="4"/>
  <c r="H252" i="4"/>
  <c r="I252" i="4"/>
  <c r="K252" i="4"/>
  <c r="H253" i="4"/>
  <c r="I253" i="4"/>
  <c r="K253" i="4"/>
  <c r="H254" i="4"/>
  <c r="I254" i="4"/>
  <c r="K254" i="4"/>
  <c r="H255" i="4"/>
  <c r="I255" i="4"/>
  <c r="K255" i="4"/>
  <c r="H256" i="4"/>
  <c r="I256" i="4"/>
  <c r="K256" i="4"/>
  <c r="H257" i="4"/>
  <c r="I257" i="4"/>
  <c r="K257" i="4"/>
  <c r="H258" i="4"/>
  <c r="I258" i="4"/>
  <c r="K258" i="4"/>
  <c r="H259" i="4"/>
  <c r="I259" i="4"/>
  <c r="K259" i="4"/>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C24" i="32"/>
  <c r="B24" i="32"/>
  <c r="C23" i="32"/>
  <c r="B23" i="32"/>
  <c r="C22" i="32"/>
  <c r="B22" i="32"/>
  <c r="C21" i="32"/>
  <c r="B21" i="32"/>
  <c r="C20" i="32"/>
  <c r="B20" i="32"/>
  <c r="C19" i="32"/>
  <c r="B19" i="32"/>
  <c r="C18" i="32"/>
  <c r="B18" i="32"/>
  <c r="C17" i="32"/>
  <c r="B17" i="32"/>
  <c r="C16" i="32"/>
  <c r="B16" i="32"/>
  <c r="C15" i="32"/>
  <c r="B15" i="32"/>
  <c r="C14" i="32"/>
  <c r="B14" i="32"/>
  <c r="C13" i="32"/>
  <c r="E13" i="32" s="1"/>
  <c r="B13" i="32"/>
  <c r="C12" i="32"/>
  <c r="B12" i="32"/>
  <c r="C11" i="32"/>
  <c r="B11" i="32"/>
  <c r="C10" i="32"/>
  <c r="B10" i="32"/>
  <c r="C9" i="32"/>
  <c r="B9" i="32"/>
  <c r="C8" i="32"/>
  <c r="B8" i="32"/>
  <c r="C7" i="32"/>
  <c r="B7" i="32"/>
  <c r="C6" i="32"/>
  <c r="B6" i="32"/>
  <c r="C5" i="32"/>
  <c r="E5" i="32" s="1"/>
  <c r="B5" i="32"/>
  <c r="C4" i="32"/>
  <c r="B4" i="32"/>
  <c r="C3" i="32"/>
  <c r="B3" i="32"/>
  <c r="H233" i="4"/>
  <c r="K233" i="4"/>
  <c r="H234" i="4"/>
  <c r="K234" i="4"/>
  <c r="H235" i="4"/>
  <c r="K235" i="4"/>
  <c r="H236" i="4"/>
  <c r="K236" i="4"/>
  <c r="H237" i="4"/>
  <c r="K237" i="4"/>
  <c r="H238" i="4"/>
  <c r="K238" i="4"/>
  <c r="H239" i="4"/>
  <c r="K239" i="4"/>
  <c r="H240" i="4"/>
  <c r="K240" i="4"/>
  <c r="H241" i="4"/>
  <c r="K241" i="4"/>
  <c r="H242" i="4"/>
  <c r="K242" i="4"/>
  <c r="H243" i="4"/>
  <c r="I243" i="4"/>
  <c r="K243" i="4"/>
  <c r="H244" i="4"/>
  <c r="K244" i="4"/>
  <c r="H227" i="4"/>
  <c r="K227" i="4"/>
  <c r="H228" i="4"/>
  <c r="K228" i="4"/>
  <c r="H229" i="4"/>
  <c r="K229" i="4"/>
  <c r="H230" i="4"/>
  <c r="K230" i="4"/>
  <c r="H231" i="4"/>
  <c r="K231" i="4"/>
  <c r="H232" i="4"/>
  <c r="K232" i="4"/>
  <c r="C18" i="39" l="1"/>
  <c r="E18" i="39" s="1"/>
  <c r="D25" i="38" s="1"/>
  <c r="C123" i="4" s="1"/>
  <c r="C148" i="4"/>
  <c r="C12" i="39"/>
  <c r="E12" i="39" s="1"/>
  <c r="D34" i="38" s="1"/>
  <c r="C132" i="4" s="1"/>
  <c r="E10" i="32"/>
  <c r="E18" i="32"/>
  <c r="E22" i="32"/>
  <c r="E30" i="32"/>
  <c r="E38" i="32"/>
  <c r="E66" i="32"/>
  <c r="E74" i="32"/>
  <c r="E82" i="32"/>
  <c r="E90" i="32"/>
  <c r="E25" i="32"/>
  <c r="E33" i="32"/>
  <c r="E45" i="32"/>
  <c r="E53" i="32"/>
  <c r="E61" i="32"/>
  <c r="E69" i="32"/>
  <c r="E77" i="32"/>
  <c r="E85" i="32"/>
  <c r="E93" i="32"/>
  <c r="E97" i="32"/>
  <c r="E101" i="32"/>
  <c r="E105" i="32"/>
  <c r="E109" i="32"/>
  <c r="E113" i="32"/>
  <c r="E117" i="32"/>
  <c r="D15" i="38"/>
  <c r="C55" i="4" s="1"/>
  <c r="D27" i="39"/>
  <c r="F27" i="39" s="1"/>
  <c r="C4" i="39"/>
  <c r="E4" i="39" s="1"/>
  <c r="D32" i="38" s="1"/>
  <c r="C130" i="4" s="1"/>
  <c r="I130" i="4" s="1"/>
  <c r="E6" i="38"/>
  <c r="D46" i="4" s="1"/>
  <c r="D9" i="38"/>
  <c r="C49" i="4" s="1"/>
  <c r="C14" i="39"/>
  <c r="E14" i="39" s="1"/>
  <c r="D26" i="38" s="1"/>
  <c r="C124" i="4" s="1"/>
  <c r="C223" i="4"/>
  <c r="I223" i="4" s="1"/>
  <c r="C23" i="39"/>
  <c r="E23" i="39" s="1"/>
  <c r="D41" i="38" s="1"/>
  <c r="C197" i="4" s="1"/>
  <c r="I197" i="4" s="1"/>
  <c r="D7" i="38"/>
  <c r="C47" i="4" s="1"/>
  <c r="C29" i="39"/>
  <c r="E29" i="39" s="1"/>
  <c r="D51" i="38" s="1"/>
  <c r="C207" i="4" s="1"/>
  <c r="I207" i="4" s="1"/>
  <c r="E14" i="38"/>
  <c r="D54" i="4" s="1"/>
  <c r="E46" i="26"/>
  <c r="B49" i="26" s="1"/>
  <c r="E36" i="39"/>
  <c r="D52" i="38" s="1"/>
  <c r="C208" i="4" s="1"/>
  <c r="D14" i="39"/>
  <c r="F14" i="39" s="1"/>
  <c r="D8" i="39"/>
  <c r="F8" i="39" s="1"/>
  <c r="D31" i="39"/>
  <c r="F31" i="39" s="1"/>
  <c r="C19" i="39"/>
  <c r="E19" i="39" s="1"/>
  <c r="D35" i="38" s="1"/>
  <c r="C133" i="4" s="1"/>
  <c r="D18" i="38"/>
  <c r="C58" i="4" s="1"/>
  <c r="D36" i="39"/>
  <c r="F36" i="39" s="1"/>
  <c r="D19" i="39"/>
  <c r="F19" i="39" s="1"/>
  <c r="D22" i="39"/>
  <c r="F22" i="39" s="1"/>
  <c r="D5" i="39"/>
  <c r="F5" i="39" s="1"/>
  <c r="E3" i="38"/>
  <c r="D43" i="4" s="1"/>
  <c r="D30" i="39"/>
  <c r="F30" i="39" s="1"/>
  <c r="E5" i="38"/>
  <c r="D45" i="4" s="1"/>
  <c r="D13" i="39"/>
  <c r="F13" i="39" s="1"/>
  <c r="C15" i="39"/>
  <c r="E15" i="39" s="1"/>
  <c r="D29" i="38" s="1"/>
  <c r="C127" i="4" s="1"/>
  <c r="C32" i="39"/>
  <c r="E32" i="39" s="1"/>
  <c r="D46" i="38" s="1"/>
  <c r="C202" i="4" s="1"/>
  <c r="I202" i="4" s="1"/>
  <c r="D12" i="38"/>
  <c r="C52" i="4" s="1"/>
  <c r="C24" i="39"/>
  <c r="E24" i="39" s="1"/>
  <c r="D44" i="38" s="1"/>
  <c r="C200" i="4" s="1"/>
  <c r="I200" i="4" s="1"/>
  <c r="D10" i="38"/>
  <c r="C50" i="4" s="1"/>
  <c r="C7" i="39"/>
  <c r="E7" i="39" s="1"/>
  <c r="D27" i="38" s="1"/>
  <c r="C125" i="4" s="1"/>
  <c r="I125" i="4" s="1"/>
  <c r="E2" i="38"/>
  <c r="D42" i="4" s="1"/>
  <c r="D9" i="39"/>
  <c r="F9" i="39" s="1"/>
  <c r="D26" i="39"/>
  <c r="F26" i="39" s="1"/>
  <c r="C5" i="39"/>
  <c r="E5" i="39" s="1"/>
  <c r="D20" i="38" s="1"/>
  <c r="C118" i="4" s="1"/>
  <c r="I118" i="4" s="1"/>
  <c r="D3" i="38"/>
  <c r="C43" i="4" s="1"/>
  <c r="C22" i="39"/>
  <c r="E22" i="39" s="1"/>
  <c r="D37" i="38" s="1"/>
  <c r="C193" i="4" s="1"/>
  <c r="I193" i="4" s="1"/>
  <c r="C20" i="39"/>
  <c r="E20" i="39" s="1"/>
  <c r="D45" i="38" s="1"/>
  <c r="C201" i="4" s="1"/>
  <c r="I201" i="4" s="1"/>
  <c r="C3" i="39"/>
  <c r="E3" i="39" s="1"/>
  <c r="D28" i="38" s="1"/>
  <c r="C126" i="4" s="1"/>
  <c r="I126" i="4" s="1"/>
  <c r="D11" i="38"/>
  <c r="C51" i="4" s="1"/>
  <c r="C26" i="39"/>
  <c r="E26" i="39" s="1"/>
  <c r="D36" i="38" s="1"/>
  <c r="C192" i="4" s="1"/>
  <c r="I192" i="4" s="1"/>
  <c r="C9" i="39"/>
  <c r="E9" i="39" s="1"/>
  <c r="D19" i="38" s="1"/>
  <c r="C117" i="4" s="1"/>
  <c r="I117" i="4" s="1"/>
  <c r="D2" i="38"/>
  <c r="C42" i="4" s="1"/>
  <c r="D11" i="39"/>
  <c r="F11" i="39" s="1"/>
  <c r="D28" i="39"/>
  <c r="F28" i="39" s="1"/>
  <c r="E13" i="38"/>
  <c r="D53" i="4" s="1"/>
  <c r="D32" i="39"/>
  <c r="F32" i="39" s="1"/>
  <c r="D15" i="39"/>
  <c r="F15" i="39" s="1"/>
  <c r="E12" i="38"/>
  <c r="D52" i="4" s="1"/>
  <c r="D34" i="39"/>
  <c r="F34" i="39" s="1"/>
  <c r="E4" i="38"/>
  <c r="D44" i="4" s="1"/>
  <c r="D17" i="39"/>
  <c r="F17" i="39" s="1"/>
  <c r="D24" i="39"/>
  <c r="F24" i="39" s="1"/>
  <c r="D7" i="39"/>
  <c r="F7" i="39" s="1"/>
  <c r="E10" i="38"/>
  <c r="D50" i="4" s="1"/>
  <c r="D20" i="39"/>
  <c r="F20" i="39" s="1"/>
  <c r="D3" i="39"/>
  <c r="F3" i="39" s="1"/>
  <c r="E11" i="38"/>
  <c r="D51" i="4" s="1"/>
  <c r="C13" i="39"/>
  <c r="E13" i="39" s="1"/>
  <c r="D22" i="38" s="1"/>
  <c r="C120" i="4" s="1"/>
  <c r="C30" i="39"/>
  <c r="E30" i="39" s="1"/>
  <c r="D39" i="38" s="1"/>
  <c r="C195" i="4" s="1"/>
  <c r="D5" i="38"/>
  <c r="C45" i="4" s="1"/>
  <c r="C28" i="39"/>
  <c r="E28" i="39" s="1"/>
  <c r="D47" i="38" s="1"/>
  <c r="C203" i="4" s="1"/>
  <c r="I203" i="4" s="1"/>
  <c r="D13" i="38"/>
  <c r="C53" i="4" s="1"/>
  <c r="C11" i="39"/>
  <c r="E11" i="39" s="1"/>
  <c r="D30" i="38" s="1"/>
  <c r="C128" i="4" s="1"/>
  <c r="I128" i="4" s="1"/>
  <c r="C17" i="39"/>
  <c r="E17" i="39" s="1"/>
  <c r="D21" i="38" s="1"/>
  <c r="C119" i="4" s="1"/>
  <c r="C34" i="39"/>
  <c r="E34" i="39" s="1"/>
  <c r="D38" i="38" s="1"/>
  <c r="C194" i="4" s="1"/>
  <c r="I194" i="4" s="1"/>
  <c r="D4" i="38"/>
  <c r="C44" i="4" s="1"/>
  <c r="C237" i="4"/>
  <c r="F189" i="4"/>
  <c r="F39" i="4"/>
  <c r="F113" i="4"/>
  <c r="C233" i="4"/>
  <c r="C241" i="4"/>
  <c r="F38" i="4"/>
  <c r="C157" i="4"/>
  <c r="M63" i="37"/>
  <c r="C82" i="4"/>
  <c r="C7" i="4"/>
  <c r="D82" i="4"/>
  <c r="D7" i="4"/>
  <c r="D157" i="4"/>
  <c r="M23" i="37"/>
  <c r="F237" i="4" s="1"/>
  <c r="D233" i="4"/>
  <c r="D237" i="4"/>
  <c r="F190" i="4"/>
  <c r="F115" i="4"/>
  <c r="F40" i="4"/>
  <c r="F191" i="4"/>
  <c r="F116" i="4"/>
  <c r="F41" i="4"/>
  <c r="D100" i="32"/>
  <c r="D108" i="32"/>
  <c r="D116" i="32"/>
  <c r="M26" i="37"/>
  <c r="C240" i="4"/>
  <c r="C244" i="4"/>
  <c r="C236" i="4"/>
  <c r="M24" i="37"/>
  <c r="C242" i="4"/>
  <c r="C238" i="4"/>
  <c r="C234" i="4"/>
  <c r="D242" i="4"/>
  <c r="D238" i="4"/>
  <c r="D234" i="4"/>
  <c r="D244" i="4"/>
  <c r="D240" i="4"/>
  <c r="D236" i="4"/>
  <c r="E24" i="32"/>
  <c r="D32" i="32"/>
  <c r="E36" i="32"/>
  <c r="E44" i="32"/>
  <c r="D48" i="32"/>
  <c r="E52" i="32"/>
  <c r="E60" i="32"/>
  <c r="D64" i="32"/>
  <c r="E68" i="32"/>
  <c r="E72" i="32"/>
  <c r="E76" i="32"/>
  <c r="D80" i="32"/>
  <c r="E84" i="32"/>
  <c r="E88" i="32"/>
  <c r="E92" i="32"/>
  <c r="E96" i="32"/>
  <c r="E100" i="32"/>
  <c r="E104" i="32"/>
  <c r="E108" i="32"/>
  <c r="E112" i="32"/>
  <c r="E116" i="32"/>
  <c r="D8" i="32"/>
  <c r="E12" i="32"/>
  <c r="D20" i="32"/>
  <c r="E28" i="32"/>
  <c r="E3" i="32"/>
  <c r="E7" i="32"/>
  <c r="E11" i="32"/>
  <c r="E15" i="32"/>
  <c r="E19" i="32"/>
  <c r="E27" i="32"/>
  <c r="E31" i="32"/>
  <c r="E35" i="32"/>
  <c r="D43" i="32"/>
  <c r="E47" i="32"/>
  <c r="E51" i="32"/>
  <c r="E55" i="32"/>
  <c r="E59" i="32"/>
  <c r="D63" i="32"/>
  <c r="E71" i="32"/>
  <c r="E75" i="32"/>
  <c r="E79" i="32"/>
  <c r="E87" i="32"/>
  <c r="E91" i="32"/>
  <c r="E95" i="32"/>
  <c r="E99" i="32"/>
  <c r="E103" i="32"/>
  <c r="E107" i="32"/>
  <c r="E111" i="32"/>
  <c r="D115" i="32"/>
  <c r="D59" i="32"/>
  <c r="D36" i="32"/>
  <c r="E6" i="32"/>
  <c r="D52" i="32"/>
  <c r="D56" i="32"/>
  <c r="E63" i="32"/>
  <c r="D67" i="32"/>
  <c r="D75" i="32"/>
  <c r="D26" i="32"/>
  <c r="D60" i="32"/>
  <c r="D70" i="32"/>
  <c r="D86" i="32"/>
  <c r="D12" i="32"/>
  <c r="D16" i="32"/>
  <c r="D41" i="32"/>
  <c r="E46" i="32"/>
  <c r="D11" i="32"/>
  <c r="D19" i="32"/>
  <c r="D40" i="32"/>
  <c r="D51" i="32"/>
  <c r="D55" i="32"/>
  <c r="D92" i="32"/>
  <c r="D14" i="32"/>
  <c r="D24" i="32"/>
  <c r="D34" i="32"/>
  <c r="D39" i="32"/>
  <c r="E43" i="32"/>
  <c r="E54" i="32"/>
  <c r="D76" i="32"/>
  <c r="D84" i="32"/>
  <c r="D88" i="32"/>
  <c r="D94" i="32"/>
  <c r="D98" i="32"/>
  <c r="D102" i="32"/>
  <c r="D106" i="32"/>
  <c r="D110" i="32"/>
  <c r="D114" i="32"/>
  <c r="D118" i="32"/>
  <c r="D7" i="32"/>
  <c r="D9" i="32"/>
  <c r="D23" i="32"/>
  <c r="D31" i="32"/>
  <c r="E32" i="32"/>
  <c r="D47" i="32"/>
  <c r="D49" i="32"/>
  <c r="D57" i="32"/>
  <c r="E62" i="32"/>
  <c r="D68" i="32"/>
  <c r="D72" i="32"/>
  <c r="D78" i="32"/>
  <c r="E80" i="32"/>
  <c r="D83" i="32"/>
  <c r="D91" i="32"/>
  <c r="D3" i="32"/>
  <c r="D4" i="32"/>
  <c r="D10" i="32"/>
  <c r="D13" i="32"/>
  <c r="E14" i="32"/>
  <c r="D15" i="32"/>
  <c r="E16" i="32"/>
  <c r="E17" i="32"/>
  <c r="D22" i="32"/>
  <c r="E26" i="32"/>
  <c r="D28" i="32"/>
  <c r="E29" i="32"/>
  <c r="D35" i="32"/>
  <c r="D38" i="32"/>
  <c r="E40" i="32"/>
  <c r="E41" i="32"/>
  <c r="D44" i="32"/>
  <c r="E50" i="32"/>
  <c r="D53" i="32"/>
  <c r="E56" i="32"/>
  <c r="E57" i="32"/>
  <c r="D66" i="32"/>
  <c r="E70" i="32"/>
  <c r="E73" i="32"/>
  <c r="D79" i="32"/>
  <c r="D82" i="32"/>
  <c r="E86" i="32"/>
  <c r="E89" i="32"/>
  <c r="D95" i="32"/>
  <c r="E98" i="32"/>
  <c r="D103" i="32"/>
  <c r="E106" i="32"/>
  <c r="D111" i="32"/>
  <c r="E114" i="32"/>
  <c r="E115" i="32"/>
  <c r="E39" i="32"/>
  <c r="E67" i="32"/>
  <c r="E83" i="32"/>
  <c r="E23" i="32"/>
  <c r="D5" i="32"/>
  <c r="E8" i="32"/>
  <c r="E9" i="32"/>
  <c r="D18" i="32"/>
  <c r="E20" i="32"/>
  <c r="E21" i="32"/>
  <c r="D27" i="32"/>
  <c r="D30" i="32"/>
  <c r="E34" i="32"/>
  <c r="E37" i="32"/>
  <c r="E42" i="32"/>
  <c r="D45" i="32"/>
  <c r="E48" i="32"/>
  <c r="E49" i="32"/>
  <c r="E58" i="32"/>
  <c r="D61" i="32"/>
  <c r="E64" i="32"/>
  <c r="E65" i="32"/>
  <c r="D71" i="32"/>
  <c r="D74" i="32"/>
  <c r="E78" i="32"/>
  <c r="E81" i="32"/>
  <c r="D87" i="32"/>
  <c r="D90" i="32"/>
  <c r="E94" i="32"/>
  <c r="D96" i="32"/>
  <c r="D99" i="32"/>
  <c r="E102" i="32"/>
  <c r="D104" i="32"/>
  <c r="D107" i="32"/>
  <c r="E110" i="32"/>
  <c r="D112" i="32"/>
  <c r="E118" i="32"/>
  <c r="E4" i="32"/>
  <c r="D17" i="32"/>
  <c r="D25" i="32"/>
  <c r="D33" i="32"/>
  <c r="D65" i="32"/>
  <c r="D69" i="32"/>
  <c r="D73" i="32"/>
  <c r="D77" i="32"/>
  <c r="D81" i="32"/>
  <c r="D85" i="32"/>
  <c r="D89" i="32"/>
  <c r="D93" i="32"/>
  <c r="D97" i="32"/>
  <c r="D101" i="32"/>
  <c r="D105" i="32"/>
  <c r="D109" i="32"/>
  <c r="D113" i="32"/>
  <c r="D117" i="32"/>
  <c r="D21" i="32"/>
  <c r="D29" i="32"/>
  <c r="D37" i="32"/>
  <c r="D6" i="32"/>
  <c r="D42" i="32"/>
  <c r="D46" i="32"/>
  <c r="D50" i="32"/>
  <c r="D54" i="32"/>
  <c r="D58" i="32"/>
  <c r="D62" i="32"/>
  <c r="K226" i="4"/>
  <c r="K225" i="4"/>
  <c r="K224" i="4"/>
  <c r="K223" i="4"/>
  <c r="K222" i="4"/>
  <c r="K221" i="4"/>
  <c r="K220" i="4"/>
  <c r="K219" i="4"/>
  <c r="K218" i="4"/>
  <c r="K217" i="4"/>
  <c r="K216" i="4"/>
  <c r="K215" i="4"/>
  <c r="K214" i="4"/>
  <c r="K213" i="4"/>
  <c r="K212" i="4"/>
  <c r="K211" i="4"/>
  <c r="K210" i="4"/>
  <c r="K209" i="4"/>
  <c r="K208" i="4"/>
  <c r="K207" i="4"/>
  <c r="K206" i="4"/>
  <c r="K205" i="4"/>
  <c r="K204" i="4"/>
  <c r="K203" i="4"/>
  <c r="K202" i="4"/>
  <c r="K201" i="4"/>
  <c r="K200" i="4"/>
  <c r="K199" i="4"/>
  <c r="K198" i="4"/>
  <c r="K197" i="4"/>
  <c r="K196" i="4"/>
  <c r="K195" i="4"/>
  <c r="K194" i="4"/>
  <c r="K193" i="4"/>
  <c r="K192" i="4"/>
  <c r="K191" i="4"/>
  <c r="K190" i="4"/>
  <c r="K189" i="4"/>
  <c r="K188" i="4"/>
  <c r="K187" i="4"/>
  <c r="K186" i="4"/>
  <c r="K185" i="4"/>
  <c r="K184" i="4"/>
  <c r="K183" i="4"/>
  <c r="K182" i="4"/>
  <c r="K181" i="4"/>
  <c r="K180" i="4"/>
  <c r="K179" i="4"/>
  <c r="K178" i="4"/>
  <c r="K177" i="4"/>
  <c r="K176" i="4"/>
  <c r="K175" i="4"/>
  <c r="K174" i="4"/>
  <c r="K173" i="4"/>
  <c r="K172" i="4"/>
  <c r="K171" i="4"/>
  <c r="K170" i="4"/>
  <c r="K169" i="4"/>
  <c r="K168" i="4"/>
  <c r="K167" i="4"/>
  <c r="K166" i="4"/>
  <c r="K165" i="4"/>
  <c r="K164" i="4"/>
  <c r="K163" i="4"/>
  <c r="K162" i="4"/>
  <c r="K161" i="4"/>
  <c r="K160" i="4"/>
  <c r="K159" i="4"/>
  <c r="K158" i="4"/>
  <c r="K157" i="4"/>
  <c r="K156" i="4"/>
  <c r="K155" i="4"/>
  <c r="K154" i="4"/>
  <c r="K153" i="4"/>
  <c r="K152" i="4"/>
  <c r="K151" i="4"/>
  <c r="K150" i="4"/>
  <c r="K149" i="4"/>
  <c r="K148" i="4"/>
  <c r="K147" i="4"/>
  <c r="K146" i="4"/>
  <c r="K145" i="4"/>
  <c r="K144" i="4"/>
  <c r="K143" i="4"/>
  <c r="K142" i="4"/>
  <c r="K141" i="4"/>
  <c r="K140" i="4"/>
  <c r="K139" i="4"/>
  <c r="K138" i="4"/>
  <c r="K137" i="4"/>
  <c r="K136" i="4"/>
  <c r="K135" i="4"/>
  <c r="K134" i="4"/>
  <c r="K133" i="4"/>
  <c r="K132" i="4"/>
  <c r="K131" i="4"/>
  <c r="K130" i="4"/>
  <c r="K129" i="4"/>
  <c r="K128" i="4"/>
  <c r="K127" i="4"/>
  <c r="K126" i="4"/>
  <c r="K125" i="4"/>
  <c r="K124" i="4"/>
  <c r="K123" i="4"/>
  <c r="K122" i="4"/>
  <c r="K121" i="4"/>
  <c r="K120" i="4"/>
  <c r="K119" i="4"/>
  <c r="K118" i="4"/>
  <c r="K117" i="4"/>
  <c r="K116" i="4"/>
  <c r="K115" i="4"/>
  <c r="K114" i="4"/>
  <c r="K113" i="4"/>
  <c r="K112" i="4"/>
  <c r="K111" i="4"/>
  <c r="K110" i="4"/>
  <c r="K109" i="4"/>
  <c r="K108" i="4"/>
  <c r="K107" i="4"/>
  <c r="K106" i="4"/>
  <c r="K105" i="4"/>
  <c r="K104" i="4"/>
  <c r="K103" i="4"/>
  <c r="K102" i="4"/>
  <c r="K101" i="4"/>
  <c r="K100" i="4"/>
  <c r="K99" i="4"/>
  <c r="K98" i="4"/>
  <c r="K97" i="4"/>
  <c r="K96" i="4"/>
  <c r="K95" i="4"/>
  <c r="K94" i="4"/>
  <c r="K93" i="4"/>
  <c r="K92" i="4"/>
  <c r="K91" i="4"/>
  <c r="K90" i="4"/>
  <c r="K89" i="4"/>
  <c r="K88" i="4"/>
  <c r="K87" i="4"/>
  <c r="K86" i="4"/>
  <c r="K85" i="4"/>
  <c r="K84" i="4"/>
  <c r="K83" i="4"/>
  <c r="K82" i="4"/>
  <c r="K81" i="4"/>
  <c r="K80" i="4"/>
  <c r="K79" i="4"/>
  <c r="K78" i="4"/>
  <c r="K77" i="4"/>
  <c r="K76" i="4"/>
  <c r="K75" i="4"/>
  <c r="K74" i="4"/>
  <c r="K73" i="4"/>
  <c r="K72" i="4"/>
  <c r="K71" i="4"/>
  <c r="K70" i="4"/>
  <c r="K69" i="4"/>
  <c r="K68" i="4"/>
  <c r="K67" i="4"/>
  <c r="K66" i="4"/>
  <c r="K65" i="4"/>
  <c r="K64" i="4"/>
  <c r="K63" i="4"/>
  <c r="K62" i="4"/>
  <c r="K61" i="4"/>
  <c r="K60" i="4"/>
  <c r="K59" i="4"/>
  <c r="K58" i="4"/>
  <c r="K57" i="4"/>
  <c r="K56" i="4"/>
  <c r="K55" i="4"/>
  <c r="K54" i="4"/>
  <c r="K53" i="4"/>
  <c r="K52" i="4"/>
  <c r="K51" i="4"/>
  <c r="K50" i="4"/>
  <c r="K49" i="4"/>
  <c r="K48" i="4"/>
  <c r="K47" i="4"/>
  <c r="K46" i="4"/>
  <c r="K45" i="4"/>
  <c r="K44" i="4"/>
  <c r="K43" i="4"/>
  <c r="K42" i="4"/>
  <c r="K41" i="4"/>
  <c r="K40" i="4"/>
  <c r="K39" i="4"/>
  <c r="K38" i="4"/>
  <c r="K37" i="4"/>
  <c r="K36" i="4"/>
  <c r="K35" i="4"/>
  <c r="K34" i="4"/>
  <c r="K33" i="4"/>
  <c r="K32" i="4"/>
  <c r="K31" i="4"/>
  <c r="K30" i="4"/>
  <c r="K29" i="4"/>
  <c r="K28" i="4"/>
  <c r="K27" i="4"/>
  <c r="K26" i="4"/>
  <c r="K25" i="4"/>
  <c r="K24" i="4"/>
  <c r="K23" i="4"/>
  <c r="K22" i="4"/>
  <c r="K21" i="4"/>
  <c r="K20" i="4"/>
  <c r="K19" i="4"/>
  <c r="K18" i="4"/>
  <c r="K17" i="4"/>
  <c r="K16" i="4"/>
  <c r="K15" i="4"/>
  <c r="K14" i="4"/>
  <c r="K13" i="4"/>
  <c r="K12" i="4"/>
  <c r="K11" i="4"/>
  <c r="K10" i="4"/>
  <c r="K9" i="4"/>
  <c r="K8" i="4"/>
  <c r="K7" i="4"/>
  <c r="K6" i="4"/>
  <c r="K5" i="4"/>
  <c r="K4" i="4"/>
  <c r="K3" i="4"/>
  <c r="K2" i="4"/>
  <c r="F7" i="10"/>
  <c r="F6" i="10"/>
  <c r="F5" i="10"/>
  <c r="F4" i="10"/>
  <c r="F3" i="10"/>
  <c r="F2" i="10"/>
  <c r="I2" i="4"/>
  <c r="I18" i="4"/>
  <c r="I19" i="4"/>
  <c r="I20" i="4"/>
  <c r="I21" i="4"/>
  <c r="I22" i="4"/>
  <c r="I23" i="4"/>
  <c r="I24" i="4"/>
  <c r="I25" i="4"/>
  <c r="I26" i="4"/>
  <c r="I27" i="4"/>
  <c r="I28" i="4"/>
  <c r="I29" i="4"/>
  <c r="I30" i="4"/>
  <c r="I31" i="4"/>
  <c r="I32" i="4"/>
  <c r="I36" i="4"/>
  <c r="I77" i="4"/>
  <c r="I78" i="4"/>
  <c r="I79" i="4"/>
  <c r="I80" i="4"/>
  <c r="I81" i="4"/>
  <c r="I83" i="4"/>
  <c r="I84" i="4"/>
  <c r="I85" i="4"/>
  <c r="I86" i="4"/>
  <c r="I87" i="4"/>
  <c r="I88" i="4"/>
  <c r="I89" i="4"/>
  <c r="I90" i="4"/>
  <c r="I91" i="4"/>
  <c r="I92" i="4"/>
  <c r="I93" i="4"/>
  <c r="I94" i="4"/>
  <c r="I95" i="4"/>
  <c r="I96" i="4"/>
  <c r="I97" i="4"/>
  <c r="I98" i="4"/>
  <c r="I99" i="4"/>
  <c r="I100" i="4"/>
  <c r="I101" i="4"/>
  <c r="I102" i="4"/>
  <c r="I103" i="4"/>
  <c r="I104" i="4"/>
  <c r="I105" i="4"/>
  <c r="I106" i="4"/>
  <c r="I107" i="4"/>
  <c r="I109" i="4"/>
  <c r="I110" i="4"/>
  <c r="I111" i="4"/>
  <c r="I112" i="4"/>
  <c r="I119" i="4"/>
  <c r="I121" i="4"/>
  <c r="I122" i="4"/>
  <c r="I123" i="4"/>
  <c r="I124" i="4"/>
  <c r="I127" i="4"/>
  <c r="I129" i="4"/>
  <c r="I131" i="4"/>
  <c r="I132" i="4"/>
  <c r="I135" i="4"/>
  <c r="I137" i="4"/>
  <c r="I138" i="4"/>
  <c r="I139" i="4"/>
  <c r="I140" i="4"/>
  <c r="I141" i="4"/>
  <c r="I148" i="4"/>
  <c r="I149" i="4"/>
  <c r="I150" i="4"/>
  <c r="I151" i="4"/>
  <c r="I152" i="4"/>
  <c r="I153" i="4"/>
  <c r="I154" i="4"/>
  <c r="I155" i="4"/>
  <c r="I156"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4" i="4"/>
  <c r="I185" i="4"/>
  <c r="I186" i="4"/>
  <c r="I187" i="4"/>
  <c r="I196" i="4"/>
  <c r="I198" i="4"/>
  <c r="I199" i="4"/>
  <c r="I204" i="4"/>
  <c r="I205" i="4"/>
  <c r="I206" i="4"/>
  <c r="I210" i="4"/>
  <c r="I212" i="4"/>
  <c r="I213" i="4"/>
  <c r="I214" i="4"/>
  <c r="I215" i="4"/>
  <c r="I216" i="4"/>
  <c r="I224" i="4"/>
  <c r="I225" i="4"/>
  <c r="I226" i="4"/>
  <c r="E4" i="2"/>
  <c r="E3" i="2"/>
  <c r="E2" i="2"/>
  <c r="E245" i="11"/>
  <c r="E244" i="11"/>
  <c r="E243" i="11"/>
  <c r="E242" i="11"/>
  <c r="E241" i="11"/>
  <c r="E240" i="1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C11" i="12"/>
  <c r="C10" i="12"/>
  <c r="C9" i="12"/>
  <c r="C8" i="12"/>
  <c r="C7" i="12"/>
  <c r="C6" i="12"/>
  <c r="C5" i="12"/>
  <c r="C4" i="12"/>
  <c r="C3" i="12"/>
  <c r="C2" i="12"/>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C245" i="11"/>
  <c r="C244" i="11"/>
  <c r="C243" i="11"/>
  <c r="C242" i="11"/>
  <c r="C241" i="11"/>
  <c r="C240" i="11"/>
  <c r="C239" i="11"/>
  <c r="C238" i="11"/>
  <c r="C237" i="11"/>
  <c r="C236" i="11"/>
  <c r="C235" i="11"/>
  <c r="C234" i="11"/>
  <c r="C233" i="11"/>
  <c r="C232" i="11"/>
  <c r="C231" i="11"/>
  <c r="C230" i="11"/>
  <c r="C229" i="11"/>
  <c r="C228" i="11"/>
  <c r="C227" i="11"/>
  <c r="C226" i="11"/>
  <c r="C225" i="11"/>
  <c r="C224" i="11"/>
  <c r="C223" i="11"/>
  <c r="C222" i="11"/>
  <c r="C221" i="11"/>
  <c r="C220" i="11"/>
  <c r="C219" i="11"/>
  <c r="C218" i="11"/>
  <c r="C217" i="11"/>
  <c r="C216" i="11"/>
  <c r="C215" i="11"/>
  <c r="C214" i="11"/>
  <c r="C213" i="11"/>
  <c r="C212" i="11"/>
  <c r="C211" i="11"/>
  <c r="C210" i="11"/>
  <c r="C209" i="11"/>
  <c r="C208" i="11"/>
  <c r="C207" i="11"/>
  <c r="C206" i="11"/>
  <c r="C205" i="11"/>
  <c r="C204" i="11"/>
  <c r="C202" i="11"/>
  <c r="C201" i="11"/>
  <c r="C200" i="11"/>
  <c r="C199" i="11"/>
  <c r="C198" i="11"/>
  <c r="C197" i="11"/>
  <c r="C196" i="11"/>
  <c r="C195" i="11"/>
  <c r="C194" i="11"/>
  <c r="C193" i="11"/>
  <c r="C192" i="11"/>
  <c r="C191" i="11"/>
  <c r="C190" i="11"/>
  <c r="C189" i="11"/>
  <c r="C188" i="11"/>
  <c r="C187" i="11"/>
  <c r="C186" i="11"/>
  <c r="C185" i="11"/>
  <c r="C184" i="11"/>
  <c r="C183" i="11"/>
  <c r="C182" i="11"/>
  <c r="C181" i="11"/>
  <c r="C180" i="11"/>
  <c r="C179" i="11"/>
  <c r="C178" i="11"/>
  <c r="C177" i="11"/>
  <c r="C176" i="11"/>
  <c r="C175" i="11"/>
  <c r="C174" i="11"/>
  <c r="C173" i="11"/>
  <c r="C172" i="11"/>
  <c r="C171" i="11"/>
  <c r="C170" i="11"/>
  <c r="C169" i="11"/>
  <c r="C168" i="11"/>
  <c r="C167" i="11"/>
  <c r="C166" i="11"/>
  <c r="C165" i="11"/>
  <c r="C164" i="11"/>
  <c r="C163" i="11"/>
  <c r="C162" i="11"/>
  <c r="C161" i="11"/>
  <c r="C160" i="11"/>
  <c r="C159" i="11"/>
  <c r="C158" i="11"/>
  <c r="C157" i="11"/>
  <c r="C156" i="11"/>
  <c r="C155" i="11"/>
  <c r="C154" i="11"/>
  <c r="C153" i="11"/>
  <c r="C152" i="11"/>
  <c r="C151" i="11"/>
  <c r="C150" i="11"/>
  <c r="C149" i="11"/>
  <c r="C148" i="11"/>
  <c r="C147" i="11"/>
  <c r="C146" i="11"/>
  <c r="C145" i="11"/>
  <c r="C144" i="11"/>
  <c r="C143" i="11"/>
  <c r="C142" i="11"/>
  <c r="C141" i="11"/>
  <c r="C140" i="11"/>
  <c r="C139" i="11"/>
  <c r="C138" i="11"/>
  <c r="C137" i="11"/>
  <c r="C136" i="11"/>
  <c r="C135" i="11"/>
  <c r="C134" i="11"/>
  <c r="C133" i="11"/>
  <c r="C132" i="11"/>
  <c r="C131" i="11"/>
  <c r="C130" i="11"/>
  <c r="C129" i="11"/>
  <c r="C128" i="11"/>
  <c r="C127" i="11"/>
  <c r="C126" i="11"/>
  <c r="C125" i="11"/>
  <c r="C124" i="11"/>
  <c r="C123" i="11"/>
  <c r="C122" i="11"/>
  <c r="C121" i="11"/>
  <c r="C120" i="11"/>
  <c r="C119" i="11"/>
  <c r="C118" i="11"/>
  <c r="C117" i="11"/>
  <c r="C116" i="11"/>
  <c r="C115" i="11"/>
  <c r="C114" i="11"/>
  <c r="C113" i="11"/>
  <c r="C112" i="11"/>
  <c r="C111" i="11"/>
  <c r="C110" i="11"/>
  <c r="C109" i="11"/>
  <c r="C108" i="11"/>
  <c r="C107" i="11"/>
  <c r="C106"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C211" i="4" l="1"/>
  <c r="I211" i="4" s="1"/>
  <c r="C136" i="4"/>
  <c r="I136" i="4" s="1"/>
  <c r="B47" i="26"/>
  <c r="C134" i="4" s="1"/>
  <c r="I134" i="4" s="1"/>
  <c r="C61" i="4"/>
  <c r="F7" i="4"/>
  <c r="F157" i="4"/>
  <c r="I157" i="4" s="1"/>
  <c r="F82" i="4"/>
  <c r="I82" i="4" s="1"/>
  <c r="F233" i="4"/>
  <c r="I233" i="4" s="1"/>
  <c r="F241" i="4"/>
  <c r="I241" i="4" s="1"/>
  <c r="I237" i="4"/>
  <c r="F238" i="4"/>
  <c r="I238" i="4" s="1"/>
  <c r="F242" i="4"/>
  <c r="I242" i="4" s="1"/>
  <c r="F234" i="4"/>
  <c r="I234" i="4" s="1"/>
  <c r="F244" i="4"/>
  <c r="I244" i="4" s="1"/>
  <c r="F240" i="4"/>
  <c r="I240" i="4" s="1"/>
  <c r="F236" i="4"/>
  <c r="I236" i="4" s="1"/>
  <c r="I108" i="4"/>
  <c r="I120" i="4"/>
  <c r="I195" i="4"/>
  <c r="I183" i="4"/>
  <c r="I45" i="4"/>
  <c r="C59" i="4" l="1"/>
  <c r="C209" i="4"/>
  <c r="I209" i="4" s="1"/>
  <c r="I232" i="4"/>
  <c r="I231" i="4"/>
  <c r="I230" i="4"/>
  <c r="I229" i="4"/>
  <c r="I228" i="4"/>
  <c r="I227" i="4"/>
  <c r="H3" i="4" l="1"/>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 i="4"/>
  <c r="B4" i="9" l="1"/>
  <c r="I208" i="4" l="1"/>
  <c r="I191" i="4"/>
  <c r="I190" i="4"/>
  <c r="I189" i="4"/>
  <c r="I188" i="4"/>
  <c r="I133" i="4"/>
  <c r="I116" i="4"/>
  <c r="I115" i="4"/>
  <c r="I114" i="4"/>
  <c r="I113" i="4"/>
  <c r="I41" i="4"/>
  <c r="I40" i="4"/>
  <c r="I39" i="4"/>
  <c r="I38" i="4"/>
  <c r="A4" i="2" l="1"/>
  <c r="C2" i="32" l="1"/>
  <c r="B2" i="32"/>
  <c r="D2" i="32" l="1"/>
  <c r="E2" i="32"/>
  <c r="I35" i="4" l="1"/>
  <c r="I16" i="4"/>
  <c r="I11" i="4"/>
  <c r="I10" i="4"/>
  <c r="I6" i="4"/>
  <c r="I4" i="4"/>
  <c r="I73" i="4"/>
  <c r="I74" i="4"/>
  <c r="I75" i="4"/>
  <c r="I76" i="4"/>
  <c r="I66" i="4"/>
  <c r="I63" i="4"/>
  <c r="I64" i="4"/>
  <c r="I65" i="4"/>
  <c r="I62" i="4"/>
  <c r="I60" i="4"/>
  <c r="I61" i="4"/>
  <c r="I59" i="4"/>
  <c r="I3" i="4" l="1"/>
  <c r="I5" i="4"/>
  <c r="D9" i="4"/>
  <c r="I9" i="4" s="1"/>
  <c r="I33" i="4"/>
  <c r="D8" i="4"/>
  <c r="I8" i="4" s="1"/>
  <c r="I34" i="4"/>
  <c r="B13" i="26"/>
  <c r="B9" i="26"/>
  <c r="I7" i="4"/>
  <c r="B10" i="26"/>
  <c r="B11" i="26"/>
  <c r="B14" i="26"/>
  <c r="B12" i="26"/>
  <c r="C9" i="8"/>
  <c r="C10" i="8" s="1"/>
  <c r="C70" i="4" l="1"/>
  <c r="I70" i="4" s="1"/>
  <c r="C220" i="4"/>
  <c r="I220" i="4" s="1"/>
  <c r="C145" i="4"/>
  <c r="I145" i="4" s="1"/>
  <c r="C221" i="4"/>
  <c r="I221" i="4" s="1"/>
  <c r="C146" i="4"/>
  <c r="I146" i="4" s="1"/>
  <c r="C71" i="4"/>
  <c r="I71" i="4" s="1"/>
  <c r="C144" i="4"/>
  <c r="I144" i="4" s="1"/>
  <c r="C69" i="4"/>
  <c r="I69" i="4" s="1"/>
  <c r="C219" i="4"/>
  <c r="I219" i="4" s="1"/>
  <c r="C222" i="4"/>
  <c r="I222" i="4" s="1"/>
  <c r="C147" i="4"/>
  <c r="I147" i="4" s="1"/>
  <c r="C72" i="4"/>
  <c r="I72" i="4" s="1"/>
  <c r="C218" i="4"/>
  <c r="I218" i="4" s="1"/>
  <c r="C68" i="4"/>
  <c r="I68" i="4" s="1"/>
  <c r="C143" i="4"/>
  <c r="I143" i="4" s="1"/>
  <c r="C142" i="4"/>
  <c r="I142" i="4" s="1"/>
  <c r="C67" i="4"/>
  <c r="I67" i="4" s="1"/>
  <c r="C217" i="4"/>
  <c r="I217" i="4" s="1"/>
  <c r="I57" i="4" l="1"/>
  <c r="I46" i="4"/>
  <c r="I52" i="4"/>
  <c r="I56" i="4" l="1"/>
  <c r="I42" i="4"/>
  <c r="I43" i="4"/>
  <c r="I44" i="4"/>
  <c r="I47" i="4"/>
  <c r="I53" i="4"/>
  <c r="I55" i="4"/>
  <c r="I48" i="4"/>
  <c r="I49" i="4"/>
  <c r="I51" i="4"/>
  <c r="I50" i="4"/>
  <c r="I54" i="4"/>
  <c r="I58" i="4" l="1"/>
  <c r="D69" i="11" l="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215" i="11"/>
  <c r="D207" i="11"/>
  <c r="D203" i="11"/>
  <c r="D175" i="11"/>
  <c r="D171" i="11"/>
  <c r="D159" i="11"/>
  <c r="D157" i="11"/>
  <c r="D155" i="11"/>
  <c r="D143" i="11"/>
  <c r="D139" i="11"/>
  <c r="D123" i="11"/>
  <c r="D115" i="11"/>
  <c r="D95" i="11"/>
  <c r="D87" i="11"/>
  <c r="D79" i="11"/>
  <c r="D71" i="11"/>
  <c r="D35" i="11"/>
  <c r="D135" i="11"/>
  <c r="D27" i="11"/>
  <c r="D20" i="11"/>
  <c r="D3" i="11"/>
  <c r="D34" i="11" l="1"/>
  <c r="D2" i="11"/>
  <c r="D26" i="11"/>
  <c r="D22" i="11"/>
  <c r="D30" i="11"/>
  <c r="D24" i="11"/>
  <c r="D28" i="11"/>
  <c r="D32" i="11"/>
  <c r="D36" i="11"/>
  <c r="D72" i="11"/>
  <c r="D76" i="11"/>
  <c r="D80" i="11"/>
  <c r="D84" i="11"/>
  <c r="D88" i="11"/>
  <c r="D92" i="11"/>
  <c r="D96" i="11"/>
  <c r="D100" i="11"/>
  <c r="D104" i="11"/>
  <c r="D108" i="11"/>
  <c r="D112" i="11"/>
  <c r="D116" i="11"/>
  <c r="D120" i="11"/>
  <c r="D124" i="11"/>
  <c r="D128" i="11"/>
  <c r="D132" i="11"/>
  <c r="D136" i="11"/>
  <c r="D140" i="11"/>
  <c r="D144" i="11"/>
  <c r="D148" i="11"/>
  <c r="D152" i="11"/>
  <c r="D156" i="11"/>
  <c r="D160" i="11"/>
  <c r="D164" i="11"/>
  <c r="D168" i="11"/>
  <c r="D172" i="11"/>
  <c r="D176" i="11"/>
  <c r="D180" i="11"/>
  <c r="D184" i="11"/>
  <c r="D188" i="11"/>
  <c r="D192" i="11"/>
  <c r="D196" i="11"/>
  <c r="D200" i="11"/>
  <c r="D204" i="11"/>
  <c r="D208" i="11"/>
  <c r="D212" i="11"/>
  <c r="D18" i="11"/>
  <c r="D14" i="11"/>
  <c r="D10" i="11"/>
  <c r="D17" i="11"/>
  <c r="D13" i="11"/>
  <c r="D9" i="11"/>
  <c r="D5" i="11"/>
  <c r="D4" i="11"/>
  <c r="D16" i="11"/>
  <c r="D12" i="11"/>
  <c r="D8" i="11"/>
  <c r="D19" i="11"/>
  <c r="D15" i="11"/>
  <c r="D11" i="11"/>
  <c r="D7" i="11"/>
  <c r="D6" i="11"/>
  <c r="D21" i="11"/>
  <c r="D25" i="11"/>
  <c r="D29" i="11"/>
  <c r="D33" i="11"/>
  <c r="D37" i="11"/>
  <c r="D73" i="11"/>
  <c r="D77" i="11"/>
  <c r="D81" i="11"/>
  <c r="D85" i="11"/>
  <c r="D89" i="11"/>
  <c r="D93" i="11"/>
  <c r="D97" i="11"/>
  <c r="D101" i="11"/>
  <c r="D105" i="11"/>
  <c r="D109" i="11"/>
  <c r="D113" i="11"/>
  <c r="D117" i="11"/>
  <c r="D121" i="11"/>
  <c r="D125" i="11"/>
  <c r="D129" i="11"/>
  <c r="D133" i="11"/>
  <c r="D137" i="11"/>
  <c r="D141" i="11"/>
  <c r="D145" i="11"/>
  <c r="D149" i="11"/>
  <c r="D153" i="11"/>
  <c r="D161" i="11"/>
  <c r="D165" i="11"/>
  <c r="D169" i="11"/>
  <c r="D173" i="11"/>
  <c r="D177" i="11"/>
  <c r="D181" i="11"/>
  <c r="D185" i="11"/>
  <c r="D189" i="11"/>
  <c r="D193" i="11"/>
  <c r="D197" i="11"/>
  <c r="D201" i="11"/>
  <c r="D205" i="11"/>
  <c r="D209" i="11"/>
  <c r="D213" i="11"/>
  <c r="D38" i="11"/>
  <c r="D70" i="11"/>
  <c r="D74" i="11"/>
  <c r="D78" i="11"/>
  <c r="D82" i="11"/>
  <c r="D86" i="11"/>
  <c r="D90" i="11"/>
  <c r="D94" i="11"/>
  <c r="D98" i="11"/>
  <c r="D102" i="11"/>
  <c r="D106" i="11"/>
  <c r="D110" i="11"/>
  <c r="D114" i="11"/>
  <c r="D118" i="11"/>
  <c r="D122" i="11"/>
  <c r="D126" i="11"/>
  <c r="D130" i="11"/>
  <c r="D134" i="11"/>
  <c r="D138" i="11"/>
  <c r="D142" i="11"/>
  <c r="D146" i="11"/>
  <c r="D150" i="11"/>
  <c r="D154" i="11"/>
  <c r="D158" i="11"/>
  <c r="D162" i="11"/>
  <c r="D166" i="11"/>
  <c r="D170" i="11"/>
  <c r="D174" i="11"/>
  <c r="D178" i="11"/>
  <c r="D182" i="11"/>
  <c r="D186" i="11"/>
  <c r="D190" i="11"/>
  <c r="D194" i="11"/>
  <c r="D198" i="11"/>
  <c r="D202" i="11"/>
  <c r="D206" i="11"/>
  <c r="D210" i="11"/>
  <c r="D214" i="11"/>
  <c r="D23" i="11"/>
  <c r="D31" i="11"/>
  <c r="D75" i="11"/>
  <c r="D83" i="11"/>
  <c r="D91" i="11"/>
  <c r="D99" i="11"/>
  <c r="D103" i="11"/>
  <c r="D107" i="11"/>
  <c r="D111" i="11"/>
  <c r="D119" i="11"/>
  <c r="D127" i="11"/>
  <c r="D131" i="11"/>
  <c r="D147" i="11"/>
  <c r="D151" i="11"/>
  <c r="D163" i="11"/>
  <c r="D167" i="11"/>
  <c r="D179" i="11"/>
  <c r="D183" i="11"/>
  <c r="D187" i="11"/>
  <c r="D191" i="11"/>
  <c r="D195" i="11"/>
  <c r="D199" i="11"/>
  <c r="D211" i="11"/>
  <c r="D37" i="4"/>
  <c r="I37" i="4" s="1"/>
  <c r="L1" i="14" l="1"/>
  <c r="K1" i="14"/>
  <c r="J1" i="14"/>
  <c r="I1" i="14"/>
  <c r="A3" i="14" l="1"/>
  <c r="A2" i="14" s="1"/>
  <c r="D17" i="4" l="1"/>
  <c r="I17" i="4" s="1"/>
  <c r="D15" i="4" l="1"/>
  <c r="I15" i="4" s="1"/>
  <c r="D14" i="4"/>
  <c r="I14" i="4" s="1"/>
  <c r="D13" i="4" l="1"/>
  <c r="I13" i="4" s="1"/>
  <c r="D12" i="4"/>
  <c r="I12" i="4" s="1"/>
  <c r="B13" i="9" l="1"/>
  <c r="B6" i="9" l="1"/>
  <c r="C13" i="9" l="1"/>
  <c r="C12" i="9"/>
  <c r="C11" i="9"/>
  <c r="C10" i="9"/>
  <c r="C9" i="9"/>
  <c r="C8" i="9"/>
  <c r="C7" i="9"/>
  <c r="C6" i="9"/>
  <c r="C5" i="9"/>
  <c r="C4" i="9"/>
  <c r="C3" i="9"/>
  <c r="C2" i="9"/>
  <c r="B12" i="9" l="1"/>
  <c r="B11" i="9"/>
  <c r="B10" i="9"/>
  <c r="B9" i="9"/>
  <c r="B8" i="9"/>
  <c r="B7" i="9"/>
  <c r="B3" i="9"/>
  <c r="B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E1" authorId="0" shapeId="0" xr:uid="{A738821D-1D09-43BD-9209-C60FA0506386}">
      <text>
        <r>
          <rPr>
            <b/>
            <sz val="9"/>
            <color indexed="81"/>
            <rFont val="Segoe UI"/>
            <family val="2"/>
          </rPr>
          <t>Autor:</t>
        </r>
        <r>
          <rPr>
            <sz val="9"/>
            <color indexed="81"/>
            <rFont val="Segoe UI"/>
            <charset val="1"/>
          </rPr>
          <t xml:space="preserve">
Número de funcionários médio do histórico considerado para o calculo da taxa de acidentes usada pela distribuição poisson.</t>
        </r>
      </text>
    </comment>
  </commentList>
</comments>
</file>

<file path=xl/sharedStrings.xml><?xml version="1.0" encoding="utf-8"?>
<sst xmlns="http://schemas.openxmlformats.org/spreadsheetml/2006/main" count="3205" uniqueCount="610">
  <si>
    <t>Ano</t>
  </si>
  <si>
    <t>Funcionarios</t>
  </si>
  <si>
    <t>FolhadePagamento</t>
  </si>
  <si>
    <t>AnoInicial</t>
  </si>
  <si>
    <t>AnosaSeremSimulados</t>
  </si>
  <si>
    <t>NomeVariavel</t>
  </si>
  <si>
    <t>Parametro1</t>
  </si>
  <si>
    <t>Parametro2</t>
  </si>
  <si>
    <t>Parametro3</t>
  </si>
  <si>
    <t>Parametro4</t>
  </si>
  <si>
    <t>Iniciativa1</t>
  </si>
  <si>
    <t>Distribuicao</t>
  </si>
  <si>
    <t>TaxaDeDesconto</t>
  </si>
  <si>
    <t>HorasPorDia</t>
  </si>
  <si>
    <t>CustoMDO</t>
  </si>
  <si>
    <t>Descrição</t>
  </si>
  <si>
    <t>Unidade de Medida</t>
  </si>
  <si>
    <t>dias</t>
  </si>
  <si>
    <t>%</t>
  </si>
  <si>
    <t>Iniciativa2</t>
  </si>
  <si>
    <t>Iniciativa3</t>
  </si>
  <si>
    <t>Iniciativa4</t>
  </si>
  <si>
    <t>Iniciativa5</t>
  </si>
  <si>
    <t>Iniciativa6</t>
  </si>
  <si>
    <t>Iniciativa7</t>
  </si>
  <si>
    <t>Iniciativa8</t>
  </si>
  <si>
    <t>Iniciativa9</t>
  </si>
  <si>
    <t>Iniciativa10</t>
  </si>
  <si>
    <t>TodasIniciativas</t>
  </si>
  <si>
    <t>Categoria</t>
  </si>
  <si>
    <t>Custo Total</t>
  </si>
  <si>
    <t>Replicacoes</t>
  </si>
  <si>
    <t>Simular</t>
  </si>
  <si>
    <t>Cenario</t>
  </si>
  <si>
    <t>CenarioASIS</t>
  </si>
  <si>
    <t>CustoTotal</t>
  </si>
  <si>
    <t>normal</t>
  </si>
  <si>
    <t>triangular</t>
  </si>
  <si>
    <t>Distribuição</t>
  </si>
  <si>
    <t>uniforme</t>
  </si>
  <si>
    <t>média</t>
  </si>
  <si>
    <t>desvio padrão</t>
  </si>
  <si>
    <t>mínimo</t>
  </si>
  <si>
    <t>máximo</t>
  </si>
  <si>
    <t>moda (valor mais provável)</t>
  </si>
  <si>
    <t>Funcao</t>
  </si>
  <si>
    <t>Param_Externo</t>
  </si>
  <si>
    <t>Inputs</t>
  </si>
  <si>
    <t>Outputs</t>
  </si>
  <si>
    <t>calcular_faltas</t>
  </si>
  <si>
    <t>TaxaFaltas</t>
  </si>
  <si>
    <t>NFaltas</t>
  </si>
  <si>
    <t>Nev_Afmenor15_Tipico</t>
  </si>
  <si>
    <t>Nev_Afmaior15_Tipico</t>
  </si>
  <si>
    <t>Nev_Safast_Tipico</t>
  </si>
  <si>
    <t>Nev_Obito_Tipico</t>
  </si>
  <si>
    <t>Nev_Afmenor15_Trajeto</t>
  </si>
  <si>
    <t>Nev_Afmaior15_Trajeto</t>
  </si>
  <si>
    <t>Nev_Safast_Trajeto</t>
  </si>
  <si>
    <t>Nev_Obito_Trajeto</t>
  </si>
  <si>
    <t>Nev_Afmenor15_DoenOcup</t>
  </si>
  <si>
    <t>Nev_Afmaior15_DoenOcup</t>
  </si>
  <si>
    <t>Nev_Safast_DoenOcup</t>
  </si>
  <si>
    <t>Nev_Obito_DoenOcup</t>
  </si>
  <si>
    <t>Nev_Afmenor15_NRelac</t>
  </si>
  <si>
    <t>Nev_Afmaior15_NRelac</t>
  </si>
  <si>
    <t>Nev_Safast_NRelac</t>
  </si>
  <si>
    <t>Nev_Obito_NRelac</t>
  </si>
  <si>
    <t>calcular_eventos</t>
  </si>
  <si>
    <t>calcular_turnover</t>
  </si>
  <si>
    <t>CustoMedSubstitu</t>
  </si>
  <si>
    <t>NSubstituidos</t>
  </si>
  <si>
    <t>DespesaTurnover</t>
  </si>
  <si>
    <t>calcular_absenteismo</t>
  </si>
  <si>
    <t>DiasMedAfast_Men15</t>
  </si>
  <si>
    <t>DiasAbsenteismo</t>
  </si>
  <si>
    <t>DespesaAbsenteismo</t>
  </si>
  <si>
    <t>calcular_multas</t>
  </si>
  <si>
    <t>DespesaMultas</t>
  </si>
  <si>
    <t>Atendimento_Lei1</t>
  </si>
  <si>
    <t>Crise</t>
  </si>
  <si>
    <t>FatorCrise</t>
  </si>
  <si>
    <t>NumeroMultasAPriori_Lei1</t>
  </si>
  <si>
    <t>calcular_acoes_regressivas_inss</t>
  </si>
  <si>
    <t>PAcaoRegressiva</t>
  </si>
  <si>
    <t>DespesaAcoesRegressivasINSS</t>
  </si>
  <si>
    <t>AcoesRegressivasINSS</t>
  </si>
  <si>
    <t>PInvalidez</t>
  </si>
  <si>
    <t>calcular_beneficios_inss</t>
  </si>
  <si>
    <t>NB_91</t>
  </si>
  <si>
    <t>NB_92</t>
  </si>
  <si>
    <t>NB_93</t>
  </si>
  <si>
    <t>NB_94</t>
  </si>
  <si>
    <t>NB_31</t>
  </si>
  <si>
    <t>NB_32</t>
  </si>
  <si>
    <t>NB_91_Inicial</t>
  </si>
  <si>
    <t>NB_92_Inicial</t>
  </si>
  <si>
    <t>NB_93_Inicial</t>
  </si>
  <si>
    <t>NB_94_Inicial</t>
  </si>
  <si>
    <t>NB_31_Inicial</t>
  </si>
  <si>
    <t>NB_32_Inicial</t>
  </si>
  <si>
    <t>NB_91_Acumulado</t>
  </si>
  <si>
    <t>NB_92_Acumulado</t>
  </si>
  <si>
    <t>NB_93_Acumulado</t>
  </si>
  <si>
    <t>NB_94_Acumulado</t>
  </si>
  <si>
    <t>NB_31_Acumulado</t>
  </si>
  <si>
    <t>NB_32_Acumulado</t>
  </si>
  <si>
    <t>calcular_presenteismo</t>
  </si>
  <si>
    <t>PercPresenteismo</t>
  </si>
  <si>
    <t>HorasPresenteismo</t>
  </si>
  <si>
    <t>DespesaPresenteismo</t>
  </si>
  <si>
    <t>calcular_despesasmedicas</t>
  </si>
  <si>
    <t>EventosDespesasMedicas</t>
  </si>
  <si>
    <t>DespesaMedicaMedia</t>
  </si>
  <si>
    <t>DespesasMedicas</t>
  </si>
  <si>
    <t>CustoMedioRefugoRetrabalho</t>
  </si>
  <si>
    <t>calcular_refugo_retrabalho</t>
  </si>
  <si>
    <t>EventosRefugoeRetrabalho</t>
  </si>
  <si>
    <t>DespesasRefugoERetrabalho</t>
  </si>
  <si>
    <t>calcular_mp_insumos</t>
  </si>
  <si>
    <t>CustoMedioMPInsumos</t>
  </si>
  <si>
    <t>EventosMPInsumos</t>
  </si>
  <si>
    <t>DespesasMPInsumos</t>
  </si>
  <si>
    <t>calcular_indices_ampliados</t>
  </si>
  <si>
    <t>EventosIndiceFrequenciaAmpliado</t>
  </si>
  <si>
    <t>IndiceFrequenciaAmpliado</t>
  </si>
  <si>
    <t>IndiceGravidadeAmpliado</t>
  </si>
  <si>
    <t>Beta0DesligVoluntarios</t>
  </si>
  <si>
    <t>BetaFreqDesligVoluntarios</t>
  </si>
  <si>
    <t>BetaGravDesligVoluntarios</t>
  </si>
  <si>
    <t>BetaPIBDesigVoluntarios</t>
  </si>
  <si>
    <t>VarPIB</t>
  </si>
  <si>
    <t>calcular_engajamento</t>
  </si>
  <si>
    <t>PercDesligamentoVoluntarios</t>
  </si>
  <si>
    <t>DesligamentosVoluntarios</t>
  </si>
  <si>
    <t>DespesasClima</t>
  </si>
  <si>
    <t>calcular_turnovergeral</t>
  </si>
  <si>
    <t>DesligamentosInvoluntarios</t>
  </si>
  <si>
    <t>FuncDesligadosInicial</t>
  </si>
  <si>
    <t>TurnoverGeral</t>
  </si>
  <si>
    <t>FuncionariosDesligados</t>
  </si>
  <si>
    <t>calcular_reclamatorias</t>
  </si>
  <si>
    <t>PReclamatoria</t>
  </si>
  <si>
    <t>CustoMedioReclamatorias</t>
  </si>
  <si>
    <t>NReclamatorias</t>
  </si>
  <si>
    <t>DespesasReclamatorias</t>
  </si>
  <si>
    <t>calcular_reajustes_plano</t>
  </si>
  <si>
    <t>DespesasPlanoInicial</t>
  </si>
  <si>
    <t>Beta0ReajustePlano</t>
  </si>
  <si>
    <t>BetaFreqReajustePlano</t>
  </si>
  <si>
    <t>BetaGravReajustePlano</t>
  </si>
  <si>
    <t>ReajustePlanoEstimado</t>
  </si>
  <si>
    <t>DespesasPlanodeSaude</t>
  </si>
  <si>
    <t>calcular_reabilitacao</t>
  </si>
  <si>
    <t>EventosReabilitacao</t>
  </si>
  <si>
    <t>DespesasReabilitacao</t>
  </si>
  <si>
    <t>PercentualReabilitacao</t>
  </si>
  <si>
    <t>CustoMedioReabilitacao</t>
  </si>
  <si>
    <t>calcular_produtividade</t>
  </si>
  <si>
    <t>GanhoProdutividade</t>
  </si>
  <si>
    <t>SavingProdutividade</t>
  </si>
  <si>
    <t>ProducaoProjetada</t>
  </si>
  <si>
    <t>calcular_qualidade</t>
  </si>
  <si>
    <t>VarVolumeVendaQualidade</t>
  </si>
  <si>
    <t>MargemMedUnitaria</t>
  </si>
  <si>
    <t>Beta0TempoContratacao</t>
  </si>
  <si>
    <t>BetaFreqTempoContratacao</t>
  </si>
  <si>
    <t>BetaGravTempoContratacao</t>
  </si>
  <si>
    <t>BetaPIBTempoContratacao</t>
  </si>
  <si>
    <t>TempoContratacaoPadrao</t>
  </si>
  <si>
    <t>calcular_imagem_contracacao</t>
  </si>
  <si>
    <t>TempoContratacaoEstimado</t>
  </si>
  <si>
    <t>DespesasImagemContratacao</t>
  </si>
  <si>
    <t>CustoMedSubstituporTempo</t>
  </si>
  <si>
    <t>calcular_imagem_receita</t>
  </si>
  <si>
    <t>GanhoImagemReceitaEsperado</t>
  </si>
  <si>
    <t>HouveGanhoImagemReceita</t>
  </si>
  <si>
    <t>GanhoImagemReceita</t>
  </si>
  <si>
    <t>CustoMedioMulta_Lei1</t>
  </si>
  <si>
    <t>Atendimento_Lei2</t>
  </si>
  <si>
    <t>Atendimento_Lei3</t>
  </si>
  <si>
    <t>Atendimento_Lei4</t>
  </si>
  <si>
    <t>Atendimento_Lei5</t>
  </si>
  <si>
    <t>CustoMedioMulta_Lei2</t>
  </si>
  <si>
    <t>CustoMedioMulta_Lei3</t>
  </si>
  <si>
    <t>CustoMedioMulta_Lei4</t>
  </si>
  <si>
    <t>CustoMedioMulta_Lei5</t>
  </si>
  <si>
    <t>NumeroMultasAPriori_Lei2</t>
  </si>
  <si>
    <t>NumeroMultasAPriori_Lei3</t>
  </si>
  <si>
    <t>NumeroMultasAPriori_Lei4</t>
  </si>
  <si>
    <t>NumeroMultasAPriori_Lei5</t>
  </si>
  <si>
    <t>Beta0Multa1</t>
  </si>
  <si>
    <t>Beta0Multa2</t>
  </si>
  <si>
    <t>Beta0Multa3</t>
  </si>
  <si>
    <t>Beta0Multa4</t>
  </si>
  <si>
    <t>Beta0Multa5</t>
  </si>
  <si>
    <t>Beta1Multa1</t>
  </si>
  <si>
    <t>Beta1Multa2</t>
  </si>
  <si>
    <t>Beta1Multa3</t>
  </si>
  <si>
    <t>Beta1Multa4</t>
  </si>
  <si>
    <t>Beta1Multa5</t>
  </si>
  <si>
    <t>CustoTotalBeneficiosFAP</t>
  </si>
  <si>
    <t>CustoMedio_NB_91</t>
  </si>
  <si>
    <t>CustoMedio_NB_92</t>
  </si>
  <si>
    <t>CustoMedio_NB_93</t>
  </si>
  <si>
    <t>CustoMedio_NB_94</t>
  </si>
  <si>
    <t>Beta0IGravidadeFAP</t>
  </si>
  <si>
    <t>Beta0IFrequenciaFAP</t>
  </si>
  <si>
    <t>Beta1IGravidadeFAP</t>
  </si>
  <si>
    <t>Beta0ICustoFAP</t>
  </si>
  <si>
    <t>Beta1ICustoFAP</t>
  </si>
  <si>
    <t>Beta1IFrequenciaFAP</t>
  </si>
  <si>
    <t>RATTabela</t>
  </si>
  <si>
    <t>RATAjustado</t>
  </si>
  <si>
    <t>CustoMedioPonderadoAcaoRegressiva</t>
  </si>
  <si>
    <t>NB_AcaoRegressivaINSSAcumulado</t>
  </si>
  <si>
    <t>calcular_interrupcao_acidentes</t>
  </si>
  <si>
    <t>DiasInterrupcaoAcidenteObito</t>
  </si>
  <si>
    <t>DiasInterrupcaoAcidenteOutros</t>
  </si>
  <si>
    <t>LucroCessanteDiario</t>
  </si>
  <si>
    <t>DiasTotaisInterrupcaoAcidente</t>
  </si>
  <si>
    <t>DespesasInterrupcaoAcidentes</t>
  </si>
  <si>
    <t>EventoInterdicao</t>
  </si>
  <si>
    <t>DiasInterdicaoFiscalizacao</t>
  </si>
  <si>
    <t>calcular_interdicao_fiscalizacao</t>
  </si>
  <si>
    <t>DespesasInterdicaoFiscalizacao</t>
  </si>
  <si>
    <t>GanhoQualidade</t>
  </si>
  <si>
    <t>Obrigatório?</t>
  </si>
  <si>
    <t>Módulo</t>
  </si>
  <si>
    <t>Pev_Safast_Tipico</t>
  </si>
  <si>
    <t>Pev_Safast_Trajeto</t>
  </si>
  <si>
    <t>Pev_Safast_DoenOcup</t>
  </si>
  <si>
    <t>Pev_Safast_NRelac</t>
  </si>
  <si>
    <t>Pev_Obito_Tipico</t>
  </si>
  <si>
    <t>Pev_Obito_Trajeto</t>
  </si>
  <si>
    <t>Pev_Obito_DoenOcup</t>
  </si>
  <si>
    <t>Pev_Obito_NRelac</t>
  </si>
  <si>
    <t>Pev_Afmenor15_Tipico</t>
  </si>
  <si>
    <t>Pev_Afmenor15_Trajeto</t>
  </si>
  <si>
    <t>Pev_Afmenor15_DoenOcup</t>
  </si>
  <si>
    <t>Pev_Afmenor15_NRelac</t>
  </si>
  <si>
    <t>Pev_Afmaior15_Tipico</t>
  </si>
  <si>
    <t>Pev_Afmaior15_Trajeto</t>
  </si>
  <si>
    <t>Pev_Afmaior15_DoenOcup</t>
  </si>
  <si>
    <t>Pev_Afmaior15_NRelac</t>
  </si>
  <si>
    <t>ASIS</t>
  </si>
  <si>
    <t>Indicefrequencia</t>
  </si>
  <si>
    <t>Indicegravidade</t>
  </si>
  <si>
    <t>Indicecusto</t>
  </si>
  <si>
    <t>Percentilfrequencia</t>
  </si>
  <si>
    <t>Percentilgravidade</t>
  </si>
  <si>
    <t>Percentilcusto</t>
  </si>
  <si>
    <t>Variáveis FP</t>
  </si>
  <si>
    <t>Ponto de controle</t>
  </si>
  <si>
    <t>Parametro</t>
  </si>
  <si>
    <t>Média</t>
  </si>
  <si>
    <t>Desvio</t>
  </si>
  <si>
    <t>Iniciativa</t>
  </si>
  <si>
    <t>Binário (0=não atende; 1=atende)</t>
  </si>
  <si>
    <t>reais</t>
  </si>
  <si>
    <t>Custo médio com multas referentes a lei 1.</t>
  </si>
  <si>
    <t>Custo médio com multas referentes a lei 2.</t>
  </si>
  <si>
    <t>Custo médio com multas referentes a lei 3.</t>
  </si>
  <si>
    <t>Custo médio com multas referentes a lei 4.</t>
  </si>
  <si>
    <t>Custo médio com multas referentes a lei 5.</t>
  </si>
  <si>
    <t>Número de multas a priori da lei 1.</t>
  </si>
  <si>
    <t>Número de multas a priori da lei 2.</t>
  </si>
  <si>
    <t>Número de multas a priori da lei 3.</t>
  </si>
  <si>
    <t>Número de multas a priori da lei 4.</t>
  </si>
  <si>
    <t>Número de multas a priori da lei 5.</t>
  </si>
  <si>
    <t>Número de eventos com afastamento maior que 15 dias por doença ocupacional.</t>
  </si>
  <si>
    <t xml:space="preserve">Número de eventos com afastamento maior que 15 dias não relacionados ao trabalho. </t>
  </si>
  <si>
    <t>Número de eventos com afastamento maior que 15 dias recorrentes de acidentes típicos.</t>
  </si>
  <si>
    <t>Número de eventos com afastamento maior que 15 dias recorrentes de acidentes de trajeto.</t>
  </si>
  <si>
    <t>Número de eventos com afastamento menor que 15 dias por doença ocupacional.</t>
  </si>
  <si>
    <t xml:space="preserve">Número de eventos com afastamento menor que 15 dias não relacionados ao trabalho. </t>
  </si>
  <si>
    <t>Número de eventos com afastamento menor que 15 dias recorrentes de acidentes típicos.</t>
  </si>
  <si>
    <t>Número de eventos com afastamento menor que 15 dias recorrentes de acidentes de trajeto.</t>
  </si>
  <si>
    <t>Número de eventos com óbitos por doença ocupacional.</t>
  </si>
  <si>
    <t xml:space="preserve">Número de eventos com óbitos não relacionados ao trabalho. </t>
  </si>
  <si>
    <t>Número de eventos com óbitos recorrentes de acidentes típicos.</t>
  </si>
  <si>
    <t>Número de eventos com óbitos recorrentes de acidentes de trajeto.</t>
  </si>
  <si>
    <t>Número de eventos sem afastamento por doença ocupacional.</t>
  </si>
  <si>
    <t xml:space="preserve">Número de eventos sem afastamento não relacionados ao trabalho. </t>
  </si>
  <si>
    <t>Número de eventos sem afastamento recorrentes de acidentes típicos.</t>
  </si>
  <si>
    <t>Número de eventos sem afastamento recorrentes de acidentes de trajeto.</t>
  </si>
  <si>
    <t>Número de Faltas por Ano.</t>
  </si>
  <si>
    <t>Número de Faltas</t>
  </si>
  <si>
    <t>Percentil de Frequência observado no Relatório do FAP</t>
  </si>
  <si>
    <t>Percentil de Gravidade observado no Relatório do FAP</t>
  </si>
  <si>
    <t>Percentil de Custo observado no Relatório do FAP</t>
  </si>
  <si>
    <t>Índice</t>
  </si>
  <si>
    <t>Percentil</t>
  </si>
  <si>
    <t>Histórico</t>
  </si>
  <si>
    <t>Variação Percentual do PIB atual.</t>
  </si>
  <si>
    <t>Classificação RAT do CNAE da empresa (1, 2 ou 3).</t>
  </si>
  <si>
    <t>adimensional</t>
  </si>
  <si>
    <t>Número de Funcionários que sofreu o evento</t>
  </si>
  <si>
    <t>Número de Benefícios Concedidos</t>
  </si>
  <si>
    <t>Interdições</t>
  </si>
  <si>
    <t>Eventos</t>
  </si>
  <si>
    <t>RAT Ajustado da Empresa</t>
  </si>
  <si>
    <t>Eventos atingidos pela iniciativa</t>
  </si>
  <si>
    <t>Eventos evitados</t>
  </si>
  <si>
    <t>Média ASIS</t>
  </si>
  <si>
    <t>Desvio ASIS</t>
  </si>
  <si>
    <t>AS IS</t>
  </si>
  <si>
    <t>INICIATIVA</t>
  </si>
  <si>
    <t>SUPORTE PARA A ESTIMATIVA</t>
  </si>
  <si>
    <t>Eventos atuais (ano anterior)</t>
  </si>
  <si>
    <t>% Sobre os Atingidos</t>
  </si>
  <si>
    <t>% sobre o Total</t>
  </si>
  <si>
    <t>Percentual Evitado</t>
  </si>
  <si>
    <t>Parâmetro</t>
  </si>
  <si>
    <t>Dados Projetados</t>
  </si>
  <si>
    <t>Parâmetros</t>
  </si>
  <si>
    <t>Está Duplicado?</t>
  </si>
  <si>
    <t>Parâmetros + Dados Projetados</t>
  </si>
  <si>
    <t>Fonte</t>
  </si>
  <si>
    <t>Tabela de Parâmetros do Modelo</t>
  </si>
  <si>
    <t>normaltruncada</t>
  </si>
  <si>
    <t>FolhadePagamentoFAP</t>
  </si>
  <si>
    <t>SeedFixa</t>
  </si>
  <si>
    <t>poisson</t>
  </si>
  <si>
    <t>FuncionariosBase</t>
  </si>
  <si>
    <t>calcular_fap</t>
  </si>
  <si>
    <t>calcular_seguro_patrimonial</t>
  </si>
  <si>
    <t>calcular_taxas_acidentes</t>
  </si>
  <si>
    <t>FatorB91</t>
  </si>
  <si>
    <t>FatorB92</t>
  </si>
  <si>
    <t>FatorB93</t>
  </si>
  <si>
    <t>FatorB94</t>
  </si>
  <si>
    <t>TaxaFrequencia</t>
  </si>
  <si>
    <t>TFrMaximaImagem</t>
  </si>
  <si>
    <t>TaxaGravidade</t>
  </si>
  <si>
    <t>TGrMaximaImagem</t>
  </si>
  <si>
    <t>LucroCessanteAcidenteObito</t>
  </si>
  <si>
    <t>LucroCessanteAcidenteOutros</t>
  </si>
  <si>
    <t>LucroCessanteInterdicaoFiscalizacao</t>
  </si>
  <si>
    <t>DespesasSeguroPatrimonial</t>
  </si>
  <si>
    <t>TempoComputadoMedio</t>
  </si>
  <si>
    <t>DiasUteis</t>
  </si>
  <si>
    <t>Funcao_Copiada</t>
  </si>
  <si>
    <t>EventosFrequenciaFAP</t>
  </si>
  <si>
    <t>FolhaSalarialMediaFAP</t>
  </si>
  <si>
    <t>FuncionariosMedioFAP</t>
  </si>
  <si>
    <t>TurnoverGeralMedioFAP</t>
  </si>
  <si>
    <t>CustoBeneficiosFAP_Ultimos2Anos</t>
  </si>
  <si>
    <t>IndiceFrequenciaFAP</t>
  </si>
  <si>
    <t>PercentilFrequenciaFAP</t>
  </si>
  <si>
    <t>IndiceGravidadeFAP</t>
  </si>
  <si>
    <t>IndiceCustoFAP</t>
  </si>
  <si>
    <t>PercentilCustoFAP</t>
  </si>
  <si>
    <t>FAP</t>
  </si>
  <si>
    <t>EventosTaxasFrequenciaeGravidade</t>
  </si>
  <si>
    <t>HorasHomemExposicaoRisco</t>
  </si>
  <si>
    <t>Funcao que Calcula</t>
  </si>
  <si>
    <t>Número de Parâmetros</t>
  </si>
  <si>
    <t>poisson_percentual_eventos</t>
  </si>
  <si>
    <t xml:space="preserve">Parametro 1: </t>
  </si>
  <si>
    <t xml:space="preserve">, Parametro 2: </t>
  </si>
  <si>
    <t xml:space="preserve">, Parametro 3: </t>
  </si>
  <si>
    <t xml:space="preserve">, Parametro 4: </t>
  </si>
  <si>
    <t>taxa (eventos / ano)</t>
  </si>
  <si>
    <t>Texto a Exibir</t>
  </si>
  <si>
    <t>Significado dos Parâmetros</t>
  </si>
  <si>
    <t>Nome Variável no Modelo</t>
  </si>
  <si>
    <t>Status da Coleta</t>
  </si>
  <si>
    <t>Tipo de Variável</t>
  </si>
  <si>
    <t>Nome da Variável</t>
  </si>
  <si>
    <t>Descrição da Variável</t>
  </si>
  <si>
    <t>Sugestão para Calcular/Coletar a Variável (quando aplicável)</t>
  </si>
  <si>
    <t>Origem do Dado</t>
  </si>
  <si>
    <t>2011</t>
  </si>
  <si>
    <t>2012</t>
  </si>
  <si>
    <t>2013</t>
  </si>
  <si>
    <t>2014</t>
  </si>
  <si>
    <t>2015</t>
  </si>
  <si>
    <t>2016</t>
  </si>
  <si>
    <t>Usual</t>
  </si>
  <si>
    <t>Mínimo</t>
  </si>
  <si>
    <t>Máximo</t>
  </si>
  <si>
    <t>Coluna1</t>
  </si>
  <si>
    <t>Observada</t>
  </si>
  <si>
    <t>Atendimento à Legislação1</t>
  </si>
  <si>
    <t>Atendimento a lei 1 (Lei e/ou norma relacionada a saúde e segurança do trabalho)</t>
  </si>
  <si>
    <t>Jurídico / Analista</t>
  </si>
  <si>
    <t>Atendimento à Legislação2</t>
  </si>
  <si>
    <t>Atendimento a lei 2 (Lei e/ou norma relacionada a saúde e segurança do trabalho)</t>
  </si>
  <si>
    <t>Atendimento à Legislação3</t>
  </si>
  <si>
    <t>Atendimento a lei 3 (Lei e/ou norma relacionada a saúde e segurança do trabalho)</t>
  </si>
  <si>
    <t>Atendimento à Legislação4</t>
  </si>
  <si>
    <t>Atendimento a lei 4 (Lei e/ou norma relacionada a saúde e segurança do trabalho)</t>
  </si>
  <si>
    <t>Atendimento à Legislação5</t>
  </si>
  <si>
    <t>Atendimento a lei 5 (Lei e/ou norma relacionada a saúde e segurança do trabalho)</t>
  </si>
  <si>
    <t>Custo Médio com Multa Legislação1</t>
  </si>
  <si>
    <t>R$</t>
  </si>
  <si>
    <t>Custo Médio com Multa Legislação2</t>
  </si>
  <si>
    <t>Custo Médio com Multa Legislação3</t>
  </si>
  <si>
    <t>Custo Médio com Multa Legislação4</t>
  </si>
  <si>
    <t>Custo Médio com Multa Legislação5</t>
  </si>
  <si>
    <t>Numero de multas</t>
  </si>
  <si>
    <t>Recursos Humanos / INSS</t>
  </si>
  <si>
    <t>Número Benefícios B91</t>
  </si>
  <si>
    <t>Número de Benefícios Auxílio Doença Acidentário (B91)</t>
  </si>
  <si>
    <t>Copiar o dado disponível no extrato do INSS (B91)</t>
  </si>
  <si>
    <t>Número Benefícios B92</t>
  </si>
  <si>
    <t>Número de Benefícios Aposentadorias por Invalidez Acidentária (B92)</t>
  </si>
  <si>
    <t>Copiar o dado disponível no extrato do INSS (B92)</t>
  </si>
  <si>
    <t>Número Benefícios B93</t>
  </si>
  <si>
    <t>Número de Benefícios Pensões por Morte Acidentária (B93)</t>
  </si>
  <si>
    <t>Copiar o dado disponível no extrato do INSS (B93)</t>
  </si>
  <si>
    <t>Número Benefícios B94</t>
  </si>
  <si>
    <t>Número de Benefícios Auxílio Acidente (B94)</t>
  </si>
  <si>
    <t>Copiar o dado disponível no extrato do INSS (B94)</t>
  </si>
  <si>
    <t>Aux_DespesaTotalB91</t>
  </si>
  <si>
    <t>Despesa Total com Benefícios do tipo B91</t>
  </si>
  <si>
    <t>Aux_DespesaTotalB92</t>
  </si>
  <si>
    <t>Despesa Total com Benefícios do tipo B92</t>
  </si>
  <si>
    <t>Aux_DespesaTotalB93</t>
  </si>
  <si>
    <t>Despesa Total com Benefícios do tipo B93</t>
  </si>
  <si>
    <t>Aux_DespesaTotalB94</t>
  </si>
  <si>
    <t>Despesa Total com Benefícios do tipo B94</t>
  </si>
  <si>
    <t>Despesa Total Benefícios Informada no Relatório FAP</t>
  </si>
  <si>
    <t>Custo Total de Benefícios assim como consta no relatório do FAP (obrigatório últimos 2 anos)</t>
  </si>
  <si>
    <t>Copiar o dado disponível no extrato do FAP</t>
  </si>
  <si>
    <t>Recursos Humanos / FAP</t>
  </si>
  <si>
    <t>Despesa Total com Folha de Pagamento Informada no Relatório FAP</t>
  </si>
  <si>
    <t>Funcionários FAP</t>
  </si>
  <si>
    <t>Número Total de Funcionários Informado no Relatório FAP</t>
  </si>
  <si>
    <t>Funcionários</t>
  </si>
  <si>
    <t>Índice de Custo Informado no Relatório FAP</t>
  </si>
  <si>
    <t>Índice de Frequência Informado no Relatório FAP</t>
  </si>
  <si>
    <t>Índice de Gravidade Informado no Relatório FAP</t>
  </si>
  <si>
    <t>Índice composto FAP</t>
  </si>
  <si>
    <t>Índice Composto Informado no Relatório FAP</t>
  </si>
  <si>
    <t>Percentil de Custo Informado no Relatório FAP</t>
  </si>
  <si>
    <t>Percentil de Frequência Informado no Relatório FAP</t>
  </si>
  <si>
    <t>Percentil de Gravidade Informado no Relatório FAP</t>
  </si>
  <si>
    <t>RAT Ajustado Informado no Relatório FAP</t>
  </si>
  <si>
    <t>RAT Ajustado</t>
  </si>
  <si>
    <t>Alíquota RAT Informado no Relatório FAP</t>
  </si>
  <si>
    <t>Turnover Geral Informado no Relatório do FAP</t>
  </si>
  <si>
    <t>Percentual de turnover da empresa (assim como consta no relatório do FAP)</t>
  </si>
  <si>
    <t>Aux_DespTotal_MPeInsumos</t>
  </si>
  <si>
    <t>Despesa Adicional Total com Matéria Prima e Insumos</t>
  </si>
  <si>
    <t xml:space="preserve">Despesa Adicional Total com Matéria Prima e Insumos. </t>
  </si>
  <si>
    <r>
      <t xml:space="preserve">Despesa contabilizadas como manutenção corretiva de equipamentos (mão-de-obra e materiais) e substituição de máquinas em função de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</si>
  <si>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Financeiro / Operação</t>
  </si>
  <si>
    <t>Aux_DespTotal_RefugoeRetrabalho</t>
  </si>
  <si>
    <t>Despesa Adicional Total com Refugo e Retrabalho</t>
  </si>
  <si>
    <t xml:space="preserve">Despesa Adicional Total com Refugo e Retrabalho. </t>
  </si>
  <si>
    <r>
      <t xml:space="preserve">Despesa contabilizadas como refugos/retrabalhos gerados nas operações devido acidentes e/ou devido o uso de mão-de-obra não qualificada realocada para sanar faltas e afastamentos.
</t>
    </r>
    <r>
      <rPr>
        <i/>
        <sz val="11"/>
        <color theme="1"/>
        <rFont val="Calibri"/>
        <family val="2"/>
        <scheme val="minor"/>
      </rPr>
      <t>Caso não exista este dado disponível na empresa, arbitrar três valores:  i) Despesa usual; ii) Despesa mínima possível; iii) Despesa máxima possível</t>
    </r>
  </si>
  <si>
    <t>Aux_DespTotal_Reabilitação</t>
  </si>
  <si>
    <t>Despesa Total com Reabilitação de Trabalhadores</t>
  </si>
  <si>
    <t>Despesa Total com Reabilitação de Trabalhadores afastados por acidentes e doenças ocupacionais no ano</t>
  </si>
  <si>
    <r>
      <t>Despesas que a empresa observou com reabilitação de trabalhadores que retornaram após o afastamento.</t>
    </r>
    <r>
      <rPr>
        <i/>
        <sz val="11"/>
        <color theme="1"/>
        <rFont val="Calibri"/>
        <family val="2"/>
        <scheme val="minor"/>
      </rPr>
      <t xml:space="preserve">
Caso não exista este dado disponível na empresa, arbitrar três valores:  i) Número de reabilitações usual; ii) Número de reabilitações mínimo possível; iii) Número de reabilitações máximo possível</t>
    </r>
  </si>
  <si>
    <t>Recursos Humanos</t>
  </si>
  <si>
    <t>Aux_NroTotalReabilitados</t>
  </si>
  <si>
    <t>Número Total de Trabalhadores Reabilitados</t>
  </si>
  <si>
    <t>Número Total de Trabalhadores Reabilitados no ano</t>
  </si>
  <si>
    <t>Reabilitados</t>
  </si>
  <si>
    <r>
      <t>Número total de trabalhadores que foram reabilitados pela empresa no período.</t>
    </r>
    <r>
      <rPr>
        <i/>
        <sz val="11"/>
        <color theme="1"/>
        <rFont val="Calibri"/>
        <family val="2"/>
        <scheme val="minor"/>
      </rPr>
      <t xml:space="preserve">
Caso não exista este dado disponível na empresa, arbitrar três valores:  i) Despesa usual; ii) Despesa mínima possível; iii) Despesa máxima possível</t>
    </r>
  </si>
  <si>
    <t>Aux_DespTotal_Reclamatorias</t>
  </si>
  <si>
    <t>Despesa Total com Reclamatórias Trabalhistas</t>
  </si>
  <si>
    <t>Despesa Total com Reclamatórias Trabalhistas objeto da ação relacionadas à doenças ocupacionais e acidentes do trabalho) no ano</t>
  </si>
  <si>
    <t>Caso não exista este dado disponível na empresa, arbitrar três valores:  i) Despesa usual; ii) Despesa mínima possível; iii) Despesa máxima possível</t>
  </si>
  <si>
    <t>Jurídico</t>
  </si>
  <si>
    <t>Aux_NroTotalReclamatoriasAjuizadasGanhas</t>
  </si>
  <si>
    <t>Número Total de Reclamatórias Trabalhistas Ajuizadas e Ganhas</t>
  </si>
  <si>
    <t>Número total de reclamatórias trabalhistas ajuizadas e ganhas pela empresa no ano. Número de Ações de reclamatórias trabalhistas (objeto da ação relacionadas à doenças ocupacionais e acidentes do trabalho)</t>
  </si>
  <si>
    <t>Ações trabalhistas</t>
  </si>
  <si>
    <t>Caso não exista este dado disponível na empresa, arbitrar três valores:  i) Número de reclamatórias trabalhistas ajuizadas e ganhas pelo funcionário usual; ii) Número de reclamatórias trabalhistas ajuizadas e ganhas pelo funcionário mínimo possível; iii) Número de reclamatórias trabalhistas ajuizadas e ganhas pelo funcionário máximo possível</t>
  </si>
  <si>
    <t>Aux_DespTotal_Substituicao</t>
  </si>
  <si>
    <t>Despesa Total com Substituição</t>
  </si>
  <si>
    <t>Despesa total com substituição de funcionários</t>
  </si>
  <si>
    <r>
      <t>Despesa total da áreas de RH (folha de pagamento, capacitação, rateios, outros).</t>
    </r>
    <r>
      <rPr>
        <i/>
        <sz val="11"/>
        <color theme="1"/>
        <rFont val="Calibri"/>
        <family val="2"/>
        <scheme val="minor"/>
      </rPr>
      <t xml:space="preserve">
Caso não exista este dado disponível na empresa, arbitrar três valores:  i) Despesa usual; ii) Despesa mínima possível; iii) Despesa máxima possível</t>
    </r>
  </si>
  <si>
    <t>Aux_NroTotal_Substituicao</t>
  </si>
  <si>
    <t>Número Total de Substituições (contratações)</t>
  </si>
  <si>
    <t>Número de contratações</t>
  </si>
  <si>
    <t>Caso não exista este dado disponível na empresa, arbitrar três valores:  i) Número de contratações usual; ii) Número de contratações mínimo possível; iii) Número de contratações máximo possível</t>
  </si>
  <si>
    <t>Aux_DespTotal_Recrutamento</t>
  </si>
  <si>
    <t>Despesa Total com Recrutamento</t>
  </si>
  <si>
    <r>
      <t>Despesa total da áreas de RH com recrutamento de funcionários.</t>
    </r>
    <r>
      <rPr>
        <i/>
        <sz val="11"/>
        <color theme="1"/>
        <rFont val="Calibri"/>
        <family val="2"/>
        <scheme val="minor"/>
      </rPr>
      <t xml:space="preserve">
Caso não exista este dado disponível na empresa, arbitrar três valores:  i) Despesa usual; ii) Despesa mínima possível; iii) Despesa máxima possível</t>
    </r>
  </si>
  <si>
    <t>Tempo Médio de Contratação</t>
  </si>
  <si>
    <t>Tempo de Contratação Médio em dias observado na empresa</t>
  </si>
  <si>
    <t>Dias</t>
  </si>
  <si>
    <r>
      <t>Somatório dos dias de preenchimento de cada vaga ofertada pela empresa (data de preenchimento da vaga menos data de abertura da vaga) dividido pelo número total de contratações.</t>
    </r>
    <r>
      <rPr>
        <i/>
        <sz val="11"/>
        <color theme="1"/>
        <rFont val="Calibri"/>
        <family val="2"/>
        <scheme val="minor"/>
      </rPr>
      <t xml:space="preserve">
Caso não exista este dado disponível na empresa, arbitrar três valores:  i) Tempo médio de contratação em dias usual; ii) Tempo médio de contratação em dias mínimo possível; iii) Tempo médio de contratação em dias máximo possível</t>
    </r>
  </si>
  <si>
    <t>Número de Desligamentos Involuntários (Demissões)</t>
  </si>
  <si>
    <t>Número de Desligamentos involuntários</t>
  </si>
  <si>
    <t>Número de desligamentos</t>
  </si>
  <si>
    <t>Número de demissões iniciadas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</si>
  <si>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Número de Desligamentos Voluntários (Demissões)</t>
  </si>
  <si>
    <t>Número de desligamentos voluntários iniciados pela empresa. Neste número deve ser considerado o número de demissões que não são causadas por motivos de doença ou acidentes ocupacionais, nem são desligamentos voluntários.
Caso não exista este dado disponível na empresa, arbitrar três valores:  i) Número de demissões usual; ii) Número de demissões mínimo possível; iii) Número de demissões máximo possível</t>
  </si>
  <si>
    <t>Aux_DespesaMedicaTotal</t>
  </si>
  <si>
    <t>Despesa Médica Total</t>
  </si>
  <si>
    <t>Despesa médica total</t>
  </si>
  <si>
    <r>
      <t>Despesas total da empresa no ano com medicamentos e atendimento médico para tratamento dos acidentes de trabalho</t>
    </r>
    <r>
      <rPr>
        <i/>
        <sz val="11"/>
        <rFont val="Calibri"/>
        <family val="2"/>
        <scheme val="minor"/>
      </rPr>
      <t>.
Caso não exista este dado disponível na empresa, arbitrar três valores:  i) Despesa usual; ii) Despesa mínima possível; iii) Despesa máxima possível</t>
    </r>
  </si>
  <si>
    <t>Financeiro</t>
  </si>
  <si>
    <t>Despesas Total com Plano de Saúde</t>
  </si>
  <si>
    <t>Despesas Total com plano de saúde</t>
  </si>
  <si>
    <r>
      <t>Despesas total da empresa no ano com plano de saúde para os trabalhadores</t>
    </r>
    <r>
      <rPr>
        <i/>
        <sz val="11"/>
        <rFont val="Calibri"/>
        <family val="2"/>
        <scheme val="minor"/>
      </rPr>
      <t>.
Caso não exista este dado disponível na empresa, arbitrar três valores:  i) Despesa usual; ii) Despesa mínima possível; iii) Despesa máxima possível</t>
    </r>
  </si>
  <si>
    <t>Número de Eventos de Interdição da Empresa</t>
  </si>
  <si>
    <t>Número de eventos de interdição da empresa por fiscalização relacionada a saúde e segurança do trabalhador</t>
  </si>
  <si>
    <r>
      <t>Número de ocorrências de interdições ocorridas na empresa.</t>
    </r>
    <r>
      <rPr>
        <i/>
        <sz val="11"/>
        <color theme="1"/>
        <rFont val="Calibri"/>
        <family val="2"/>
        <scheme val="minor"/>
      </rPr>
      <t xml:space="preserve">
Caso não exista este dado disponível na empresa, arbitrar três valores:  i) Número de interdições usual; ii) Número de interdições mínimo possível; iii) Número de interdições máximo possível</t>
    </r>
  </si>
  <si>
    <t>Aux_DiasMediosInterup_Obitos</t>
  </si>
  <si>
    <t>Número Total de Dias por Interrupção Operacional devido à Óbitos</t>
  </si>
  <si>
    <r>
      <t>Número total de dias de interrupção das operações da empresa devido à acidentes de trabalho com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</si>
  <si>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Aux_DiasMediosInterup_Acidentes</t>
  </si>
  <si>
    <t>Número Total de Dias por Interrupção Operacional devido à outro Acidentes</t>
  </si>
  <si>
    <r>
      <t>Número total de dias de interrupção das operações da empresa devido à acidentes de trabalho sem óbitos</t>
    </r>
    <r>
      <rPr>
        <i/>
        <sz val="11"/>
        <color theme="1"/>
        <rFont val="Calibri"/>
        <family val="2"/>
        <scheme val="minor"/>
      </rPr>
      <t xml:space="preserve">
Caso não exista este dado disponível na empresa, arbitrar três valores:  i) Número de dias de interrupção usual; ii) Número de dias de interrupção mínimo possível; iii) Número de dias de interrupção máximo possível</t>
    </r>
  </si>
  <si>
    <t>Aux_TotalDiasAfast_Men15</t>
  </si>
  <si>
    <t>Total de Dias perdidos em afastamentos menor que 15 dias</t>
  </si>
  <si>
    <t>Total de Dias perdidos em afastamentos menor que 15 dias. Afastamento são os eventos com atestados apresentados pelo trabalhador para a empresa</t>
  </si>
  <si>
    <t>Caso não exista este dado disponível na empresa, arbitrar três valores:  i)Total de Dias perdidos em afastamentos menor que 15 dias usual; ii) Total de Dias perdidos em afastamentos menor que 15 dias mínimo possível; iii) Total de Dias perdidos em afastamentos menor que 15 dias máximo possível</t>
  </si>
  <si>
    <t>Despesa Total com Folha de Pagamento (antes do RAT Ajustado)</t>
  </si>
  <si>
    <t>Número Total de Funcionários</t>
  </si>
  <si>
    <t>Número de funcionários da empresa no Ano</t>
  </si>
  <si>
    <t>Número de funcionários</t>
  </si>
  <si>
    <t>Aux_TotalHorasTrabalhadas</t>
  </si>
  <si>
    <t>Número de Total de Horas Trabalhadas</t>
  </si>
  <si>
    <t>Número de Total de Horas Trabalhadas no ano</t>
  </si>
  <si>
    <t>Horas</t>
  </si>
  <si>
    <t>LucroCessanteTotal_Fisc</t>
  </si>
  <si>
    <t>Lucro Cessante Total por Interrupções - Fiscalização</t>
  </si>
  <si>
    <t>Lucro cessante total que a empresa deixou de obter em função de interdições provocadas por fiscalizações.
Caso não exista este dado disponível na empresa, arbitrar três valores:  i) Lucro cessante - fiscalização usual; ii) Lucro cessante - fiscalização mínimo possível; iii) Lucro cessante - fiscalização máximo possível</t>
  </si>
  <si>
    <t>LucroCessanteTotal_Obitos</t>
  </si>
  <si>
    <t>Lucro Cessante Total por Interrupções - Óbitos</t>
  </si>
  <si>
    <t>Lucro cessante total que a empresa deixou de obter em função de interrupção provocadas por acidentes com óbitos.
Caso não exista este dado disponível na empresa, arbitrar três valores:  i) Lucro cessante - obtido usual; ii) Lucro cessante - óbito mínimo possível; iii) Lucro cessante - óbito máximo possível</t>
  </si>
  <si>
    <t>LucroCessanteTotal_OutrosAcid</t>
  </si>
  <si>
    <t>Lucro Cessante Total por Interrupções - Outros Acidentes</t>
  </si>
  <si>
    <t>Lucro cessante total que a empresa deixou de obter em função de interrupção provocadas por acidentes de trabalho
Caso não exista este dado disponível na empresa, arbitrar três valores:  i) Lucro cessante - outros acidente usual; ii) Lucro cessante - outros acidentes mínimo possível; iii) Lucro cessante - outros acidentes máximo possível</t>
  </si>
  <si>
    <t>Número de Afastamentos Maior 15 dias - Doença Ocupacional</t>
  </si>
  <si>
    <t>Disponível, Coletar</t>
  </si>
  <si>
    <t>Número de Afastamentos Maior 15 dias - Doença Não Relacionada ao Trabalho</t>
  </si>
  <si>
    <t>Número de Afastamentos Maior 15 dias - Acidente Típico</t>
  </si>
  <si>
    <t>Número de Afastamentos Maior 15 dias - Acidente Trajeto</t>
  </si>
  <si>
    <t>Número de Afastamentos Menor 15 dias - Doença Ocupacional</t>
  </si>
  <si>
    <t>Número de Afastamentos Menor 15 dias - Doença Não Relacionada ao Trabalho</t>
  </si>
  <si>
    <t>Número de Afastamentos Menor 15 dias - Acidente Típico</t>
  </si>
  <si>
    <t>Número de Afastamentos Menor 15 dias - Acidente Trajeto</t>
  </si>
  <si>
    <t>Número de Óbitos - Doença Ocupacional</t>
  </si>
  <si>
    <t>Número de Óbitos - Doença Não Relacionada ao Trabalho</t>
  </si>
  <si>
    <t>Número de Óbitos - Acidente Típico</t>
  </si>
  <si>
    <t>Número de Óbitos - Acidente Trajeto</t>
  </si>
  <si>
    <t>Número de Eventos sem Afastamento - Doença Ocupacional</t>
  </si>
  <si>
    <t>Número de Eventos sem Afastamento - Doença Não Relacionada ao Trabalho</t>
  </si>
  <si>
    <t>Número de Eventos sem Afastamento - Acidente Típico</t>
  </si>
  <si>
    <t>Número de Eventos sem Afastamento - Acidente Trajeto</t>
  </si>
  <si>
    <t>Aux_NroTotalDias_Faltas</t>
  </si>
  <si>
    <t>Número Total de Dias em Falta sem Atestado</t>
  </si>
  <si>
    <t>Caso não exista este dado disponível na empresa, arbitrar três valores:  i) Total de Dias perdidos no ano em faltas sem atestado usual; ii) Total de Dias perdidos no ano em faltas sem atestado mínimo possível; iii) Total de Dias perdidos no ano em faltas sem atestado máximo possível</t>
  </si>
  <si>
    <t>Aux_NroAcoesRegre</t>
  </si>
  <si>
    <t>Número Total de Ações Regressivas do INSS</t>
  </si>
  <si>
    <t>Número Total de Ações Regressivas do INSS contra a empresa</t>
  </si>
  <si>
    <t>Ações regressivas</t>
  </si>
  <si>
    <t>Percentual de Presenteísmo</t>
  </si>
  <si>
    <t>Percentual de Presenteísmo Observado na mão-de-obra na Empresa</t>
  </si>
  <si>
    <r>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r>
    <r>
      <rPr>
        <i/>
        <sz val="11"/>
        <color theme="1"/>
        <rFont val="Calibri"/>
        <family val="2"/>
        <scheme val="minor"/>
      </rPr>
      <t xml:space="preserve">
Caso não exista este dado disponível na empresa, arbitrar três valores:  i) Taxa de presenteísmo usual; ii) Taxa de presenteísmo mínimo possível; iii)Taxa de presenteísmo máximo possível</t>
    </r>
  </si>
  <si>
    <t>Analista condutor da aplicação</t>
  </si>
  <si>
    <t>Avaliação Ergonômica e Intervenção Posterior.</t>
  </si>
  <si>
    <t>Desenvolvimento de Lideranças para Prevenção de Acidentes.</t>
  </si>
  <si>
    <t>Tipo_Parâmetro</t>
  </si>
  <si>
    <t>Variável Modelo</t>
  </si>
  <si>
    <t>Coluna</t>
  </si>
  <si>
    <t>Calculado</t>
  </si>
  <si>
    <t>Tratamento-Histórico</t>
  </si>
  <si>
    <t>Aux_Soma_Eventos_Bs</t>
  </si>
  <si>
    <t>Aux_Eventos_DespesaMedica</t>
  </si>
  <si>
    <t>Evento</t>
  </si>
  <si>
    <t>Distribuicao_Padrao</t>
  </si>
  <si>
    <t>Parametro 1</t>
  </si>
  <si>
    <t>Parametro 2</t>
  </si>
  <si>
    <t>Parametro 3</t>
  </si>
  <si>
    <t>Parametro 4</t>
  </si>
  <si>
    <t>Cenario-Evento</t>
  </si>
  <si>
    <t>Formula</t>
  </si>
  <si>
    <t>Iniciativas</t>
  </si>
  <si>
    <t>Regressão</t>
  </si>
  <si>
    <t>Tempo Contratação</t>
  </si>
  <si>
    <t>Desligamentos Voluntários</t>
  </si>
  <si>
    <t>Regressões estão zeradas</t>
  </si>
  <si>
    <t>DespesasPlano_Por_Func</t>
  </si>
  <si>
    <t>*Beta Contra Intuitivo</t>
  </si>
  <si>
    <t>Obs: Pressupus que se trabalha 8 horas por dia, e dias úteis no ano.</t>
  </si>
  <si>
    <t>*Como a Folha de Pagamento não foi informada, irei dividir a folha do FAP por dois.</t>
  </si>
  <si>
    <t>Número do Benefício</t>
  </si>
  <si>
    <t>Número da CAT</t>
  </si>
  <si>
    <t>Espécie de Benefício</t>
  </si>
  <si>
    <t>Renda Mensal Inicial(RMI)(R$)</t>
  </si>
  <si>
    <t>Data de Despacho do Benefício (DDB)</t>
  </si>
  <si>
    <t>Data Inicial de Contabilização (fixada ou real)</t>
  </si>
  <si>
    <t>Data Final de Contabilização (fixada, real ou projetada)</t>
  </si>
  <si>
    <t>Duração/Expectativa de Tempo (meses)</t>
  </si>
  <si>
    <t>Total Pago/Projeção (R$)</t>
  </si>
  <si>
    <t>Data de Nascimento do Beneficiário</t>
  </si>
  <si>
    <t>B91 - Auxílio-doença por acidente de trabalho</t>
  </si>
  <si>
    <t>(Tudo)</t>
  </si>
  <si>
    <t>Rótulos de Linha</t>
  </si>
  <si>
    <t>Contagem de Número do Benefício</t>
  </si>
  <si>
    <t>Média de Total Pago/Projeção (R$)</t>
  </si>
  <si>
    <t>Soma de Total Pago/Projeção (R$)</t>
  </si>
  <si>
    <t>(vazio)</t>
  </si>
  <si>
    <t>Total Geral</t>
  </si>
  <si>
    <t>Assunto</t>
  </si>
  <si>
    <t>Como não foram disponibilizados dados de beneícios em 2016, o FAP terá que pressupor que o primeiro ano de simulação utilizará o calculo dos eventos em 2014 e 2015.</t>
  </si>
  <si>
    <t>O Valor de folha de pagamento do FAP foi aproximado dividindo-se o valor da folha informada por dois.</t>
  </si>
  <si>
    <t>Absenteismo</t>
  </si>
  <si>
    <t>O custo da Mão de Hora horário foi calculado usando o valor aproximado da folha, sobre o número de funcionários. Foi considerada uma jornada de trabalho diária de 8 horas e 365 dias, menos feriados.</t>
  </si>
  <si>
    <t>Assumiu-se como zero os custos com B92, 93 E 94 por não haver histórico.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</si>
</sst>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 #,##0.00_-;\-&quot;R$&quot;\ * #,##0.00_-;_-&quot;R$&quot;\ * &quot;-&quot;??_-;_-@_-"/>
    <numFmt numFmtId="43" formatCode="_-* #,##0.00_-;\-* #,##0.00_-;_-* &quot;-&quot;??_-;_-@_-"/>
    <numFmt numFmtId="164" formatCode="0.0%"/>
    <numFmt numFmtId="165"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sz val="9"/>
      <color indexed="81"/>
      <name val="Segoe UI"/>
      <family val="2"/>
    </font>
    <font>
      <sz val="9"/>
      <color indexed="81"/>
      <name val="Segoe UI"/>
      <charset val="1"/>
    </font>
    <font>
      <b/>
      <sz val="11"/>
      <color theme="1"/>
      <name val="Calibri"/>
      <family val="2"/>
      <scheme val="minor"/>
    </font>
    <font>
      <sz val="11"/>
      <color theme="1"/>
      <name val="Calibri"/>
      <family val="2"/>
      <scheme val="minor"/>
    </font>
    <font>
      <sz val="10"/>
      <color theme="1"/>
      <name val="Calibri"/>
      <family val="2"/>
      <scheme val="minor"/>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sz val="8"/>
      <color theme="1"/>
      <name val="Calibri"/>
      <family val="2"/>
      <scheme val="minor"/>
    </font>
    <font>
      <b/>
      <sz val="8"/>
      <color rgb="FFFFFFFF"/>
      <name val="Arial"/>
      <family val="2"/>
    </font>
    <font>
      <sz val="8"/>
      <color rgb="FF303030"/>
      <name val="Arial"/>
      <family val="2"/>
    </font>
  </fonts>
  <fills count="9">
    <fill>
      <patternFill patternType="none"/>
    </fill>
    <fill>
      <patternFill patternType="gray125"/>
    </fill>
    <fill>
      <patternFill patternType="solid">
        <fgColor theme="9" tint="0.79998168889431442"/>
        <bgColor theme="9" tint="0.79998168889431442"/>
      </patternFill>
    </fill>
    <fill>
      <patternFill patternType="solid">
        <fgColor theme="7" tint="0.39997558519241921"/>
        <bgColor theme="9" tint="0.79998168889431442"/>
      </patternFill>
    </fill>
    <fill>
      <patternFill patternType="solid">
        <fgColor theme="7" tint="0.39997558519241921"/>
        <bgColor indexed="64"/>
      </patternFill>
    </fill>
    <fill>
      <patternFill patternType="solid">
        <fgColor theme="9" tint="0.79998168889431442"/>
        <bgColor indexed="64"/>
      </patternFill>
    </fill>
    <fill>
      <patternFill patternType="solid">
        <fgColor rgb="FF669966"/>
        <bgColor indexed="64"/>
      </patternFill>
    </fill>
    <fill>
      <patternFill patternType="solid">
        <fgColor rgb="FFF7F7F7"/>
        <bgColor indexed="64"/>
      </patternFill>
    </fill>
    <fill>
      <patternFill patternType="solid">
        <fgColor rgb="FFEBEBEB"/>
        <bgColor indexed="64"/>
      </patternFill>
    </fill>
  </fills>
  <borders count="4">
    <border>
      <left/>
      <right/>
      <top/>
      <bottom/>
      <diagonal/>
    </border>
    <border>
      <left style="thin">
        <color theme="9"/>
      </left>
      <right style="thin">
        <color theme="9"/>
      </right>
      <top style="thin">
        <color theme="9"/>
      </top>
      <bottom style="thin">
        <color theme="9"/>
      </bottom>
      <diagonal/>
    </border>
    <border>
      <left/>
      <right/>
      <top style="medium">
        <color rgb="FFACACAC"/>
      </top>
      <bottom/>
      <diagonal/>
    </border>
    <border>
      <left/>
      <right/>
      <top/>
      <bottom style="medium">
        <color rgb="FFACACAC"/>
      </bottom>
      <diagonal/>
    </border>
  </borders>
  <cellStyleXfs count="6">
    <xf numFmtId="0" fontId="0" fillId="0" borderId="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cellStyleXfs>
  <cellXfs count="111">
    <xf numFmtId="0" fontId="0" fillId="0" borderId="0" xfId="0"/>
    <xf numFmtId="0" fontId="1" fillId="0" borderId="0" xfId="0" applyFont="1" applyAlignment="1">
      <alignment horizontal="center"/>
    </xf>
    <xf numFmtId="0" fontId="0" fillId="0" borderId="0" xfId="0" applyAlignment="1">
      <alignment horizontal="center"/>
    </xf>
    <xf numFmtId="44" fontId="0" fillId="0" borderId="0" xfId="1" applyFont="1"/>
    <xf numFmtId="44" fontId="0" fillId="0" borderId="0" xfId="1" applyFont="1" applyAlignment="1">
      <alignment horizontal="center"/>
    </xf>
    <xf numFmtId="0" fontId="1" fillId="0" borderId="0" xfId="0" applyFont="1"/>
    <xf numFmtId="44" fontId="1" fillId="0" borderId="0" xfId="1" applyFont="1"/>
    <xf numFmtId="0" fontId="1" fillId="0" borderId="0" xfId="0" applyFont="1" applyAlignment="1">
      <alignment horizontal="left" vertical="center"/>
    </xf>
    <xf numFmtId="0" fontId="0" fillId="0" borderId="0" xfId="0" applyAlignment="1">
      <alignment horizontal="left" vertical="center"/>
    </xf>
    <xf numFmtId="43" fontId="0" fillId="0" borderId="0" xfId="3" applyFont="1"/>
    <xf numFmtId="0" fontId="0" fillId="0" borderId="0" xfId="0" applyFont="1"/>
    <xf numFmtId="10" fontId="0" fillId="0" borderId="0" xfId="2" applyNumberFormat="1" applyFont="1"/>
    <xf numFmtId="164" fontId="0" fillId="0" borderId="0" xfId="2" applyNumberFormat="1" applyFont="1"/>
    <xf numFmtId="0" fontId="0" fillId="0" borderId="0" xfId="0" applyBorder="1"/>
    <xf numFmtId="0" fontId="0" fillId="0" borderId="0" xfId="0" applyFill="1"/>
    <xf numFmtId="0" fontId="1" fillId="0" borderId="0" xfId="0" applyFont="1" applyAlignment="1">
      <alignment horizontal="left"/>
    </xf>
    <xf numFmtId="0" fontId="0" fillId="0" borderId="0" xfId="0"/>
    <xf numFmtId="0" fontId="3" fillId="0" borderId="0" xfId="0" applyFont="1" applyFill="1" applyBorder="1" applyAlignment="1"/>
    <xf numFmtId="0" fontId="1" fillId="0" borderId="0" xfId="0" applyFont="1" applyAlignment="1">
      <alignment horizontal="center"/>
    </xf>
    <xf numFmtId="0" fontId="2" fillId="0" borderId="0" xfId="0" applyFont="1"/>
    <xf numFmtId="0" fontId="6" fillId="0" borderId="0" xfId="0" applyFont="1" applyFill="1"/>
    <xf numFmtId="0" fontId="7" fillId="0" borderId="0" xfId="0" applyFont="1" applyFill="1"/>
    <xf numFmtId="0" fontId="8" fillId="0" borderId="0" xfId="0" applyFont="1" applyFill="1"/>
    <xf numFmtId="10" fontId="8" fillId="0" borderId="0" xfId="2" applyNumberFormat="1" applyFont="1" applyFill="1"/>
    <xf numFmtId="43" fontId="8" fillId="0" borderId="0" xfId="3" applyFont="1" applyFill="1"/>
    <xf numFmtId="0" fontId="7" fillId="0" borderId="0" xfId="0" applyFont="1"/>
    <xf numFmtId="0" fontId="1" fillId="0" borderId="0" xfId="0" applyFont="1" applyFill="1" applyAlignment="1">
      <alignment vertical="center"/>
    </xf>
    <xf numFmtId="0" fontId="0" fillId="0" borderId="0" xfId="0" applyFill="1" applyAlignment="1">
      <alignment horizontal="left" vertical="center"/>
    </xf>
    <xf numFmtId="0" fontId="0" fillId="0" borderId="0" xfId="0" applyFill="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xf>
    <xf numFmtId="0" fontId="3" fillId="2" borderId="1" xfId="0" applyFont="1" applyFill="1" applyBorder="1" applyAlignment="1">
      <alignmen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1" xfId="0" applyFont="1" applyBorder="1" applyAlignment="1">
      <alignment vertical="center"/>
    </xf>
    <xf numFmtId="0" fontId="0" fillId="0" borderId="1" xfId="0" applyFont="1" applyBorder="1" applyAlignment="1">
      <alignment vertical="center"/>
    </xf>
    <xf numFmtId="0" fontId="0" fillId="0" borderId="0" xfId="0" applyFill="1" applyBorder="1" applyAlignment="1">
      <alignment horizontal="center" vertical="center"/>
    </xf>
    <xf numFmtId="0" fontId="0" fillId="0" borderId="0" xfId="0" applyFill="1" applyAlignment="1">
      <alignment vertical="center" wrapText="1"/>
    </xf>
    <xf numFmtId="0" fontId="0" fillId="0" borderId="0" xfId="0" applyFill="1" applyAlignment="1">
      <alignment horizontal="center" vertical="center"/>
    </xf>
    <xf numFmtId="0" fontId="0" fillId="2" borderId="1" xfId="0" applyFont="1" applyFill="1" applyBorder="1" applyAlignment="1">
      <alignment vertical="center"/>
    </xf>
    <xf numFmtId="0" fontId="0" fillId="0" borderId="0" xfId="0" applyFill="1" applyBorder="1" applyAlignment="1">
      <alignment vertical="center"/>
    </xf>
    <xf numFmtId="0" fontId="9" fillId="2" borderId="1" xfId="0" applyFont="1" applyFill="1" applyBorder="1" applyAlignment="1">
      <alignment vertical="center"/>
    </xf>
    <xf numFmtId="0" fontId="9" fillId="0" borderId="0" xfId="0" applyFont="1" applyFill="1" applyBorder="1" applyAlignment="1">
      <alignment horizontal="center" vertical="center"/>
    </xf>
    <xf numFmtId="0" fontId="9" fillId="0" borderId="0" xfId="0" applyFont="1" applyFill="1" applyBorder="1" applyAlignment="1">
      <alignment vertical="center"/>
    </xf>
    <xf numFmtId="0" fontId="9" fillId="0" borderId="0" xfId="0" applyFont="1" applyFill="1" applyAlignment="1">
      <alignment vertical="center"/>
    </xf>
    <xf numFmtId="0" fontId="9" fillId="0" borderId="0" xfId="0" applyFont="1" applyFill="1" applyAlignment="1">
      <alignment vertical="center" wrapText="1"/>
    </xf>
    <xf numFmtId="0" fontId="9" fillId="0" borderId="0" xfId="0" applyFont="1" applyFill="1" applyAlignment="1">
      <alignment horizontal="center" vertical="center"/>
    </xf>
    <xf numFmtId="0" fontId="9" fillId="0" borderId="1" xfId="0" applyFont="1" applyBorder="1" applyAlignment="1">
      <alignment vertical="center"/>
    </xf>
    <xf numFmtId="10" fontId="3" fillId="0" borderId="0" xfId="2" applyNumberFormat="1" applyFont="1" applyFill="1" applyAlignment="1">
      <alignment horizontal="center" vertical="center"/>
    </xf>
    <xf numFmtId="164" fontId="0" fillId="0" borderId="0" xfId="0" applyNumberFormat="1" applyFill="1" applyAlignment="1">
      <alignment vertical="center"/>
    </xf>
    <xf numFmtId="0" fontId="0" fillId="0" borderId="0" xfId="0" applyFill="1" applyBorder="1" applyAlignment="1">
      <alignment vertical="center" wrapText="1"/>
    </xf>
    <xf numFmtId="0" fontId="0" fillId="0" borderId="0" xfId="0" applyFont="1" applyFill="1" applyAlignment="1">
      <alignment vertical="center"/>
    </xf>
    <xf numFmtId="0" fontId="0" fillId="0" borderId="0" xfId="0" applyFont="1" applyFill="1" applyAlignment="1">
      <alignment vertical="center" wrapText="1"/>
    </xf>
    <xf numFmtId="0" fontId="0" fillId="0" borderId="0" xfId="0" applyFill="1" applyAlignment="1">
      <alignment horizontal="left" vertical="center" wrapText="1"/>
    </xf>
    <xf numFmtId="0" fontId="10" fillId="0" borderId="0" xfId="0" applyFont="1" applyFill="1" applyAlignment="1">
      <alignment vertical="center" wrapText="1"/>
    </xf>
    <xf numFmtId="0" fontId="0" fillId="0" borderId="0" xfId="0" applyFill="1" applyAlignment="1">
      <alignment horizontal="center" vertical="center" wrapText="1"/>
    </xf>
    <xf numFmtId="0" fontId="9" fillId="3" borderId="1" xfId="0" applyFont="1" applyFill="1" applyBorder="1" applyAlignment="1">
      <alignment vertical="center"/>
    </xf>
    <xf numFmtId="0" fontId="9" fillId="4" borderId="0" xfId="0" applyFont="1" applyFill="1" applyBorder="1" applyAlignment="1">
      <alignment horizontal="center" vertical="center"/>
    </xf>
    <xf numFmtId="0" fontId="0" fillId="4" borderId="0" xfId="0" applyFill="1" applyBorder="1" applyAlignment="1">
      <alignment vertical="center" wrapText="1"/>
    </xf>
    <xf numFmtId="0" fontId="9" fillId="4" borderId="0" xfId="0" applyFont="1" applyFill="1" applyAlignment="1">
      <alignment vertical="center"/>
    </xf>
    <xf numFmtId="0" fontId="9" fillId="4" borderId="0" xfId="0" applyFont="1" applyFill="1" applyAlignment="1">
      <alignment vertical="center" wrapText="1"/>
    </xf>
    <xf numFmtId="0" fontId="9" fillId="4" borderId="0" xfId="0" applyFont="1" applyFill="1" applyAlignment="1">
      <alignment horizontal="center" vertical="center"/>
    </xf>
    <xf numFmtId="0" fontId="0" fillId="4" borderId="0" xfId="0" applyFill="1" applyAlignment="1">
      <alignment vertical="center"/>
    </xf>
    <xf numFmtId="10" fontId="0" fillId="0" borderId="0" xfId="2" applyNumberFormat="1" applyFont="1" applyFill="1" applyAlignment="1">
      <alignment vertical="center"/>
    </xf>
    <xf numFmtId="0" fontId="0" fillId="0" borderId="0" xfId="0" applyAlignment="1">
      <alignment wrapText="1"/>
    </xf>
    <xf numFmtId="44" fontId="0" fillId="0" borderId="0" xfId="5" applyFont="1"/>
    <xf numFmtId="0" fontId="1" fillId="0" borderId="0" xfId="0" applyFont="1" applyFill="1"/>
    <xf numFmtId="0" fontId="9" fillId="0" borderId="0" xfId="0" applyFont="1" applyFill="1" applyBorder="1"/>
    <xf numFmtId="0" fontId="12" fillId="0" borderId="0" xfId="0" applyFont="1" applyFill="1" applyBorder="1"/>
    <xf numFmtId="0" fontId="12" fillId="0" borderId="0" xfId="0" applyFont="1" applyFill="1" applyBorder="1" applyAlignment="1">
      <alignment horizontal="left"/>
    </xf>
    <xf numFmtId="165" fontId="9" fillId="0" borderId="0" xfId="2" applyNumberFormat="1" applyFont="1" applyFill="1" applyBorder="1"/>
    <xf numFmtId="164" fontId="8" fillId="0" borderId="0" xfId="2" applyNumberFormat="1" applyFont="1" applyFill="1"/>
    <xf numFmtId="0" fontId="13" fillId="0" borderId="0" xfId="0" applyFont="1"/>
    <xf numFmtId="0" fontId="1" fillId="0" borderId="0" xfId="0" applyFont="1" applyFill="1" applyAlignment="1">
      <alignment horizontal="center"/>
    </xf>
    <xf numFmtId="0" fontId="1" fillId="0" borderId="0" xfId="0" applyFont="1" applyFill="1" applyAlignment="1">
      <alignment horizontal="left" vertical="center" wrapText="1"/>
    </xf>
    <xf numFmtId="43" fontId="0" fillId="5" borderId="0" xfId="3" applyFont="1" applyFill="1"/>
    <xf numFmtId="9" fontId="0" fillId="5" borderId="0" xfId="2" applyFont="1" applyFill="1"/>
    <xf numFmtId="164" fontId="0" fillId="0" borderId="0" xfId="0" applyNumberFormat="1"/>
    <xf numFmtId="0" fontId="1" fillId="0" borderId="0" xfId="0" applyFont="1" applyFill="1" applyAlignment="1">
      <alignment horizontal="center" vertical="center" wrapText="1"/>
    </xf>
    <xf numFmtId="0" fontId="1" fillId="0" borderId="0" xfId="0" applyFont="1" applyFill="1" applyAlignment="1">
      <alignment horizontal="center"/>
    </xf>
    <xf numFmtId="0" fontId="1" fillId="0" borderId="0" xfId="0" applyFont="1" applyAlignment="1">
      <alignment horizontal="center"/>
    </xf>
    <xf numFmtId="0" fontId="14" fillId="6" borderId="2" xfId="0" applyFont="1" applyFill="1" applyBorder="1" applyAlignment="1">
      <alignment horizontal="center" vertical="center" wrapText="1"/>
    </xf>
    <xf numFmtId="0" fontId="15" fillId="7" borderId="0" xfId="0" applyFont="1" applyFill="1" applyAlignment="1">
      <alignment horizontal="center" vertical="center" wrapText="1"/>
    </xf>
    <xf numFmtId="14" fontId="15" fillId="7" borderId="0" xfId="0" applyNumberFormat="1" applyFont="1" applyFill="1" applyAlignment="1">
      <alignment horizontal="center" vertical="center" wrapText="1"/>
    </xf>
    <xf numFmtId="4" fontId="15" fillId="7" borderId="0" xfId="0" applyNumberFormat="1" applyFont="1" applyFill="1" applyAlignment="1">
      <alignment horizontal="center" vertical="center" wrapText="1"/>
    </xf>
    <xf numFmtId="0" fontId="15" fillId="8" borderId="0" xfId="0" applyFont="1" applyFill="1" applyAlignment="1">
      <alignment horizontal="center" vertical="center" wrapText="1"/>
    </xf>
    <xf numFmtId="14" fontId="15" fillId="8" borderId="0" xfId="0" applyNumberFormat="1" applyFont="1" applyFill="1" applyAlignment="1">
      <alignment horizontal="center" vertical="center" wrapText="1"/>
    </xf>
    <xf numFmtId="4" fontId="15" fillId="8" borderId="0" xfId="0" applyNumberFormat="1" applyFont="1" applyFill="1" applyAlignment="1">
      <alignment horizontal="center" vertical="center" wrapText="1"/>
    </xf>
    <xf numFmtId="0" fontId="15" fillId="8" borderId="3" xfId="0" applyFont="1" applyFill="1" applyBorder="1" applyAlignment="1">
      <alignment horizontal="center" vertical="center" wrapText="1"/>
    </xf>
    <xf numFmtId="4" fontId="15" fillId="8" borderId="3" xfId="0" applyNumberFormat="1" applyFont="1" applyFill="1" applyBorder="1" applyAlignment="1">
      <alignment horizontal="center" vertical="center" wrapText="1"/>
    </xf>
    <xf numFmtId="14" fontId="15" fillId="8" borderId="3" xfId="0" applyNumberFormat="1" applyFont="1" applyFill="1" applyBorder="1" applyAlignment="1">
      <alignment horizontal="center" vertical="center" wrapText="1"/>
    </xf>
    <xf numFmtId="0" fontId="15" fillId="7" borderId="3" xfId="0" applyFont="1" applyFill="1" applyBorder="1" applyAlignment="1">
      <alignment horizontal="center" vertical="center" wrapText="1"/>
    </xf>
    <xf numFmtId="4" fontId="15" fillId="7" borderId="3" xfId="0" applyNumberFormat="1" applyFont="1" applyFill="1" applyBorder="1" applyAlignment="1">
      <alignment horizontal="center" vertical="center" wrapText="1"/>
    </xf>
    <xf numFmtId="14" fontId="15" fillId="7" borderId="3" xfId="0" applyNumberFormat="1" applyFont="1" applyFill="1" applyBorder="1" applyAlignment="1">
      <alignment horizontal="center" vertical="center" wrapText="1"/>
    </xf>
    <xf numFmtId="0" fontId="0" fillId="0" borderId="0" xfId="0" applyNumberFormat="1"/>
    <xf numFmtId="0" fontId="9" fillId="0" borderId="0" xfId="0" applyFont="1" applyFill="1" applyBorder="1" applyAlignment="1">
      <alignment horizontal="center"/>
    </xf>
    <xf numFmtId="164" fontId="9" fillId="0" borderId="0" xfId="0" applyNumberFormat="1" applyFont="1" applyFill="1" applyBorder="1" applyAlignment="1">
      <alignment vertical="center"/>
    </xf>
    <xf numFmtId="0" fontId="9" fillId="0" borderId="0" xfId="0" applyNumberFormat="1" applyFont="1" applyFill="1" applyBorder="1"/>
    <xf numFmtId="10" fontId="9" fillId="0" borderId="0" xfId="2" applyNumberFormat="1" applyFont="1" applyFill="1" applyBorder="1" applyAlignment="1">
      <alignment horizontal="center" vertical="center"/>
    </xf>
    <xf numFmtId="0" fontId="12" fillId="0" borderId="0" xfId="0" applyFont="1" applyFill="1" applyBorder="1" applyAlignment="1">
      <alignment horizontal="center"/>
    </xf>
    <xf numFmtId="0" fontId="14" fillId="6"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4" fontId="15" fillId="7" borderId="0" xfId="0" applyNumberFormat="1" applyFont="1" applyFill="1" applyBorder="1" applyAlignment="1">
      <alignment horizontal="center" vertical="center" wrapText="1"/>
    </xf>
    <xf numFmtId="14" fontId="15" fillId="7" borderId="0" xfId="0" applyNumberFormat="1" applyFont="1" applyFill="1" applyBorder="1" applyAlignment="1">
      <alignment horizontal="center" vertical="center" wrapText="1"/>
    </xf>
    <xf numFmtId="0" fontId="15" fillId="8" borderId="0" xfId="0" applyFont="1" applyFill="1" applyBorder="1" applyAlignment="1">
      <alignment horizontal="center" vertical="center" wrapText="1"/>
    </xf>
    <xf numFmtId="4" fontId="15" fillId="8" borderId="0" xfId="0" applyNumberFormat="1" applyFont="1" applyFill="1" applyBorder="1" applyAlignment="1">
      <alignment horizontal="center" vertical="center" wrapText="1"/>
    </xf>
    <xf numFmtId="14" fontId="15" fillId="8" borderId="0" xfId="0" applyNumberFormat="1" applyFont="1" applyFill="1" applyBorder="1" applyAlignment="1">
      <alignment horizontal="center" vertical="center" wrapText="1"/>
    </xf>
    <xf numFmtId="0" fontId="0" fillId="0" borderId="0" xfId="0" applyAlignment="1">
      <alignment horizontal="left"/>
    </xf>
    <xf numFmtId="0" fontId="0" fillId="0" borderId="0" xfId="0" pivotButton="1"/>
    <xf numFmtId="2" fontId="0" fillId="0" borderId="0" xfId="0" applyNumberFormat="1"/>
  </cellXfs>
  <cellStyles count="6">
    <cellStyle name="Moeda" xfId="1" builtinId="4"/>
    <cellStyle name="Moeda 2" xfId="5" xr:uid="{5360A99E-1DB5-4FEF-8B10-7182AF732C6D}"/>
    <cellStyle name="Normal" xfId="0" builtinId="0"/>
    <cellStyle name="Porcentagem" xfId="2" builtinId="5"/>
    <cellStyle name="Vírgula" xfId="3" builtinId="3"/>
    <cellStyle name="Vírgula 2" xfId="4" xr:uid="{00000000-0005-0000-0000-000004000000}"/>
  </cellStyles>
  <dxfs count="20">
    <dxf>
      <numFmt numFmtId="0" formatCode="General"/>
      <fill>
        <patternFill patternType="none">
          <fgColor rgb="FF000000"/>
          <bgColor rgb="FFFFFFFF"/>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solid">
          <fgColor indexed="64"/>
          <bgColor theme="2" tint="-9.9978637043366805E-2"/>
        </patternFill>
      </fill>
      <alignment horizontal="general" vertical="center" textRotation="0" wrapText="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general" vertical="center" textRotation="0" wrapText="1" indent="0" justifyLastLine="0" shrinkToFit="0" readingOrder="0"/>
    </dxf>
    <dxf>
      <fill>
        <patternFill patternType="solid">
          <fgColor indexed="64"/>
          <bgColor theme="2" tint="-9.9978637043366805E-2"/>
        </patternFill>
      </fill>
      <alignment horizontal="general" vertical="center" textRotation="0" wrapText="1"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vertical="center" textRotation="0" indent="0" justifyLastLine="0" shrinkToFit="0" readingOrder="0"/>
    </dxf>
    <dxf>
      <fill>
        <patternFill patternType="none">
          <fgColor indexed="64"/>
          <bgColor indexed="65"/>
        </patternFill>
      </fill>
      <alignment horizontal="center" vertical="center" textRotation="0" wrapText="0" indent="0" justifyLastLine="0" shrinkToFit="0" readingOrder="0"/>
    </dxf>
    <dxf>
      <fill>
        <patternFill patternType="none">
          <fgColor rgb="FF000000"/>
          <bgColor rgb="FFFFFFFF"/>
        </patternFill>
      </fill>
      <alignment vertical="center" textRotation="0" indent="0" justifyLastLine="0" shrinkToFit="0" readingOrder="0"/>
    </dxf>
    <dxf>
      <font>
        <b/>
        <i val="0"/>
        <strike val="0"/>
        <condense val="0"/>
        <extend val="0"/>
        <outline val="0"/>
        <shadow val="0"/>
        <u val="none"/>
        <vertAlign val="baseline"/>
        <sz val="11"/>
        <color theme="1"/>
        <name val="Calibri"/>
        <scheme val="minor"/>
      </font>
      <fill>
        <patternFill patternType="none">
          <fgColor indexed="64"/>
          <bgColor indexed="65"/>
        </patternFill>
      </fill>
      <alignmen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pivotCacheDefinition" Target="pivotCache/pivotCacheDefinition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Dieter/Documents/GitHub/Teste%20modelo/Brunin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d.docs.live.net/dev/oshcba/tests/testthat/Dado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_v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neDrive/Analise_SESI/BRS/CBA_SESI_Planilha_Empresa%20(v1.0)_BRS_v3_Ped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SemSeedFixa"/>
      <sheetName val="Cenarios"/>
      <sheetName val="Configs"/>
      <sheetName val="HistoricoFAP"/>
      <sheetName val="Dados_Projetados"/>
      <sheetName val="Parametros"/>
      <sheetName val="ListaCompletadeParametros"/>
      <sheetName val="Historico"/>
      <sheetName val="Dados_Projetados_Transposto"/>
      <sheetName val="Dados_Projetados (2)"/>
      <sheetName val="Eventos_Inic"/>
      <sheetName val="Lista_de_Parâmetr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 val="Planilha1"/>
    </sheetNames>
    <sheetDataSet>
      <sheetData sheetId="0"/>
      <sheetData sheetId="1"/>
      <sheetData sheetId="2">
        <row r="2">
          <cell r="A2">
            <v>5</v>
          </cell>
          <cell r="D2">
            <v>2017</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_de_Parâmetros"/>
      <sheetName val="Configs"/>
      <sheetName val="Dados_Projetados"/>
      <sheetName val="HistoricoFAP"/>
      <sheetName val="Cenarios"/>
      <sheetName val="Parametros"/>
      <sheetName val="ParametrosSemSeedFixa"/>
      <sheetName val="Módulos"/>
      <sheetName val="Funcoes_Inputs"/>
      <sheetName val="Funcoes_Outputs"/>
      <sheetName val="Distribuições"/>
      <sheetName val="Categorias"/>
      <sheetName val="Custos"/>
      <sheetName val="Benefícios_Capturados"/>
    </sheetNames>
    <sheetDataSet>
      <sheetData sheetId="0"/>
      <sheetData sheetId="1">
        <row r="2">
          <cell r="A2">
            <v>2</v>
          </cell>
          <cell r="C2">
            <v>3</v>
          </cell>
          <cell r="D2">
            <v>2017</v>
          </cell>
        </row>
      </sheetData>
      <sheetData sheetId="2"/>
      <sheetData sheetId="3"/>
      <sheetData sheetId="4"/>
      <sheetData sheetId="5"/>
      <sheetData sheetId="6">
        <row r="1">
          <cell r="A1" t="str">
            <v>NomeVariavel</v>
          </cell>
        </row>
      </sheetData>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ListaCompletade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FAP_ASIS_RG"/>
      <sheetName val="CONTRATACAO_ASIS"/>
      <sheetName val="REAJUSTE_ASIS"/>
      <sheetName val="ENGAJAMENTO_ASIS"/>
      <sheetName val="Plan1"/>
    </sheetNames>
    <sheetDataSet>
      <sheetData sheetId="0"/>
      <sheetData sheetId="1"/>
      <sheetData sheetId="2"/>
      <sheetData sheetId="3"/>
      <sheetData sheetId="4">
        <row r="2">
          <cell r="A2">
            <v>2</v>
          </cell>
          <cell r="C2">
            <v>3</v>
          </cell>
          <cell r="D2">
            <v>2017</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ório"/>
      <sheetName val="Ganhos_Iniciativas"/>
      <sheetName val="FAP_Tabela_Dinamica"/>
      <sheetName val="FAP_Valores"/>
      <sheetName val="Pressupostos"/>
      <sheetName val="Eventos_ASIS"/>
      <sheetName val="Eventos_Iniciativas"/>
      <sheetName val="Eventos_Iniciativas (2)"/>
      <sheetName val="Custos"/>
      <sheetName val="Iniciativas"/>
      <sheetName val="Dados projetados_cenário"/>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or" refreshedDate="43021.621617939818" createdVersion="6" refreshedVersion="6" minRefreshableVersion="3" recordCount="23" xr:uid="{5C8EA068-A02A-481C-8075-9A9F15B239C9}">
  <cacheSource type="worksheet">
    <worksheetSource ref="A1:K1048576" sheet="FAP_Valores"/>
  </cacheSource>
  <cacheFields count="11">
    <cacheField name="Número do Benefício" numFmtId="0">
      <sharedItems containsString="0" containsBlank="1" containsNumber="1" containsInteger="1" minValue="5423149238" maxValue="6111488485"/>
    </cacheField>
    <cacheField name="Número da CAT" numFmtId="0">
      <sharedItems containsString="0" containsBlank="1" containsNumber="1" containsInteger="1" minValue="0" maxValue="2015271258501"/>
    </cacheField>
    <cacheField name="Espécie de Benefício" numFmtId="0">
      <sharedItems containsBlank="1" count="2">
        <s v="B91 - Auxílio-doença por acidente de trabalho"/>
        <m/>
      </sharedItems>
    </cacheField>
    <cacheField name="Renda Mensal Inicial(RMI)(R$)" numFmtId="0">
      <sharedItems containsString="0" containsBlank="1" containsNumber="1" minValue="678" maxValue="1527.01"/>
    </cacheField>
    <cacheField name="Data de Despacho do Benefício (DDB)" numFmtId="0">
      <sharedItems containsNonDate="0" containsDate="1" containsString="0" containsBlank="1" minDate="2010-10-06T00:00:00" maxDate="2015-07-15T00:00:00"/>
    </cacheField>
    <cacheField name="Data Inicial de Contabilização (fixada ou real)" numFmtId="0">
      <sharedItems containsNonDate="0" containsDate="1" containsString="0" containsBlank="1" minDate="2010-08-14T00:00:00" maxDate="2015-07-11T00:00:00"/>
    </cacheField>
    <cacheField name="Data Final de Contabilização (fixada, real ou projetada)" numFmtId="0">
      <sharedItems containsNonDate="0" containsDate="1" containsString="0" containsBlank="1" minDate="2010-10-06T00:00:00" maxDate="2016-01-01T00:00:00"/>
    </cacheField>
    <cacheField name="Duração/Expectativa de Tempo (meses)" numFmtId="0">
      <sharedItems containsString="0" containsBlank="1" containsNumber="1" minValue="0.56669999999999998" maxValue="9.5667000000000009"/>
    </cacheField>
    <cacheField name="Total Pago/Projeção (R$)" numFmtId="0">
      <sharedItems containsString="0" containsBlank="1" containsNumber="1" minValue="796.4" maxValue="10123.254999999999"/>
    </cacheField>
    <cacheField name="Data de Nascimento do Beneficiário" numFmtId="0">
      <sharedItems containsNonDate="0" containsDate="1" containsString="0" containsBlank="1" minDate="1961-07-27T00:00:00" maxDate="1992-12-23T00:00:00"/>
    </cacheField>
    <cacheField name="Ano" numFmtId="0">
      <sharedItems containsString="0" containsBlank="1" containsNumber="1" containsInteger="1" minValue="2010" maxValue="2015" count="7">
        <n v="2010"/>
        <n v="2011"/>
        <n v="2012"/>
        <n v="2013"/>
        <n v="2014"/>
        <n v="201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n v="5423149238"/>
    <n v="2010345735601"/>
    <x v="0"/>
    <n v="679.26"/>
    <d v="2010-10-06T00:00:00"/>
    <d v="2010-08-14T00:00:00"/>
    <d v="2010-10-06T00:00:00"/>
    <n v="1.7666999999999999"/>
    <n v="1200.0260000000001"/>
    <d v="1980-01-06T00:00:00"/>
    <x v="0"/>
  </r>
  <r>
    <n v="5470723620"/>
    <n v="2012071614301"/>
    <x v="0"/>
    <n v="1196.0899999999999"/>
    <d v="2011-08-08T00:00:00"/>
    <d v="2011-07-07T00:00:00"/>
    <d v="2011-08-31T00:00:00"/>
    <n v="1.8332999999999999"/>
    <n v="2192.8319999999999"/>
    <d v="1974-06-15T00:00:00"/>
    <x v="1"/>
  </r>
  <r>
    <n v="5471652602"/>
    <n v="0"/>
    <x v="0"/>
    <n v="1021.93"/>
    <d v="2011-08-25T00:00:00"/>
    <d v="2011-07-22T00:00:00"/>
    <d v="2011-11-11T00:00:00"/>
    <n v="3.7"/>
    <n v="3781.1410000000001"/>
    <d v="1962-06-06T00:00:00"/>
    <x v="1"/>
  </r>
  <r>
    <n v="5489854550"/>
    <n v="0"/>
    <x v="0"/>
    <n v="1177.58"/>
    <d v="2011-12-28T00:00:00"/>
    <d v="2011-11-23T00:00:00"/>
    <d v="2012-05-31T00:00:00"/>
    <n v="6.2667000000000002"/>
    <n v="7379.5010000000002"/>
    <d v="1969-10-25T00:00:00"/>
    <x v="1"/>
  </r>
  <r>
    <n v="5471652602"/>
    <n v="0"/>
    <x v="0"/>
    <n v="1021.93"/>
    <d v="2011-08-25T00:00:00"/>
    <d v="2011-07-22T00:00:00"/>
    <d v="2011-11-11T00:00:00"/>
    <n v="3.7332999999999998"/>
    <n v="3815.2049999999999"/>
    <d v="1962-06-06T00:00:00"/>
    <x v="1"/>
  </r>
  <r>
    <n v="5489854550"/>
    <n v="0"/>
    <x v="0"/>
    <n v="1177.58"/>
    <d v="2011-12-28T00:00:00"/>
    <d v="2011-11-23T00:00:00"/>
    <d v="2011-12-31T00:00:00"/>
    <n v="1.2666999999999999"/>
    <n v="1491.6010000000001"/>
    <d v="1969-10-25T00:00:00"/>
    <x v="1"/>
  </r>
  <r>
    <n v="5509817077"/>
    <n v="2012199572001"/>
    <x v="0"/>
    <n v="924.82"/>
    <d v="2012-05-28T00:00:00"/>
    <d v="2012-04-11T00:00:00"/>
    <d v="2012-06-29T00:00:00"/>
    <n v="2.6333000000000002"/>
    <n v="2435.3589999999999"/>
    <d v="1990-04-25T00:00:00"/>
    <x v="2"/>
  </r>
  <r>
    <n v="5512469831"/>
    <n v="2012216747301"/>
    <x v="0"/>
    <n v="1414.78"/>
    <d v="2012-06-04T00:00:00"/>
    <d v="2012-05-02T00:00:00"/>
    <d v="2012-06-18T00:00:00"/>
    <n v="1.6"/>
    <n v="2263.6480000000001"/>
    <d v="1988-09-13T00:00:00"/>
    <x v="2"/>
  </r>
  <r>
    <n v="6009469035"/>
    <n v="2013097615601"/>
    <x v="0"/>
    <n v="846.71"/>
    <d v="2013-05-22T00:00:00"/>
    <d v="2013-03-06T00:00:00"/>
    <d v="2013-04-19T00:00:00"/>
    <n v="1.5"/>
    <n v="1270.0650000000001"/>
    <d v="1979-03-07T00:00:00"/>
    <x v="3"/>
  </r>
  <r>
    <n v="6021071640"/>
    <n v="2013253004001"/>
    <x v="0"/>
    <n v="849.46"/>
    <d v="2013-06-28T00:00:00"/>
    <d v="2013-06-07T00:00:00"/>
    <d v="2013-07-31T00:00:00"/>
    <n v="1.8"/>
    <n v="1529.028"/>
    <d v="1988-07-11T00:00:00"/>
    <x v="3"/>
  </r>
  <r>
    <n v="6030500710"/>
    <n v="0"/>
    <x v="0"/>
    <n v="914.24"/>
    <d v="2013-09-18T00:00:00"/>
    <d v="2013-08-24T00:00:00"/>
    <d v="2014-02-28T00:00:00"/>
    <n v="6.2667000000000002"/>
    <n v="5729.2370000000001"/>
    <d v="1961-07-27T00:00:00"/>
    <x v="3"/>
  </r>
  <r>
    <n v="6033250200"/>
    <n v="0"/>
    <x v="0"/>
    <n v="1015.17"/>
    <d v="2013-10-07T00:00:00"/>
    <d v="2013-09-13T00:00:00"/>
    <d v="2013-10-31T00:00:00"/>
    <n v="1.6"/>
    <n v="1624.2719999999999"/>
    <d v="1966-02-23T00:00:00"/>
    <x v="3"/>
  </r>
  <r>
    <n v="6034343724"/>
    <n v="0"/>
    <x v="0"/>
    <n v="678"/>
    <d v="2013-10-11T00:00:00"/>
    <d v="2013-09-24T00:00:00"/>
    <d v="2014-01-31T00:00:00"/>
    <n v="4.2332999999999998"/>
    <n v="2870.2"/>
    <d v="1975-06-23T00:00:00"/>
    <x v="3"/>
  </r>
  <r>
    <n v="6039773476"/>
    <n v="2013263614002"/>
    <x v="0"/>
    <n v="947.92"/>
    <d v="2013-11-20T00:00:00"/>
    <d v="2013-10-17T00:00:00"/>
    <d v="2013-11-19T00:00:00"/>
    <n v="1.1333"/>
    <n v="1074.309"/>
    <d v="1983-10-24T00:00:00"/>
    <x v="3"/>
  </r>
  <r>
    <n v="6030500710"/>
    <n v="0"/>
    <x v="0"/>
    <n v="914.24"/>
    <d v="2013-09-18T00:00:00"/>
    <d v="2013-08-24T00:00:00"/>
    <d v="2013-12-31T00:00:00"/>
    <n v="4.2667000000000002"/>
    <n v="3900.7570000000001"/>
    <d v="1961-07-27T00:00:00"/>
    <x v="3"/>
  </r>
  <r>
    <n v="6034343724"/>
    <n v="0"/>
    <x v="0"/>
    <n v="678"/>
    <d v="2013-10-11T00:00:00"/>
    <d v="2013-09-24T00:00:00"/>
    <d v="2013-12-31T00:00:00"/>
    <n v="3.2332999999999998"/>
    <n v="2192.1999999999998"/>
    <d v="1975-06-23T00:00:00"/>
    <x v="3"/>
  </r>
  <r>
    <n v="6063508922"/>
    <n v="0"/>
    <x v="0"/>
    <n v="1527.01"/>
    <d v="2014-06-09T00:00:00"/>
    <d v="2014-05-24T00:00:00"/>
    <d v="2014-06-09T00:00:00"/>
    <n v="0.56669999999999998"/>
    <n v="865.30600000000004"/>
    <d v="1973-04-14T00:00:00"/>
    <x v="4"/>
  </r>
  <r>
    <n v="6083157602"/>
    <n v="0"/>
    <x v="0"/>
    <n v="1033.96"/>
    <d v="2014-11-07T00:00:00"/>
    <d v="2014-10-25T00:00:00"/>
    <d v="2014-12-31T00:00:00"/>
    <n v="2.2332999999999998"/>
    <n v="2309.1770000000001"/>
    <d v="1961-07-27T00:00:00"/>
    <x v="4"/>
  </r>
  <r>
    <n v="6083157602"/>
    <n v="0"/>
    <x v="0"/>
    <n v="1033.96"/>
    <d v="2014-11-07T00:00:00"/>
    <d v="2014-10-25T00:00:00"/>
    <d v="2015-01-31T00:00:00"/>
    <n v="3.2332999999999998"/>
    <n v="3343.1370000000002"/>
    <d v="1961-07-27T00:00:00"/>
    <x v="4"/>
  </r>
  <r>
    <n v="6089192159"/>
    <n v="2014558811401"/>
    <x v="0"/>
    <n v="724"/>
    <d v="2015-01-05T00:00:00"/>
    <d v="2014-12-04T00:00:00"/>
    <d v="2015-01-05T00:00:00"/>
    <n v="1.1000000000000001"/>
    <n v="796.4"/>
    <d v="1992-12-22T00:00:00"/>
    <x v="5"/>
  </r>
  <r>
    <n v="6099027223"/>
    <n v="0"/>
    <x v="0"/>
    <n v="1058.18"/>
    <d v="2015-04-07T00:00:00"/>
    <d v="2015-03-15T00:00:00"/>
    <d v="2015-12-31T00:00:00"/>
    <n v="9.5667000000000009"/>
    <n v="10123.254999999999"/>
    <d v="1983-05-26T00:00:00"/>
    <x v="5"/>
  </r>
  <r>
    <n v="6111488485"/>
    <n v="2015271258501"/>
    <x v="0"/>
    <n v="1495.43"/>
    <d v="2015-07-14T00:00:00"/>
    <d v="2015-07-10T00:00:00"/>
    <d v="2015-08-09T00:00:00"/>
    <n v="1.0333000000000001"/>
    <n v="1545.278"/>
    <d v="1991-10-03T00:00:00"/>
    <x v="5"/>
  </r>
  <r>
    <m/>
    <m/>
    <x v="1"/>
    <m/>
    <m/>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23A9D5-687B-49AF-B7F0-886CA4E59800}" name="Tabela dinâmica1" cacheId="6"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D11" firstHeaderRow="0" firstDataRow="1" firstDataCol="1" rowPageCount="1" colPageCount="1"/>
  <pivotFields count="11">
    <pivotField dataField="1" subtotalTop="0" showAll="0"/>
    <pivotField subtotalTop="0" showAll="0"/>
    <pivotField axis="axisPage" subtotalTop="0" showAll="0">
      <items count="3">
        <item x="0"/>
        <item x="1"/>
        <item t="default"/>
      </items>
    </pivotField>
    <pivotField subtotalTop="0" showAll="0"/>
    <pivotField subtotalTop="0" showAll="0"/>
    <pivotField subtotalTop="0" showAll="0"/>
    <pivotField subtotalTop="0" showAll="0"/>
    <pivotField subtotalTop="0" showAll="0"/>
    <pivotField dataField="1" subtotalTop="0" showAll="0"/>
    <pivotField subtotalTop="0" showAll="0"/>
    <pivotField axis="axisRow" subtotalTop="0" showAll="0">
      <items count="8">
        <item x="0"/>
        <item x="1"/>
        <item x="2"/>
        <item x="3"/>
        <item x="4"/>
        <item x="5"/>
        <item x="6"/>
        <item t="default"/>
      </items>
    </pivotField>
  </pivotFields>
  <rowFields count="1">
    <field x="10"/>
  </rowFields>
  <rowItems count="8">
    <i>
      <x/>
    </i>
    <i>
      <x v="1"/>
    </i>
    <i>
      <x v="2"/>
    </i>
    <i>
      <x v="3"/>
    </i>
    <i>
      <x v="4"/>
    </i>
    <i>
      <x v="5"/>
    </i>
    <i>
      <x v="6"/>
    </i>
    <i t="grand">
      <x/>
    </i>
  </rowItems>
  <colFields count="1">
    <field x="-2"/>
  </colFields>
  <colItems count="3">
    <i>
      <x/>
    </i>
    <i i="1">
      <x v="1"/>
    </i>
    <i i="2">
      <x v="2"/>
    </i>
  </colItems>
  <pageFields count="1">
    <pageField fld="2" hier="-1"/>
  </pageFields>
  <dataFields count="3">
    <dataField name="Contagem de Número do Benefício" fld="0" subtotal="count" baseField="0" baseItem="0"/>
    <dataField name="Média de Total Pago/Projeção (R$)" fld="8" subtotal="average" baseField="10" baseItem="0"/>
    <dataField name="Soma de Total Pago/Projeção (R$)" fld="8" baseField="1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44338B-305C-4859-8A97-B97869E22971}" name="Tabela134" displayName="Tabela134" ref="B1:S81" totalsRowShown="0" headerRowDxfId="19" dataDxfId="18">
  <autoFilter ref="B1:S81" xr:uid="{00000000-0009-0000-0100-000003000000}"/>
  <tableColumns count="18">
    <tableColumn id="1" xr3:uid="{35C97297-956E-43CB-8766-3F199BDA94CA}" name="Status da Coleta" dataDxfId="17"/>
    <tableColumn id="2" xr3:uid="{A341974A-38D1-40B0-8876-D792C1A5CC57}" name="Tipo de Variável" dataDxfId="16"/>
    <tableColumn id="3" xr3:uid="{ADC86FF2-021B-4B24-A1F9-ACA2D5604470}" name="Nome da Variável" dataDxfId="15"/>
    <tableColumn id="6" xr3:uid="{1EA3B8A9-1449-4779-B786-C694D12EEAC0}" name="Descrição da Variável" dataDxfId="14"/>
    <tableColumn id="5" xr3:uid="{4EF7EA7C-CEAB-46C9-80E9-48B00D31A333}" name="Unidade de Medida" dataDxfId="13"/>
    <tableColumn id="7" xr3:uid="{E3B58F92-F73A-44CF-9AE3-6DB8141E2A50}" name="Sugestão para Calcular/Coletar a Variável (quando aplicável)" dataDxfId="12"/>
    <tableColumn id="24" xr3:uid="{6BB123CF-CE3F-4378-8892-361B8603B219}" name="Origem do Dado" dataDxfId="11"/>
    <tableColumn id="9" xr3:uid="{2AE7144A-D3DE-4AC4-BD9C-C6C528E8675C}" name="2011" dataDxfId="10"/>
    <tableColumn id="10" xr3:uid="{915EEACF-6D4A-4A3A-AF0D-00CC849F4790}" name="2012" dataDxfId="9"/>
    <tableColumn id="11" xr3:uid="{DB5256EF-968F-4261-859D-3C5C5E73AA8B}" name="2013" dataDxfId="8"/>
    <tableColumn id="12" xr3:uid="{0AA89CF8-5C56-4CA5-8EC2-CBC29CB22960}" name="2014" dataDxfId="7"/>
    <tableColumn id="13" xr3:uid="{071C69ED-BE63-4A9C-998F-0B6DE7411FBE}" name="2015" dataDxfId="6"/>
    <tableColumn id="14" xr3:uid="{DAB69DC1-A442-4EF0-A3D6-13CCDA8D1457}" name="2016" dataDxfId="5"/>
    <tableColumn id="17" xr3:uid="{435E7D86-C614-418C-BCD4-DF253C664F25}" name="Usual" dataDxfId="4"/>
    <tableColumn id="16" xr3:uid="{33C00E3E-1D2B-487C-863B-EBA02F4721BF}" name="Mínimo" dataDxfId="3"/>
    <tableColumn id="15" xr3:uid="{37862AC6-FD93-45C2-9CE7-8555FC7A7F0A}" name="Máximo" dataDxfId="2"/>
    <tableColumn id="4" xr3:uid="{251F60B0-795E-45F5-9108-02AB41B5BD7D}" name="Nome Variável no Modelo" dataDxfId="1"/>
    <tableColumn id="8" xr3:uid="{57611A4C-CF2A-44EC-9314-3F22ED75D1A7}" name="Coluna1" dataDxfId="0">
      <calculatedColumnFormula>AVERAGE(Tabela134[[#This Row],[2011]:[2016]])</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966DE-4634-49F5-8086-A50A2504BDED}">
  <sheetPr>
    <tabColor rgb="FF92D050"/>
  </sheetPr>
  <dimension ref="A1:B5"/>
  <sheetViews>
    <sheetView workbookViewId="0">
      <selection activeCell="A5" sqref="A5"/>
    </sheetView>
  </sheetViews>
  <sheetFormatPr defaultRowHeight="15" x14ac:dyDescent="0.25"/>
  <cols>
    <col min="1" max="1" width="9.140625" style="16"/>
    <col min="2" max="2" width="57.7109375" style="16" customWidth="1"/>
    <col min="3" max="16384" width="9.140625" style="16"/>
  </cols>
  <sheetData>
    <row r="1" spans="1:2" x14ac:dyDescent="0.25">
      <c r="A1" s="16" t="s">
        <v>604</v>
      </c>
    </row>
    <row r="2" spans="1:2" x14ac:dyDescent="0.25">
      <c r="A2" s="16" t="s">
        <v>353</v>
      </c>
      <c r="B2" s="16" t="s">
        <v>605</v>
      </c>
    </row>
    <row r="3" spans="1:2" x14ac:dyDescent="0.25">
      <c r="A3" s="16" t="s">
        <v>353</v>
      </c>
      <c r="B3" s="16" t="s">
        <v>606</v>
      </c>
    </row>
    <row r="4" spans="1:2" x14ac:dyDescent="0.25">
      <c r="A4" s="16" t="s">
        <v>607</v>
      </c>
      <c r="B4" s="16" t="s">
        <v>608</v>
      </c>
    </row>
    <row r="5" spans="1:2" x14ac:dyDescent="0.25">
      <c r="A5" s="16" t="s">
        <v>353</v>
      </c>
      <c r="B5" s="16" t="s">
        <v>609</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
  <sheetViews>
    <sheetView workbookViewId="0">
      <selection activeCell="H3" sqref="H3"/>
    </sheetView>
  </sheetViews>
  <sheetFormatPr defaultRowHeight="15" x14ac:dyDescent="0.25"/>
  <cols>
    <col min="1" max="5" width="9.140625" style="68"/>
    <col min="6" max="6" width="12.28515625" style="68" bestFit="1" customWidth="1"/>
    <col min="7" max="7" width="18.42578125" style="68" bestFit="1" customWidth="1"/>
    <col min="8" max="8" width="14" style="68" customWidth="1"/>
    <col min="9" max="12" width="18.5703125" style="68" bestFit="1" customWidth="1"/>
    <col min="13" max="13" width="23.5703125" style="68" bestFit="1" customWidth="1"/>
    <col min="14" max="14" width="12.28515625" style="68" bestFit="1" customWidth="1"/>
    <col min="15" max="16384" width="9.140625" style="68"/>
  </cols>
  <sheetData>
    <row r="1" spans="1:14" s="69" customFormat="1" x14ac:dyDescent="0.25">
      <c r="A1" s="69" t="s">
        <v>0</v>
      </c>
      <c r="B1" s="69" t="s">
        <v>89</v>
      </c>
      <c r="C1" s="69" t="s">
        <v>90</v>
      </c>
      <c r="D1" s="69" t="s">
        <v>91</v>
      </c>
      <c r="E1" s="69" t="s">
        <v>92</v>
      </c>
      <c r="F1" s="69" t="s">
        <v>1</v>
      </c>
      <c r="G1" s="100" t="s">
        <v>2</v>
      </c>
      <c r="H1" s="69" t="s">
        <v>139</v>
      </c>
      <c r="I1" s="69" t="str">
        <f>"CustoMedio_"&amp;B1</f>
        <v>CustoMedio_NB_91</v>
      </c>
      <c r="J1" s="69" t="str">
        <f t="shared" ref="J1:L1" si="0">"CustoMedio_"&amp;C1</f>
        <v>CustoMedio_NB_92</v>
      </c>
      <c r="K1" s="69" t="str">
        <f t="shared" si="0"/>
        <v>CustoMedio_NB_93</v>
      </c>
      <c r="L1" s="69" t="str">
        <f t="shared" si="0"/>
        <v>CustoMedio_NB_94</v>
      </c>
      <c r="M1" s="69" t="s">
        <v>201</v>
      </c>
      <c r="N1" s="69" t="s">
        <v>213</v>
      </c>
    </row>
    <row r="2" spans="1:14" x14ac:dyDescent="0.25">
      <c r="A2" s="68">
        <f>A3-1</f>
        <v>2015</v>
      </c>
      <c r="B2" s="96">
        <v>3</v>
      </c>
      <c r="C2" s="96">
        <v>0</v>
      </c>
      <c r="D2" s="96">
        <v>0</v>
      </c>
      <c r="E2" s="96">
        <v>0</v>
      </c>
      <c r="F2" s="68">
        <v>211</v>
      </c>
      <c r="G2" s="43">
        <f>8999160.69/2</f>
        <v>4499580.3449999997</v>
      </c>
      <c r="H2" s="97">
        <v>0.47131099999999998</v>
      </c>
      <c r="I2" s="98">
        <v>2172.5400000000004</v>
      </c>
      <c r="J2" s="68">
        <v>0</v>
      </c>
      <c r="K2" s="68">
        <v>0</v>
      </c>
      <c r="L2" s="68">
        <v>0</v>
      </c>
      <c r="M2" s="98">
        <v>6517.6200000000008</v>
      </c>
      <c r="N2" s="99">
        <v>3.6828E-2</v>
      </c>
    </row>
    <row r="3" spans="1:14" x14ac:dyDescent="0.25">
      <c r="A3" s="68">
        <f>Ano_Inicial-1</f>
        <v>2016</v>
      </c>
      <c r="B3" s="96">
        <v>3</v>
      </c>
      <c r="C3" s="96">
        <v>0</v>
      </c>
      <c r="D3" s="96">
        <v>0</v>
      </c>
      <c r="E3" s="96">
        <v>0</v>
      </c>
      <c r="F3" s="68">
        <v>209</v>
      </c>
      <c r="G3" s="43">
        <f>10568453.18/2</f>
        <v>5284226.59</v>
      </c>
      <c r="H3" s="97">
        <v>0.43571399999999999</v>
      </c>
      <c r="I3" s="98">
        <v>4154.9776666666703</v>
      </c>
      <c r="J3" s="68">
        <v>0</v>
      </c>
      <c r="K3" s="68">
        <v>0</v>
      </c>
      <c r="L3" s="68">
        <v>0</v>
      </c>
      <c r="M3" s="98">
        <v>12464.932999999999</v>
      </c>
      <c r="N3" s="99">
        <v>3.8066999999999997E-2</v>
      </c>
    </row>
  </sheetData>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7C38A-21FD-4644-A57D-A4228A4BCF1D}">
  <dimension ref="A1"/>
  <sheetViews>
    <sheetView workbookViewId="0">
      <selection activeCell="E7" sqref="E7"/>
    </sheetView>
  </sheetViews>
  <sheetFormatPr defaultRowHeight="15" x14ac:dyDescent="0.25"/>
  <cols>
    <col min="1" max="1" width="29.7109375" style="16" bestFit="1" customWidth="1"/>
    <col min="2" max="16384" width="9.140625" style="16"/>
  </cols>
  <sheetData>
    <row r="1" spans="1:1" x14ac:dyDescent="0.25">
      <c r="A1" s="5" t="s">
        <v>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94C3B-38E6-48CD-8064-2956104CA4D6}">
  <dimension ref="A1:B3"/>
  <sheetViews>
    <sheetView zoomScale="145" zoomScaleNormal="145" workbookViewId="0">
      <selection activeCell="B15" sqref="B15"/>
    </sheetView>
  </sheetViews>
  <sheetFormatPr defaultRowHeight="15" x14ac:dyDescent="0.25"/>
  <cols>
    <col min="1" max="1" width="20" style="16" customWidth="1"/>
    <col min="2" max="2" width="53.85546875" style="16" customWidth="1"/>
    <col min="3" max="16384" width="9.140625" style="16"/>
  </cols>
  <sheetData>
    <row r="1" spans="1:2" x14ac:dyDescent="0.25">
      <c r="A1" s="5" t="s">
        <v>257</v>
      </c>
      <c r="B1" s="5" t="s">
        <v>15</v>
      </c>
    </row>
    <row r="2" spans="1:2" x14ac:dyDescent="0.25">
      <c r="A2" s="16" t="s">
        <v>10</v>
      </c>
      <c r="B2" s="16" t="s">
        <v>560</v>
      </c>
    </row>
    <row r="3" spans="1:2" x14ac:dyDescent="0.25">
      <c r="A3" s="16" t="s">
        <v>19</v>
      </c>
      <c r="B3" s="16" t="s">
        <v>561</v>
      </c>
    </row>
  </sheetData>
  <pageMargins left="0.511811024" right="0.511811024" top="0.78740157499999996" bottom="0.78740157499999996" header="0.31496062000000002" footer="0.31496062000000002"/>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68E7A-31E1-4E5C-A122-2B0F577A891A}">
  <dimension ref="A1:M113"/>
  <sheetViews>
    <sheetView zoomScale="70" zoomScaleNormal="70" workbookViewId="0">
      <pane ySplit="2" topLeftCell="A21" activePane="bottomLeft" state="frozen"/>
      <selection pane="bottomLeft" activeCell="I34" sqref="I34"/>
    </sheetView>
  </sheetViews>
  <sheetFormatPr defaultRowHeight="15" x14ac:dyDescent="0.25"/>
  <cols>
    <col min="1" max="1" width="41.42578125" style="68" bestFit="1" customWidth="1"/>
    <col min="2" max="2" width="27.28515625" style="68" customWidth="1"/>
    <col min="3" max="7" width="14.140625" style="68" customWidth="1"/>
    <col min="8" max="8" width="14.140625" customWidth="1"/>
    <col min="9" max="9" width="16.42578125" customWidth="1"/>
    <col min="10" max="10" width="14.42578125" bestFit="1" customWidth="1"/>
    <col min="11" max="13" width="14.85546875" bestFit="1" customWidth="1"/>
  </cols>
  <sheetData>
    <row r="1" spans="1:13" s="16" customFormat="1" x14ac:dyDescent="0.25">
      <c r="A1" s="68" t="s">
        <v>564</v>
      </c>
      <c r="B1" s="68">
        <v>9</v>
      </c>
      <c r="C1" s="68">
        <v>10</v>
      </c>
      <c r="D1" s="68">
        <v>11</v>
      </c>
      <c r="E1" s="68">
        <v>12</v>
      </c>
      <c r="F1" s="68">
        <v>13</v>
      </c>
      <c r="G1" s="68">
        <v>14</v>
      </c>
    </row>
    <row r="2" spans="1:13" s="16" customFormat="1" x14ac:dyDescent="0.25">
      <c r="A2" s="69" t="s">
        <v>563</v>
      </c>
      <c r="B2" s="70">
        <v>2011</v>
      </c>
      <c r="C2" s="70">
        <v>2012</v>
      </c>
      <c r="D2" s="70">
        <v>2013</v>
      </c>
      <c r="E2" s="70">
        <v>2014</v>
      </c>
      <c r="F2" s="70">
        <v>2015</v>
      </c>
      <c r="G2" s="70">
        <v>2016</v>
      </c>
      <c r="H2" s="15" t="s">
        <v>318</v>
      </c>
      <c r="I2" s="20" t="s">
        <v>11</v>
      </c>
      <c r="J2" s="20" t="s">
        <v>6</v>
      </c>
      <c r="K2" s="20" t="s">
        <v>7</v>
      </c>
      <c r="L2" s="20" t="s">
        <v>8</v>
      </c>
      <c r="M2" s="20" t="s">
        <v>9</v>
      </c>
    </row>
    <row r="3" spans="1:13" x14ac:dyDescent="0.25">
      <c r="A3" s="44" t="s">
        <v>79</v>
      </c>
      <c r="B3" s="68">
        <f>VLOOKUP($A3,Histório!$A:$S,B$1,FALSE)</f>
        <v>0</v>
      </c>
      <c r="C3" s="68">
        <f>VLOOKUP($A3,Histório!$A:$S,C$1,FALSE)</f>
        <v>0</v>
      </c>
      <c r="D3" s="68">
        <f>VLOOKUP($A3,Histório!$A:$S,D$1,FALSE)</f>
        <v>0</v>
      </c>
      <c r="E3" s="68">
        <f>VLOOKUP($A3,Histório!$A:$S,E$1,FALSE)</f>
        <v>0</v>
      </c>
      <c r="F3" s="68">
        <f>VLOOKUP($A3,Histório!$A:$S,F$1,FALSE)</f>
        <v>0</v>
      </c>
      <c r="G3" s="68">
        <f>VLOOKUP($A3,Histório!$A:$S,G$1,FALSE)</f>
        <v>0</v>
      </c>
      <c r="H3" t="s">
        <v>293</v>
      </c>
    </row>
    <row r="4" spans="1:13" x14ac:dyDescent="0.25">
      <c r="A4" s="44" t="s">
        <v>179</v>
      </c>
      <c r="B4" s="68">
        <f>VLOOKUP($A4,Histório!$A:$S,B$1,FALSE)</f>
        <v>0</v>
      </c>
      <c r="C4" s="68">
        <f>VLOOKUP($A4,Histório!$A:$S,C$1,FALSE)</f>
        <v>0</v>
      </c>
      <c r="D4" s="68">
        <f>VLOOKUP($A4,Histório!$A:$S,D$1,FALSE)</f>
        <v>0</v>
      </c>
      <c r="E4" s="68">
        <f>VLOOKUP($A4,Histório!$A:$S,E$1,FALSE)</f>
        <v>0</v>
      </c>
      <c r="F4" s="68">
        <f>VLOOKUP($A4,Histório!$A:$S,F$1,FALSE)</f>
        <v>0</v>
      </c>
      <c r="G4" s="68">
        <f>VLOOKUP($A4,Histório!$A:$S,G$1,FALSE)</f>
        <v>0</v>
      </c>
      <c r="H4" s="16" t="s">
        <v>293</v>
      </c>
    </row>
    <row r="5" spans="1:13" x14ac:dyDescent="0.25">
      <c r="A5" s="44" t="s">
        <v>180</v>
      </c>
      <c r="B5" s="68">
        <f>VLOOKUP($A5,Histório!$A:$S,B$1,FALSE)</f>
        <v>0</v>
      </c>
      <c r="C5" s="68">
        <f>VLOOKUP($A5,Histório!$A:$S,C$1,FALSE)</f>
        <v>0</v>
      </c>
      <c r="D5" s="68">
        <f>VLOOKUP($A5,Histório!$A:$S,D$1,FALSE)</f>
        <v>0</v>
      </c>
      <c r="E5" s="68">
        <f>VLOOKUP($A5,Histório!$A:$S,E$1,FALSE)</f>
        <v>0</v>
      </c>
      <c r="F5" s="68">
        <f>VLOOKUP($A5,Histório!$A:$S,F$1,FALSE)</f>
        <v>0</v>
      </c>
      <c r="G5" s="68">
        <f>VLOOKUP($A5,Histório!$A:$S,G$1,FALSE)</f>
        <v>0</v>
      </c>
      <c r="H5" s="16" t="s">
        <v>293</v>
      </c>
    </row>
    <row r="6" spans="1:13" x14ac:dyDescent="0.25">
      <c r="A6" s="44" t="s">
        <v>181</v>
      </c>
      <c r="B6" s="68">
        <f>VLOOKUP($A6,Histório!$A:$S,B$1,FALSE)</f>
        <v>0</v>
      </c>
      <c r="C6" s="68">
        <f>VLOOKUP($A6,Histório!$A:$S,C$1,FALSE)</f>
        <v>0</v>
      </c>
      <c r="D6" s="68">
        <f>VLOOKUP($A6,Histório!$A:$S,D$1,FALSE)</f>
        <v>0</v>
      </c>
      <c r="E6" s="68">
        <f>VLOOKUP($A6,Histório!$A:$S,E$1,FALSE)</f>
        <v>0</v>
      </c>
      <c r="F6" s="68">
        <f>VLOOKUP($A6,Histório!$A:$S,F$1,FALSE)</f>
        <v>0</v>
      </c>
      <c r="G6" s="68">
        <f>VLOOKUP($A6,Histório!$A:$S,G$1,FALSE)</f>
        <v>0</v>
      </c>
      <c r="H6" s="16" t="s">
        <v>293</v>
      </c>
    </row>
    <row r="7" spans="1:13" x14ac:dyDescent="0.25">
      <c r="A7" s="44" t="s">
        <v>182</v>
      </c>
      <c r="B7" s="68">
        <f>VLOOKUP($A7,Histório!$A:$S,B$1,FALSE)</f>
        <v>0</v>
      </c>
      <c r="C7" s="68">
        <f>VLOOKUP($A7,Histório!$A:$S,C$1,FALSE)</f>
        <v>0</v>
      </c>
      <c r="D7" s="68">
        <f>VLOOKUP($A7,Histório!$A:$S,D$1,FALSE)</f>
        <v>0</v>
      </c>
      <c r="E7" s="68">
        <f>VLOOKUP($A7,Histório!$A:$S,E$1,FALSE)</f>
        <v>0</v>
      </c>
      <c r="F7" s="68">
        <f>VLOOKUP($A7,Histório!$A:$S,F$1,FALSE)</f>
        <v>0</v>
      </c>
      <c r="G7" s="68">
        <f>VLOOKUP($A7,Histório!$A:$S,G$1,FALSE)</f>
        <v>0</v>
      </c>
      <c r="H7" s="16" t="s">
        <v>293</v>
      </c>
    </row>
    <row r="8" spans="1:13" x14ac:dyDescent="0.25">
      <c r="A8" s="44" t="s">
        <v>178</v>
      </c>
      <c r="B8" s="68">
        <f>VLOOKUP($A8,Histório!$A:$S,B$1,FALSE)</f>
        <v>0</v>
      </c>
      <c r="C8" s="68">
        <f>VLOOKUP($A8,Histório!$A:$S,C$1,FALSE)</f>
        <v>0</v>
      </c>
      <c r="D8" s="68">
        <f>VLOOKUP($A8,Histório!$A:$S,D$1,FALSE)</f>
        <v>0</v>
      </c>
      <c r="E8" s="68">
        <f>VLOOKUP($A8,Histório!$A:$S,E$1,FALSE)</f>
        <v>0</v>
      </c>
      <c r="F8" s="68">
        <f>VLOOKUP($A8,Histório!$A:$S,F$1,FALSE)</f>
        <v>0</v>
      </c>
      <c r="G8" s="68">
        <f>VLOOKUP($A8,Histório!$A:$S,G$1,FALSE)</f>
        <v>0</v>
      </c>
      <c r="H8" s="16" t="s">
        <v>293</v>
      </c>
    </row>
    <row r="9" spans="1:13" x14ac:dyDescent="0.25">
      <c r="A9" s="44" t="s">
        <v>183</v>
      </c>
      <c r="B9" s="68">
        <f>VLOOKUP($A9,Histório!$A:$S,B$1,FALSE)</f>
        <v>0</v>
      </c>
      <c r="C9" s="68">
        <f>VLOOKUP($A9,Histório!$A:$S,C$1,FALSE)</f>
        <v>0</v>
      </c>
      <c r="D9" s="68">
        <f>VLOOKUP($A9,Histório!$A:$S,D$1,FALSE)</f>
        <v>0</v>
      </c>
      <c r="E9" s="68">
        <f>VLOOKUP($A9,Histório!$A:$S,E$1,FALSE)</f>
        <v>0</v>
      </c>
      <c r="F9" s="68">
        <f>VLOOKUP($A9,Histório!$A:$S,F$1,FALSE)</f>
        <v>0</v>
      </c>
      <c r="G9" s="68">
        <f>VLOOKUP($A9,Histório!$A:$S,G$1,FALSE)</f>
        <v>0</v>
      </c>
      <c r="H9" s="16" t="s">
        <v>293</v>
      </c>
    </row>
    <row r="10" spans="1:13" x14ac:dyDescent="0.25">
      <c r="A10" s="44" t="s">
        <v>184</v>
      </c>
      <c r="B10" s="68">
        <f>VLOOKUP($A10,Histório!$A:$S,B$1,FALSE)</f>
        <v>0</v>
      </c>
      <c r="C10" s="68">
        <f>VLOOKUP($A10,Histório!$A:$S,C$1,FALSE)</f>
        <v>0</v>
      </c>
      <c r="D10" s="68">
        <f>VLOOKUP($A10,Histório!$A:$S,D$1,FALSE)</f>
        <v>0</v>
      </c>
      <c r="E10" s="68">
        <f>VLOOKUP($A10,Histório!$A:$S,E$1,FALSE)</f>
        <v>0</v>
      </c>
      <c r="F10" s="68">
        <f>VLOOKUP($A10,Histório!$A:$S,F$1,FALSE)</f>
        <v>0</v>
      </c>
      <c r="G10" s="68">
        <f>VLOOKUP($A10,Histório!$A:$S,G$1,FALSE)</f>
        <v>0</v>
      </c>
      <c r="H10" s="16" t="s">
        <v>293</v>
      </c>
    </row>
    <row r="11" spans="1:13" x14ac:dyDescent="0.25">
      <c r="A11" s="44" t="s">
        <v>185</v>
      </c>
      <c r="B11" s="68">
        <f>VLOOKUP($A11,Histório!$A:$S,B$1,FALSE)</f>
        <v>0</v>
      </c>
      <c r="C11" s="68">
        <f>VLOOKUP($A11,Histório!$A:$S,C$1,FALSE)</f>
        <v>0</v>
      </c>
      <c r="D11" s="68">
        <f>VLOOKUP($A11,Histório!$A:$S,D$1,FALSE)</f>
        <v>0</v>
      </c>
      <c r="E11" s="68">
        <f>VLOOKUP($A11,Histório!$A:$S,E$1,FALSE)</f>
        <v>0</v>
      </c>
      <c r="F11" s="68">
        <f>VLOOKUP($A11,Histório!$A:$S,F$1,FALSE)</f>
        <v>0</v>
      </c>
      <c r="G11" s="68">
        <f>VLOOKUP($A11,Histório!$A:$S,G$1,FALSE)</f>
        <v>0</v>
      </c>
      <c r="H11" s="16" t="s">
        <v>293</v>
      </c>
    </row>
    <row r="12" spans="1:13" x14ac:dyDescent="0.25">
      <c r="A12" s="44" t="s">
        <v>186</v>
      </c>
      <c r="B12" s="68">
        <f>VLOOKUP($A12,Histório!$A:$S,B$1,FALSE)</f>
        <v>0</v>
      </c>
      <c r="C12" s="68">
        <f>VLOOKUP($A12,Histório!$A:$S,C$1,FALSE)</f>
        <v>0</v>
      </c>
      <c r="D12" s="68">
        <f>VLOOKUP($A12,Histório!$A:$S,D$1,FALSE)</f>
        <v>0</v>
      </c>
      <c r="E12" s="68">
        <f>VLOOKUP($A12,Histório!$A:$S,E$1,FALSE)</f>
        <v>0</v>
      </c>
      <c r="F12" s="68">
        <f>VLOOKUP($A12,Histório!$A:$S,F$1,FALSE)</f>
        <v>0</v>
      </c>
      <c r="G12" s="68">
        <f>VLOOKUP($A12,Histório!$A:$S,G$1,FALSE)</f>
        <v>0</v>
      </c>
      <c r="H12" s="16" t="s">
        <v>293</v>
      </c>
    </row>
    <row r="13" spans="1:13" x14ac:dyDescent="0.25">
      <c r="A13" s="44" t="s">
        <v>82</v>
      </c>
      <c r="B13" s="68">
        <f>VLOOKUP($A13,Histório!$A:$S,B$1,FALSE)</f>
        <v>0</v>
      </c>
      <c r="C13" s="68">
        <f>VLOOKUP($A13,Histório!$A:$S,C$1,FALSE)</f>
        <v>0</v>
      </c>
      <c r="D13" s="68">
        <f>VLOOKUP($A13,Histório!$A:$S,D$1,FALSE)</f>
        <v>0</v>
      </c>
      <c r="E13" s="68">
        <f>VLOOKUP($A13,Histório!$A:$S,E$1,FALSE)</f>
        <v>0</v>
      </c>
      <c r="F13" s="68">
        <f>VLOOKUP($A13,Histório!$A:$S,F$1,FALSE)</f>
        <v>0</v>
      </c>
      <c r="G13" s="68">
        <f>VLOOKUP($A13,Histório!$A:$S,G$1,FALSE)</f>
        <v>0</v>
      </c>
      <c r="H13" s="16" t="s">
        <v>293</v>
      </c>
    </row>
    <row r="14" spans="1:13" x14ac:dyDescent="0.25">
      <c r="A14" s="44" t="s">
        <v>187</v>
      </c>
      <c r="B14" s="68">
        <f>VLOOKUP($A14,Histório!$A:$S,B$1,FALSE)</f>
        <v>0</v>
      </c>
      <c r="C14" s="68">
        <f>VLOOKUP($A14,Histório!$A:$S,C$1,FALSE)</f>
        <v>0</v>
      </c>
      <c r="D14" s="68">
        <f>VLOOKUP($A14,Histório!$A:$S,D$1,FALSE)</f>
        <v>0</v>
      </c>
      <c r="E14" s="68">
        <f>VLOOKUP($A14,Histório!$A:$S,E$1,FALSE)</f>
        <v>0</v>
      </c>
      <c r="F14" s="68">
        <f>VLOOKUP($A14,Histório!$A:$S,F$1,FALSE)</f>
        <v>0</v>
      </c>
      <c r="G14" s="68">
        <f>VLOOKUP($A14,Histório!$A:$S,G$1,FALSE)</f>
        <v>0</v>
      </c>
      <c r="H14" s="16" t="s">
        <v>293</v>
      </c>
    </row>
    <row r="15" spans="1:13" x14ac:dyDescent="0.25">
      <c r="A15" s="44" t="s">
        <v>188</v>
      </c>
      <c r="B15" s="68">
        <f>VLOOKUP($A15,Histório!$A:$S,B$1,FALSE)</f>
        <v>0</v>
      </c>
      <c r="C15" s="68">
        <f>VLOOKUP($A15,Histório!$A:$S,C$1,FALSE)</f>
        <v>0</v>
      </c>
      <c r="D15" s="68">
        <f>VLOOKUP($A15,Histório!$A:$S,D$1,FALSE)</f>
        <v>0</v>
      </c>
      <c r="E15" s="68">
        <f>VLOOKUP($A15,Histório!$A:$S,E$1,FALSE)</f>
        <v>0</v>
      </c>
      <c r="F15" s="68">
        <f>VLOOKUP($A15,Histório!$A:$S,F$1,FALSE)</f>
        <v>0</v>
      </c>
      <c r="G15" s="68">
        <f>VLOOKUP($A15,Histório!$A:$S,G$1,FALSE)</f>
        <v>0</v>
      </c>
      <c r="H15" s="16" t="s">
        <v>293</v>
      </c>
    </row>
    <row r="16" spans="1:13" x14ac:dyDescent="0.25">
      <c r="A16" s="44" t="s">
        <v>189</v>
      </c>
      <c r="B16" s="68">
        <f>VLOOKUP($A16,Histório!$A:$S,B$1,FALSE)</f>
        <v>0</v>
      </c>
      <c r="C16" s="68">
        <f>VLOOKUP($A16,Histório!$A:$S,C$1,FALSE)</f>
        <v>0</v>
      </c>
      <c r="D16" s="68">
        <f>VLOOKUP($A16,Histório!$A:$S,D$1,FALSE)</f>
        <v>0</v>
      </c>
      <c r="E16" s="68">
        <f>VLOOKUP($A16,Histório!$A:$S,E$1,FALSE)</f>
        <v>0</v>
      </c>
      <c r="F16" s="68">
        <f>VLOOKUP($A16,Histório!$A:$S,F$1,FALSE)</f>
        <v>0</v>
      </c>
      <c r="G16" s="68">
        <f>VLOOKUP($A16,Histório!$A:$S,G$1,FALSE)</f>
        <v>0</v>
      </c>
      <c r="H16" s="16" t="s">
        <v>293</v>
      </c>
    </row>
    <row r="17" spans="1:13" x14ac:dyDescent="0.25">
      <c r="A17" s="44" t="s">
        <v>190</v>
      </c>
      <c r="B17" s="68">
        <f>VLOOKUP($A17,Histório!$A:$S,B$1,FALSE)</f>
        <v>0</v>
      </c>
      <c r="C17" s="68">
        <f>VLOOKUP($A17,Histório!$A:$S,C$1,FALSE)</f>
        <v>0</v>
      </c>
      <c r="D17" s="68">
        <f>VLOOKUP($A17,Histório!$A:$S,D$1,FALSE)</f>
        <v>0</v>
      </c>
      <c r="E17" s="68">
        <f>VLOOKUP($A17,Histório!$A:$S,E$1,FALSE)</f>
        <v>0</v>
      </c>
      <c r="F17" s="68">
        <f>VLOOKUP($A17,Histório!$A:$S,F$1,FALSE)</f>
        <v>0</v>
      </c>
      <c r="G17" s="68">
        <f>VLOOKUP($A17,Histório!$A:$S,G$1,FALSE)</f>
        <v>0</v>
      </c>
      <c r="H17" s="16" t="s">
        <v>293</v>
      </c>
    </row>
    <row r="18" spans="1:13" x14ac:dyDescent="0.25">
      <c r="A18" s="44" t="s">
        <v>89</v>
      </c>
      <c r="B18" s="68">
        <f>VLOOKUP($A18,Histório!$A:$S,B$1,FALSE)</f>
        <v>5</v>
      </c>
      <c r="C18" s="68">
        <f>VLOOKUP($A18,Histório!$A:$S,C$1,FALSE)</f>
        <v>2</v>
      </c>
      <c r="D18" s="68">
        <f>VLOOKUP($A18,Histório!$A:$S,D$1,FALSE)</f>
        <v>8</v>
      </c>
      <c r="E18" s="68">
        <f>VLOOKUP($A18,Histório!$A:$S,E$1,FALSE)</f>
        <v>3</v>
      </c>
      <c r="F18" s="68">
        <f>VLOOKUP($A18,Histório!$A:$S,F$1,FALSE)</f>
        <v>3</v>
      </c>
      <c r="G18" s="68">
        <f>VLOOKUP($A18,Histório!$A:$S,G$1,FALSE)</f>
        <v>0</v>
      </c>
      <c r="H18" s="16" t="s">
        <v>293</v>
      </c>
    </row>
    <row r="19" spans="1:13" x14ac:dyDescent="0.25">
      <c r="A19" s="44" t="s">
        <v>90</v>
      </c>
      <c r="B19" s="68">
        <f>VLOOKUP($A19,Histório!$A:$S,B$1,FALSE)</f>
        <v>0</v>
      </c>
      <c r="C19" s="68">
        <f>VLOOKUP($A19,Histório!$A:$S,C$1,FALSE)</f>
        <v>0</v>
      </c>
      <c r="D19" s="68">
        <f>VLOOKUP($A19,Histório!$A:$S,D$1,FALSE)</f>
        <v>0</v>
      </c>
      <c r="E19" s="68">
        <f>VLOOKUP($A19,Histório!$A:$S,E$1,FALSE)</f>
        <v>0</v>
      </c>
      <c r="F19" s="68">
        <f>VLOOKUP($A19,Histório!$A:$S,F$1,FALSE)</f>
        <v>0</v>
      </c>
      <c r="G19" s="68">
        <f>VLOOKUP($A19,Histório!$A:$S,G$1,FALSE)</f>
        <v>0</v>
      </c>
      <c r="H19" s="16" t="s">
        <v>293</v>
      </c>
    </row>
    <row r="20" spans="1:13" x14ac:dyDescent="0.25">
      <c r="A20" s="44" t="s">
        <v>91</v>
      </c>
      <c r="B20" s="68">
        <f>VLOOKUP($A20,Histório!$A:$S,B$1,FALSE)</f>
        <v>0</v>
      </c>
      <c r="C20" s="68">
        <f>VLOOKUP($A20,Histório!$A:$S,C$1,FALSE)</f>
        <v>0</v>
      </c>
      <c r="D20" s="68">
        <f>VLOOKUP($A20,Histório!$A:$S,D$1,FALSE)</f>
        <v>0</v>
      </c>
      <c r="E20" s="68">
        <f>VLOOKUP($A20,Histório!$A:$S,E$1,FALSE)</f>
        <v>0</v>
      </c>
      <c r="F20" s="68">
        <f>VLOOKUP($A20,Histório!$A:$S,F$1,FALSE)</f>
        <v>0</v>
      </c>
      <c r="G20" s="68">
        <f>VLOOKUP($A20,Histório!$A:$S,G$1,FALSE)</f>
        <v>0</v>
      </c>
      <c r="H20" s="16" t="s">
        <v>293</v>
      </c>
    </row>
    <row r="21" spans="1:13" x14ac:dyDescent="0.25">
      <c r="A21" s="44" t="s">
        <v>92</v>
      </c>
      <c r="B21" s="68">
        <f>VLOOKUP($A21,Histório!$A:$S,B$1,FALSE)</f>
        <v>0</v>
      </c>
      <c r="C21" s="68">
        <f>VLOOKUP($A21,Histório!$A:$S,C$1,FALSE)</f>
        <v>0</v>
      </c>
      <c r="D21" s="68">
        <f>VLOOKUP($A21,Histório!$A:$S,D$1,FALSE)</f>
        <v>0</v>
      </c>
      <c r="E21" s="68">
        <f>VLOOKUP($A21,Histório!$A:$S,E$1,FALSE)</f>
        <v>0</v>
      </c>
      <c r="F21" s="68">
        <f>VLOOKUP($A21,Histório!$A:$S,F$1,FALSE)</f>
        <v>0</v>
      </c>
      <c r="G21" s="68">
        <f>VLOOKUP($A21,Histório!$A:$S,G$1,FALSE)</f>
        <v>0</v>
      </c>
      <c r="H21" s="16" t="s">
        <v>293</v>
      </c>
    </row>
    <row r="22" spans="1:13" s="16" customFormat="1" x14ac:dyDescent="0.25">
      <c r="A22" s="44" t="s">
        <v>567</v>
      </c>
      <c r="B22" s="68">
        <f>SUM(B79,B77)</f>
        <v>1</v>
      </c>
      <c r="C22" s="68">
        <f t="shared" ref="C22:G22" si="0">SUM(C79,C77)</f>
        <v>2</v>
      </c>
      <c r="D22" s="68">
        <f t="shared" si="0"/>
        <v>2</v>
      </c>
      <c r="E22" s="68">
        <f t="shared" si="0"/>
        <v>3</v>
      </c>
      <c r="F22" s="68">
        <f t="shared" si="0"/>
        <v>3</v>
      </c>
      <c r="G22" s="68">
        <f t="shared" si="0"/>
        <v>0</v>
      </c>
      <c r="H22" s="16" t="s">
        <v>565</v>
      </c>
    </row>
    <row r="23" spans="1:13" s="16" customFormat="1" x14ac:dyDescent="0.25">
      <c r="A23" s="44" t="s">
        <v>328</v>
      </c>
      <c r="B23" s="68">
        <f>B18/B$22</f>
        <v>5</v>
      </c>
      <c r="C23" s="68">
        <f t="shared" ref="C23:F23" si="1">C18/C$22</f>
        <v>1</v>
      </c>
      <c r="D23" s="68">
        <f t="shared" si="1"/>
        <v>4</v>
      </c>
      <c r="E23" s="68">
        <f t="shared" si="1"/>
        <v>1</v>
      </c>
      <c r="F23" s="68">
        <f t="shared" si="1"/>
        <v>1</v>
      </c>
      <c r="G23" s="68"/>
      <c r="H23" s="16" t="s">
        <v>565</v>
      </c>
      <c r="I23" s="16" t="s">
        <v>320</v>
      </c>
      <c r="J23" s="16">
        <f>AVERAGE(B23:G23)</f>
        <v>2.4</v>
      </c>
      <c r="K23" s="16">
        <f>_xlfn.STDEV.P(B23:G23)</f>
        <v>1.7435595774162693</v>
      </c>
      <c r="L23" s="16">
        <v>0</v>
      </c>
      <c r="M23" s="16">
        <f>J23+6*K23</f>
        <v>12.861357464497617</v>
      </c>
    </row>
    <row r="24" spans="1:13" s="16" customFormat="1" x14ac:dyDescent="0.25">
      <c r="A24" s="44" t="s">
        <v>329</v>
      </c>
      <c r="B24" s="68">
        <f>B19/B$22</f>
        <v>0</v>
      </c>
      <c r="C24" s="68">
        <f>C19/C$22</f>
        <v>0</v>
      </c>
      <c r="D24" s="68">
        <f>D19/D$22</f>
        <v>0</v>
      </c>
      <c r="E24" s="68">
        <f>E19/E$22</f>
        <v>0</v>
      </c>
      <c r="F24" s="68">
        <f>F19/F$22</f>
        <v>0</v>
      </c>
      <c r="G24" s="68"/>
      <c r="H24" s="16" t="s">
        <v>565</v>
      </c>
      <c r="I24" s="16" t="s">
        <v>320</v>
      </c>
      <c r="J24" s="16">
        <f>AVERAGE(B24:G24)</f>
        <v>0</v>
      </c>
      <c r="K24" s="16">
        <f t="shared" ref="K24:K26" si="2">_xlfn.STDEV.P(B24:G24)</f>
        <v>0</v>
      </c>
      <c r="L24" s="16">
        <v>0</v>
      </c>
      <c r="M24" s="16">
        <f t="shared" ref="M24:M26" si="3">J24+6*K24</f>
        <v>0</v>
      </c>
    </row>
    <row r="25" spans="1:13" s="16" customFormat="1" x14ac:dyDescent="0.25">
      <c r="A25" s="44" t="s">
        <v>330</v>
      </c>
      <c r="B25" s="68">
        <v>1</v>
      </c>
      <c r="C25" s="68">
        <v>1</v>
      </c>
      <c r="D25" s="68">
        <v>1</v>
      </c>
      <c r="E25" s="68">
        <v>1</v>
      </c>
      <c r="F25" s="68">
        <v>1</v>
      </c>
      <c r="G25" s="68">
        <v>1</v>
      </c>
      <c r="H25" s="16" t="s">
        <v>565</v>
      </c>
      <c r="I25" s="16" t="s">
        <v>320</v>
      </c>
      <c r="J25" s="16">
        <f>AVERAGE(B25:G25)</f>
        <v>1</v>
      </c>
      <c r="K25" s="16">
        <f t="shared" si="2"/>
        <v>0</v>
      </c>
      <c r="L25" s="16">
        <v>0</v>
      </c>
      <c r="M25" s="16">
        <f t="shared" si="3"/>
        <v>1</v>
      </c>
    </row>
    <row r="26" spans="1:13" s="16" customFormat="1" x14ac:dyDescent="0.25">
      <c r="A26" s="44" t="s">
        <v>331</v>
      </c>
      <c r="B26" s="68">
        <f>B21/B$22</f>
        <v>0</v>
      </c>
      <c r="C26" s="68">
        <f t="shared" ref="C26:F26" si="4">C21/C$22</f>
        <v>0</v>
      </c>
      <c r="D26" s="68">
        <f t="shared" si="4"/>
        <v>0</v>
      </c>
      <c r="E26" s="68">
        <f t="shared" si="4"/>
        <v>0</v>
      </c>
      <c r="F26" s="68">
        <f t="shared" si="4"/>
        <v>0</v>
      </c>
      <c r="G26" s="68"/>
      <c r="H26" s="16" t="s">
        <v>565</v>
      </c>
      <c r="I26" s="16" t="s">
        <v>320</v>
      </c>
      <c r="J26" s="16">
        <f>AVERAGE(B26:G26)</f>
        <v>0</v>
      </c>
      <c r="K26" s="16">
        <f t="shared" si="2"/>
        <v>0</v>
      </c>
      <c r="L26" s="16">
        <v>0</v>
      </c>
      <c r="M26" s="16">
        <f t="shared" si="3"/>
        <v>0</v>
      </c>
    </row>
    <row r="27" spans="1:13" x14ac:dyDescent="0.25">
      <c r="A27" s="44" t="s">
        <v>415</v>
      </c>
      <c r="B27" s="68">
        <f>VLOOKUP($A27,Histório!$A:$S,B$1,FALSE)</f>
        <v>0</v>
      </c>
      <c r="C27" s="68">
        <f>VLOOKUP($A27,Histório!$A:$S,C$1,FALSE)</f>
        <v>1200.03</v>
      </c>
      <c r="D27" s="68">
        <f>VLOOKUP($A27,Histório!$A:$S,D$1,FALSE)</f>
        <v>8699.67</v>
      </c>
      <c r="E27" s="68">
        <f>VLOOKUP($A27,Histório!$A:$S,E$1,FALSE)</f>
        <v>18052.48</v>
      </c>
      <c r="F27" s="68">
        <f>VLOOKUP($A27,Histório!$A:$S,F$1,FALSE)</f>
        <v>16289.64</v>
      </c>
      <c r="G27" s="68">
        <f>VLOOKUP($A27,Histório!$A:$S,G$1,FALSE)</f>
        <v>17271.59</v>
      </c>
      <c r="H27" s="16" t="s">
        <v>293</v>
      </c>
    </row>
    <row r="28" spans="1:13" x14ac:dyDescent="0.25">
      <c r="A28" s="44" t="s">
        <v>417</v>
      </c>
      <c r="B28" s="68">
        <f>VLOOKUP($A28,Histório!$A:$S,B$1,FALSE)</f>
        <v>0</v>
      </c>
      <c r="C28" s="68">
        <f>VLOOKUP($A28,Histório!$A:$S,C$1,FALSE)</f>
        <v>0</v>
      </c>
      <c r="D28" s="68">
        <f>VLOOKUP($A28,Histório!$A:$S,D$1,FALSE)</f>
        <v>0</v>
      </c>
      <c r="E28" s="68">
        <f>VLOOKUP($A28,Histório!$A:$S,E$1,FALSE)</f>
        <v>0</v>
      </c>
      <c r="F28" s="68">
        <f>VLOOKUP($A28,Histório!$A:$S,F$1,FALSE)</f>
        <v>0</v>
      </c>
      <c r="G28" s="68">
        <f>VLOOKUP($A28,Histório!$A:$S,G$1,FALSE)</f>
        <v>0</v>
      </c>
      <c r="H28" s="16" t="s">
        <v>293</v>
      </c>
    </row>
    <row r="29" spans="1:13" x14ac:dyDescent="0.25">
      <c r="A29" s="44" t="s">
        <v>419</v>
      </c>
      <c r="B29" s="68">
        <f>VLOOKUP($A29,Histório!$A:$S,B$1,FALSE)</f>
        <v>0</v>
      </c>
      <c r="C29" s="68">
        <f>VLOOKUP($A29,Histório!$A:$S,C$1,FALSE)</f>
        <v>0</v>
      </c>
      <c r="D29" s="68">
        <f>VLOOKUP($A29,Histório!$A:$S,D$1,FALSE)</f>
        <v>0</v>
      </c>
      <c r="E29" s="68">
        <f>VLOOKUP($A29,Histório!$A:$S,E$1,FALSE)</f>
        <v>0</v>
      </c>
      <c r="F29" s="68">
        <f>VLOOKUP($A29,Histório!$A:$S,F$1,FALSE)</f>
        <v>0</v>
      </c>
      <c r="G29" s="68">
        <f>VLOOKUP($A29,Histório!$A:$S,G$1,FALSE)</f>
        <v>0</v>
      </c>
      <c r="H29" s="16" t="s">
        <v>293</v>
      </c>
    </row>
    <row r="30" spans="1:13" x14ac:dyDescent="0.25">
      <c r="A30" s="44" t="s">
        <v>421</v>
      </c>
      <c r="B30" s="68">
        <f>VLOOKUP($A30,Histório!$A:$S,B$1,FALSE)</f>
        <v>0</v>
      </c>
      <c r="C30" s="68">
        <f>VLOOKUP($A30,Histório!$A:$S,C$1,FALSE)</f>
        <v>0</v>
      </c>
      <c r="D30" s="68">
        <f>VLOOKUP($A30,Histório!$A:$S,D$1,FALSE)</f>
        <v>0</v>
      </c>
      <c r="E30" s="68">
        <f>VLOOKUP($A30,Histório!$A:$S,E$1,FALSE)</f>
        <v>0</v>
      </c>
      <c r="F30" s="68">
        <f>VLOOKUP($A30,Histório!$A:$S,F$1,FALSE)</f>
        <v>0</v>
      </c>
      <c r="G30" s="68">
        <f>VLOOKUP($A30,Histório!$A:$S,G$1,FALSE)</f>
        <v>0</v>
      </c>
      <c r="H30" s="16" t="s">
        <v>293</v>
      </c>
    </row>
    <row r="31" spans="1:13" s="16" customFormat="1" x14ac:dyDescent="0.25">
      <c r="A31" s="22" t="s">
        <v>202</v>
      </c>
      <c r="B31" s="68"/>
      <c r="C31" s="68">
        <f>C27/C18</f>
        <v>600.01499999999999</v>
      </c>
      <c r="D31" s="68">
        <f>D27/D18</f>
        <v>1087.45875</v>
      </c>
      <c r="E31" s="68">
        <f>E27/E18</f>
        <v>6017.4933333333329</v>
      </c>
      <c r="F31" s="68">
        <f>F27/F18</f>
        <v>5429.88</v>
      </c>
      <c r="G31" s="68"/>
      <c r="H31" s="16" t="s">
        <v>565</v>
      </c>
      <c r="I31" s="16" t="s">
        <v>320</v>
      </c>
      <c r="J31" s="16">
        <f>AVERAGE(B31:G31)</f>
        <v>3283.7117708333335</v>
      </c>
      <c r="K31" s="16">
        <f>_xlfn.STDEV.P(B31:G31)</f>
        <v>2454.8602500269808</v>
      </c>
      <c r="L31" s="16">
        <v>0</v>
      </c>
      <c r="M31" s="16">
        <f>J31+6*K31</f>
        <v>18012.873270995216</v>
      </c>
    </row>
    <row r="32" spans="1:13" s="16" customFormat="1" x14ac:dyDescent="0.25">
      <c r="A32" s="22" t="s">
        <v>203</v>
      </c>
      <c r="B32" s="68" t="e">
        <f t="shared" ref="B32:G32" si="5">B28/B19</f>
        <v>#DIV/0!</v>
      </c>
      <c r="C32" s="68" t="e">
        <f t="shared" si="5"/>
        <v>#DIV/0!</v>
      </c>
      <c r="D32" s="68" t="e">
        <f t="shared" si="5"/>
        <v>#DIV/0!</v>
      </c>
      <c r="E32" s="68" t="e">
        <f t="shared" si="5"/>
        <v>#DIV/0!</v>
      </c>
      <c r="F32" s="68" t="e">
        <f t="shared" si="5"/>
        <v>#DIV/0!</v>
      </c>
      <c r="G32" s="68" t="e">
        <f t="shared" si="5"/>
        <v>#DIV/0!</v>
      </c>
      <c r="H32" s="16" t="s">
        <v>565</v>
      </c>
      <c r="I32" s="16" t="s">
        <v>36</v>
      </c>
      <c r="J32" s="16">
        <v>0</v>
      </c>
      <c r="K32" s="16">
        <v>0</v>
      </c>
      <c r="L32" s="16">
        <v>0</v>
      </c>
      <c r="M32" s="16">
        <f t="shared" ref="M32:M34" si="6">J32+6*K32</f>
        <v>0</v>
      </c>
    </row>
    <row r="33" spans="1:13" s="16" customFormat="1" x14ac:dyDescent="0.25">
      <c r="A33" s="22" t="s">
        <v>204</v>
      </c>
      <c r="B33" s="68" t="e">
        <f t="shared" ref="B33:G33" si="7">B29/B20</f>
        <v>#DIV/0!</v>
      </c>
      <c r="C33" s="68" t="e">
        <f t="shared" si="7"/>
        <v>#DIV/0!</v>
      </c>
      <c r="D33" s="68" t="e">
        <f t="shared" si="7"/>
        <v>#DIV/0!</v>
      </c>
      <c r="E33" s="68" t="e">
        <f t="shared" si="7"/>
        <v>#DIV/0!</v>
      </c>
      <c r="F33" s="68" t="e">
        <f t="shared" si="7"/>
        <v>#DIV/0!</v>
      </c>
      <c r="G33" s="68" t="e">
        <f t="shared" si="7"/>
        <v>#DIV/0!</v>
      </c>
      <c r="H33" s="16" t="s">
        <v>565</v>
      </c>
      <c r="I33" s="16" t="s">
        <v>36</v>
      </c>
      <c r="J33" s="16">
        <v>0</v>
      </c>
      <c r="K33" s="16">
        <v>0</v>
      </c>
      <c r="L33" s="16">
        <v>0</v>
      </c>
      <c r="M33" s="16">
        <f t="shared" si="6"/>
        <v>0</v>
      </c>
    </row>
    <row r="34" spans="1:13" s="16" customFormat="1" x14ac:dyDescent="0.25">
      <c r="A34" s="22" t="s">
        <v>205</v>
      </c>
      <c r="B34" s="68" t="e">
        <f t="shared" ref="B34:G34" si="8">B30/B21</f>
        <v>#DIV/0!</v>
      </c>
      <c r="C34" s="68" t="e">
        <f t="shared" si="8"/>
        <v>#DIV/0!</v>
      </c>
      <c r="D34" s="68" t="e">
        <f t="shared" si="8"/>
        <v>#DIV/0!</v>
      </c>
      <c r="E34" s="68" t="e">
        <f t="shared" si="8"/>
        <v>#DIV/0!</v>
      </c>
      <c r="F34" s="68" t="e">
        <f t="shared" si="8"/>
        <v>#DIV/0!</v>
      </c>
      <c r="G34" s="68" t="e">
        <f t="shared" si="8"/>
        <v>#DIV/0!</v>
      </c>
      <c r="H34" s="16" t="s">
        <v>565</v>
      </c>
      <c r="I34" s="16" t="s">
        <v>36</v>
      </c>
      <c r="J34" s="16">
        <v>0</v>
      </c>
      <c r="K34" s="16">
        <v>0</v>
      </c>
      <c r="L34" s="16">
        <v>0</v>
      </c>
      <c r="M34" s="16">
        <f t="shared" si="6"/>
        <v>0</v>
      </c>
    </row>
    <row r="35" spans="1:13" x14ac:dyDescent="0.25">
      <c r="A35" s="44" t="s">
        <v>201</v>
      </c>
      <c r="B35" s="68">
        <f>VLOOKUP($A35,Histório!$A:$S,B$1,FALSE)</f>
        <v>0</v>
      </c>
      <c r="C35" s="68">
        <f>VLOOKUP($A35,Histório!$A:$S,C$1,FALSE)</f>
        <v>1200</v>
      </c>
      <c r="D35" s="68">
        <f>VLOOKUP($A35,Histório!$A:$S,D$1,FALSE)</f>
        <v>8699.67</v>
      </c>
      <c r="E35" s="68">
        <f>VLOOKUP($A35,Histório!$A:$S,E$1,FALSE)</f>
        <v>18052.48</v>
      </c>
      <c r="F35" s="68">
        <f>VLOOKUP($A35,Histório!$A:$S,F$1,FALSE)</f>
        <v>16289.64</v>
      </c>
      <c r="G35" s="68">
        <f>VLOOKUP($A35,Histório!$A:$S,G$1,FALSE)</f>
        <v>17271.59</v>
      </c>
      <c r="H35" s="16" t="s">
        <v>293</v>
      </c>
    </row>
    <row r="36" spans="1:13" x14ac:dyDescent="0.25">
      <c r="A36" s="44" t="s">
        <v>321</v>
      </c>
      <c r="B36" s="68">
        <f>VLOOKUP($A36,Histório!$A:$S,B$1,FALSE)</f>
        <v>0</v>
      </c>
      <c r="C36" s="68">
        <f>VLOOKUP($A36,Histório!$A:$S,C$1,FALSE)</f>
        <v>2961118.67</v>
      </c>
      <c r="D36" s="68">
        <f>VLOOKUP($A36,Histório!$A:$S,D$1,FALSE)</f>
        <v>6206886.4900000002</v>
      </c>
      <c r="E36" s="68">
        <f>VLOOKUP($A36,Histório!$A:$S,E$1,FALSE)</f>
        <v>8999160.6899999995</v>
      </c>
      <c r="F36" s="68">
        <f>VLOOKUP($A36,Histório!$A:$S,F$1,FALSE)</f>
        <v>10568453.18</v>
      </c>
      <c r="G36" s="68">
        <f>VLOOKUP($A36,Histório!$A:$S,G$1,FALSE)</f>
        <v>11099906.109999999</v>
      </c>
      <c r="H36" s="16" t="s">
        <v>293</v>
      </c>
    </row>
    <row r="37" spans="1:13" x14ac:dyDescent="0.25">
      <c r="A37" s="44" t="s">
        <v>428</v>
      </c>
      <c r="B37" s="68">
        <f>VLOOKUP($A37,Histório!$A:$S,B$1,FALSE)</f>
        <v>0</v>
      </c>
      <c r="C37" s="68">
        <f>VLOOKUP($A37,Histório!$A:$S,C$1,FALSE)</f>
        <v>79.291700000000006</v>
      </c>
      <c r="D37" s="68">
        <f>VLOOKUP($A37,Histório!$A:$S,D$1,FALSE)</f>
        <v>153.41669999999999</v>
      </c>
      <c r="E37" s="68">
        <f>VLOOKUP($A37,Histório!$A:$S,E$1,FALSE)</f>
        <v>229.66669999999999</v>
      </c>
      <c r="F37" s="68">
        <f>VLOOKUP($A37,Histório!$A:$S,F$1,FALSE)</f>
        <v>256.16669999999999</v>
      </c>
      <c r="G37" s="68">
        <f>VLOOKUP($A37,Histório!$A:$S,G$1,FALSE)</f>
        <v>240</v>
      </c>
      <c r="H37" s="16" t="s">
        <v>293</v>
      </c>
    </row>
    <row r="38" spans="1:13" x14ac:dyDescent="0.25">
      <c r="A38" s="44" t="s">
        <v>248</v>
      </c>
      <c r="B38" s="68">
        <f>VLOOKUP($A38,Histório!$A:$S,B$1,FALSE)</f>
        <v>0</v>
      </c>
      <c r="C38" s="68">
        <f>VLOOKUP($A38,Histório!$A:$S,C$1,FALSE)</f>
        <v>0.40529999999999999</v>
      </c>
      <c r="D38" s="68">
        <f>VLOOKUP($A38,Histório!$A:$S,D$1,FALSE)</f>
        <v>1.4016</v>
      </c>
      <c r="E38" s="68">
        <f>VLOOKUP($A38,Histório!$A:$S,E$1,FALSE)</f>
        <v>2.0059999999999998</v>
      </c>
      <c r="F38" s="68">
        <f>VLOOKUP($A38,Histório!$A:$S,F$1,FALSE)</f>
        <v>1.5412999999999999</v>
      </c>
      <c r="G38" s="68">
        <f>VLOOKUP($A38,Histório!$A:$S,G$1,FALSE)</f>
        <v>1.556</v>
      </c>
      <c r="H38" s="16" t="s">
        <v>293</v>
      </c>
    </row>
    <row r="39" spans="1:13" x14ac:dyDescent="0.25">
      <c r="A39" s="44" t="s">
        <v>246</v>
      </c>
      <c r="B39" s="68">
        <f>VLOOKUP($A39,Histório!$A:$S,B$1,FALSE)</f>
        <v>0</v>
      </c>
      <c r="C39" s="68">
        <f>VLOOKUP($A39,Histório!$A:$S,C$1,FALSE)</f>
        <v>201.7867</v>
      </c>
      <c r="D39" s="68">
        <f>VLOOKUP($A39,Histório!$A:$S,D$1,FALSE)</f>
        <v>221.61869999999999</v>
      </c>
      <c r="E39" s="68">
        <f>VLOOKUP($A39,Histório!$A:$S,E$1,FALSE)</f>
        <v>178.5196</v>
      </c>
      <c r="F39" s="68">
        <f>VLOOKUP($A39,Histório!$A:$S,F$1,FALSE)</f>
        <v>222.51140000000001</v>
      </c>
      <c r="G39" s="68">
        <f>VLOOKUP($A39,Histório!$A:$S,G$1,FALSE)</f>
        <v>262.5</v>
      </c>
      <c r="H39" s="16" t="s">
        <v>293</v>
      </c>
    </row>
    <row r="40" spans="1:13" x14ac:dyDescent="0.25">
      <c r="A40" s="44" t="s">
        <v>247</v>
      </c>
      <c r="B40" s="68">
        <f>VLOOKUP($A40,Histório!$A:$S,B$1,FALSE)</f>
        <v>0</v>
      </c>
      <c r="C40" s="68">
        <f>VLOOKUP($A40,Histório!$A:$S,C$1,FALSE)</f>
        <v>1.2612000000000001</v>
      </c>
      <c r="D40" s="68">
        <f>VLOOKUP($A40,Histório!$A:$S,D$1,FALSE)</f>
        <v>2.6073</v>
      </c>
      <c r="E40" s="68">
        <f>VLOOKUP($A40,Histório!$A:$S,E$1,FALSE)</f>
        <v>2.1770999999999998</v>
      </c>
      <c r="F40" s="68">
        <f>VLOOKUP($A40,Histório!$A:$S,F$1,FALSE)</f>
        <v>3.1230000000000002</v>
      </c>
      <c r="G40" s="68">
        <f>VLOOKUP($A40,Histório!$A:$S,G$1,FALSE)</f>
        <v>3.3332999999999999</v>
      </c>
      <c r="H40" s="16" t="s">
        <v>293</v>
      </c>
    </row>
    <row r="41" spans="1:13" x14ac:dyDescent="0.25">
      <c r="A41" s="44" t="s">
        <v>434</v>
      </c>
      <c r="B41" s="68">
        <f>VLOOKUP($A41,Histório!$A:$S,B$1,FALSE)</f>
        <v>0</v>
      </c>
      <c r="C41" s="68">
        <f>VLOOKUP($A41,Histório!$A:$S,C$1,FALSE)</f>
        <v>1.0848</v>
      </c>
      <c r="D41" s="68">
        <f>VLOOKUP($A41,Histório!$A:$S,D$1,FALSE)</f>
        <v>1.2454000000000001</v>
      </c>
      <c r="E41" s="68">
        <f>VLOOKUP($A41,Histório!$A:$S,E$1,FALSE)</f>
        <v>1.2430000000000001</v>
      </c>
      <c r="F41" s="68">
        <f>VLOOKUP($A41,Histório!$A:$S,F$1,FALSE)</f>
        <v>1.2276</v>
      </c>
      <c r="G41" s="68">
        <f>VLOOKUP($A41,Histório!$A:$S,G$1,FALSE)</f>
        <v>1.2688999999999999</v>
      </c>
      <c r="H41" s="16" t="s">
        <v>293</v>
      </c>
    </row>
    <row r="42" spans="1:13" x14ac:dyDescent="0.25">
      <c r="A42" s="44" t="s">
        <v>251</v>
      </c>
      <c r="B42" s="68">
        <f>VLOOKUP($A42,Histório!$A:$S,B$1,FALSE)</f>
        <v>0</v>
      </c>
      <c r="C42" s="68">
        <f>VLOOKUP($A42,Histório!$A:$S,C$1,FALSE)</f>
        <v>37.526400000000002</v>
      </c>
      <c r="D42" s="68">
        <f>VLOOKUP($A42,Histório!$A:$S,D$1,FALSE)</f>
        <v>44.89</v>
      </c>
      <c r="E42" s="68">
        <f>VLOOKUP($A42,Histório!$A:$S,E$1,FALSE)</f>
        <v>50.484999999999999</v>
      </c>
      <c r="F42" s="68">
        <f>VLOOKUP($A42,Histório!$A:$S,F$1,FALSE)</f>
        <v>47.614400000000003</v>
      </c>
      <c r="G42" s="68">
        <f>VLOOKUP($A42,Histório!$A:$S,G$1,FALSE)</f>
        <v>48.6663</v>
      </c>
      <c r="H42" s="16" t="s">
        <v>293</v>
      </c>
    </row>
    <row r="43" spans="1:13" x14ac:dyDescent="0.25">
      <c r="A43" s="44" t="s">
        <v>249</v>
      </c>
      <c r="B43" s="68">
        <f>VLOOKUP($A43,Histório!$A:$S,B$1,FALSE)</f>
        <v>0</v>
      </c>
      <c r="C43" s="68">
        <f>VLOOKUP($A43,Histório!$A:$S,C$1,FALSE)</f>
        <v>83.4589</v>
      </c>
      <c r="D43" s="68">
        <f>VLOOKUP($A43,Histório!$A:$S,D$1,FALSE)</f>
        <v>88.890699999999995</v>
      </c>
      <c r="E43" s="68">
        <f>VLOOKUP($A43,Histório!$A:$S,E$1,FALSE)</f>
        <v>87.319599999999994</v>
      </c>
      <c r="F43" s="68">
        <f>VLOOKUP($A43,Histório!$A:$S,F$1,FALSE)</f>
        <v>83.985299999999995</v>
      </c>
      <c r="G43" s="68">
        <f>VLOOKUP($A43,Histório!$A:$S,G$1,FALSE)</f>
        <v>86.844399999999993</v>
      </c>
      <c r="H43" s="16" t="s">
        <v>293</v>
      </c>
    </row>
    <row r="44" spans="1:13" x14ac:dyDescent="0.25">
      <c r="A44" s="44" t="s">
        <v>250</v>
      </c>
      <c r="B44" s="68">
        <f>VLOOKUP($A44,Histório!$A:$S,B$1,FALSE)</f>
        <v>0</v>
      </c>
      <c r="C44" s="68">
        <f>VLOOKUP($A44,Histório!$A:$S,C$1,FALSE)</f>
        <v>38.802500000000002</v>
      </c>
      <c r="D44" s="68">
        <f>VLOOKUP($A44,Histório!$A:$S,D$1,FALSE)</f>
        <v>48.850299999999997</v>
      </c>
      <c r="E44" s="68">
        <f>VLOOKUP($A44,Histório!$A:$S,E$1,FALSE)</f>
        <v>48.038800000000002</v>
      </c>
      <c r="F44" s="68">
        <f>VLOOKUP($A44,Histório!$A:$S,F$1,FALSE)</f>
        <v>49.694000000000003</v>
      </c>
      <c r="G44" s="68">
        <f>VLOOKUP($A44,Histório!$A:$S,G$1,FALSE)</f>
        <v>51.509</v>
      </c>
      <c r="H44" s="16" t="s">
        <v>293</v>
      </c>
    </row>
    <row r="45" spans="1:13" x14ac:dyDescent="0.25">
      <c r="A45" s="44" t="s">
        <v>213</v>
      </c>
      <c r="B45" s="68">
        <f>VLOOKUP($A45,Histório!$A:$S,B$1,FALSE)</f>
        <v>0</v>
      </c>
      <c r="C45" s="68">
        <f>VLOOKUP($A45,Histório!$A:$S,C$1,FALSE)</f>
        <v>3.2543999999999997E-2</v>
      </c>
      <c r="D45" s="68">
        <f>VLOOKUP($A45,Histório!$A:$S,D$1,FALSE)</f>
        <v>3.7361999999999999E-2</v>
      </c>
      <c r="E45" s="68">
        <f>VLOOKUP($A45,Histório!$A:$S,E$1,FALSE)</f>
        <v>3.7289999999999997E-2</v>
      </c>
      <c r="F45" s="68">
        <f>VLOOKUP($A45,Histório!$A:$S,F$1,FALSE)</f>
        <v>3.6828E-2</v>
      </c>
      <c r="G45" s="68">
        <f>VLOOKUP($A45,Histório!$A:$S,G$1,FALSE)</f>
        <v>3.8066999999999997E-2</v>
      </c>
      <c r="H45" s="16" t="s">
        <v>293</v>
      </c>
    </row>
    <row r="46" spans="1:13" x14ac:dyDescent="0.25">
      <c r="A46" s="44" t="s">
        <v>212</v>
      </c>
      <c r="B46" s="68">
        <f>VLOOKUP($A46,Histório!$A:$S,B$1,FALSE)</f>
        <v>0</v>
      </c>
      <c r="C46" s="68">
        <f>VLOOKUP($A46,Histório!$A:$S,C$1,FALSE)</f>
        <v>3</v>
      </c>
      <c r="D46" s="68">
        <f>VLOOKUP($A46,Histório!$A:$S,D$1,FALSE)</f>
        <v>3</v>
      </c>
      <c r="E46" s="68">
        <f>VLOOKUP($A46,Histório!$A:$S,E$1,FALSE)</f>
        <v>3</v>
      </c>
      <c r="F46" s="68">
        <f>VLOOKUP($A46,Histório!$A:$S,F$1,FALSE)</f>
        <v>3</v>
      </c>
      <c r="G46" s="68">
        <f>VLOOKUP($A46,Histório!$A:$S,G$1,FALSE)</f>
        <v>3</v>
      </c>
      <c r="H46" s="16" t="s">
        <v>293</v>
      </c>
    </row>
    <row r="47" spans="1:13" x14ac:dyDescent="0.25">
      <c r="A47" s="44" t="s">
        <v>139</v>
      </c>
      <c r="B47" s="68">
        <f>VLOOKUP($A47,Histório!$A:$S,B$1,FALSE)</f>
        <v>0</v>
      </c>
      <c r="C47" s="68">
        <f>VLOOKUP($A47,Histório!$A:$S,C$1,FALSE)</f>
        <v>0.155914</v>
      </c>
      <c r="D47" s="68">
        <f>VLOOKUP($A47,Histório!$A:$S,D$1,FALSE)</f>
        <v>0.47244599999999998</v>
      </c>
      <c r="E47" s="68">
        <f>VLOOKUP($A47,Histório!$A:$S,E$1,FALSE)</f>
        <v>0.47131099999999998</v>
      </c>
      <c r="F47" s="68">
        <f>VLOOKUP($A47,Histório!$A:$S,F$1,FALSE)</f>
        <v>0.43571399999999999</v>
      </c>
      <c r="G47" s="68">
        <f>VLOOKUP($A47,Histório!$A:$S,G$1,FALSE)</f>
        <v>0.36915799999999999</v>
      </c>
      <c r="H47" s="16" t="s">
        <v>293</v>
      </c>
    </row>
    <row r="48" spans="1:13" x14ac:dyDescent="0.25">
      <c r="A48" s="44" t="s">
        <v>444</v>
      </c>
      <c r="B48" s="68">
        <f>VLOOKUP($A48,Histório!$A:$S,B$1,FALSE)</f>
        <v>0</v>
      </c>
      <c r="C48" s="68">
        <f>VLOOKUP($A48,Histório!$A:$S,C$1,FALSE)</f>
        <v>0</v>
      </c>
      <c r="D48" s="68">
        <f>VLOOKUP($A48,Histório!$A:$S,D$1,FALSE)</f>
        <v>0</v>
      </c>
      <c r="E48" s="68">
        <f>VLOOKUP($A48,Histório!$A:$S,E$1,FALSE)</f>
        <v>0</v>
      </c>
      <c r="F48" s="68">
        <f>VLOOKUP($A48,Histório!$A:$S,F$1,FALSE)</f>
        <v>0</v>
      </c>
      <c r="G48" s="68">
        <f>VLOOKUP($A48,Histório!$A:$S,G$1,FALSE)</f>
        <v>0</v>
      </c>
      <c r="H48" s="16" t="s">
        <v>293</v>
      </c>
    </row>
    <row r="49" spans="1:13" x14ac:dyDescent="0.25">
      <c r="A49" s="44" t="s">
        <v>449</v>
      </c>
      <c r="B49" s="68">
        <f>VLOOKUP($A49,Histório!$A:$S,B$1,FALSE)</f>
        <v>0</v>
      </c>
      <c r="C49" s="68">
        <f>VLOOKUP($A49,Histório!$A:$S,C$1,FALSE)</f>
        <v>0</v>
      </c>
      <c r="D49" s="68">
        <f>VLOOKUP($A49,Histório!$A:$S,D$1,FALSE)</f>
        <v>0</v>
      </c>
      <c r="E49" s="68">
        <f>VLOOKUP($A49,Histório!$A:$S,E$1,FALSE)</f>
        <v>0</v>
      </c>
      <c r="F49" s="68">
        <f>VLOOKUP($A49,Histório!$A:$S,F$1,FALSE)</f>
        <v>0</v>
      </c>
      <c r="G49" s="68">
        <f>VLOOKUP($A49,Histório!$A:$S,G$1,FALSE)</f>
        <v>0</v>
      </c>
      <c r="H49" s="16" t="s">
        <v>293</v>
      </c>
    </row>
    <row r="50" spans="1:13" x14ac:dyDescent="0.25">
      <c r="A50" s="44" t="s">
        <v>453</v>
      </c>
      <c r="B50" s="68">
        <f>VLOOKUP($A50,Histório!$A:$S,B$1,FALSE)</f>
        <v>0</v>
      </c>
      <c r="C50" s="68">
        <f>VLOOKUP($A50,Histório!$A:$S,C$1,FALSE)</f>
        <v>0</v>
      </c>
      <c r="D50" s="68">
        <f>VLOOKUP($A50,Histório!$A:$S,D$1,FALSE)</f>
        <v>0</v>
      </c>
      <c r="E50" s="68">
        <f>VLOOKUP($A50,Histório!$A:$S,E$1,FALSE)</f>
        <v>0</v>
      </c>
      <c r="F50" s="68">
        <f>VLOOKUP($A50,Histório!$A:$S,F$1,FALSE)</f>
        <v>0</v>
      </c>
      <c r="G50" s="68">
        <f>VLOOKUP($A50,Histório!$A:$S,G$1,FALSE)</f>
        <v>0</v>
      </c>
      <c r="H50" s="16" t="s">
        <v>293</v>
      </c>
    </row>
    <row r="51" spans="1:13" x14ac:dyDescent="0.25">
      <c r="A51" s="44" t="s">
        <v>458</v>
      </c>
      <c r="B51" s="68">
        <f>VLOOKUP($A51,Histório!$A:$S,B$1,FALSE)</f>
        <v>0</v>
      </c>
      <c r="C51" s="68">
        <f>VLOOKUP($A51,Histório!$A:$S,C$1,FALSE)</f>
        <v>0</v>
      </c>
      <c r="D51" s="68">
        <f>VLOOKUP($A51,Histório!$A:$S,D$1,FALSE)</f>
        <v>0</v>
      </c>
      <c r="E51" s="68">
        <f>VLOOKUP($A51,Histório!$A:$S,E$1,FALSE)</f>
        <v>0</v>
      </c>
      <c r="F51" s="68">
        <f>VLOOKUP($A51,Histório!$A:$S,F$1,FALSE)</f>
        <v>0</v>
      </c>
      <c r="G51" s="68">
        <f>VLOOKUP($A51,Histório!$A:$S,G$1,FALSE)</f>
        <v>0</v>
      </c>
      <c r="H51" s="16" t="s">
        <v>293</v>
      </c>
    </row>
    <row r="52" spans="1:13" x14ac:dyDescent="0.25">
      <c r="A52" s="44" t="s">
        <v>463</v>
      </c>
      <c r="B52" s="68">
        <f>VLOOKUP($A52,Histório!$A:$S,B$1,FALSE)</f>
        <v>0</v>
      </c>
      <c r="C52" s="68">
        <f>VLOOKUP($A52,Histório!$A:$S,C$1,FALSE)</f>
        <v>0</v>
      </c>
      <c r="D52" s="68">
        <f>VLOOKUP($A52,Histório!$A:$S,D$1,FALSE)</f>
        <v>0</v>
      </c>
      <c r="E52" s="68">
        <f>VLOOKUP($A52,Histório!$A:$S,E$1,FALSE)</f>
        <v>0</v>
      </c>
      <c r="F52" s="68">
        <f>VLOOKUP($A52,Histório!$A:$S,F$1,FALSE)</f>
        <v>0</v>
      </c>
      <c r="G52" s="68">
        <f>VLOOKUP($A52,Histório!$A:$S,G$1,FALSE)</f>
        <v>0</v>
      </c>
      <c r="H52" s="16" t="s">
        <v>293</v>
      </c>
    </row>
    <row r="53" spans="1:13" x14ac:dyDescent="0.25">
      <c r="A53" s="44" t="s">
        <v>468</v>
      </c>
      <c r="B53" s="68">
        <f>VLOOKUP($A53,Histório!$A:$S,B$1,FALSE)</f>
        <v>0</v>
      </c>
      <c r="C53" s="68">
        <f>VLOOKUP($A53,Histório!$A:$S,C$1,FALSE)</f>
        <v>0</v>
      </c>
      <c r="D53" s="68">
        <f>VLOOKUP($A53,Histório!$A:$S,D$1,FALSE)</f>
        <v>0</v>
      </c>
      <c r="E53" s="68">
        <f>VLOOKUP($A53,Histório!$A:$S,E$1,FALSE)</f>
        <v>1</v>
      </c>
      <c r="F53" s="68">
        <f>VLOOKUP($A53,Histório!$A:$S,F$1,FALSE)</f>
        <v>0</v>
      </c>
      <c r="G53" s="68">
        <f>VLOOKUP($A53,Histório!$A:$S,G$1,FALSE)</f>
        <v>1</v>
      </c>
      <c r="H53" s="16" t="s">
        <v>293</v>
      </c>
    </row>
    <row r="54" spans="1:13" x14ac:dyDescent="0.25">
      <c r="A54" s="44" t="s">
        <v>473</v>
      </c>
      <c r="B54" s="68">
        <f>VLOOKUP($A54,Histório!$A:$S,B$1,FALSE)</f>
        <v>0</v>
      </c>
      <c r="C54" s="68">
        <f>VLOOKUP($A54,Histório!$A:$S,C$1,FALSE)</f>
        <v>0</v>
      </c>
      <c r="D54" s="68">
        <f>VLOOKUP($A54,Histório!$A:$S,D$1,FALSE)</f>
        <v>0</v>
      </c>
      <c r="E54" s="68">
        <f>VLOOKUP($A54,Histório!$A:$S,E$1,FALSE)</f>
        <v>0</v>
      </c>
      <c r="F54" s="68">
        <f>VLOOKUP($A54,Histório!$A:$S,F$1,FALSE)</f>
        <v>0</v>
      </c>
      <c r="G54" s="68">
        <f>VLOOKUP($A54,Histório!$A:$S,G$1,FALSE)</f>
        <v>0</v>
      </c>
      <c r="H54" s="16" t="s">
        <v>293</v>
      </c>
    </row>
    <row r="55" spans="1:13" x14ac:dyDescent="0.25">
      <c r="A55" s="44" t="s">
        <v>477</v>
      </c>
      <c r="B55" s="68">
        <f>VLOOKUP($A55,Histório!$A:$S,B$1,FALSE)</f>
        <v>0</v>
      </c>
      <c r="C55" s="68">
        <f>VLOOKUP($A55,Histório!$A:$S,C$1,FALSE)</f>
        <v>0</v>
      </c>
      <c r="D55" s="68">
        <f>VLOOKUP($A55,Histório!$A:$S,D$1,FALSE)</f>
        <v>0</v>
      </c>
      <c r="E55" s="68">
        <f>VLOOKUP($A55,Histório!$A:$S,E$1,FALSE)</f>
        <v>0</v>
      </c>
      <c r="F55" s="68">
        <f>VLOOKUP($A55,Histório!$A:$S,F$1,FALSE)</f>
        <v>0</v>
      </c>
      <c r="G55" s="68">
        <f>VLOOKUP($A55,Histório!$A:$S,G$1,FALSE)</f>
        <v>0</v>
      </c>
      <c r="H55" s="16" t="s">
        <v>293</v>
      </c>
    </row>
    <row r="56" spans="1:13" x14ac:dyDescent="0.25">
      <c r="A56" s="44" t="s">
        <v>481</v>
      </c>
      <c r="B56" s="68">
        <f>VLOOKUP($A56,Histório!$A:$S,B$1,FALSE)</f>
        <v>0</v>
      </c>
      <c r="C56" s="68">
        <f>VLOOKUP($A56,Histório!$A:$S,C$1,FALSE)</f>
        <v>0</v>
      </c>
      <c r="D56" s="68">
        <f>VLOOKUP($A56,Histório!$A:$S,D$1,FALSE)</f>
        <v>0</v>
      </c>
      <c r="E56" s="68">
        <f>VLOOKUP($A56,Histório!$A:$S,E$1,FALSE)</f>
        <v>0</v>
      </c>
      <c r="F56" s="68">
        <f>VLOOKUP($A56,Histório!$A:$S,F$1,FALSE)</f>
        <v>0</v>
      </c>
      <c r="G56" s="68">
        <f>VLOOKUP($A56,Histório!$A:$S,G$1,FALSE)</f>
        <v>0</v>
      </c>
      <c r="H56" s="16" t="s">
        <v>293</v>
      </c>
    </row>
    <row r="57" spans="1:13" x14ac:dyDescent="0.25">
      <c r="A57" s="44" t="s">
        <v>169</v>
      </c>
      <c r="B57" s="68">
        <f>VLOOKUP($A57,Histório!$A:$S,B$1,FALSE)</f>
        <v>0</v>
      </c>
      <c r="C57" s="68">
        <f>VLOOKUP($A57,Histório!$A:$S,C$1,FALSE)</f>
        <v>0</v>
      </c>
      <c r="D57" s="68">
        <f>VLOOKUP($A57,Histório!$A:$S,D$1,FALSE)</f>
        <v>0</v>
      </c>
      <c r="E57" s="68">
        <f>VLOOKUP($A57,Histório!$A:$S,E$1,FALSE)</f>
        <v>0</v>
      </c>
      <c r="F57" s="68">
        <f>VLOOKUP($A57,Histório!$A:$S,F$1,FALSE)</f>
        <v>0</v>
      </c>
      <c r="G57" s="68">
        <f>VLOOKUP($A57,Histório!$A:$S,G$1,FALSE)</f>
        <v>15</v>
      </c>
      <c r="H57" s="16" t="s">
        <v>293</v>
      </c>
    </row>
    <row r="58" spans="1:13" x14ac:dyDescent="0.25">
      <c r="A58" s="44" t="s">
        <v>137</v>
      </c>
      <c r="B58" s="68">
        <f>VLOOKUP($A58,Histório!$A:$S,B$1,FALSE)</f>
        <v>32</v>
      </c>
      <c r="C58" s="68">
        <f>VLOOKUP($A58,Histório!$A:$S,C$1,FALSE)</f>
        <v>77</v>
      </c>
      <c r="D58" s="68">
        <f>VLOOKUP($A58,Histório!$A:$S,D$1,FALSE)</f>
        <v>68</v>
      </c>
      <c r="E58" s="68">
        <f>VLOOKUP($A58,Histório!$A:$S,E$1,FALSE)</f>
        <v>59</v>
      </c>
      <c r="F58" s="68">
        <f>VLOOKUP($A58,Histório!$A:$S,F$1,FALSE)</f>
        <v>38</v>
      </c>
      <c r="G58" s="68">
        <f>VLOOKUP($A58,Histório!$A:$S,G$1,FALSE)</f>
        <v>33</v>
      </c>
      <c r="H58" s="16" t="s">
        <v>293</v>
      </c>
    </row>
    <row r="59" spans="1:13" x14ac:dyDescent="0.25">
      <c r="A59" s="44" t="s">
        <v>134</v>
      </c>
      <c r="B59" s="68">
        <f>VLOOKUP($A59,Histório!$A:$S,B$1,FALSE)</f>
        <v>30</v>
      </c>
      <c r="C59" s="68">
        <f>VLOOKUP($A59,Histório!$A:$S,C$1,FALSE)</f>
        <v>50</v>
      </c>
      <c r="D59" s="68">
        <f>VLOOKUP($A59,Histório!$A:$S,D$1,FALSE)</f>
        <v>35</v>
      </c>
      <c r="E59" s="68">
        <f>VLOOKUP($A59,Histório!$A:$S,E$1,FALSE)</f>
        <v>43</v>
      </c>
      <c r="F59" s="68">
        <f>VLOOKUP($A59,Histório!$A:$S,F$1,FALSE)</f>
        <v>14</v>
      </c>
      <c r="G59" s="68">
        <f>VLOOKUP($A59,Histório!$A:$S,G$1,FALSE)</f>
        <v>7</v>
      </c>
      <c r="H59" s="16" t="s">
        <v>293</v>
      </c>
    </row>
    <row r="60" spans="1:13" s="16" customFormat="1" x14ac:dyDescent="0.25">
      <c r="A60" s="16" t="s">
        <v>133</v>
      </c>
      <c r="B60" s="68">
        <f>B59/B72</f>
        <v>0.13574660633484162</v>
      </c>
      <c r="C60" s="68">
        <f t="shared" ref="C60:G60" si="9">C59/C72</f>
        <v>0.19157088122605365</v>
      </c>
      <c r="D60" s="68">
        <f t="shared" si="9"/>
        <v>0.16129032258064516</v>
      </c>
      <c r="E60" s="68">
        <f t="shared" si="9"/>
        <v>0.20379146919431279</v>
      </c>
      <c r="F60" s="68">
        <f t="shared" si="9"/>
        <v>6.6985645933014357E-2</v>
      </c>
      <c r="G60" s="68">
        <f t="shared" si="9"/>
        <v>3.3816425120772944E-2</v>
      </c>
      <c r="H60" s="16" t="s">
        <v>565</v>
      </c>
    </row>
    <row r="61" spans="1:13" x14ac:dyDescent="0.25">
      <c r="A61" s="44" t="s">
        <v>494</v>
      </c>
      <c r="B61" s="68">
        <f>VLOOKUP($A61,Histório!$A:$S,B$1,FALSE)</f>
        <v>6547.9</v>
      </c>
      <c r="C61" s="68">
        <f>VLOOKUP($A61,Histório!$A:$S,C$1,FALSE)</f>
        <v>6433.6</v>
      </c>
      <c r="D61" s="68">
        <f>VLOOKUP($A61,Histório!$A:$S,D$1,FALSE)</f>
        <v>16580.73</v>
      </c>
      <c r="E61" s="68">
        <f>VLOOKUP($A61,Histório!$A:$S,E$1,FALSE)</f>
        <v>17007.88</v>
      </c>
      <c r="F61" s="68">
        <f>VLOOKUP($A61,Histório!$A:$S,F$1,FALSE)</f>
        <v>16487.96</v>
      </c>
      <c r="G61" s="68">
        <f>VLOOKUP($A61,Histório!$A:$S,G$1,FALSE)</f>
        <v>3885.67</v>
      </c>
      <c r="H61" s="16" t="s">
        <v>293</v>
      </c>
    </row>
    <row r="62" spans="1:13" s="16" customFormat="1" x14ac:dyDescent="0.25">
      <c r="A62" s="44" t="s">
        <v>568</v>
      </c>
      <c r="B62" s="68">
        <f>SUM(B77,B79,B81,B83,B89,B91)</f>
        <v>35</v>
      </c>
      <c r="C62" s="68">
        <f t="shared" ref="C62:G62" si="10">SUM(C77,C79,C81,C83,C89,C91)</f>
        <v>38</v>
      </c>
      <c r="D62" s="68">
        <f t="shared" si="10"/>
        <v>60</v>
      </c>
      <c r="E62" s="68">
        <f t="shared" si="10"/>
        <v>52</v>
      </c>
      <c r="F62" s="68">
        <f t="shared" si="10"/>
        <v>76</v>
      </c>
      <c r="G62" s="68">
        <f t="shared" si="10"/>
        <v>64</v>
      </c>
      <c r="H62" s="16" t="s">
        <v>565</v>
      </c>
    </row>
    <row r="63" spans="1:13" s="16" customFormat="1" x14ac:dyDescent="0.25">
      <c r="A63" s="22" t="s">
        <v>113</v>
      </c>
      <c r="B63" s="68">
        <f>B61/B62</f>
        <v>187.08285714285714</v>
      </c>
      <c r="C63" s="68">
        <f t="shared" ref="C63:G63" si="11">C61/C62</f>
        <v>169.30526315789476</v>
      </c>
      <c r="D63" s="68">
        <f t="shared" si="11"/>
        <v>276.34550000000002</v>
      </c>
      <c r="E63" s="68">
        <f t="shared" si="11"/>
        <v>327.07461538461541</v>
      </c>
      <c r="F63" s="68">
        <f t="shared" si="11"/>
        <v>216.94684210526316</v>
      </c>
      <c r="G63" s="68">
        <f t="shared" si="11"/>
        <v>60.713593750000001</v>
      </c>
      <c r="H63" s="16" t="s">
        <v>565</v>
      </c>
      <c r="I63" s="16" t="s">
        <v>320</v>
      </c>
      <c r="J63" s="16">
        <f>AVERAGE(B63:G63)</f>
        <v>206.24477859010506</v>
      </c>
      <c r="K63" s="16">
        <f>_xlfn.STDEV.P(B63:G63)</f>
        <v>84.201670173795719</v>
      </c>
      <c r="L63" s="16">
        <v>0</v>
      </c>
      <c r="M63" s="16">
        <f>J63+6*K63</f>
        <v>711.45479963287937</v>
      </c>
    </row>
    <row r="64" spans="1:13" x14ac:dyDescent="0.25">
      <c r="A64" s="44" t="s">
        <v>147</v>
      </c>
      <c r="B64" s="68">
        <f>VLOOKUP($A64,Histório!$A:$S,B$1,FALSE)</f>
        <v>32698.14</v>
      </c>
      <c r="C64" s="68">
        <f>VLOOKUP($A64,Histório!$A:$S,C$1,FALSE)</f>
        <v>41122.99</v>
      </c>
      <c r="D64" s="68">
        <f>VLOOKUP($A64,Histório!$A:$S,D$1,FALSE)</f>
        <v>25053.79</v>
      </c>
      <c r="E64" s="68">
        <f>VLOOKUP($A64,Histório!$A:$S,E$1,FALSE)</f>
        <v>26029.77</v>
      </c>
      <c r="F64" s="68">
        <f>VLOOKUP($A64,Histório!$A:$S,F$1,FALSE)</f>
        <v>41241.919999999998</v>
      </c>
      <c r="G64" s="68">
        <f>VLOOKUP($A64,Histório!$A:$S,G$1,FALSE)</f>
        <v>53799.71</v>
      </c>
      <c r="H64" s="16" t="s">
        <v>293</v>
      </c>
    </row>
    <row r="65" spans="1:9" s="16" customFormat="1" x14ac:dyDescent="0.25">
      <c r="A65" s="44" t="s">
        <v>582</v>
      </c>
      <c r="B65" s="68">
        <f t="shared" ref="B65:G65" si="12">B64/B72</f>
        <v>147.95538461538462</v>
      </c>
      <c r="C65" s="68">
        <f t="shared" si="12"/>
        <v>157.55934865900383</v>
      </c>
      <c r="D65" s="68">
        <f t="shared" si="12"/>
        <v>115.4552534562212</v>
      </c>
      <c r="E65" s="68">
        <f t="shared" si="12"/>
        <v>123.36383886255925</v>
      </c>
      <c r="F65" s="68">
        <f t="shared" si="12"/>
        <v>197.32976076555022</v>
      </c>
      <c r="G65" s="68">
        <f t="shared" si="12"/>
        <v>259.90198067632849</v>
      </c>
      <c r="H65" s="16" t="s">
        <v>565</v>
      </c>
    </row>
    <row r="66" spans="1:9" s="16" customFormat="1" x14ac:dyDescent="0.25">
      <c r="A66" s="16" t="s">
        <v>151</v>
      </c>
      <c r="B66" s="68"/>
      <c r="C66" s="68">
        <f>(C65/B65)-1</f>
        <v>6.4911216773793523E-2</v>
      </c>
      <c r="D66" s="68">
        <f t="shared" ref="D66:G66" si="13">(D65/C65)-1</f>
        <v>-0.26722689298434443</v>
      </c>
      <c r="E66" s="68">
        <f t="shared" si="13"/>
        <v>6.8499138580444541E-2</v>
      </c>
      <c r="F66" s="68">
        <f t="shared" si="13"/>
        <v>0.5995753908517476</v>
      </c>
      <c r="G66" s="68">
        <f t="shared" si="13"/>
        <v>0.31709469300538529</v>
      </c>
      <c r="H66" s="16" t="s">
        <v>565</v>
      </c>
    </row>
    <row r="67" spans="1:9" x14ac:dyDescent="0.25">
      <c r="A67" s="44" t="s">
        <v>222</v>
      </c>
      <c r="B67" s="68">
        <f>VLOOKUP($A67,Histório!$A:$S,B$1,FALSE)</f>
        <v>0</v>
      </c>
      <c r="C67" s="68">
        <f>VLOOKUP($A67,Histório!$A:$S,C$1,FALSE)</f>
        <v>0</v>
      </c>
      <c r="D67" s="68">
        <f>VLOOKUP($A67,Histório!$A:$S,D$1,FALSE)</f>
        <v>0</v>
      </c>
      <c r="E67" s="68">
        <f>VLOOKUP($A67,Histório!$A:$S,E$1,FALSE)</f>
        <v>0</v>
      </c>
      <c r="F67" s="68">
        <f>VLOOKUP($A67,Histório!$A:$S,F$1,FALSE)</f>
        <v>0</v>
      </c>
      <c r="G67" s="68">
        <f>VLOOKUP($A67,Histório!$A:$S,G$1,FALSE)</f>
        <v>0</v>
      </c>
      <c r="H67" s="16" t="s">
        <v>293</v>
      </c>
    </row>
    <row r="68" spans="1:9" x14ac:dyDescent="0.25">
      <c r="A68" s="44" t="s">
        <v>505</v>
      </c>
      <c r="B68" s="68">
        <f>VLOOKUP($A68,Histório!$A:$S,B$1,FALSE)</f>
        <v>0</v>
      </c>
      <c r="C68" s="68">
        <f>VLOOKUP($A68,Histório!$A:$S,C$1,FALSE)</f>
        <v>0</v>
      </c>
      <c r="D68" s="68">
        <f>VLOOKUP($A68,Histório!$A:$S,D$1,FALSE)</f>
        <v>0</v>
      </c>
      <c r="E68" s="68">
        <f>VLOOKUP($A68,Histório!$A:$S,E$1,FALSE)</f>
        <v>0</v>
      </c>
      <c r="F68" s="68">
        <f>VLOOKUP($A68,Histório!$A:$S,F$1,FALSE)</f>
        <v>0</v>
      </c>
      <c r="G68" s="68">
        <f>VLOOKUP($A68,Histório!$A:$S,G$1,FALSE)</f>
        <v>0</v>
      </c>
      <c r="H68" s="16" t="s">
        <v>293</v>
      </c>
    </row>
    <row r="69" spans="1:9" x14ac:dyDescent="0.25">
      <c r="A69" s="44" t="s">
        <v>508</v>
      </c>
      <c r="B69" s="68">
        <f>VLOOKUP($A69,Histório!$A:$S,B$1,FALSE)</f>
        <v>0</v>
      </c>
      <c r="C69" s="68">
        <f>VLOOKUP($A69,Histório!$A:$S,C$1,FALSE)</f>
        <v>0</v>
      </c>
      <c r="D69" s="68">
        <f>VLOOKUP($A69,Histório!$A:$S,D$1,FALSE)</f>
        <v>0</v>
      </c>
      <c r="E69" s="68">
        <f>VLOOKUP($A69,Histório!$A:$S,E$1,FALSE)</f>
        <v>0</v>
      </c>
      <c r="F69" s="68">
        <f>VLOOKUP($A69,Histório!$A:$S,F$1,FALSE)</f>
        <v>0</v>
      </c>
      <c r="G69" s="68">
        <f>VLOOKUP($A69,Histório!$A:$S,G$1,FALSE)</f>
        <v>0</v>
      </c>
      <c r="H69" s="16" t="s">
        <v>293</v>
      </c>
    </row>
    <row r="70" spans="1:9" x14ac:dyDescent="0.25">
      <c r="A70" s="44" t="s">
        <v>511</v>
      </c>
      <c r="B70" s="68">
        <f>VLOOKUP($A70,Histório!$A:$S,B$1,FALSE)</f>
        <v>0</v>
      </c>
      <c r="C70" s="68">
        <f>VLOOKUP($A70,Histório!$A:$S,C$1,FALSE)</f>
        <v>0</v>
      </c>
      <c r="D70" s="68">
        <f>VLOOKUP($A70,Histório!$A:$S,D$1,FALSE)</f>
        <v>0</v>
      </c>
      <c r="E70" s="68">
        <f>VLOOKUP($A70,Histório!$A:$S,E$1,FALSE)</f>
        <v>0</v>
      </c>
      <c r="F70" s="68">
        <f>VLOOKUP($A70,Histório!$A:$S,F$1,FALSE)</f>
        <v>0</v>
      </c>
      <c r="G70" s="68">
        <f>VLOOKUP($A70,Histório!$A:$S,G$1,FALSE)</f>
        <v>0</v>
      </c>
      <c r="H70" s="16" t="s">
        <v>293</v>
      </c>
    </row>
    <row r="71" spans="1:9" x14ac:dyDescent="0.25">
      <c r="A71" s="44" t="s">
        <v>2</v>
      </c>
      <c r="B71" s="68">
        <f t="shared" ref="B71:G71" si="14">B36/2</f>
        <v>0</v>
      </c>
      <c r="C71" s="68">
        <f t="shared" si="14"/>
        <v>1480559.335</v>
      </c>
      <c r="D71" s="68">
        <f t="shared" si="14"/>
        <v>3103443.2450000001</v>
      </c>
      <c r="E71" s="68">
        <f t="shared" si="14"/>
        <v>4499580.3449999997</v>
      </c>
      <c r="F71" s="68">
        <f t="shared" si="14"/>
        <v>5284226.59</v>
      </c>
      <c r="G71" s="68">
        <f t="shared" si="14"/>
        <v>5549953.0549999997</v>
      </c>
      <c r="H71" s="16" t="s">
        <v>565</v>
      </c>
      <c r="I71" t="s">
        <v>585</v>
      </c>
    </row>
    <row r="72" spans="1:9" x14ac:dyDescent="0.25">
      <c r="A72" s="44" t="s">
        <v>1</v>
      </c>
      <c r="B72" s="68">
        <f>VLOOKUP($A72,Histório!$A:$S,B$1,FALSE)</f>
        <v>221</v>
      </c>
      <c r="C72" s="68">
        <f>VLOOKUP($A72,Histório!$A:$S,C$1,FALSE)</f>
        <v>261</v>
      </c>
      <c r="D72" s="68">
        <f>VLOOKUP($A72,Histório!$A:$S,D$1,FALSE)</f>
        <v>217</v>
      </c>
      <c r="E72" s="68">
        <f>VLOOKUP($A72,Histório!$A:$S,E$1,FALSE)</f>
        <v>211</v>
      </c>
      <c r="F72" s="68">
        <f>VLOOKUP($A72,Histório!$A:$S,F$1,FALSE)</f>
        <v>209</v>
      </c>
      <c r="G72" s="68">
        <f>VLOOKUP($A72,Histório!$A:$S,G$1,FALSE)</f>
        <v>207</v>
      </c>
      <c r="H72" s="16" t="s">
        <v>293</v>
      </c>
    </row>
    <row r="73" spans="1:9" x14ac:dyDescent="0.25">
      <c r="A73" s="44" t="s">
        <v>519</v>
      </c>
      <c r="B73" s="68">
        <f>VLOOKUP($A73,Histório!$A:$S,B$1,FALSE)</f>
        <v>461448</v>
      </c>
      <c r="C73" s="68">
        <f>VLOOKUP($A73,Histório!$A:$S,C$1,FALSE)</f>
        <v>544968</v>
      </c>
      <c r="D73" s="68">
        <f>VLOOKUP($A73,Histório!$A:$S,D$1,FALSE)</f>
        <v>453096</v>
      </c>
      <c r="E73" s="68">
        <f>VLOOKUP($A73,Histório!$A:$S,E$1,FALSE)</f>
        <v>440568</v>
      </c>
      <c r="F73" s="68">
        <f>VLOOKUP($A73,Histório!$A:$S,F$1,FALSE)</f>
        <v>436392</v>
      </c>
      <c r="G73" s="68">
        <f>VLOOKUP($A73,Histório!$A:$S,G$1,FALSE)</f>
        <v>432216</v>
      </c>
      <c r="H73" s="16" t="s">
        <v>293</v>
      </c>
    </row>
    <row r="74" spans="1:9" x14ac:dyDescent="0.25">
      <c r="A74" s="44" t="s">
        <v>523</v>
      </c>
      <c r="B74" s="68">
        <f>VLOOKUP($A74,Histório!$A:$S,B$1,FALSE)</f>
        <v>0</v>
      </c>
      <c r="C74" s="68">
        <f>VLOOKUP($A74,Histório!$A:$S,C$1,FALSE)</f>
        <v>0</v>
      </c>
      <c r="D74" s="68">
        <f>VLOOKUP($A74,Histório!$A:$S,D$1,FALSE)</f>
        <v>0</v>
      </c>
      <c r="E74" s="68">
        <f>VLOOKUP($A74,Histório!$A:$S,E$1,FALSE)</f>
        <v>0</v>
      </c>
      <c r="F74" s="68">
        <f>VLOOKUP($A74,Histório!$A:$S,F$1,FALSE)</f>
        <v>0</v>
      </c>
      <c r="G74" s="68">
        <f>VLOOKUP($A74,Histório!$A:$S,G$1,FALSE)</f>
        <v>0</v>
      </c>
      <c r="H74" s="16" t="s">
        <v>293</v>
      </c>
    </row>
    <row r="75" spans="1:9" x14ac:dyDescent="0.25">
      <c r="A75" s="44" t="s">
        <v>526</v>
      </c>
      <c r="B75" s="68">
        <f>VLOOKUP($A75,Histório!$A:$S,B$1,FALSE)</f>
        <v>0</v>
      </c>
      <c r="C75" s="68">
        <f>VLOOKUP($A75,Histório!$A:$S,C$1,FALSE)</f>
        <v>0</v>
      </c>
      <c r="D75" s="68">
        <f>VLOOKUP($A75,Histório!$A:$S,D$1,FALSE)</f>
        <v>0</v>
      </c>
      <c r="E75" s="68">
        <f>VLOOKUP($A75,Histório!$A:$S,E$1,FALSE)</f>
        <v>0</v>
      </c>
      <c r="F75" s="68">
        <f>VLOOKUP($A75,Histório!$A:$S,F$1,FALSE)</f>
        <v>0</v>
      </c>
      <c r="G75" s="68">
        <f>VLOOKUP($A75,Histório!$A:$S,G$1,FALSE)</f>
        <v>0</v>
      </c>
      <c r="H75" s="16" t="s">
        <v>293</v>
      </c>
    </row>
    <row r="76" spans="1:9" x14ac:dyDescent="0.25">
      <c r="A76" s="44" t="s">
        <v>529</v>
      </c>
      <c r="B76" s="68">
        <f>VLOOKUP($A76,Histório!$A:$S,B$1,FALSE)</f>
        <v>0</v>
      </c>
      <c r="C76" s="68">
        <f>VLOOKUP($A76,Histório!$A:$S,C$1,FALSE)</f>
        <v>0</v>
      </c>
      <c r="D76" s="68">
        <f>VLOOKUP($A76,Histório!$A:$S,D$1,FALSE)</f>
        <v>0</v>
      </c>
      <c r="E76" s="68">
        <f>VLOOKUP($A76,Histório!$A:$S,E$1,FALSE)</f>
        <v>0</v>
      </c>
      <c r="F76" s="68">
        <f>VLOOKUP($A76,Histório!$A:$S,F$1,FALSE)</f>
        <v>0</v>
      </c>
      <c r="G76" s="68">
        <f>VLOOKUP($A76,Histório!$A:$S,G$1,FALSE)</f>
        <v>0</v>
      </c>
      <c r="H76" s="16" t="s">
        <v>293</v>
      </c>
    </row>
    <row r="77" spans="1:9" x14ac:dyDescent="0.25">
      <c r="A77" s="44" t="s">
        <v>61</v>
      </c>
      <c r="B77" s="68">
        <f>VLOOKUP($A77,Histório!$A:$S,B$1,FALSE)</f>
        <v>0</v>
      </c>
      <c r="C77" s="68">
        <f>VLOOKUP($A77,Histório!$A:$S,C$1,FALSE)</f>
        <v>0</v>
      </c>
      <c r="D77" s="68">
        <f>VLOOKUP($A77,Histório!$A:$S,D$1,FALSE)</f>
        <v>0</v>
      </c>
      <c r="E77" s="68">
        <f>VLOOKUP($A77,Histório!$A:$S,E$1,FALSE)</f>
        <v>0</v>
      </c>
      <c r="F77" s="68">
        <f>VLOOKUP($A77,Histório!$A:$S,F$1,FALSE)</f>
        <v>0</v>
      </c>
      <c r="G77" s="68">
        <f>VLOOKUP($A77,Histório!$A:$S,G$1,FALSE)</f>
        <v>0</v>
      </c>
      <c r="H77" s="16" t="s">
        <v>293</v>
      </c>
    </row>
    <row r="78" spans="1:9" x14ac:dyDescent="0.25">
      <c r="A78" s="44" t="s">
        <v>65</v>
      </c>
      <c r="B78" s="68">
        <f>VLOOKUP($A78,Histório!$A:$S,B$1,FALSE)</f>
        <v>0</v>
      </c>
      <c r="C78" s="68">
        <f>VLOOKUP($A78,Histório!$A:$S,C$1,FALSE)</f>
        <v>0</v>
      </c>
      <c r="D78" s="68">
        <f>VLOOKUP($A78,Histório!$A:$S,D$1,FALSE)</f>
        <v>0</v>
      </c>
      <c r="E78" s="68">
        <f>VLOOKUP($A78,Histório!$A:$S,E$1,FALSE)</f>
        <v>0</v>
      </c>
      <c r="F78" s="68">
        <f>VLOOKUP($A78,Histório!$A:$S,F$1,FALSE)</f>
        <v>0</v>
      </c>
      <c r="G78" s="68">
        <f>VLOOKUP($A78,Histório!$A:$S,G$1,FALSE)</f>
        <v>0</v>
      </c>
      <c r="H78" s="16" t="s">
        <v>293</v>
      </c>
    </row>
    <row r="79" spans="1:9" x14ac:dyDescent="0.25">
      <c r="A79" s="44" t="s">
        <v>53</v>
      </c>
      <c r="B79" s="68">
        <f>VLOOKUP($A79,Histório!$A:$S,B$1,FALSE)</f>
        <v>1</v>
      </c>
      <c r="C79" s="68">
        <f>VLOOKUP($A79,Histório!$A:$S,C$1,FALSE)</f>
        <v>2</v>
      </c>
      <c r="D79" s="68">
        <f>VLOOKUP($A79,Histório!$A:$S,D$1,FALSE)</f>
        <v>2</v>
      </c>
      <c r="E79" s="68">
        <f>VLOOKUP($A79,Histório!$A:$S,E$1,FALSE)</f>
        <v>3</v>
      </c>
      <c r="F79" s="68">
        <f>VLOOKUP($A79,Histório!$A:$S,F$1,FALSE)</f>
        <v>3</v>
      </c>
      <c r="G79" s="68">
        <f>VLOOKUP($A79,Histório!$A:$S,G$1,FALSE)</f>
        <v>0</v>
      </c>
      <c r="H79" s="16" t="s">
        <v>293</v>
      </c>
    </row>
    <row r="80" spans="1:9" x14ac:dyDescent="0.25">
      <c r="A80" s="44" t="s">
        <v>57</v>
      </c>
      <c r="B80" s="68">
        <f>VLOOKUP($A80,Histório!$A:$S,B$1,FALSE)</f>
        <v>0</v>
      </c>
      <c r="C80" s="68">
        <f>VLOOKUP($A80,Histório!$A:$S,C$1,FALSE)</f>
        <v>1</v>
      </c>
      <c r="D80" s="68">
        <f>VLOOKUP($A80,Histório!$A:$S,D$1,FALSE)</f>
        <v>0</v>
      </c>
      <c r="E80" s="68">
        <f>VLOOKUP($A80,Histório!$A:$S,E$1,FALSE)</f>
        <v>0</v>
      </c>
      <c r="F80" s="68">
        <f>VLOOKUP($A80,Histório!$A:$S,F$1,FALSE)</f>
        <v>0</v>
      </c>
      <c r="G80" s="68">
        <f>VLOOKUP($A80,Histório!$A:$S,G$1,FALSE)</f>
        <v>0</v>
      </c>
      <c r="H80" s="16" t="s">
        <v>293</v>
      </c>
    </row>
    <row r="81" spans="1:13" x14ac:dyDescent="0.25">
      <c r="A81" s="44" t="s">
        <v>60</v>
      </c>
      <c r="B81" s="68">
        <f>VLOOKUP($A81,Histório!$A:$S,B$1,FALSE)</f>
        <v>0</v>
      </c>
      <c r="C81" s="68">
        <f>VLOOKUP($A81,Histório!$A:$S,C$1,FALSE)</f>
        <v>0</v>
      </c>
      <c r="D81" s="68">
        <f>VLOOKUP($A81,Histório!$A:$S,D$1,FALSE)</f>
        <v>0</v>
      </c>
      <c r="E81" s="68">
        <f>VLOOKUP($A81,Histório!$A:$S,E$1,FALSE)</f>
        <v>0</v>
      </c>
      <c r="F81" s="68">
        <f>VLOOKUP($A81,Histório!$A:$S,F$1,FALSE)</f>
        <v>0</v>
      </c>
      <c r="G81" s="68">
        <f>VLOOKUP($A81,Histório!$A:$S,G$1,FALSE)</f>
        <v>0</v>
      </c>
      <c r="H81" s="16" t="s">
        <v>293</v>
      </c>
    </row>
    <row r="82" spans="1:13" x14ac:dyDescent="0.25">
      <c r="A82" s="44" t="s">
        <v>64</v>
      </c>
      <c r="B82" s="68">
        <f>VLOOKUP($A82,Histório!$A:$S,B$1,FALSE)</f>
        <v>0</v>
      </c>
      <c r="C82" s="68">
        <f>VLOOKUP($A82,Histório!$A:$S,C$1,FALSE)</f>
        <v>0</v>
      </c>
      <c r="D82" s="68">
        <f>VLOOKUP($A82,Histório!$A:$S,D$1,FALSE)</f>
        <v>0</v>
      </c>
      <c r="E82" s="68">
        <f>VLOOKUP($A82,Histório!$A:$S,E$1,FALSE)</f>
        <v>0</v>
      </c>
      <c r="F82" s="68">
        <f>VLOOKUP($A82,Histório!$A:$S,F$1,FALSE)</f>
        <v>0</v>
      </c>
      <c r="G82" s="68">
        <f>VLOOKUP($A82,Histório!$A:$S,G$1,FALSE)</f>
        <v>0</v>
      </c>
      <c r="H82" s="16" t="s">
        <v>293</v>
      </c>
    </row>
    <row r="83" spans="1:13" x14ac:dyDescent="0.25">
      <c r="A83" s="44" t="s">
        <v>52</v>
      </c>
      <c r="B83" s="68">
        <f>VLOOKUP($A83,Histório!$A:$S,B$1,FALSE)</f>
        <v>27</v>
      </c>
      <c r="C83" s="68">
        <f>VLOOKUP($A83,Histório!$A:$S,C$1,FALSE)</f>
        <v>26</v>
      </c>
      <c r="D83" s="68">
        <f>VLOOKUP($A83,Histório!$A:$S,D$1,FALSE)</f>
        <v>41</v>
      </c>
      <c r="E83" s="68">
        <f>VLOOKUP($A83,Histório!$A:$S,E$1,FALSE)</f>
        <v>35</v>
      </c>
      <c r="F83" s="68">
        <f>VLOOKUP($A83,Histório!$A:$S,F$1,FALSE)</f>
        <v>43</v>
      </c>
      <c r="G83" s="68">
        <f>VLOOKUP($A83,Histório!$A:$S,G$1,FALSE)</f>
        <v>47</v>
      </c>
      <c r="H83" s="16" t="s">
        <v>293</v>
      </c>
    </row>
    <row r="84" spans="1:13" x14ac:dyDescent="0.25">
      <c r="A84" s="44" t="s">
        <v>56</v>
      </c>
      <c r="B84" s="68">
        <f>VLOOKUP($A84,Histório!$A:$S,B$1,FALSE)</f>
        <v>0</v>
      </c>
      <c r="C84" s="68">
        <f>VLOOKUP($A84,Histório!$A:$S,C$1,FALSE)</f>
        <v>1</v>
      </c>
      <c r="D84" s="68">
        <f>VLOOKUP($A84,Histório!$A:$S,D$1,FALSE)</f>
        <v>0</v>
      </c>
      <c r="E84" s="68">
        <f>VLOOKUP($A84,Histório!$A:$S,E$1,FALSE)</f>
        <v>0</v>
      </c>
      <c r="F84" s="68">
        <f>VLOOKUP($A84,Histório!$A:$S,F$1,FALSE)</f>
        <v>0</v>
      </c>
      <c r="G84" s="68">
        <f>VLOOKUP($A84,Histório!$A:$S,G$1,FALSE)</f>
        <v>0</v>
      </c>
      <c r="H84" s="16" t="s">
        <v>293</v>
      </c>
    </row>
    <row r="85" spans="1:13" x14ac:dyDescent="0.25">
      <c r="A85" s="44" t="s">
        <v>63</v>
      </c>
      <c r="B85" s="68">
        <f>VLOOKUP($A85,Histório!$A:$S,B$1,FALSE)</f>
        <v>0</v>
      </c>
      <c r="C85" s="68">
        <f>VLOOKUP($A85,Histório!$A:$S,C$1,FALSE)</f>
        <v>0</v>
      </c>
      <c r="D85" s="68">
        <f>VLOOKUP($A85,Histório!$A:$S,D$1,FALSE)</f>
        <v>0</v>
      </c>
      <c r="E85" s="68">
        <f>VLOOKUP($A85,Histório!$A:$S,E$1,FALSE)</f>
        <v>0</v>
      </c>
      <c r="F85" s="68">
        <f>VLOOKUP($A85,Histório!$A:$S,F$1,FALSE)</f>
        <v>0</v>
      </c>
      <c r="G85" s="68">
        <f>VLOOKUP($A85,Histório!$A:$S,G$1,FALSE)</f>
        <v>0</v>
      </c>
      <c r="H85" s="16" t="s">
        <v>293</v>
      </c>
    </row>
    <row r="86" spans="1:13" x14ac:dyDescent="0.25">
      <c r="A86" s="44" t="s">
        <v>67</v>
      </c>
      <c r="B86" s="68">
        <f>VLOOKUP($A86,Histório!$A:$S,B$1,FALSE)</f>
        <v>0</v>
      </c>
      <c r="C86" s="68">
        <f>VLOOKUP($A86,Histório!$A:$S,C$1,FALSE)</f>
        <v>0</v>
      </c>
      <c r="D86" s="68">
        <f>VLOOKUP($A86,Histório!$A:$S,D$1,FALSE)</f>
        <v>0</v>
      </c>
      <c r="E86" s="68">
        <f>VLOOKUP($A86,Histório!$A:$S,E$1,FALSE)</f>
        <v>0</v>
      </c>
      <c r="F86" s="68">
        <f>VLOOKUP($A86,Histório!$A:$S,F$1,FALSE)</f>
        <v>0</v>
      </c>
      <c r="G86" s="68">
        <f>VLOOKUP($A86,Histório!$A:$S,G$1,FALSE)</f>
        <v>0</v>
      </c>
      <c r="H86" s="16" t="s">
        <v>293</v>
      </c>
    </row>
    <row r="87" spans="1:13" x14ac:dyDescent="0.25">
      <c r="A87" s="44" t="s">
        <v>55</v>
      </c>
      <c r="B87" s="68">
        <f>VLOOKUP($A87,Histório!$A:$S,B$1,FALSE)</f>
        <v>0</v>
      </c>
      <c r="C87" s="68">
        <f>VLOOKUP($A87,Histório!$A:$S,C$1,FALSE)</f>
        <v>0</v>
      </c>
      <c r="D87" s="68">
        <f>VLOOKUP($A87,Histório!$A:$S,D$1,FALSE)</f>
        <v>0</v>
      </c>
      <c r="E87" s="68">
        <f>VLOOKUP($A87,Histório!$A:$S,E$1,FALSE)</f>
        <v>0</v>
      </c>
      <c r="F87" s="68">
        <f>VLOOKUP($A87,Histório!$A:$S,F$1,FALSE)</f>
        <v>0</v>
      </c>
      <c r="G87" s="68">
        <f>VLOOKUP($A87,Histório!$A:$S,G$1,FALSE)</f>
        <v>0</v>
      </c>
      <c r="H87" s="16" t="s">
        <v>293</v>
      </c>
    </row>
    <row r="88" spans="1:13" x14ac:dyDescent="0.25">
      <c r="A88" s="44" t="s">
        <v>59</v>
      </c>
      <c r="B88" s="68">
        <f>VLOOKUP($A88,Histório!$A:$S,B$1,FALSE)</f>
        <v>0</v>
      </c>
      <c r="C88" s="68">
        <f>VLOOKUP($A88,Histório!$A:$S,C$1,FALSE)</f>
        <v>0</v>
      </c>
      <c r="D88" s="68">
        <f>VLOOKUP($A88,Histório!$A:$S,D$1,FALSE)</f>
        <v>0</v>
      </c>
      <c r="E88" s="68">
        <f>VLOOKUP($A88,Histório!$A:$S,E$1,FALSE)</f>
        <v>0</v>
      </c>
      <c r="F88" s="68">
        <f>VLOOKUP($A88,Histório!$A:$S,F$1,FALSE)</f>
        <v>0</v>
      </c>
      <c r="G88" s="68">
        <f>VLOOKUP($A88,Histório!$A:$S,G$1,FALSE)</f>
        <v>0</v>
      </c>
      <c r="H88" s="16" t="s">
        <v>293</v>
      </c>
    </row>
    <row r="89" spans="1:13" x14ac:dyDescent="0.25">
      <c r="A89" s="44" t="s">
        <v>62</v>
      </c>
      <c r="B89" s="68">
        <f>VLOOKUP($A89,Histório!$A:$S,B$1,FALSE)</f>
        <v>0</v>
      </c>
      <c r="C89" s="68">
        <f>VLOOKUP($A89,Histório!$A:$S,C$1,FALSE)</f>
        <v>0</v>
      </c>
      <c r="D89" s="68">
        <f>VLOOKUP($A89,Histório!$A:$S,D$1,FALSE)</f>
        <v>0</v>
      </c>
      <c r="E89" s="68">
        <f>VLOOKUP($A89,Histório!$A:$S,E$1,FALSE)</f>
        <v>0</v>
      </c>
      <c r="F89" s="68">
        <f>VLOOKUP($A89,Histório!$A:$S,F$1,FALSE)</f>
        <v>0</v>
      </c>
      <c r="G89" s="68">
        <f>VLOOKUP($A89,Histório!$A:$S,G$1,FALSE)</f>
        <v>0</v>
      </c>
      <c r="H89" s="16" t="s">
        <v>293</v>
      </c>
    </row>
    <row r="90" spans="1:13" x14ac:dyDescent="0.25">
      <c r="A90" s="44" t="s">
        <v>66</v>
      </c>
      <c r="B90" s="68">
        <f>VLOOKUP($A90,Histório!$A:$S,B$1,FALSE)</f>
        <v>0</v>
      </c>
      <c r="C90" s="68">
        <f>VLOOKUP($A90,Histório!$A:$S,C$1,FALSE)</f>
        <v>0</v>
      </c>
      <c r="D90" s="68">
        <f>VLOOKUP($A90,Histório!$A:$S,D$1,FALSE)</f>
        <v>0</v>
      </c>
      <c r="E90" s="68">
        <f>VLOOKUP($A90,Histório!$A:$S,E$1,FALSE)</f>
        <v>0</v>
      </c>
      <c r="F90" s="68">
        <f>VLOOKUP($A90,Histório!$A:$S,F$1,FALSE)</f>
        <v>0</v>
      </c>
      <c r="G90" s="68">
        <f>VLOOKUP($A90,Histório!$A:$S,G$1,FALSE)</f>
        <v>0</v>
      </c>
      <c r="H90" s="16" t="s">
        <v>293</v>
      </c>
    </row>
    <row r="91" spans="1:13" x14ac:dyDescent="0.25">
      <c r="A91" s="44" t="s">
        <v>54</v>
      </c>
      <c r="B91" s="68">
        <f>VLOOKUP($A91,Histório!$A:$S,B$1,FALSE)</f>
        <v>7</v>
      </c>
      <c r="C91" s="68">
        <f>VLOOKUP($A91,Histório!$A:$S,C$1,FALSE)</f>
        <v>10</v>
      </c>
      <c r="D91" s="68">
        <f>VLOOKUP($A91,Histório!$A:$S,D$1,FALSE)</f>
        <v>17</v>
      </c>
      <c r="E91" s="68">
        <f>VLOOKUP($A91,Histório!$A:$S,E$1,FALSE)</f>
        <v>14</v>
      </c>
      <c r="F91" s="68">
        <f>VLOOKUP($A91,Histório!$A:$S,F$1,FALSE)</f>
        <v>30</v>
      </c>
      <c r="G91" s="68">
        <f>VLOOKUP($A91,Histório!$A:$S,G$1,FALSE)</f>
        <v>17</v>
      </c>
      <c r="H91" s="16" t="s">
        <v>293</v>
      </c>
    </row>
    <row r="92" spans="1:13" x14ac:dyDescent="0.25">
      <c r="A92" s="44" t="s">
        <v>58</v>
      </c>
      <c r="B92" s="68">
        <f>VLOOKUP($A92,Histório!$A:$S,B$1,FALSE)</f>
        <v>0</v>
      </c>
      <c r="C92" s="68">
        <f>VLOOKUP($A92,Histório!$A:$S,C$1,FALSE)</f>
        <v>0</v>
      </c>
      <c r="D92" s="68">
        <f>VLOOKUP($A92,Histório!$A:$S,D$1,FALSE)</f>
        <v>0</v>
      </c>
      <c r="E92" s="68">
        <f>VLOOKUP($A92,Histório!$A:$S,E$1,FALSE)</f>
        <v>0</v>
      </c>
      <c r="F92" s="68">
        <f>VLOOKUP($A92,Histório!$A:$S,F$1,FALSE)</f>
        <v>0</v>
      </c>
      <c r="G92" s="68">
        <f>VLOOKUP($A92,Histório!$A:$S,G$1,FALSE)</f>
        <v>0</v>
      </c>
      <c r="H92" s="16" t="s">
        <v>293</v>
      </c>
    </row>
    <row r="93" spans="1:13" s="16" customFormat="1" x14ac:dyDescent="0.25">
      <c r="A93" s="44" t="s">
        <v>549</v>
      </c>
      <c r="B93" s="68">
        <f>VLOOKUP($A93,Histório!$A:$S,B$1,FALSE)</f>
        <v>0</v>
      </c>
      <c r="C93" s="68">
        <f>VLOOKUP($A93,Histório!$A:$S,C$1,FALSE)</f>
        <v>0</v>
      </c>
      <c r="D93" s="68">
        <f>VLOOKUP($A93,Histório!$A:$S,D$1,FALSE)</f>
        <v>0</v>
      </c>
      <c r="E93" s="68">
        <f>VLOOKUP($A93,Histório!$A:$S,E$1,FALSE)</f>
        <v>0</v>
      </c>
      <c r="F93" s="68">
        <f>VLOOKUP($A93,Histório!$A:$S,F$1,FALSE)</f>
        <v>0</v>
      </c>
      <c r="G93" s="68">
        <f>VLOOKUP($A93,Histório!$A:$S,G$1,FALSE)</f>
        <v>0</v>
      </c>
      <c r="H93" s="16" t="s">
        <v>293</v>
      </c>
      <c r="I93"/>
      <c r="J93"/>
      <c r="K93"/>
      <c r="L93"/>
    </row>
    <row r="94" spans="1:13" s="16" customFormat="1" x14ac:dyDescent="0.25">
      <c r="A94" s="44" t="s">
        <v>243</v>
      </c>
      <c r="B94" s="71">
        <f>B77/B$72</f>
        <v>0</v>
      </c>
      <c r="C94" s="71">
        <f t="shared" ref="C94:G94" si="15">C77/C$72</f>
        <v>0</v>
      </c>
      <c r="D94" s="71">
        <f t="shared" si="15"/>
        <v>0</v>
      </c>
      <c r="E94" s="71">
        <f t="shared" si="15"/>
        <v>0</v>
      </c>
      <c r="F94" s="71">
        <f t="shared" si="15"/>
        <v>0</v>
      </c>
      <c r="G94" s="71">
        <f t="shared" si="15"/>
        <v>0</v>
      </c>
      <c r="H94" s="16" t="s">
        <v>565</v>
      </c>
      <c r="I94" s="16" t="s">
        <v>320</v>
      </c>
      <c r="J94" s="16">
        <f>AVERAGE(B94:G94)</f>
        <v>0</v>
      </c>
      <c r="K94" s="16">
        <f>_xlfn.STDEV.P(B94:G94)</f>
        <v>0</v>
      </c>
      <c r="L94" s="16">
        <v>0</v>
      </c>
      <c r="M94" s="16">
        <v>1</v>
      </c>
    </row>
    <row r="95" spans="1:13" s="16" customFormat="1" x14ac:dyDescent="0.25">
      <c r="A95" s="44" t="s">
        <v>244</v>
      </c>
      <c r="B95" s="71">
        <f t="shared" ref="B95:G95" si="16">B78/B$72</f>
        <v>0</v>
      </c>
      <c r="C95" s="71">
        <f t="shared" si="16"/>
        <v>0</v>
      </c>
      <c r="D95" s="71">
        <f t="shared" si="16"/>
        <v>0</v>
      </c>
      <c r="E95" s="71">
        <f t="shared" si="16"/>
        <v>0</v>
      </c>
      <c r="F95" s="71">
        <f t="shared" si="16"/>
        <v>0</v>
      </c>
      <c r="G95" s="71">
        <f t="shared" si="16"/>
        <v>0</v>
      </c>
      <c r="H95" s="16" t="s">
        <v>565</v>
      </c>
      <c r="I95" s="16" t="s">
        <v>320</v>
      </c>
      <c r="J95" s="16">
        <f t="shared" ref="J95:J109" si="17">AVERAGE(B95:G95)</f>
        <v>0</v>
      </c>
      <c r="K95" s="16">
        <f t="shared" ref="K95:K109" si="18">_xlfn.STDEV.P(B95:G95)</f>
        <v>0</v>
      </c>
      <c r="L95" s="16">
        <v>0</v>
      </c>
      <c r="M95" s="16">
        <v>1</v>
      </c>
    </row>
    <row r="96" spans="1:13" s="16" customFormat="1" x14ac:dyDescent="0.25">
      <c r="A96" s="44" t="s">
        <v>241</v>
      </c>
      <c r="B96" s="71">
        <f t="shared" ref="B96:G96" si="19">B79/B$72</f>
        <v>4.5248868778280547E-3</v>
      </c>
      <c r="C96" s="71">
        <f t="shared" si="19"/>
        <v>7.6628352490421452E-3</v>
      </c>
      <c r="D96" s="71">
        <f t="shared" si="19"/>
        <v>9.2165898617511521E-3</v>
      </c>
      <c r="E96" s="71">
        <f t="shared" si="19"/>
        <v>1.4218009478672985E-2</v>
      </c>
      <c r="F96" s="71">
        <f t="shared" si="19"/>
        <v>1.4354066985645933E-2</v>
      </c>
      <c r="G96" s="71">
        <f t="shared" si="19"/>
        <v>0</v>
      </c>
      <c r="H96" s="16" t="s">
        <v>565</v>
      </c>
      <c r="I96" s="16" t="s">
        <v>320</v>
      </c>
      <c r="J96" s="16">
        <f t="shared" si="17"/>
        <v>8.3293980754900448E-3</v>
      </c>
      <c r="K96" s="16">
        <f t="shared" si="18"/>
        <v>5.0999505349728505E-3</v>
      </c>
      <c r="L96" s="16">
        <v>0</v>
      </c>
      <c r="M96" s="16">
        <v>1</v>
      </c>
    </row>
    <row r="97" spans="1:13" s="16" customFormat="1" x14ac:dyDescent="0.25">
      <c r="A97" s="44" t="s">
        <v>242</v>
      </c>
      <c r="B97" s="71">
        <f t="shared" ref="B97:G97" si="20">B80/B$72</f>
        <v>0</v>
      </c>
      <c r="C97" s="71">
        <f t="shared" si="20"/>
        <v>3.8314176245210726E-3</v>
      </c>
      <c r="D97" s="71">
        <f t="shared" si="20"/>
        <v>0</v>
      </c>
      <c r="E97" s="71">
        <f t="shared" si="20"/>
        <v>0</v>
      </c>
      <c r="F97" s="71">
        <f t="shared" si="20"/>
        <v>0</v>
      </c>
      <c r="G97" s="71">
        <f t="shared" si="20"/>
        <v>0</v>
      </c>
      <c r="H97" s="16" t="s">
        <v>565</v>
      </c>
      <c r="I97" s="16" t="s">
        <v>320</v>
      </c>
      <c r="J97" s="16">
        <f t="shared" si="17"/>
        <v>6.385696040868454E-4</v>
      </c>
      <c r="K97" s="16">
        <f t="shared" si="18"/>
        <v>1.4278850431033139E-3</v>
      </c>
      <c r="L97" s="16">
        <v>0</v>
      </c>
      <c r="M97" s="16">
        <v>1</v>
      </c>
    </row>
    <row r="98" spans="1:13" s="16" customFormat="1" x14ac:dyDescent="0.25">
      <c r="A98" s="44" t="s">
        <v>239</v>
      </c>
      <c r="B98" s="71">
        <f t="shared" ref="B98:G98" si="21">B81/B$72</f>
        <v>0</v>
      </c>
      <c r="C98" s="71">
        <f t="shared" si="21"/>
        <v>0</v>
      </c>
      <c r="D98" s="71">
        <f t="shared" si="21"/>
        <v>0</v>
      </c>
      <c r="E98" s="71">
        <f t="shared" si="21"/>
        <v>0</v>
      </c>
      <c r="F98" s="71">
        <f t="shared" si="21"/>
        <v>0</v>
      </c>
      <c r="G98" s="71">
        <f t="shared" si="21"/>
        <v>0</v>
      </c>
      <c r="H98" s="16" t="s">
        <v>565</v>
      </c>
      <c r="I98" s="16" t="s">
        <v>320</v>
      </c>
      <c r="J98" s="16">
        <f t="shared" si="17"/>
        <v>0</v>
      </c>
      <c r="K98" s="16">
        <f t="shared" si="18"/>
        <v>0</v>
      </c>
      <c r="L98" s="16">
        <v>0</v>
      </c>
      <c r="M98" s="16">
        <v>1</v>
      </c>
    </row>
    <row r="99" spans="1:13" s="16" customFormat="1" x14ac:dyDescent="0.25">
      <c r="A99" s="44" t="s">
        <v>240</v>
      </c>
      <c r="B99" s="71">
        <f t="shared" ref="B99:G99" si="22">B82/B$72</f>
        <v>0</v>
      </c>
      <c r="C99" s="71">
        <f t="shared" si="22"/>
        <v>0</v>
      </c>
      <c r="D99" s="71">
        <f t="shared" si="22"/>
        <v>0</v>
      </c>
      <c r="E99" s="71">
        <f t="shared" si="22"/>
        <v>0</v>
      </c>
      <c r="F99" s="71">
        <f t="shared" si="22"/>
        <v>0</v>
      </c>
      <c r="G99" s="71">
        <f t="shared" si="22"/>
        <v>0</v>
      </c>
      <c r="H99" s="16" t="s">
        <v>565</v>
      </c>
      <c r="I99" s="16" t="s">
        <v>320</v>
      </c>
      <c r="J99" s="16">
        <f t="shared" si="17"/>
        <v>0</v>
      </c>
      <c r="K99" s="16">
        <f t="shared" si="18"/>
        <v>0</v>
      </c>
      <c r="L99" s="16">
        <v>0</v>
      </c>
      <c r="M99" s="16">
        <v>1</v>
      </c>
    </row>
    <row r="100" spans="1:13" s="16" customFormat="1" x14ac:dyDescent="0.25">
      <c r="A100" s="44" t="s">
        <v>237</v>
      </c>
      <c r="B100" s="71">
        <f t="shared" ref="B100:G100" si="23">B83/B$72</f>
        <v>0.12217194570135746</v>
      </c>
      <c r="C100" s="71">
        <f t="shared" si="23"/>
        <v>9.9616858237547887E-2</v>
      </c>
      <c r="D100" s="71">
        <f t="shared" si="23"/>
        <v>0.1889400921658986</v>
      </c>
      <c r="E100" s="71">
        <f t="shared" si="23"/>
        <v>0.16587677725118483</v>
      </c>
      <c r="F100" s="71">
        <f t="shared" si="23"/>
        <v>0.20574162679425836</v>
      </c>
      <c r="G100" s="71">
        <f t="shared" si="23"/>
        <v>0.22705314009661837</v>
      </c>
      <c r="H100" s="16" t="s">
        <v>565</v>
      </c>
      <c r="I100" s="16" t="s">
        <v>320</v>
      </c>
      <c r="J100" s="16">
        <f t="shared" si="17"/>
        <v>0.16823340670781092</v>
      </c>
      <c r="K100" s="16">
        <f t="shared" si="18"/>
        <v>4.4964499050289319E-2</v>
      </c>
      <c r="L100" s="16">
        <v>0</v>
      </c>
      <c r="M100" s="16">
        <v>1</v>
      </c>
    </row>
    <row r="101" spans="1:13" s="16" customFormat="1" x14ac:dyDescent="0.25">
      <c r="A101" s="44" t="s">
        <v>238</v>
      </c>
      <c r="B101" s="71">
        <f t="shared" ref="B101:G101" si="24">B84/B$72</f>
        <v>0</v>
      </c>
      <c r="C101" s="71">
        <f t="shared" si="24"/>
        <v>3.8314176245210726E-3</v>
      </c>
      <c r="D101" s="71">
        <f t="shared" si="24"/>
        <v>0</v>
      </c>
      <c r="E101" s="71">
        <f t="shared" si="24"/>
        <v>0</v>
      </c>
      <c r="F101" s="71">
        <f t="shared" si="24"/>
        <v>0</v>
      </c>
      <c r="G101" s="71">
        <f t="shared" si="24"/>
        <v>0</v>
      </c>
      <c r="H101" s="16" t="s">
        <v>565</v>
      </c>
      <c r="I101" s="16" t="s">
        <v>320</v>
      </c>
      <c r="J101" s="16">
        <f t="shared" si="17"/>
        <v>6.385696040868454E-4</v>
      </c>
      <c r="K101" s="16">
        <f t="shared" si="18"/>
        <v>1.4278850431033139E-3</v>
      </c>
      <c r="L101" s="16">
        <v>0</v>
      </c>
      <c r="M101" s="16">
        <v>1</v>
      </c>
    </row>
    <row r="102" spans="1:13" s="16" customFormat="1" x14ac:dyDescent="0.25">
      <c r="A102" s="44" t="s">
        <v>235</v>
      </c>
      <c r="B102" s="71">
        <f t="shared" ref="B102:G102" si="25">B85/B$72</f>
        <v>0</v>
      </c>
      <c r="C102" s="71">
        <f t="shared" si="25"/>
        <v>0</v>
      </c>
      <c r="D102" s="71">
        <f t="shared" si="25"/>
        <v>0</v>
      </c>
      <c r="E102" s="71">
        <f t="shared" si="25"/>
        <v>0</v>
      </c>
      <c r="F102" s="71">
        <f t="shared" si="25"/>
        <v>0</v>
      </c>
      <c r="G102" s="71">
        <f t="shared" si="25"/>
        <v>0</v>
      </c>
      <c r="H102" s="16" t="s">
        <v>565</v>
      </c>
      <c r="I102" s="16" t="s">
        <v>320</v>
      </c>
      <c r="J102" s="16">
        <f t="shared" si="17"/>
        <v>0</v>
      </c>
      <c r="K102" s="16">
        <f t="shared" si="18"/>
        <v>0</v>
      </c>
      <c r="L102" s="16">
        <v>0</v>
      </c>
      <c r="M102" s="16">
        <v>1</v>
      </c>
    </row>
    <row r="103" spans="1:13" s="16" customFormat="1" x14ac:dyDescent="0.25">
      <c r="A103" s="44" t="s">
        <v>236</v>
      </c>
      <c r="B103" s="71">
        <f t="shared" ref="B103:G103" si="26">B86/B$72</f>
        <v>0</v>
      </c>
      <c r="C103" s="71">
        <f t="shared" si="26"/>
        <v>0</v>
      </c>
      <c r="D103" s="71">
        <f t="shared" si="26"/>
        <v>0</v>
      </c>
      <c r="E103" s="71">
        <f t="shared" si="26"/>
        <v>0</v>
      </c>
      <c r="F103" s="71">
        <f t="shared" si="26"/>
        <v>0</v>
      </c>
      <c r="G103" s="71">
        <f t="shared" si="26"/>
        <v>0</v>
      </c>
      <c r="H103" s="16" t="s">
        <v>565</v>
      </c>
      <c r="I103" s="16" t="s">
        <v>320</v>
      </c>
      <c r="J103" s="16">
        <f t="shared" si="17"/>
        <v>0</v>
      </c>
      <c r="K103" s="16">
        <f t="shared" si="18"/>
        <v>0</v>
      </c>
      <c r="L103" s="16">
        <v>0</v>
      </c>
      <c r="M103" s="16">
        <v>1</v>
      </c>
    </row>
    <row r="104" spans="1:13" s="16" customFormat="1" x14ac:dyDescent="0.25">
      <c r="A104" s="44" t="s">
        <v>233</v>
      </c>
      <c r="B104" s="71">
        <f t="shared" ref="B104:G104" si="27">B87/B$72</f>
        <v>0</v>
      </c>
      <c r="C104" s="71">
        <f t="shared" si="27"/>
        <v>0</v>
      </c>
      <c r="D104" s="71">
        <f t="shared" si="27"/>
        <v>0</v>
      </c>
      <c r="E104" s="71">
        <f t="shared" si="27"/>
        <v>0</v>
      </c>
      <c r="F104" s="71">
        <f t="shared" si="27"/>
        <v>0</v>
      </c>
      <c r="G104" s="71">
        <f t="shared" si="27"/>
        <v>0</v>
      </c>
      <c r="H104" s="16" t="s">
        <v>565</v>
      </c>
      <c r="I104" s="16" t="s">
        <v>320</v>
      </c>
      <c r="J104" s="16">
        <f t="shared" si="17"/>
        <v>0</v>
      </c>
      <c r="K104" s="16">
        <f t="shared" si="18"/>
        <v>0</v>
      </c>
      <c r="L104" s="16">
        <v>0</v>
      </c>
      <c r="M104" s="16">
        <v>1</v>
      </c>
    </row>
    <row r="105" spans="1:13" s="16" customFormat="1" x14ac:dyDescent="0.25">
      <c r="A105" s="44" t="s">
        <v>234</v>
      </c>
      <c r="B105" s="71">
        <f t="shared" ref="B105:G105" si="28">B88/B$72</f>
        <v>0</v>
      </c>
      <c r="C105" s="71">
        <f t="shared" si="28"/>
        <v>0</v>
      </c>
      <c r="D105" s="71">
        <f t="shared" si="28"/>
        <v>0</v>
      </c>
      <c r="E105" s="71">
        <f t="shared" si="28"/>
        <v>0</v>
      </c>
      <c r="F105" s="71">
        <f t="shared" si="28"/>
        <v>0</v>
      </c>
      <c r="G105" s="71">
        <f t="shared" si="28"/>
        <v>0</v>
      </c>
      <c r="H105" s="16" t="s">
        <v>565</v>
      </c>
      <c r="I105" s="16" t="s">
        <v>320</v>
      </c>
      <c r="J105" s="16">
        <f t="shared" si="17"/>
        <v>0</v>
      </c>
      <c r="K105" s="16">
        <f t="shared" si="18"/>
        <v>0</v>
      </c>
      <c r="L105" s="16">
        <v>0</v>
      </c>
      <c r="M105" s="16">
        <v>1</v>
      </c>
    </row>
    <row r="106" spans="1:13" s="16" customFormat="1" x14ac:dyDescent="0.25">
      <c r="A106" s="44" t="s">
        <v>231</v>
      </c>
      <c r="B106" s="71">
        <f t="shared" ref="B106:G106" si="29">B89/B$72</f>
        <v>0</v>
      </c>
      <c r="C106" s="71">
        <f t="shared" si="29"/>
        <v>0</v>
      </c>
      <c r="D106" s="71">
        <f t="shared" si="29"/>
        <v>0</v>
      </c>
      <c r="E106" s="71">
        <f t="shared" si="29"/>
        <v>0</v>
      </c>
      <c r="F106" s="71">
        <f t="shared" si="29"/>
        <v>0</v>
      </c>
      <c r="G106" s="71">
        <f t="shared" si="29"/>
        <v>0</v>
      </c>
      <c r="H106" s="16" t="s">
        <v>565</v>
      </c>
      <c r="I106" s="16" t="s">
        <v>320</v>
      </c>
      <c r="J106" s="16">
        <f t="shared" si="17"/>
        <v>0</v>
      </c>
      <c r="K106" s="16">
        <f t="shared" si="18"/>
        <v>0</v>
      </c>
      <c r="L106" s="16">
        <v>0</v>
      </c>
      <c r="M106" s="16">
        <v>1</v>
      </c>
    </row>
    <row r="107" spans="1:13" s="16" customFormat="1" x14ac:dyDescent="0.25">
      <c r="A107" s="44" t="s">
        <v>232</v>
      </c>
      <c r="B107" s="71">
        <f t="shared" ref="B107:G107" si="30">B90/B$72</f>
        <v>0</v>
      </c>
      <c r="C107" s="71">
        <f t="shared" si="30"/>
        <v>0</v>
      </c>
      <c r="D107" s="71">
        <f t="shared" si="30"/>
        <v>0</v>
      </c>
      <c r="E107" s="71">
        <f t="shared" si="30"/>
        <v>0</v>
      </c>
      <c r="F107" s="71">
        <f t="shared" si="30"/>
        <v>0</v>
      </c>
      <c r="G107" s="71">
        <f t="shared" si="30"/>
        <v>0</v>
      </c>
      <c r="H107" s="16" t="s">
        <v>565</v>
      </c>
      <c r="I107" s="16" t="s">
        <v>320</v>
      </c>
      <c r="J107" s="16">
        <f t="shared" si="17"/>
        <v>0</v>
      </c>
      <c r="K107" s="16">
        <f t="shared" si="18"/>
        <v>0</v>
      </c>
      <c r="L107" s="16">
        <v>0</v>
      </c>
      <c r="M107" s="16">
        <v>1</v>
      </c>
    </row>
    <row r="108" spans="1:13" s="16" customFormat="1" x14ac:dyDescent="0.25">
      <c r="A108" s="44" t="s">
        <v>229</v>
      </c>
      <c r="B108" s="71">
        <f t="shared" ref="B108:G108" si="31">B91/B$72</f>
        <v>3.1674208144796379E-2</v>
      </c>
      <c r="C108" s="71">
        <f t="shared" si="31"/>
        <v>3.8314176245210725E-2</v>
      </c>
      <c r="D108" s="71">
        <f t="shared" si="31"/>
        <v>7.8341013824884786E-2</v>
      </c>
      <c r="E108" s="71">
        <f t="shared" si="31"/>
        <v>6.6350710900473939E-2</v>
      </c>
      <c r="F108" s="71">
        <f t="shared" si="31"/>
        <v>0.14354066985645933</v>
      </c>
      <c r="G108" s="71">
        <f t="shared" si="31"/>
        <v>8.2125603864734303E-2</v>
      </c>
      <c r="H108" s="16" t="s">
        <v>565</v>
      </c>
      <c r="I108" s="16" t="s">
        <v>320</v>
      </c>
      <c r="J108" s="16">
        <f t="shared" si="17"/>
        <v>7.339106380609324E-2</v>
      </c>
      <c r="K108" s="16">
        <f t="shared" si="18"/>
        <v>3.6610590636467551E-2</v>
      </c>
      <c r="L108" s="16">
        <v>0</v>
      </c>
      <c r="M108" s="16">
        <v>1</v>
      </c>
    </row>
    <row r="109" spans="1:13" s="16" customFormat="1" x14ac:dyDescent="0.25">
      <c r="A109" s="44" t="s">
        <v>230</v>
      </c>
      <c r="B109" s="71">
        <f t="shared" ref="B109:G110" si="32">B92/B$72</f>
        <v>0</v>
      </c>
      <c r="C109" s="71">
        <f t="shared" si="32"/>
        <v>0</v>
      </c>
      <c r="D109" s="71">
        <f t="shared" si="32"/>
        <v>0</v>
      </c>
      <c r="E109" s="71">
        <f t="shared" si="32"/>
        <v>0</v>
      </c>
      <c r="F109" s="71">
        <f t="shared" si="32"/>
        <v>0</v>
      </c>
      <c r="G109" s="71">
        <f t="shared" si="32"/>
        <v>0</v>
      </c>
      <c r="H109" s="16" t="s">
        <v>565</v>
      </c>
      <c r="I109" s="16" t="s">
        <v>320</v>
      </c>
      <c r="J109" s="16">
        <f t="shared" si="17"/>
        <v>0</v>
      </c>
      <c r="K109" s="16">
        <f t="shared" si="18"/>
        <v>0</v>
      </c>
      <c r="L109" s="16">
        <v>0</v>
      </c>
      <c r="M109" s="16">
        <v>1</v>
      </c>
    </row>
    <row r="110" spans="1:13" x14ac:dyDescent="0.25">
      <c r="A110" s="68" t="s">
        <v>50</v>
      </c>
      <c r="B110" s="71">
        <v>0</v>
      </c>
      <c r="C110" s="71">
        <f t="shared" si="32"/>
        <v>0</v>
      </c>
      <c r="D110" s="71">
        <f t="shared" si="32"/>
        <v>0</v>
      </c>
      <c r="E110" s="71">
        <f t="shared" si="32"/>
        <v>0</v>
      </c>
      <c r="F110" s="71">
        <f t="shared" si="32"/>
        <v>0</v>
      </c>
      <c r="G110" s="71">
        <f t="shared" si="32"/>
        <v>0</v>
      </c>
      <c r="H110" s="16" t="s">
        <v>565</v>
      </c>
      <c r="I110" s="16" t="s">
        <v>320</v>
      </c>
      <c r="J110" s="16">
        <f t="shared" ref="J110" si="33">AVERAGE(B110:G110)</f>
        <v>0</v>
      </c>
      <c r="K110" s="16">
        <f t="shared" ref="K110" si="34">_xlfn.STDEV.P(B110:G110)</f>
        <v>0</v>
      </c>
      <c r="L110" s="16">
        <v>0</v>
      </c>
      <c r="M110" s="16">
        <v>5</v>
      </c>
    </row>
    <row r="111" spans="1:13" x14ac:dyDescent="0.25">
      <c r="A111" s="44" t="s">
        <v>552</v>
      </c>
      <c r="B111" s="68">
        <f>VLOOKUP($A111,Histório!$A:$S,B$1,FALSE)</f>
        <v>0</v>
      </c>
      <c r="C111" s="68">
        <f>VLOOKUP($A111,Histório!$A:$S,C$1,FALSE)</f>
        <v>0</v>
      </c>
      <c r="D111" s="68">
        <f>VLOOKUP($A111,Histório!$A:$S,D$1,FALSE)</f>
        <v>0</v>
      </c>
      <c r="E111" s="68">
        <f>VLOOKUP($A111,Histório!$A:$S,E$1,FALSE)</f>
        <v>0</v>
      </c>
      <c r="F111" s="68">
        <f>VLOOKUP($A111,Histório!$A:$S,F$1,FALSE)</f>
        <v>0</v>
      </c>
      <c r="G111" s="68">
        <f>VLOOKUP($A111,Histório!$A:$S,G$1,FALSE)</f>
        <v>0</v>
      </c>
      <c r="H111" s="16" t="s">
        <v>293</v>
      </c>
    </row>
    <row r="112" spans="1:13" x14ac:dyDescent="0.25">
      <c r="A112" s="44" t="s">
        <v>108</v>
      </c>
      <c r="B112" s="68">
        <f>VLOOKUP($A112,Histório!$A:$S,B$1,FALSE)</f>
        <v>0</v>
      </c>
      <c r="C112" s="68">
        <f>VLOOKUP($A112,Histório!$A:$S,C$1,FALSE)</f>
        <v>0</v>
      </c>
      <c r="D112" s="68">
        <f>VLOOKUP($A112,Histório!$A:$S,D$1,FALSE)</f>
        <v>0</v>
      </c>
      <c r="E112" s="68">
        <f>VLOOKUP($A112,Histório!$A:$S,E$1,FALSE)</f>
        <v>0</v>
      </c>
      <c r="F112" s="68">
        <f>VLOOKUP($A112,Histório!$A:$S,F$1,FALSE)</f>
        <v>0</v>
      </c>
      <c r="G112" s="68">
        <f>VLOOKUP($A112,Histório!$A:$S,G$1,FALSE)</f>
        <v>0</v>
      </c>
      <c r="H112" s="16" t="s">
        <v>293</v>
      </c>
    </row>
    <row r="113" spans="1:8" x14ac:dyDescent="0.25">
      <c r="A113" s="44" t="s">
        <v>131</v>
      </c>
      <c r="B113" s="68">
        <f>VLOOKUP($A113,Histório!$A:$S,B$1,FALSE)</f>
        <v>0</v>
      </c>
      <c r="C113" s="68">
        <f>VLOOKUP($A113,Histório!$A:$S,C$1,FALSE)</f>
        <v>0</v>
      </c>
      <c r="D113" s="68">
        <f>VLOOKUP($A113,Histório!$A:$S,D$1,FALSE)</f>
        <v>0</v>
      </c>
      <c r="E113" s="68">
        <f>VLOOKUP($A113,Histório!$A:$S,E$1,FALSE)</f>
        <v>0</v>
      </c>
      <c r="F113" s="68">
        <f>VLOOKUP($A113,Histório!$A:$S,F$1,FALSE)</f>
        <v>0</v>
      </c>
      <c r="G113" s="68">
        <f>VLOOKUP($A113,Histório!$A:$S,G$1,FALSE)</f>
        <v>0</v>
      </c>
      <c r="H113" s="16" t="s">
        <v>293</v>
      </c>
    </row>
  </sheetData>
  <autoFilter ref="A2:H2" xr:uid="{B5117BE7-06C1-486F-8D47-D1D03DED4847}"/>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49"/>
  <sheetViews>
    <sheetView zoomScale="85" zoomScaleNormal="85" workbookViewId="0">
      <selection activeCell="I48" sqref="I48"/>
    </sheetView>
  </sheetViews>
  <sheetFormatPr defaultRowHeight="15" x14ac:dyDescent="0.25"/>
  <cols>
    <col min="1" max="1" width="35.28515625" style="16" customWidth="1"/>
    <col min="2" max="2" width="17.5703125" style="16" customWidth="1"/>
    <col min="3" max="7" width="9.140625" style="16"/>
    <col min="8" max="8" width="12.5703125" style="16" customWidth="1"/>
    <col min="9" max="9" width="19.85546875" style="16" customWidth="1"/>
    <col min="10" max="16384" width="9.140625" style="16"/>
  </cols>
  <sheetData>
    <row r="1" spans="1:9" x14ac:dyDescent="0.25">
      <c r="C1" s="68">
        <v>9</v>
      </c>
      <c r="D1" s="68">
        <v>10</v>
      </c>
      <c r="E1" s="68">
        <v>11</v>
      </c>
      <c r="F1" s="68">
        <v>12</v>
      </c>
      <c r="G1" s="68">
        <v>13</v>
      </c>
      <c r="H1" s="68">
        <v>14</v>
      </c>
    </row>
    <row r="2" spans="1:9" x14ac:dyDescent="0.25">
      <c r="A2" s="15" t="s">
        <v>252</v>
      </c>
      <c r="B2" s="15" t="s">
        <v>253</v>
      </c>
      <c r="C2" s="15">
        <v>2011</v>
      </c>
      <c r="D2" s="15">
        <v>2012</v>
      </c>
      <c r="E2" s="15">
        <v>2013</v>
      </c>
      <c r="F2" s="15">
        <v>2014</v>
      </c>
      <c r="G2" s="15">
        <v>2015</v>
      </c>
      <c r="H2" s="15">
        <v>2016</v>
      </c>
      <c r="I2" s="15" t="s">
        <v>578</v>
      </c>
    </row>
    <row r="3" spans="1:9" x14ac:dyDescent="0.25">
      <c r="A3" s="16" t="s">
        <v>246</v>
      </c>
      <c r="B3" s="16">
        <v>0</v>
      </c>
      <c r="C3" s="16">
        <f>VLOOKUP($A3,Histório!$A:$S,C$1,FALSE)</f>
        <v>0</v>
      </c>
      <c r="D3" s="16">
        <f>VLOOKUP($A3,Histório!$A:$S,D$1,FALSE)</f>
        <v>201.7867</v>
      </c>
      <c r="E3" s="16">
        <f>VLOOKUP($A3,Histório!$A:$S,E$1,FALSE)</f>
        <v>221.61869999999999</v>
      </c>
      <c r="F3" s="16">
        <f>VLOOKUP($A3,Histório!$A:$S,F$1,FALSE)</f>
        <v>178.5196</v>
      </c>
      <c r="G3" s="16">
        <f>VLOOKUP($A3,Histório!$A:$S,G$1,FALSE)</f>
        <v>222.51140000000001</v>
      </c>
      <c r="H3" s="16">
        <f>VLOOKUP($A3,Histório!$A:$S,H$1,FALSE)</f>
        <v>262.5</v>
      </c>
      <c r="I3" s="16" t="s">
        <v>353</v>
      </c>
    </row>
    <row r="4" spans="1:9" x14ac:dyDescent="0.25">
      <c r="A4" s="16" t="s">
        <v>247</v>
      </c>
      <c r="B4" s="16">
        <v>0</v>
      </c>
      <c r="C4" s="16">
        <f>VLOOKUP($A4,Histório!$A:$S,C$1,FALSE)</f>
        <v>0</v>
      </c>
      <c r="D4" s="16">
        <f>VLOOKUP($A4,Histório!$A:$S,D$1,FALSE)</f>
        <v>1.2612000000000001</v>
      </c>
      <c r="E4" s="16">
        <f>VLOOKUP($A4,Histório!$A:$S,E$1,FALSE)</f>
        <v>2.6073</v>
      </c>
      <c r="F4" s="16">
        <f>VLOOKUP($A4,Histório!$A:$S,F$1,FALSE)</f>
        <v>2.1770999999999998</v>
      </c>
      <c r="G4" s="16">
        <f>VLOOKUP($A4,Histório!$A:$S,G$1,FALSE)</f>
        <v>3.1230000000000002</v>
      </c>
      <c r="H4" s="16">
        <f>VLOOKUP($A4,Histório!$A:$S,H$1,FALSE)</f>
        <v>3.3332999999999999</v>
      </c>
      <c r="I4" s="16" t="s">
        <v>353</v>
      </c>
    </row>
    <row r="5" spans="1:9" x14ac:dyDescent="0.25">
      <c r="A5" s="16" t="s">
        <v>248</v>
      </c>
      <c r="B5" s="16">
        <v>0</v>
      </c>
      <c r="C5" s="16">
        <f>VLOOKUP($A5,Histório!$A:$S,C$1,FALSE)</f>
        <v>0</v>
      </c>
      <c r="D5" s="16">
        <f>VLOOKUP($A5,Histório!$A:$S,D$1,FALSE)</f>
        <v>0.40529999999999999</v>
      </c>
      <c r="E5" s="16">
        <f>VLOOKUP($A5,Histório!$A:$S,E$1,FALSE)</f>
        <v>1.4016</v>
      </c>
      <c r="F5" s="16">
        <f>VLOOKUP($A5,Histório!$A:$S,F$1,FALSE)</f>
        <v>2.0059999999999998</v>
      </c>
      <c r="G5" s="16">
        <f>VLOOKUP($A5,Histório!$A:$S,G$1,FALSE)</f>
        <v>1.5412999999999999</v>
      </c>
      <c r="H5" s="16">
        <f>VLOOKUP($A5,Histório!$A:$S,H$1,FALSE)</f>
        <v>1.556</v>
      </c>
      <c r="I5" s="16" t="s">
        <v>353</v>
      </c>
    </row>
    <row r="6" spans="1:9" x14ac:dyDescent="0.25">
      <c r="A6" s="16" t="s">
        <v>249</v>
      </c>
      <c r="B6" s="16">
        <v>0</v>
      </c>
      <c r="C6" s="16">
        <f>VLOOKUP($A6,Histório!$A:$S,C$1,FALSE)</f>
        <v>0</v>
      </c>
      <c r="D6" s="16">
        <f>VLOOKUP($A6,Histório!$A:$S,D$1,FALSE)</f>
        <v>83.4589</v>
      </c>
      <c r="E6" s="16">
        <f>VLOOKUP($A6,Histório!$A:$S,E$1,FALSE)</f>
        <v>88.890699999999995</v>
      </c>
      <c r="F6" s="16">
        <f>VLOOKUP($A6,Histório!$A:$S,F$1,FALSE)</f>
        <v>87.319599999999994</v>
      </c>
      <c r="G6" s="16">
        <f>VLOOKUP($A6,Histório!$A:$S,G$1,FALSE)</f>
        <v>83.985299999999995</v>
      </c>
      <c r="H6" s="16">
        <f>VLOOKUP($A6,Histório!$A:$S,H$1,FALSE)</f>
        <v>86.844399999999993</v>
      </c>
      <c r="I6" s="16" t="s">
        <v>353</v>
      </c>
    </row>
    <row r="7" spans="1:9" x14ac:dyDescent="0.25">
      <c r="A7" s="16" t="s">
        <v>250</v>
      </c>
      <c r="B7" s="16">
        <v>0</v>
      </c>
      <c r="C7" s="16">
        <f>VLOOKUP($A7,Histório!$A:$S,C$1,FALSE)</f>
        <v>0</v>
      </c>
      <c r="D7" s="16">
        <f>VLOOKUP($A7,Histório!$A:$S,D$1,FALSE)</f>
        <v>38.802500000000002</v>
      </c>
      <c r="E7" s="16">
        <f>VLOOKUP($A7,Histório!$A:$S,E$1,FALSE)</f>
        <v>48.850299999999997</v>
      </c>
      <c r="F7" s="16">
        <f>VLOOKUP($A7,Histório!$A:$S,F$1,FALSE)</f>
        <v>48.038800000000002</v>
      </c>
      <c r="G7" s="16">
        <f>VLOOKUP($A7,Histório!$A:$S,G$1,FALSE)</f>
        <v>49.694000000000003</v>
      </c>
      <c r="H7" s="16">
        <f>VLOOKUP($A7,Histório!$A:$S,H$1,FALSE)</f>
        <v>51.509</v>
      </c>
      <c r="I7" s="16" t="s">
        <v>353</v>
      </c>
    </row>
    <row r="8" spans="1:9" x14ac:dyDescent="0.25">
      <c r="A8" s="16" t="s">
        <v>251</v>
      </c>
      <c r="B8" s="16">
        <v>0</v>
      </c>
      <c r="C8" s="16">
        <f>VLOOKUP($A8,Histório!$A:$S,C$1,FALSE)</f>
        <v>0</v>
      </c>
      <c r="D8" s="16">
        <f>VLOOKUP($A8,Histório!$A:$S,D$1,FALSE)</f>
        <v>37.526400000000002</v>
      </c>
      <c r="E8" s="16">
        <f>VLOOKUP($A8,Histório!$A:$S,E$1,FALSE)</f>
        <v>44.89</v>
      </c>
      <c r="F8" s="16">
        <f>VLOOKUP($A8,Histório!$A:$S,F$1,FALSE)</f>
        <v>50.484999999999999</v>
      </c>
      <c r="G8" s="16">
        <f>VLOOKUP($A8,Histório!$A:$S,G$1,FALSE)</f>
        <v>47.614400000000003</v>
      </c>
      <c r="H8" s="16">
        <f>VLOOKUP($A8,Histório!$A:$S,H$1,FALSE)</f>
        <v>48.6663</v>
      </c>
      <c r="I8" s="16" t="s">
        <v>353</v>
      </c>
    </row>
    <row r="9" spans="1:9" x14ac:dyDescent="0.25">
      <c r="A9" s="16" t="s">
        <v>207</v>
      </c>
      <c r="B9" s="13">
        <f>INTERCEPT(B6:H6,B3:H3)</f>
        <v>3.2427571049487511</v>
      </c>
      <c r="I9" s="16" t="s">
        <v>353</v>
      </c>
    </row>
    <row r="10" spans="1:9" x14ac:dyDescent="0.25">
      <c r="A10" s="16" t="s">
        <v>211</v>
      </c>
      <c r="B10" s="13">
        <f>SLOPE(B6:H6,B3:H3)</f>
        <v>0.37518257762400703</v>
      </c>
      <c r="I10" s="16" t="s">
        <v>353</v>
      </c>
    </row>
    <row r="11" spans="1:9" x14ac:dyDescent="0.25">
      <c r="A11" s="16" t="s">
        <v>206</v>
      </c>
      <c r="B11" s="13">
        <f>INTERCEPT(B7:H7,B4:H4)</f>
        <v>5.5630527212806946</v>
      </c>
      <c r="I11" s="16" t="s">
        <v>353</v>
      </c>
    </row>
    <row r="12" spans="1:9" x14ac:dyDescent="0.25">
      <c r="A12" s="16" t="s">
        <v>208</v>
      </c>
      <c r="B12" s="13">
        <f>SLOPE(B7:H7,B4:H4)</f>
        <v>15.833851730619756</v>
      </c>
      <c r="I12" s="16" t="s">
        <v>353</v>
      </c>
    </row>
    <row r="13" spans="1:9" x14ac:dyDescent="0.25">
      <c r="A13" s="16" t="s">
        <v>209</v>
      </c>
      <c r="B13" s="13">
        <f>INTERCEPT(B8:H8,B5:H5)</f>
        <v>8.2830353814945887</v>
      </c>
      <c r="I13" s="16" t="s">
        <v>353</v>
      </c>
    </row>
    <row r="14" spans="1:9" x14ac:dyDescent="0.25">
      <c r="A14" s="16" t="s">
        <v>210</v>
      </c>
      <c r="B14" s="13">
        <f>SLOPE(B8:H8,B5:H5)</f>
        <v>24.775093677395436</v>
      </c>
      <c r="I14" s="16" t="s">
        <v>353</v>
      </c>
    </row>
    <row r="15" spans="1:9" x14ac:dyDescent="0.25">
      <c r="A15" s="16" t="s">
        <v>54</v>
      </c>
      <c r="C15" s="16">
        <f>VLOOKUP($A15,Histório!$A:$S,C$1,FALSE)</f>
        <v>7</v>
      </c>
      <c r="D15" s="16">
        <f>VLOOKUP($A15,Histório!$A:$S,D$1,FALSE)</f>
        <v>10</v>
      </c>
      <c r="E15" s="16">
        <f>VLOOKUP($A15,Histório!$A:$S,E$1,FALSE)</f>
        <v>17</v>
      </c>
      <c r="F15" s="16">
        <f>VLOOKUP($A15,Histório!$A:$S,F$1,FALSE)</f>
        <v>14</v>
      </c>
      <c r="G15" s="16">
        <f>VLOOKUP($A15,Histório!$A:$S,G$1,FALSE)</f>
        <v>30</v>
      </c>
      <c r="H15" s="16">
        <f>VLOOKUP($A15,Histório!$A:$S,H$1,FALSE)</f>
        <v>17</v>
      </c>
      <c r="I15" s="16" t="s">
        <v>579</v>
      </c>
    </row>
    <row r="16" spans="1:9" x14ac:dyDescent="0.25">
      <c r="A16" s="16" t="s">
        <v>58</v>
      </c>
      <c r="C16" s="16">
        <f>VLOOKUP($A16,Histório!$A:$S,C$1,FALSE)</f>
        <v>0</v>
      </c>
      <c r="D16" s="16">
        <f>VLOOKUP($A16,Histório!$A:$S,D$1,FALSE)</f>
        <v>0</v>
      </c>
      <c r="E16" s="16">
        <f>VLOOKUP($A16,Histório!$A:$S,E$1,FALSE)</f>
        <v>0</v>
      </c>
      <c r="F16" s="16">
        <f>VLOOKUP($A16,Histório!$A:$S,F$1,FALSE)</f>
        <v>0</v>
      </c>
      <c r="G16" s="16">
        <f>VLOOKUP($A16,Histório!$A:$S,G$1,FALSE)</f>
        <v>0</v>
      </c>
      <c r="H16" s="16">
        <f>VLOOKUP($A16,Histório!$A:$S,H$1,FALSE)</f>
        <v>0</v>
      </c>
      <c r="I16" s="16" t="s">
        <v>579</v>
      </c>
    </row>
    <row r="17" spans="1:9" x14ac:dyDescent="0.25">
      <c r="A17" s="16" t="s">
        <v>62</v>
      </c>
      <c r="C17" s="16">
        <f>VLOOKUP($A17,Histório!$A:$S,C$1,FALSE)</f>
        <v>0</v>
      </c>
      <c r="D17" s="16">
        <f>VLOOKUP($A17,Histório!$A:$S,D$1,FALSE)</f>
        <v>0</v>
      </c>
      <c r="E17" s="16">
        <f>VLOOKUP($A17,Histório!$A:$S,E$1,FALSE)</f>
        <v>0</v>
      </c>
      <c r="F17" s="16">
        <f>VLOOKUP($A17,Histório!$A:$S,F$1,FALSE)</f>
        <v>0</v>
      </c>
      <c r="G17" s="16">
        <f>VLOOKUP($A17,Histório!$A:$S,G$1,FALSE)</f>
        <v>0</v>
      </c>
      <c r="H17" s="16">
        <f>VLOOKUP($A17,Histório!$A:$S,H$1,FALSE)</f>
        <v>0</v>
      </c>
      <c r="I17" s="16" t="s">
        <v>579</v>
      </c>
    </row>
    <row r="18" spans="1:9" x14ac:dyDescent="0.25">
      <c r="A18" s="16" t="s">
        <v>66</v>
      </c>
      <c r="C18" s="16">
        <f>VLOOKUP($A18,Histório!$A:$S,C$1,FALSE)</f>
        <v>0</v>
      </c>
      <c r="D18" s="16">
        <f>VLOOKUP($A18,Histório!$A:$S,D$1,FALSE)</f>
        <v>0</v>
      </c>
      <c r="E18" s="16">
        <f>VLOOKUP($A18,Histório!$A:$S,E$1,FALSE)</f>
        <v>0</v>
      </c>
      <c r="F18" s="16">
        <f>VLOOKUP($A18,Histório!$A:$S,F$1,FALSE)</f>
        <v>0</v>
      </c>
      <c r="G18" s="16">
        <f>VLOOKUP($A18,Histório!$A:$S,G$1,FALSE)</f>
        <v>0</v>
      </c>
      <c r="H18" s="16">
        <f>VLOOKUP($A18,Histório!$A:$S,H$1,FALSE)</f>
        <v>0</v>
      </c>
      <c r="I18" s="16" t="s">
        <v>579</v>
      </c>
    </row>
    <row r="19" spans="1:9" x14ac:dyDescent="0.25">
      <c r="A19" s="16" t="s">
        <v>55</v>
      </c>
      <c r="C19" s="16">
        <f>VLOOKUP($A19,Histório!$A:$S,C$1,FALSE)</f>
        <v>0</v>
      </c>
      <c r="D19" s="16">
        <f>VLOOKUP($A19,Histório!$A:$S,D$1,FALSE)</f>
        <v>0</v>
      </c>
      <c r="E19" s="16">
        <f>VLOOKUP($A19,Histório!$A:$S,E$1,FALSE)</f>
        <v>0</v>
      </c>
      <c r="F19" s="16">
        <f>VLOOKUP($A19,Histório!$A:$S,F$1,FALSE)</f>
        <v>0</v>
      </c>
      <c r="G19" s="16">
        <f>VLOOKUP($A19,Histório!$A:$S,G$1,FALSE)</f>
        <v>0</v>
      </c>
      <c r="H19" s="16">
        <f>VLOOKUP($A19,Histório!$A:$S,H$1,FALSE)</f>
        <v>0</v>
      </c>
      <c r="I19" s="16" t="s">
        <v>579</v>
      </c>
    </row>
    <row r="20" spans="1:9" x14ac:dyDescent="0.25">
      <c r="A20" s="16" t="s">
        <v>59</v>
      </c>
      <c r="C20" s="16">
        <f>VLOOKUP($A20,Histório!$A:$S,C$1,FALSE)</f>
        <v>0</v>
      </c>
      <c r="D20" s="16">
        <f>VLOOKUP($A20,Histório!$A:$S,D$1,FALSE)</f>
        <v>0</v>
      </c>
      <c r="E20" s="16">
        <f>VLOOKUP($A20,Histório!$A:$S,E$1,FALSE)</f>
        <v>0</v>
      </c>
      <c r="F20" s="16">
        <f>VLOOKUP($A20,Histório!$A:$S,F$1,FALSE)</f>
        <v>0</v>
      </c>
      <c r="G20" s="16">
        <f>VLOOKUP($A20,Histório!$A:$S,G$1,FALSE)</f>
        <v>0</v>
      </c>
      <c r="H20" s="16">
        <f>VLOOKUP($A20,Histório!$A:$S,H$1,FALSE)</f>
        <v>0</v>
      </c>
      <c r="I20" s="16" t="s">
        <v>579</v>
      </c>
    </row>
    <row r="21" spans="1:9" x14ac:dyDescent="0.25">
      <c r="A21" s="16" t="s">
        <v>63</v>
      </c>
      <c r="C21" s="16">
        <f>VLOOKUP($A21,Histório!$A:$S,C$1,FALSE)</f>
        <v>0</v>
      </c>
      <c r="D21" s="16">
        <f>VLOOKUP($A21,Histório!$A:$S,D$1,FALSE)</f>
        <v>0</v>
      </c>
      <c r="E21" s="16">
        <f>VLOOKUP($A21,Histório!$A:$S,E$1,FALSE)</f>
        <v>0</v>
      </c>
      <c r="F21" s="16">
        <f>VLOOKUP($A21,Histório!$A:$S,F$1,FALSE)</f>
        <v>0</v>
      </c>
      <c r="G21" s="16">
        <f>VLOOKUP($A21,Histório!$A:$S,G$1,FALSE)</f>
        <v>0</v>
      </c>
      <c r="H21" s="16">
        <f>VLOOKUP($A21,Histório!$A:$S,H$1,FALSE)</f>
        <v>0</v>
      </c>
      <c r="I21" s="16" t="s">
        <v>579</v>
      </c>
    </row>
    <row r="22" spans="1:9" x14ac:dyDescent="0.25">
      <c r="A22" s="16" t="s">
        <v>67</v>
      </c>
      <c r="C22" s="16">
        <f>VLOOKUP($A22,Histório!$A:$S,C$1,FALSE)</f>
        <v>0</v>
      </c>
      <c r="D22" s="16">
        <f>VLOOKUP($A22,Histório!$A:$S,D$1,FALSE)</f>
        <v>0</v>
      </c>
      <c r="E22" s="16">
        <f>VLOOKUP($A22,Histório!$A:$S,E$1,FALSE)</f>
        <v>0</v>
      </c>
      <c r="F22" s="16">
        <f>VLOOKUP($A22,Histório!$A:$S,F$1,FALSE)</f>
        <v>0</v>
      </c>
      <c r="G22" s="16">
        <f>VLOOKUP($A22,Histório!$A:$S,G$1,FALSE)</f>
        <v>0</v>
      </c>
      <c r="H22" s="16">
        <f>VLOOKUP($A22,Histório!$A:$S,H$1,FALSE)</f>
        <v>0</v>
      </c>
      <c r="I22" s="16" t="s">
        <v>579</v>
      </c>
    </row>
    <row r="23" spans="1:9" x14ac:dyDescent="0.25">
      <c r="A23" s="16" t="s">
        <v>52</v>
      </c>
      <c r="C23" s="16">
        <f>VLOOKUP($A23,Histório!$A:$S,C$1,FALSE)</f>
        <v>27</v>
      </c>
      <c r="D23" s="16">
        <f>VLOOKUP($A23,Histório!$A:$S,D$1,FALSE)</f>
        <v>26</v>
      </c>
      <c r="E23" s="16">
        <f>VLOOKUP($A23,Histório!$A:$S,E$1,FALSE)</f>
        <v>41</v>
      </c>
      <c r="F23" s="16">
        <f>VLOOKUP($A23,Histório!$A:$S,F$1,FALSE)</f>
        <v>35</v>
      </c>
      <c r="G23" s="16">
        <f>VLOOKUP($A23,Histório!$A:$S,G$1,FALSE)</f>
        <v>43</v>
      </c>
      <c r="H23" s="16">
        <f>VLOOKUP($A23,Histório!$A:$S,H$1,FALSE)</f>
        <v>47</v>
      </c>
      <c r="I23" s="16" t="s">
        <v>579</v>
      </c>
    </row>
    <row r="24" spans="1:9" x14ac:dyDescent="0.25">
      <c r="A24" s="16" t="s">
        <v>56</v>
      </c>
      <c r="C24" s="16">
        <f>VLOOKUP($A24,Histório!$A:$S,C$1,FALSE)</f>
        <v>0</v>
      </c>
      <c r="D24" s="16">
        <f>VLOOKUP($A24,Histório!$A:$S,D$1,FALSE)</f>
        <v>1</v>
      </c>
      <c r="E24" s="16">
        <f>VLOOKUP($A24,Histório!$A:$S,E$1,FALSE)</f>
        <v>0</v>
      </c>
      <c r="F24" s="16">
        <f>VLOOKUP($A24,Histório!$A:$S,F$1,FALSE)</f>
        <v>0</v>
      </c>
      <c r="G24" s="16">
        <f>VLOOKUP($A24,Histório!$A:$S,G$1,FALSE)</f>
        <v>0</v>
      </c>
      <c r="H24" s="16">
        <f>VLOOKUP($A24,Histório!$A:$S,H$1,FALSE)</f>
        <v>0</v>
      </c>
      <c r="I24" s="16" t="s">
        <v>579</v>
      </c>
    </row>
    <row r="25" spans="1:9" x14ac:dyDescent="0.25">
      <c r="A25" s="16" t="s">
        <v>60</v>
      </c>
      <c r="C25" s="16">
        <f>VLOOKUP($A25,Histório!$A:$S,C$1,FALSE)</f>
        <v>0</v>
      </c>
      <c r="D25" s="16">
        <f>VLOOKUP($A25,Histório!$A:$S,D$1,FALSE)</f>
        <v>0</v>
      </c>
      <c r="E25" s="16">
        <f>VLOOKUP($A25,Histório!$A:$S,E$1,FALSE)</f>
        <v>0</v>
      </c>
      <c r="F25" s="16">
        <f>VLOOKUP($A25,Histório!$A:$S,F$1,FALSE)</f>
        <v>0</v>
      </c>
      <c r="G25" s="16">
        <f>VLOOKUP($A25,Histório!$A:$S,G$1,FALSE)</f>
        <v>0</v>
      </c>
      <c r="H25" s="16">
        <f>VLOOKUP($A25,Histório!$A:$S,H$1,FALSE)</f>
        <v>0</v>
      </c>
      <c r="I25" s="16" t="s">
        <v>579</v>
      </c>
    </row>
    <row r="26" spans="1:9" x14ac:dyDescent="0.25">
      <c r="A26" s="16" t="s">
        <v>64</v>
      </c>
      <c r="C26" s="16">
        <f>VLOOKUP($A26,Histório!$A:$S,C$1,FALSE)</f>
        <v>0</v>
      </c>
      <c r="D26" s="16">
        <f>VLOOKUP($A26,Histório!$A:$S,D$1,FALSE)</f>
        <v>0</v>
      </c>
      <c r="E26" s="16">
        <f>VLOOKUP($A26,Histório!$A:$S,E$1,FALSE)</f>
        <v>0</v>
      </c>
      <c r="F26" s="16">
        <f>VLOOKUP($A26,Histório!$A:$S,F$1,FALSE)</f>
        <v>0</v>
      </c>
      <c r="G26" s="16">
        <f>VLOOKUP($A26,Histório!$A:$S,G$1,FALSE)</f>
        <v>0</v>
      </c>
      <c r="H26" s="16">
        <f>VLOOKUP($A26,Histório!$A:$S,H$1,FALSE)</f>
        <v>0</v>
      </c>
      <c r="I26" s="16" t="s">
        <v>579</v>
      </c>
    </row>
    <row r="27" spans="1:9" x14ac:dyDescent="0.25">
      <c r="A27" s="16" t="s">
        <v>53</v>
      </c>
      <c r="C27" s="16">
        <f>VLOOKUP($A27,Histório!$A:$S,C$1,FALSE)</f>
        <v>1</v>
      </c>
      <c r="D27" s="16">
        <f>VLOOKUP($A27,Histório!$A:$S,D$1,FALSE)</f>
        <v>2</v>
      </c>
      <c r="E27" s="16">
        <f>VLOOKUP($A27,Histório!$A:$S,E$1,FALSE)</f>
        <v>2</v>
      </c>
      <c r="F27" s="16">
        <f>VLOOKUP($A27,Histório!$A:$S,F$1,FALSE)</f>
        <v>3</v>
      </c>
      <c r="G27" s="16">
        <f>VLOOKUP($A27,Histório!$A:$S,G$1,FALSE)</f>
        <v>3</v>
      </c>
      <c r="H27" s="16">
        <f>VLOOKUP($A27,Histório!$A:$S,H$1,FALSE)</f>
        <v>0</v>
      </c>
      <c r="I27" s="16" t="s">
        <v>579</v>
      </c>
    </row>
    <row r="28" spans="1:9" x14ac:dyDescent="0.25">
      <c r="A28" s="16" t="s">
        <v>57</v>
      </c>
      <c r="C28" s="16">
        <f>VLOOKUP($A28,Histório!$A:$S,C$1,FALSE)</f>
        <v>0</v>
      </c>
      <c r="D28" s="16">
        <f>VLOOKUP($A28,Histório!$A:$S,D$1,FALSE)</f>
        <v>1</v>
      </c>
      <c r="E28" s="16">
        <f>VLOOKUP($A28,Histório!$A:$S,E$1,FALSE)</f>
        <v>0</v>
      </c>
      <c r="F28" s="16">
        <f>VLOOKUP($A28,Histório!$A:$S,F$1,FALSE)</f>
        <v>0</v>
      </c>
      <c r="G28" s="16">
        <f>VLOOKUP($A28,Histório!$A:$S,G$1,FALSE)</f>
        <v>0</v>
      </c>
      <c r="H28" s="16">
        <f>VLOOKUP($A28,Histório!$A:$S,H$1,FALSE)</f>
        <v>0</v>
      </c>
      <c r="I28" s="16" t="s">
        <v>579</v>
      </c>
    </row>
    <row r="29" spans="1:9" x14ac:dyDescent="0.25">
      <c r="A29" s="16" t="s">
        <v>61</v>
      </c>
      <c r="C29" s="16">
        <f>VLOOKUP($A29,Histório!$A:$S,C$1,FALSE)</f>
        <v>0</v>
      </c>
      <c r="D29" s="16">
        <f>VLOOKUP($A29,Histório!$A:$S,D$1,FALSE)</f>
        <v>0</v>
      </c>
      <c r="E29" s="16">
        <f>VLOOKUP($A29,Histório!$A:$S,E$1,FALSE)</f>
        <v>0</v>
      </c>
      <c r="F29" s="16">
        <f>VLOOKUP($A29,Histório!$A:$S,F$1,FALSE)</f>
        <v>0</v>
      </c>
      <c r="G29" s="16">
        <f>VLOOKUP($A29,Histório!$A:$S,G$1,FALSE)</f>
        <v>0</v>
      </c>
      <c r="H29" s="16">
        <f>VLOOKUP($A29,Histório!$A:$S,H$1,FALSE)</f>
        <v>0</v>
      </c>
      <c r="I29" s="16" t="s">
        <v>579</v>
      </c>
    </row>
    <row r="30" spans="1:9" x14ac:dyDescent="0.25">
      <c r="A30" s="16" t="s">
        <v>65</v>
      </c>
      <c r="C30" s="16">
        <f>VLOOKUP($A30,Histório!$A:$S,C$1,FALSE)</f>
        <v>0</v>
      </c>
      <c r="D30" s="16">
        <f>VLOOKUP($A30,Histório!$A:$S,D$1,FALSE)</f>
        <v>0</v>
      </c>
      <c r="E30" s="16">
        <f>VLOOKUP($A30,Histório!$A:$S,E$1,FALSE)</f>
        <v>0</v>
      </c>
      <c r="F30" s="16">
        <f>VLOOKUP($A30,Histório!$A:$S,F$1,FALSE)</f>
        <v>0</v>
      </c>
      <c r="G30" s="16">
        <f>VLOOKUP($A30,Histório!$A:$S,G$1,FALSE)</f>
        <v>0</v>
      </c>
      <c r="H30" s="16">
        <f>VLOOKUP($A30,Histório!$A:$S,H$1,FALSE)</f>
        <v>0</v>
      </c>
      <c r="I30" s="16" t="s">
        <v>579</v>
      </c>
    </row>
    <row r="31" spans="1:9" x14ac:dyDescent="0.25">
      <c r="A31" s="44" t="s">
        <v>549</v>
      </c>
      <c r="C31" s="16">
        <f>VLOOKUP($A31,Histório!$A:$S,C$1,FALSE)</f>
        <v>0</v>
      </c>
      <c r="D31" s="16">
        <f>VLOOKUP($A31,Histório!$A:$S,D$1,FALSE)</f>
        <v>0</v>
      </c>
      <c r="E31" s="16">
        <f>VLOOKUP($A31,Histório!$A:$S,E$1,FALSE)</f>
        <v>0</v>
      </c>
      <c r="F31" s="16">
        <f>VLOOKUP($A31,Histório!$A:$S,F$1,FALSE)</f>
        <v>0</v>
      </c>
      <c r="G31" s="16">
        <f>VLOOKUP($A31,Histório!$A:$S,G$1,FALSE)</f>
        <v>0</v>
      </c>
      <c r="H31" s="16">
        <f>VLOOKUP($A31,Histório!$A:$S,H$1,FALSE)</f>
        <v>0</v>
      </c>
      <c r="I31" s="16" t="s">
        <v>579</v>
      </c>
    </row>
    <row r="32" spans="1:9" x14ac:dyDescent="0.25">
      <c r="A32" s="16" t="s">
        <v>1</v>
      </c>
      <c r="C32" s="16">
        <f>VLOOKUP($A32,Histório!$A:$S,C$1,FALSE)</f>
        <v>221</v>
      </c>
      <c r="D32" s="16">
        <f>VLOOKUP($A32,Histório!$A:$S,D$1,FALSE)</f>
        <v>261</v>
      </c>
      <c r="E32" s="16">
        <f>VLOOKUP($A32,Histório!$A:$S,E$1,FALSE)</f>
        <v>217</v>
      </c>
      <c r="F32" s="16">
        <f>VLOOKUP($A32,Histório!$A:$S,F$1,FALSE)</f>
        <v>211</v>
      </c>
      <c r="G32" s="16">
        <f>VLOOKUP($A32,Histório!$A:$S,G$1,FALSE)</f>
        <v>209</v>
      </c>
      <c r="H32" s="16">
        <f>VLOOKUP($A32,Histório!$A:$S,H$1,FALSE)</f>
        <v>207</v>
      </c>
      <c r="I32" s="16" t="s">
        <v>579</v>
      </c>
    </row>
    <row r="33" spans="1:10" x14ac:dyDescent="0.25">
      <c r="A33" s="16" t="s">
        <v>131</v>
      </c>
      <c r="C33" s="16">
        <f>VLOOKUP($A33,Histório!$A:$S,C$1,FALSE)</f>
        <v>0</v>
      </c>
      <c r="D33" s="16">
        <f>VLOOKUP($A33,Histório!$A:$S,D$1,FALSE)</f>
        <v>0</v>
      </c>
      <c r="E33" s="16">
        <f>VLOOKUP($A33,Histório!$A:$S,E$1,FALSE)</f>
        <v>0</v>
      </c>
      <c r="F33" s="16">
        <f>VLOOKUP($A33,Histório!$A:$S,F$1,FALSE)</f>
        <v>0</v>
      </c>
      <c r="G33" s="16">
        <f>VLOOKUP($A33,Histório!$A:$S,G$1,FALSE)</f>
        <v>0</v>
      </c>
      <c r="H33" s="16">
        <f>VLOOKUP($A33,Histório!$A:$S,H$1,FALSE)</f>
        <v>0</v>
      </c>
      <c r="I33" s="16" t="s">
        <v>579</v>
      </c>
    </row>
    <row r="34" spans="1:10" x14ac:dyDescent="0.25">
      <c r="A34" s="16" t="s">
        <v>125</v>
      </c>
      <c r="C34" s="16">
        <f t="shared" ref="C34:H34" si="0">SUM(C15:C30)*1000/C32</f>
        <v>158.37104072398191</v>
      </c>
      <c r="D34" s="16">
        <f t="shared" si="0"/>
        <v>153.25670498084293</v>
      </c>
      <c r="E34" s="16">
        <f t="shared" si="0"/>
        <v>276.49769585253455</v>
      </c>
      <c r="F34" s="16">
        <f t="shared" si="0"/>
        <v>246.44549763033174</v>
      </c>
      <c r="G34" s="16">
        <f t="shared" si="0"/>
        <v>363.63636363636363</v>
      </c>
      <c r="H34" s="16">
        <f t="shared" si="0"/>
        <v>309.17874396135267</v>
      </c>
      <c r="I34" s="16" t="s">
        <v>579</v>
      </c>
    </row>
    <row r="35" spans="1:10" x14ac:dyDescent="0.25">
      <c r="A35" s="16" t="s">
        <v>126</v>
      </c>
      <c r="C35" s="16">
        <f t="shared" ref="C35:H35" si="1">((0.3*SUM(C27:C30)+0.5*SUM(C19:C22)+0.1*SUM(C23:C26)+0.09*SUM(C15:C18)+0.01*C31)/C32)*1000</f>
        <v>16.425339366515836</v>
      </c>
      <c r="D35" s="16">
        <f t="shared" si="1"/>
        <v>17.241379310344826</v>
      </c>
      <c r="E35" s="16">
        <f t="shared" si="1"/>
        <v>28.709677419354843</v>
      </c>
      <c r="F35" s="16">
        <f t="shared" si="1"/>
        <v>26.824644549763036</v>
      </c>
      <c r="G35" s="16">
        <f t="shared" si="1"/>
        <v>37.799043062200951</v>
      </c>
      <c r="H35" s="16">
        <f t="shared" si="1"/>
        <v>30.096618357487923</v>
      </c>
      <c r="I35" s="16" t="s">
        <v>579</v>
      </c>
    </row>
    <row r="36" spans="1:10" x14ac:dyDescent="0.25">
      <c r="A36" s="16" t="s">
        <v>169</v>
      </c>
      <c r="B36" s="16">
        <v>0</v>
      </c>
      <c r="C36" s="16" t="e">
        <f>#REF!</f>
        <v>#REF!</v>
      </c>
      <c r="D36" s="16" t="e">
        <f>#REF!</f>
        <v>#REF!</v>
      </c>
      <c r="E36" s="16" t="e">
        <f>#REF!</f>
        <v>#REF!</v>
      </c>
      <c r="F36" s="16" t="e">
        <f>#REF!</f>
        <v>#REF!</v>
      </c>
      <c r="G36" s="16" t="e">
        <f>#REF!</f>
        <v>#REF!</v>
      </c>
      <c r="H36" s="16" t="e">
        <f>#REF!</f>
        <v>#REF!</v>
      </c>
      <c r="I36" s="16" t="s">
        <v>579</v>
      </c>
    </row>
    <row r="37" spans="1:10" x14ac:dyDescent="0.25">
      <c r="A37" s="16" t="s">
        <v>165</v>
      </c>
      <c r="B37" s="16">
        <v>0</v>
      </c>
      <c r="C37" s="17"/>
      <c r="I37" s="16" t="s">
        <v>579</v>
      </c>
      <c r="J37" s="16" t="s">
        <v>581</v>
      </c>
    </row>
    <row r="38" spans="1:10" x14ac:dyDescent="0.25">
      <c r="A38" s="16" t="s">
        <v>168</v>
      </c>
      <c r="B38" s="16">
        <v>0</v>
      </c>
      <c r="C38" s="17"/>
      <c r="I38" s="16" t="s">
        <v>579</v>
      </c>
    </row>
    <row r="39" spans="1:10" x14ac:dyDescent="0.25">
      <c r="A39" s="16" t="s">
        <v>166</v>
      </c>
      <c r="B39" s="16">
        <v>0</v>
      </c>
      <c r="C39" s="17"/>
      <c r="I39" s="16" t="s">
        <v>579</v>
      </c>
    </row>
    <row r="40" spans="1:10" x14ac:dyDescent="0.25">
      <c r="A40" s="16" t="s">
        <v>167</v>
      </c>
      <c r="B40" s="16">
        <v>0</v>
      </c>
      <c r="C40" s="17"/>
      <c r="I40" s="16" t="s">
        <v>579</v>
      </c>
    </row>
    <row r="41" spans="1:10" x14ac:dyDescent="0.25">
      <c r="A41" s="16" t="s">
        <v>133</v>
      </c>
      <c r="B41" s="16">
        <v>0</v>
      </c>
      <c r="C41" s="12">
        <f>VLOOKUP($A41,'Tratamento-Histórico'!$A:$G,C$1-7,FALSE)</f>
        <v>0.13574660633484162</v>
      </c>
      <c r="D41" s="12">
        <f>VLOOKUP($A41,'Tratamento-Histórico'!$A:$G,D$1-7,FALSE)</f>
        <v>0.19157088122605365</v>
      </c>
      <c r="E41" s="12">
        <f>VLOOKUP($A41,'Tratamento-Histórico'!$A:$G,E$1-7,FALSE)</f>
        <v>0.16129032258064516</v>
      </c>
      <c r="F41" s="12">
        <f>VLOOKUP($A41,'Tratamento-Histórico'!$A:$G,F$1-7,FALSE)</f>
        <v>0.20379146919431279</v>
      </c>
      <c r="G41" s="12">
        <f>VLOOKUP($A41,'Tratamento-Histórico'!$A:$G,G$1-7,FALSE)</f>
        <v>6.6985645933014357E-2</v>
      </c>
      <c r="H41" s="12">
        <f>VLOOKUP($A41,'Tratamento-Histórico'!$A:$G,H$1-7,FALSE)</f>
        <v>3.3816425120772944E-2</v>
      </c>
      <c r="I41" s="16" t="s">
        <v>580</v>
      </c>
    </row>
    <row r="42" spans="1:10" x14ac:dyDescent="0.25">
      <c r="A42" s="16" t="s">
        <v>127</v>
      </c>
      <c r="B42" s="78">
        <f>AVERAGE(C41:H41)</f>
        <v>0.13220022506494009</v>
      </c>
      <c r="I42" s="16" t="s">
        <v>580</v>
      </c>
    </row>
    <row r="43" spans="1:10" x14ac:dyDescent="0.25">
      <c r="A43" s="16" t="s">
        <v>130</v>
      </c>
      <c r="B43" s="16">
        <v>0</v>
      </c>
      <c r="I43" s="16" t="s">
        <v>580</v>
      </c>
    </row>
    <row r="44" spans="1:10" x14ac:dyDescent="0.25">
      <c r="A44" s="16" t="s">
        <v>128</v>
      </c>
      <c r="B44" s="16">
        <v>0</v>
      </c>
      <c r="I44" s="16" t="s">
        <v>580</v>
      </c>
    </row>
    <row r="45" spans="1:10" x14ac:dyDescent="0.25">
      <c r="A45" s="16" t="s">
        <v>129</v>
      </c>
      <c r="B45" s="16">
        <v>0</v>
      </c>
      <c r="C45" s="16" t="s">
        <v>583</v>
      </c>
      <c r="I45" s="16" t="s">
        <v>580</v>
      </c>
    </row>
    <row r="46" spans="1:10" x14ac:dyDescent="0.25">
      <c r="A46" s="16" t="s">
        <v>151</v>
      </c>
      <c r="C46" s="12">
        <f>VLOOKUP($A46,'Tratamento-Histórico'!$A:$G,C$1-7,FALSE)</f>
        <v>0</v>
      </c>
      <c r="D46" s="12">
        <f>VLOOKUP($A46,'Tratamento-Histórico'!$A:$G,D$1-7,FALSE)</f>
        <v>6.4911216773793523E-2</v>
      </c>
      <c r="E46" s="12">
        <f>VLOOKUP($A46,'Tratamento-Histórico'!$A:$G,E$1-7,FALSE)</f>
        <v>-0.26722689298434443</v>
      </c>
      <c r="F46" s="12">
        <f>VLOOKUP($A46,'Tratamento-Histórico'!$A:$G,F$1-7,FALSE)</f>
        <v>6.8499138580444541E-2</v>
      </c>
      <c r="G46" s="12">
        <f>VLOOKUP($A46,'Tratamento-Histórico'!$A:$G,G$1-7,FALSE)</f>
        <v>0.5995753908517476</v>
      </c>
      <c r="H46" s="12">
        <f>VLOOKUP($A46,'Tratamento-Histórico'!$A:$G,H$1-7,FALSE)</f>
        <v>0.31709469300538529</v>
      </c>
      <c r="I46" s="16" t="s">
        <v>580</v>
      </c>
    </row>
    <row r="47" spans="1:10" x14ac:dyDescent="0.25">
      <c r="A47" s="16" t="s">
        <v>148</v>
      </c>
      <c r="B47" s="16">
        <f>INTERCEPT(C46:H46,C35:H35)</f>
        <v>-0.42076591028339194</v>
      </c>
    </row>
    <row r="48" spans="1:10" x14ac:dyDescent="0.25">
      <c r="A48" s="16" t="s">
        <v>149</v>
      </c>
      <c r="B48" s="16">
        <v>0</v>
      </c>
    </row>
    <row r="49" spans="1:2" x14ac:dyDescent="0.25">
      <c r="A49" s="16" t="s">
        <v>150</v>
      </c>
      <c r="B49" s="16">
        <f>SLOPE(C46:H46,C35:H35)</f>
        <v>2.1053586513514737E-2</v>
      </c>
    </row>
  </sheetData>
  <autoFilter ref="A2:I2" xr:uid="{BB7421F6-9E3C-44DB-8122-DA947DA1AE0C}"/>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E9439-D72E-4493-904B-9102630E6B43}">
  <dimension ref="A1:Q36"/>
  <sheetViews>
    <sheetView zoomScaleNormal="100" workbookViewId="0">
      <pane xSplit="2" ySplit="2" topLeftCell="C3" activePane="bottomRight" state="frozen"/>
      <selection pane="topRight" activeCell="B1" sqref="B1"/>
      <selection pane="bottomLeft" activeCell="A3" sqref="A3"/>
      <selection pane="bottomRight" activeCell="N8" sqref="N8"/>
    </sheetView>
  </sheetViews>
  <sheetFormatPr defaultRowHeight="15" x14ac:dyDescent="0.25"/>
  <cols>
    <col min="1" max="1" width="26.28515625" style="16" bestFit="1" customWidth="1"/>
    <col min="2" max="2" width="38.85546875" style="16" customWidth="1"/>
    <col min="3" max="3" width="9" style="16" customWidth="1"/>
    <col min="4" max="4" width="8.5703125" style="16" customWidth="1"/>
    <col min="5" max="5" width="9" style="16" customWidth="1"/>
    <col min="6" max="6" width="8.85546875" style="16" customWidth="1"/>
    <col min="7" max="7" width="15.5703125" style="16" customWidth="1"/>
    <col min="8" max="8" width="17.85546875" style="16" customWidth="1"/>
    <col min="9" max="9" width="12.7109375" style="16" customWidth="1"/>
    <col min="10" max="10" width="11.7109375" style="16" customWidth="1"/>
    <col min="11" max="11" width="16.85546875" style="16" hidden="1" customWidth="1"/>
    <col min="12" max="12" width="22.85546875" style="16" hidden="1" customWidth="1"/>
    <col min="13" max="13" width="11.140625" style="16" customWidth="1"/>
    <col min="14" max="14" width="8.42578125" style="16" customWidth="1"/>
    <col min="15" max="15" width="8.28515625" style="16" customWidth="1"/>
    <col min="16" max="16384" width="9.140625" style="16"/>
  </cols>
  <sheetData>
    <row r="1" spans="1:17" x14ac:dyDescent="0.25">
      <c r="A1" s="81" t="s">
        <v>569</v>
      </c>
      <c r="B1" s="79" t="s">
        <v>254</v>
      </c>
      <c r="C1" s="80" t="s">
        <v>306</v>
      </c>
      <c r="D1" s="80"/>
      <c r="E1" s="80" t="s">
        <v>307</v>
      </c>
      <c r="F1" s="80"/>
      <c r="G1" s="80" t="s">
        <v>308</v>
      </c>
      <c r="H1" s="80"/>
      <c r="I1" s="80"/>
      <c r="J1" s="80"/>
      <c r="K1" s="74"/>
      <c r="L1" s="74"/>
      <c r="M1" s="14"/>
    </row>
    <row r="2" spans="1:17" ht="30" customHeight="1" x14ac:dyDescent="0.25">
      <c r="A2" s="81"/>
      <c r="B2" s="79"/>
      <c r="C2" s="75" t="s">
        <v>304</v>
      </c>
      <c r="D2" s="75" t="s">
        <v>305</v>
      </c>
      <c r="E2" s="75" t="s">
        <v>255</v>
      </c>
      <c r="F2" s="75" t="s">
        <v>256</v>
      </c>
      <c r="G2" s="75" t="s">
        <v>309</v>
      </c>
      <c r="H2" s="75" t="s">
        <v>302</v>
      </c>
      <c r="I2" s="75" t="s">
        <v>312</v>
      </c>
      <c r="J2" s="75" t="s">
        <v>303</v>
      </c>
      <c r="K2" s="67" t="s">
        <v>311</v>
      </c>
      <c r="L2" s="67" t="s">
        <v>310</v>
      </c>
      <c r="M2" s="67" t="s">
        <v>257</v>
      </c>
      <c r="N2" s="67"/>
      <c r="O2" s="67"/>
      <c r="P2" s="67"/>
      <c r="Q2" s="67"/>
    </row>
    <row r="3" spans="1:17" x14ac:dyDescent="0.25">
      <c r="A3" s="44" t="s">
        <v>61</v>
      </c>
      <c r="B3" s="16" t="s">
        <v>243</v>
      </c>
      <c r="C3" s="72">
        <f>VLOOKUP($B3,'Tratamento-Histórico'!$A$2:$M$226,10,FALSE)</f>
        <v>0</v>
      </c>
      <c r="D3" s="72">
        <f>VLOOKUP($B3,'Tratamento-Histórico'!$A$2:$M$226,11,FALSE)</f>
        <v>0</v>
      </c>
      <c r="E3" s="11">
        <f>IFERROR((1-(J3/G3))*C3,0)</f>
        <v>0</v>
      </c>
      <c r="F3" s="11">
        <f>D3</f>
        <v>0</v>
      </c>
      <c r="G3" s="9">
        <f>VLOOKUP($A3,'Tratamento-Histórico'!$A$2:$M$226,7,FALSE)</f>
        <v>0</v>
      </c>
      <c r="H3" s="76">
        <f>G3</f>
        <v>0</v>
      </c>
      <c r="I3" s="77"/>
      <c r="J3" s="9">
        <f>I3*H3</f>
        <v>0</v>
      </c>
      <c r="K3" s="9" t="e">
        <f>J3/G3</f>
        <v>#DIV/0!</v>
      </c>
      <c r="L3" s="9" t="e">
        <f>J3/H3</f>
        <v>#DIV/0!</v>
      </c>
      <c r="M3" s="16" t="s">
        <v>10</v>
      </c>
    </row>
    <row r="4" spans="1:17" x14ac:dyDescent="0.25">
      <c r="A4" s="44" t="s">
        <v>65</v>
      </c>
      <c r="B4" s="16" t="s">
        <v>244</v>
      </c>
      <c r="C4" s="72">
        <f>VLOOKUP($B4,'Tratamento-Histórico'!$A$2:$M$226,10,FALSE)</f>
        <v>0</v>
      </c>
      <c r="D4" s="72">
        <f>VLOOKUP($B4,'Tratamento-Histórico'!$A$2:$M$226,11,FALSE)</f>
        <v>0</v>
      </c>
      <c r="E4" s="11">
        <f t="shared" ref="E4:E19" si="0">IFERROR((1-(J4/G4))*C4,0)</f>
        <v>0</v>
      </c>
      <c r="F4" s="11">
        <f t="shared" ref="F4:F19" si="1">D4</f>
        <v>0</v>
      </c>
      <c r="G4" s="9">
        <f>VLOOKUP($A4,'Tratamento-Histórico'!$A$2:$M$226,7,FALSE)</f>
        <v>0</v>
      </c>
      <c r="H4" s="76">
        <f t="shared" ref="H4:H19" si="2">G4</f>
        <v>0</v>
      </c>
      <c r="I4" s="77"/>
      <c r="J4" s="9">
        <f t="shared" ref="J4:J19" si="3">I4*H4</f>
        <v>0</v>
      </c>
      <c r="K4" s="9" t="e">
        <f>J4/G4</f>
        <v>#DIV/0!</v>
      </c>
      <c r="L4" s="9" t="e">
        <f>J4/H4</f>
        <v>#DIV/0!</v>
      </c>
      <c r="M4" s="16" t="s">
        <v>10</v>
      </c>
    </row>
    <row r="5" spans="1:17" x14ac:dyDescent="0.25">
      <c r="A5" s="44" t="s">
        <v>53</v>
      </c>
      <c r="B5" s="16" t="s">
        <v>241</v>
      </c>
      <c r="C5" s="72">
        <f>VLOOKUP($B5,'Tratamento-Histórico'!$A$2:$M$226,10,FALSE)</f>
        <v>8.3293980754900448E-3</v>
      </c>
      <c r="D5" s="72">
        <f>VLOOKUP($B5,'Tratamento-Histórico'!$A$2:$M$226,11,FALSE)</f>
        <v>5.0999505349728505E-3</v>
      </c>
      <c r="E5" s="11">
        <f t="shared" si="0"/>
        <v>0</v>
      </c>
      <c r="F5" s="11">
        <f t="shared" si="1"/>
        <v>5.0999505349728505E-3</v>
      </c>
      <c r="G5" s="9">
        <f>VLOOKUP($A5,'Tratamento-Histórico'!$A$2:$M$226,7,FALSE)</f>
        <v>0</v>
      </c>
      <c r="H5" s="76">
        <f t="shared" si="2"/>
        <v>0</v>
      </c>
      <c r="I5" s="77">
        <v>0.2</v>
      </c>
      <c r="J5" s="9">
        <f t="shared" si="3"/>
        <v>0</v>
      </c>
      <c r="K5" s="9" t="e">
        <f>J5/G5</f>
        <v>#DIV/0!</v>
      </c>
      <c r="L5" s="9" t="e">
        <f>J5/H5</f>
        <v>#DIV/0!</v>
      </c>
      <c r="M5" s="16" t="s">
        <v>10</v>
      </c>
    </row>
    <row r="6" spans="1:17" x14ac:dyDescent="0.25">
      <c r="A6" s="44" t="s">
        <v>57</v>
      </c>
      <c r="B6" s="16" t="s">
        <v>242</v>
      </c>
      <c r="C6" s="72">
        <f>VLOOKUP($B6,'Tratamento-Histórico'!$A$2:$M$226,10,FALSE)</f>
        <v>6.385696040868454E-4</v>
      </c>
      <c r="D6" s="72">
        <f>VLOOKUP($B6,'Tratamento-Histórico'!$A$2:$M$226,11,FALSE)</f>
        <v>1.4278850431033139E-3</v>
      </c>
      <c r="E6" s="11">
        <f t="shared" si="0"/>
        <v>0</v>
      </c>
      <c r="F6" s="11">
        <f t="shared" si="1"/>
        <v>1.4278850431033139E-3</v>
      </c>
      <c r="G6" s="9">
        <f>VLOOKUP($A6,'Tratamento-Histórico'!$A$2:$M$226,7,FALSE)</f>
        <v>0</v>
      </c>
      <c r="H6" s="76">
        <f t="shared" si="2"/>
        <v>0</v>
      </c>
      <c r="I6" s="77"/>
      <c r="J6" s="9"/>
      <c r="K6" s="9"/>
      <c r="L6" s="9"/>
      <c r="M6" s="16" t="s">
        <v>10</v>
      </c>
    </row>
    <row r="7" spans="1:17" x14ac:dyDescent="0.25">
      <c r="A7" s="44" t="s">
        <v>60</v>
      </c>
      <c r="B7" s="16" t="s">
        <v>239</v>
      </c>
      <c r="C7" s="72">
        <f>VLOOKUP($B7,'Tratamento-Histórico'!$A$2:$M$226,10,FALSE)</f>
        <v>0</v>
      </c>
      <c r="D7" s="72">
        <f>VLOOKUP($B7,'Tratamento-Histórico'!$A$2:$M$226,11,FALSE)</f>
        <v>0</v>
      </c>
      <c r="E7" s="11">
        <f t="shared" si="0"/>
        <v>0</v>
      </c>
      <c r="F7" s="11">
        <f t="shared" si="1"/>
        <v>0</v>
      </c>
      <c r="G7" s="9">
        <f>VLOOKUP($A7,'Tratamento-Histórico'!$A$2:$M$226,7,FALSE)</f>
        <v>0</v>
      </c>
      <c r="H7" s="76">
        <f t="shared" si="2"/>
        <v>0</v>
      </c>
      <c r="I7" s="77"/>
      <c r="J7" s="9">
        <f t="shared" si="3"/>
        <v>0</v>
      </c>
      <c r="K7" s="9" t="e">
        <f>J7/G7</f>
        <v>#DIV/0!</v>
      </c>
      <c r="L7" s="9" t="e">
        <f>J7/H7</f>
        <v>#DIV/0!</v>
      </c>
      <c r="M7" s="16" t="s">
        <v>10</v>
      </c>
    </row>
    <row r="8" spans="1:17" x14ac:dyDescent="0.25">
      <c r="A8" s="44" t="s">
        <v>64</v>
      </c>
      <c r="B8" s="16" t="s">
        <v>240</v>
      </c>
      <c r="C8" s="72">
        <f>VLOOKUP($B8,'Tratamento-Histórico'!$A$2:$M$226,10,FALSE)</f>
        <v>0</v>
      </c>
      <c r="D8" s="72">
        <f>VLOOKUP($B8,'Tratamento-Histórico'!$A$2:$M$226,11,FALSE)</f>
        <v>0</v>
      </c>
      <c r="E8" s="11">
        <f t="shared" si="0"/>
        <v>0</v>
      </c>
      <c r="F8" s="11">
        <f t="shared" si="1"/>
        <v>0</v>
      </c>
      <c r="G8" s="9">
        <f>VLOOKUP($A8,'Tratamento-Histórico'!$A$2:$M$226,7,FALSE)</f>
        <v>0</v>
      </c>
      <c r="H8" s="76">
        <f t="shared" si="2"/>
        <v>0</v>
      </c>
      <c r="I8" s="77"/>
      <c r="J8" s="9">
        <f t="shared" si="3"/>
        <v>0</v>
      </c>
      <c r="K8" s="9" t="e">
        <f>J8/G8</f>
        <v>#DIV/0!</v>
      </c>
      <c r="L8" s="9" t="e">
        <f>J8/H8</f>
        <v>#DIV/0!</v>
      </c>
      <c r="M8" s="16" t="s">
        <v>10</v>
      </c>
    </row>
    <row r="9" spans="1:17" x14ac:dyDescent="0.25">
      <c r="A9" s="44" t="s">
        <v>52</v>
      </c>
      <c r="B9" s="16" t="s">
        <v>237</v>
      </c>
      <c r="C9" s="72">
        <f>VLOOKUP($B9,'Tratamento-Histórico'!$A$2:$M$226,10,FALSE)</f>
        <v>0.16823340670781092</v>
      </c>
      <c r="D9" s="72">
        <f>VLOOKUP($B9,'Tratamento-Histórico'!$A$2:$M$226,11,FALSE)</f>
        <v>4.4964499050289319E-2</v>
      </c>
      <c r="E9" s="11">
        <f t="shared" si="0"/>
        <v>0.15141006603702983</v>
      </c>
      <c r="F9" s="11">
        <f t="shared" si="1"/>
        <v>4.4964499050289319E-2</v>
      </c>
      <c r="G9" s="9">
        <f>VLOOKUP($A9,'Tratamento-Histórico'!$A$2:$M$226,7,FALSE)</f>
        <v>47</v>
      </c>
      <c r="H9" s="76">
        <f t="shared" si="2"/>
        <v>47</v>
      </c>
      <c r="I9" s="77">
        <v>0.1</v>
      </c>
      <c r="J9" s="9">
        <f t="shared" si="3"/>
        <v>4.7</v>
      </c>
      <c r="K9" s="9">
        <f>J9/G9</f>
        <v>0.1</v>
      </c>
      <c r="L9" s="9">
        <f>J9/H9</f>
        <v>0.1</v>
      </c>
      <c r="M9" s="16" t="s">
        <v>10</v>
      </c>
    </row>
    <row r="10" spans="1:17" x14ac:dyDescent="0.25">
      <c r="A10" s="44" t="s">
        <v>56</v>
      </c>
      <c r="B10" s="16" t="s">
        <v>238</v>
      </c>
      <c r="C10" s="72">
        <f>VLOOKUP($B10,'Tratamento-Histórico'!$A$2:$M$226,10,FALSE)</f>
        <v>6.385696040868454E-4</v>
      </c>
      <c r="D10" s="72">
        <f>VLOOKUP($B10,'Tratamento-Histórico'!$A$2:$M$226,11,FALSE)</f>
        <v>1.4278850431033139E-3</v>
      </c>
      <c r="E10" s="11">
        <f t="shared" si="0"/>
        <v>0</v>
      </c>
      <c r="F10" s="11">
        <f t="shared" si="1"/>
        <v>1.4278850431033139E-3</v>
      </c>
      <c r="G10" s="9">
        <f>VLOOKUP($A10,'Tratamento-Histórico'!$A$2:$M$226,7,FALSE)</f>
        <v>0</v>
      </c>
      <c r="H10" s="76">
        <f t="shared" si="2"/>
        <v>0</v>
      </c>
      <c r="I10" s="77"/>
      <c r="J10" s="9">
        <f t="shared" si="3"/>
        <v>0</v>
      </c>
      <c r="K10" s="9"/>
      <c r="L10" s="9"/>
      <c r="M10" s="16" t="s">
        <v>10</v>
      </c>
    </row>
    <row r="11" spans="1:17" x14ac:dyDescent="0.25">
      <c r="A11" s="44" t="s">
        <v>63</v>
      </c>
      <c r="B11" s="16" t="s">
        <v>235</v>
      </c>
      <c r="C11" s="72">
        <f>VLOOKUP($B11,'Tratamento-Histórico'!$A$2:$M$226,10,FALSE)</f>
        <v>0</v>
      </c>
      <c r="D11" s="72">
        <f>VLOOKUP($B11,'Tratamento-Histórico'!$A$2:$M$226,11,FALSE)</f>
        <v>0</v>
      </c>
      <c r="E11" s="11">
        <f t="shared" si="0"/>
        <v>0</v>
      </c>
      <c r="F11" s="11">
        <f t="shared" si="1"/>
        <v>0</v>
      </c>
      <c r="G11" s="9">
        <f>VLOOKUP($A11,'Tratamento-Histórico'!$A$2:$M$226,7,FALSE)</f>
        <v>0</v>
      </c>
      <c r="H11" s="76">
        <f t="shared" si="2"/>
        <v>0</v>
      </c>
      <c r="I11" s="77"/>
      <c r="J11" s="9">
        <f t="shared" si="3"/>
        <v>0</v>
      </c>
      <c r="K11" s="9"/>
      <c r="L11" s="9"/>
      <c r="M11" s="16" t="s">
        <v>10</v>
      </c>
    </row>
    <row r="12" spans="1:17" x14ac:dyDescent="0.25">
      <c r="A12" s="44" t="s">
        <v>67</v>
      </c>
      <c r="B12" s="16" t="s">
        <v>236</v>
      </c>
      <c r="C12" s="72">
        <f>VLOOKUP($B12,'Tratamento-Histórico'!$A$2:$M$226,10,FALSE)</f>
        <v>0</v>
      </c>
      <c r="D12" s="72">
        <f>VLOOKUP($B12,'Tratamento-Histórico'!$A$2:$M$226,11,FALSE)</f>
        <v>0</v>
      </c>
      <c r="E12" s="11">
        <f t="shared" si="0"/>
        <v>0</v>
      </c>
      <c r="F12" s="11">
        <f t="shared" si="1"/>
        <v>0</v>
      </c>
      <c r="G12" s="9">
        <f>VLOOKUP($A12,'Tratamento-Histórico'!$A$2:$M$226,7,FALSE)</f>
        <v>0</v>
      </c>
      <c r="H12" s="76">
        <f t="shared" si="2"/>
        <v>0</v>
      </c>
      <c r="I12" s="77"/>
      <c r="J12" s="9">
        <f t="shared" si="3"/>
        <v>0</v>
      </c>
      <c r="K12" s="9" t="e">
        <f>J12/G12</f>
        <v>#DIV/0!</v>
      </c>
      <c r="L12" s="9" t="e">
        <f>J12/H12</f>
        <v>#DIV/0!</v>
      </c>
      <c r="M12" s="16" t="s">
        <v>10</v>
      </c>
    </row>
    <row r="13" spans="1:17" x14ac:dyDescent="0.25">
      <c r="A13" s="44" t="s">
        <v>55</v>
      </c>
      <c r="B13" s="16" t="s">
        <v>233</v>
      </c>
      <c r="C13" s="72">
        <f>VLOOKUP($B13,'Tratamento-Histórico'!$A$2:$M$226,10,FALSE)</f>
        <v>0</v>
      </c>
      <c r="D13" s="72">
        <f>VLOOKUP($B13,'Tratamento-Histórico'!$A$2:$M$226,11,FALSE)</f>
        <v>0</v>
      </c>
      <c r="E13" s="11">
        <f t="shared" si="0"/>
        <v>0</v>
      </c>
      <c r="F13" s="11">
        <f t="shared" si="1"/>
        <v>0</v>
      </c>
      <c r="G13" s="9">
        <f>VLOOKUP($A13,'Tratamento-Histórico'!$A$2:$M$226,7,FALSE)</f>
        <v>0</v>
      </c>
      <c r="H13" s="76">
        <f t="shared" si="2"/>
        <v>0</v>
      </c>
      <c r="I13" s="77"/>
      <c r="J13" s="9">
        <f t="shared" si="3"/>
        <v>0</v>
      </c>
      <c r="K13" s="9"/>
      <c r="L13" s="9"/>
      <c r="M13" s="16" t="s">
        <v>10</v>
      </c>
    </row>
    <row r="14" spans="1:17" x14ac:dyDescent="0.25">
      <c r="A14" s="44" t="s">
        <v>59</v>
      </c>
      <c r="B14" s="16" t="s">
        <v>234</v>
      </c>
      <c r="C14" s="72">
        <f>VLOOKUP($B14,'Tratamento-Histórico'!$A$2:$M$226,10,FALSE)</f>
        <v>0</v>
      </c>
      <c r="D14" s="72">
        <f>VLOOKUP($B14,'Tratamento-Histórico'!$A$2:$M$226,11,FALSE)</f>
        <v>0</v>
      </c>
      <c r="E14" s="11">
        <f t="shared" si="0"/>
        <v>0</v>
      </c>
      <c r="F14" s="11">
        <f t="shared" si="1"/>
        <v>0</v>
      </c>
      <c r="G14" s="9">
        <f>VLOOKUP($A14,'Tratamento-Histórico'!$A$2:$M$226,7,FALSE)</f>
        <v>0</v>
      </c>
      <c r="H14" s="76">
        <f t="shared" si="2"/>
        <v>0</v>
      </c>
      <c r="I14" s="77"/>
      <c r="J14" s="9">
        <f t="shared" si="3"/>
        <v>0</v>
      </c>
      <c r="K14" s="9"/>
      <c r="L14" s="9"/>
      <c r="M14" s="16" t="s">
        <v>10</v>
      </c>
    </row>
    <row r="15" spans="1:17" x14ac:dyDescent="0.25">
      <c r="A15" s="44" t="s">
        <v>62</v>
      </c>
      <c r="B15" s="16" t="s">
        <v>231</v>
      </c>
      <c r="C15" s="72">
        <f>VLOOKUP($B15,'Tratamento-Histórico'!$A$2:$M$226,10,FALSE)</f>
        <v>0</v>
      </c>
      <c r="D15" s="72">
        <f>VLOOKUP($B15,'Tratamento-Histórico'!$A$2:$M$226,11,FALSE)</f>
        <v>0</v>
      </c>
      <c r="E15" s="11">
        <f t="shared" si="0"/>
        <v>0</v>
      </c>
      <c r="F15" s="11">
        <f t="shared" si="1"/>
        <v>0</v>
      </c>
      <c r="G15" s="9">
        <f>VLOOKUP($A15,'Tratamento-Histórico'!$A$2:$M$226,7,FALSE)</f>
        <v>0</v>
      </c>
      <c r="H15" s="76">
        <f t="shared" si="2"/>
        <v>0</v>
      </c>
      <c r="I15" s="77"/>
      <c r="J15" s="9">
        <f t="shared" si="3"/>
        <v>0</v>
      </c>
      <c r="K15" s="9" t="e">
        <f>J15/G15</f>
        <v>#DIV/0!</v>
      </c>
      <c r="L15" s="9" t="e">
        <f>J15/H15</f>
        <v>#DIV/0!</v>
      </c>
      <c r="M15" s="16" t="s">
        <v>10</v>
      </c>
    </row>
    <row r="16" spans="1:17" x14ac:dyDescent="0.25">
      <c r="A16" s="44" t="s">
        <v>66</v>
      </c>
      <c r="B16" s="16" t="s">
        <v>232</v>
      </c>
      <c r="C16" s="72">
        <f>VLOOKUP($B16,'Tratamento-Histórico'!$A$2:$M$226,10,FALSE)</f>
        <v>0</v>
      </c>
      <c r="D16" s="72">
        <f>VLOOKUP($B16,'Tratamento-Histórico'!$A$2:$M$226,11,FALSE)</f>
        <v>0</v>
      </c>
      <c r="E16" s="11">
        <f t="shared" si="0"/>
        <v>0</v>
      </c>
      <c r="F16" s="11">
        <f t="shared" si="1"/>
        <v>0</v>
      </c>
      <c r="G16" s="9">
        <f>VLOOKUP($A16,'Tratamento-Histórico'!$A$2:$M$226,7,FALSE)</f>
        <v>0</v>
      </c>
      <c r="H16" s="76">
        <f t="shared" si="2"/>
        <v>0</v>
      </c>
      <c r="I16" s="77"/>
      <c r="J16" s="9">
        <f t="shared" si="3"/>
        <v>0</v>
      </c>
      <c r="K16" s="9" t="e">
        <f>J16/G16</f>
        <v>#DIV/0!</v>
      </c>
      <c r="L16" s="9" t="e">
        <f>J16/H16</f>
        <v>#DIV/0!</v>
      </c>
      <c r="M16" s="16" t="s">
        <v>10</v>
      </c>
    </row>
    <row r="17" spans="1:13" x14ac:dyDescent="0.25">
      <c r="A17" s="44" t="s">
        <v>54</v>
      </c>
      <c r="B17" s="16" t="s">
        <v>229</v>
      </c>
      <c r="C17" s="72">
        <f>VLOOKUP($B17,'Tratamento-Histórico'!$A$2:$M$226,10,FALSE)</f>
        <v>7.339106380609324E-2</v>
      </c>
      <c r="D17" s="72">
        <f>VLOOKUP($B17,'Tratamento-Histórico'!$A$2:$M$226,11,FALSE)</f>
        <v>3.6610590636467551E-2</v>
      </c>
      <c r="E17" s="11">
        <f t="shared" si="0"/>
        <v>7.339106380609324E-2</v>
      </c>
      <c r="F17" s="11">
        <f t="shared" si="1"/>
        <v>3.6610590636467551E-2</v>
      </c>
      <c r="G17" s="9">
        <f>VLOOKUP($A17,'Tratamento-Histórico'!$A$2:$M$226,7,FALSE)</f>
        <v>17</v>
      </c>
      <c r="H17" s="76">
        <f t="shared" si="2"/>
        <v>17</v>
      </c>
      <c r="I17" s="77"/>
      <c r="J17" s="9">
        <f t="shared" si="3"/>
        <v>0</v>
      </c>
      <c r="K17" s="9"/>
      <c r="L17" s="9"/>
      <c r="M17" s="16" t="s">
        <v>10</v>
      </c>
    </row>
    <row r="18" spans="1:13" x14ac:dyDescent="0.25">
      <c r="A18" s="44" t="s">
        <v>58</v>
      </c>
      <c r="B18" s="16" t="s">
        <v>230</v>
      </c>
      <c r="C18" s="72">
        <f>VLOOKUP($B18,'Tratamento-Histórico'!$A$2:$M$226,10,FALSE)</f>
        <v>0</v>
      </c>
      <c r="D18" s="72">
        <f>VLOOKUP($B18,'Tratamento-Histórico'!$A$2:$M$226,11,FALSE)</f>
        <v>0</v>
      </c>
      <c r="E18" s="11">
        <f t="shared" si="0"/>
        <v>0</v>
      </c>
      <c r="F18" s="11">
        <f t="shared" si="1"/>
        <v>0</v>
      </c>
      <c r="G18" s="9">
        <f>VLOOKUP($A18,'Tratamento-Histórico'!$A$2:$M$226,7,FALSE)</f>
        <v>0</v>
      </c>
      <c r="H18" s="76">
        <f t="shared" si="2"/>
        <v>0</v>
      </c>
      <c r="I18" s="77"/>
      <c r="J18" s="9">
        <f t="shared" si="3"/>
        <v>0</v>
      </c>
      <c r="K18" s="9"/>
      <c r="L18" s="9"/>
      <c r="M18" s="16" t="s">
        <v>10</v>
      </c>
    </row>
    <row r="19" spans="1:13" x14ac:dyDescent="0.25">
      <c r="A19" s="16" t="s">
        <v>50</v>
      </c>
      <c r="B19" s="16" t="s">
        <v>50</v>
      </c>
      <c r="C19" s="72">
        <f>VLOOKUP($B19,'Tratamento-Histórico'!$A$2:$M$226,10,FALSE)</f>
        <v>0</v>
      </c>
      <c r="D19" s="72">
        <f>VLOOKUP($B19,'Tratamento-Histórico'!$A$2:$M$226,11,FALSE)</f>
        <v>0</v>
      </c>
      <c r="E19" s="11">
        <f t="shared" si="0"/>
        <v>0</v>
      </c>
      <c r="F19" s="11">
        <f t="shared" si="1"/>
        <v>0</v>
      </c>
      <c r="G19" s="9">
        <f>VLOOKUP($A19,'Tratamento-Histórico'!$A$2:$M$226,7,FALSE)</f>
        <v>0</v>
      </c>
      <c r="H19" s="76">
        <f t="shared" si="2"/>
        <v>0</v>
      </c>
      <c r="I19" s="77"/>
      <c r="J19" s="9">
        <f t="shared" si="3"/>
        <v>0</v>
      </c>
      <c r="K19" s="9" t="e">
        <f>J19/G19</f>
        <v>#DIV/0!</v>
      </c>
      <c r="L19" s="9" t="e">
        <f>J19/H19</f>
        <v>#DIV/0!</v>
      </c>
      <c r="M19" s="16" t="s">
        <v>10</v>
      </c>
    </row>
    <row r="20" spans="1:13" x14ac:dyDescent="0.25">
      <c r="A20" s="44" t="s">
        <v>61</v>
      </c>
      <c r="B20" s="16" t="s">
        <v>243</v>
      </c>
      <c r="C20" s="72">
        <f>VLOOKUP($B20,'Tratamento-Histórico'!$A$2:$M$226,10,FALSE)</f>
        <v>0</v>
      </c>
      <c r="D20" s="72">
        <f>VLOOKUP($B20,'Tratamento-Histórico'!$A$2:$M$226,11,FALSE)</f>
        <v>0</v>
      </c>
      <c r="E20" s="11">
        <f>IFERROR((1-(J20/G20))*C20,0)</f>
        <v>0</v>
      </c>
      <c r="F20" s="11">
        <f>D20</f>
        <v>0</v>
      </c>
      <c r="G20" s="9">
        <f>VLOOKUP($A20,'Tratamento-Histórico'!$A$2:$M$226,7,FALSE)</f>
        <v>0</v>
      </c>
      <c r="H20" s="76">
        <f>G20</f>
        <v>0</v>
      </c>
      <c r="I20" s="77"/>
      <c r="J20" s="9">
        <f>I20*H20</f>
        <v>0</v>
      </c>
      <c r="M20" s="16" t="s">
        <v>19</v>
      </c>
    </row>
    <row r="21" spans="1:13" x14ac:dyDescent="0.25">
      <c r="A21" s="44" t="s">
        <v>65</v>
      </c>
      <c r="B21" s="16" t="s">
        <v>244</v>
      </c>
      <c r="C21" s="72">
        <f>VLOOKUP($B21,'Tratamento-Histórico'!$A$2:$M$226,10,FALSE)</f>
        <v>0</v>
      </c>
      <c r="D21" s="72">
        <f>VLOOKUP($B21,'Tratamento-Histórico'!$A$2:$M$226,11,FALSE)</f>
        <v>0</v>
      </c>
      <c r="E21" s="11">
        <f t="shared" ref="E21:E36" si="4">IFERROR((1-(J21/G21))*C21,0)</f>
        <v>0</v>
      </c>
      <c r="F21" s="11">
        <f t="shared" ref="F21:F36" si="5">D21</f>
        <v>0</v>
      </c>
      <c r="G21" s="9">
        <f>VLOOKUP($A21,'Tratamento-Histórico'!$A$2:$M$226,7,FALSE)</f>
        <v>0</v>
      </c>
      <c r="H21" s="76">
        <f t="shared" ref="H21:H36" si="6">G21</f>
        <v>0</v>
      </c>
      <c r="I21" s="77"/>
      <c r="J21" s="9">
        <f t="shared" ref="J21:J22" si="7">I21*H21</f>
        <v>0</v>
      </c>
      <c r="M21" s="16" t="s">
        <v>19</v>
      </c>
    </row>
    <row r="22" spans="1:13" x14ac:dyDescent="0.25">
      <c r="A22" s="44" t="s">
        <v>53</v>
      </c>
      <c r="B22" s="16" t="s">
        <v>241</v>
      </c>
      <c r="C22" s="72">
        <f>VLOOKUP($B22,'Tratamento-Histórico'!$A$2:$M$226,10,FALSE)</f>
        <v>8.3293980754900448E-3</v>
      </c>
      <c r="D22" s="72">
        <f>VLOOKUP($B22,'Tratamento-Histórico'!$A$2:$M$226,11,FALSE)</f>
        <v>5.0999505349728505E-3</v>
      </c>
      <c r="E22" s="11">
        <f t="shared" si="4"/>
        <v>0</v>
      </c>
      <c r="F22" s="11">
        <f t="shared" si="5"/>
        <v>5.0999505349728505E-3</v>
      </c>
      <c r="G22" s="9">
        <f>VLOOKUP($A22,'Tratamento-Histórico'!$A$2:$M$226,7,FALSE)</f>
        <v>0</v>
      </c>
      <c r="H22" s="76">
        <f t="shared" si="6"/>
        <v>0</v>
      </c>
      <c r="I22" s="77">
        <v>0.15</v>
      </c>
      <c r="J22" s="9">
        <f t="shared" si="7"/>
        <v>0</v>
      </c>
      <c r="M22" s="16" t="s">
        <v>19</v>
      </c>
    </row>
    <row r="23" spans="1:13" x14ac:dyDescent="0.25">
      <c r="A23" s="44" t="s">
        <v>57</v>
      </c>
      <c r="B23" s="16" t="s">
        <v>242</v>
      </c>
      <c r="C23" s="72">
        <f>VLOOKUP($B23,'Tratamento-Histórico'!$A$2:$M$226,10,FALSE)</f>
        <v>6.385696040868454E-4</v>
      </c>
      <c r="D23" s="72">
        <f>VLOOKUP($B23,'Tratamento-Histórico'!$A$2:$M$226,11,FALSE)</f>
        <v>1.4278850431033139E-3</v>
      </c>
      <c r="E23" s="11">
        <f t="shared" si="4"/>
        <v>0</v>
      </c>
      <c r="F23" s="11">
        <f t="shared" si="5"/>
        <v>1.4278850431033139E-3</v>
      </c>
      <c r="G23" s="9">
        <f>VLOOKUP($A23,'Tratamento-Histórico'!$A$2:$M$226,7,FALSE)</f>
        <v>0</v>
      </c>
      <c r="H23" s="76">
        <f t="shared" si="6"/>
        <v>0</v>
      </c>
      <c r="I23" s="77"/>
      <c r="J23" s="9"/>
      <c r="M23" s="16" t="s">
        <v>19</v>
      </c>
    </row>
    <row r="24" spans="1:13" x14ac:dyDescent="0.25">
      <c r="A24" s="44" t="s">
        <v>60</v>
      </c>
      <c r="B24" s="16" t="s">
        <v>239</v>
      </c>
      <c r="C24" s="72">
        <f>VLOOKUP($B24,'Tratamento-Histórico'!$A$2:$M$226,10,FALSE)</f>
        <v>0</v>
      </c>
      <c r="D24" s="72">
        <f>VLOOKUP($B24,'Tratamento-Histórico'!$A$2:$M$226,11,FALSE)</f>
        <v>0</v>
      </c>
      <c r="E24" s="11">
        <f t="shared" si="4"/>
        <v>0</v>
      </c>
      <c r="F24" s="11">
        <f t="shared" si="5"/>
        <v>0</v>
      </c>
      <c r="G24" s="9">
        <f>VLOOKUP($A24,'Tratamento-Histórico'!$A$2:$M$226,7,FALSE)</f>
        <v>0</v>
      </c>
      <c r="H24" s="76">
        <f t="shared" si="6"/>
        <v>0</v>
      </c>
      <c r="I24" s="77"/>
      <c r="J24" s="9">
        <f t="shared" ref="J24:J36" si="8">I24*H24</f>
        <v>0</v>
      </c>
      <c r="M24" s="16" t="s">
        <v>19</v>
      </c>
    </row>
    <row r="25" spans="1:13" x14ac:dyDescent="0.25">
      <c r="A25" s="44" t="s">
        <v>64</v>
      </c>
      <c r="B25" s="16" t="s">
        <v>240</v>
      </c>
      <c r="C25" s="72">
        <f>VLOOKUP($B25,'Tratamento-Histórico'!$A$2:$M$226,10,FALSE)</f>
        <v>0</v>
      </c>
      <c r="D25" s="72">
        <f>VLOOKUP($B25,'Tratamento-Histórico'!$A$2:$M$226,11,FALSE)</f>
        <v>0</v>
      </c>
      <c r="E25" s="11">
        <f t="shared" si="4"/>
        <v>0</v>
      </c>
      <c r="F25" s="11">
        <f t="shared" si="5"/>
        <v>0</v>
      </c>
      <c r="G25" s="9">
        <f>VLOOKUP($A25,'Tratamento-Histórico'!$A$2:$M$226,7,FALSE)</f>
        <v>0</v>
      </c>
      <c r="H25" s="76">
        <f t="shared" si="6"/>
        <v>0</v>
      </c>
      <c r="I25" s="77"/>
      <c r="J25" s="9">
        <f t="shared" si="8"/>
        <v>0</v>
      </c>
      <c r="M25" s="16" t="s">
        <v>19</v>
      </c>
    </row>
    <row r="26" spans="1:13" x14ac:dyDescent="0.25">
      <c r="A26" s="44" t="s">
        <v>52</v>
      </c>
      <c r="B26" s="16" t="s">
        <v>237</v>
      </c>
      <c r="C26" s="72">
        <f>VLOOKUP($B26,'Tratamento-Histórico'!$A$2:$M$226,10,FALSE)</f>
        <v>0.16823340670781092</v>
      </c>
      <c r="D26" s="72">
        <f>VLOOKUP($B26,'Tratamento-Histórico'!$A$2:$M$226,11,FALSE)</f>
        <v>4.4964499050289319E-2</v>
      </c>
      <c r="E26" s="11">
        <f t="shared" si="4"/>
        <v>0.12617505503085819</v>
      </c>
      <c r="F26" s="11">
        <f t="shared" si="5"/>
        <v>4.4964499050289319E-2</v>
      </c>
      <c r="G26" s="9">
        <f>VLOOKUP($A26,'Tratamento-Histórico'!$A$2:$M$226,7,FALSE)</f>
        <v>47</v>
      </c>
      <c r="H26" s="76">
        <f t="shared" si="6"/>
        <v>47</v>
      </c>
      <c r="I26" s="77">
        <v>0.25</v>
      </c>
      <c r="J26" s="9">
        <f t="shared" si="8"/>
        <v>11.75</v>
      </c>
      <c r="M26" s="16" t="s">
        <v>19</v>
      </c>
    </row>
    <row r="27" spans="1:13" x14ac:dyDescent="0.25">
      <c r="A27" s="44" t="s">
        <v>56</v>
      </c>
      <c r="B27" s="16" t="s">
        <v>238</v>
      </c>
      <c r="C27" s="72">
        <f>VLOOKUP($B27,'Tratamento-Histórico'!$A$2:$M$226,10,FALSE)</f>
        <v>6.385696040868454E-4</v>
      </c>
      <c r="D27" s="72">
        <f>VLOOKUP($B27,'Tratamento-Histórico'!$A$2:$M$226,11,FALSE)</f>
        <v>1.4278850431033139E-3</v>
      </c>
      <c r="E27" s="11">
        <f t="shared" si="4"/>
        <v>0</v>
      </c>
      <c r="F27" s="11">
        <f t="shared" si="5"/>
        <v>1.4278850431033139E-3</v>
      </c>
      <c r="G27" s="9">
        <f>VLOOKUP($A27,'Tratamento-Histórico'!$A$2:$M$226,7,FALSE)</f>
        <v>0</v>
      </c>
      <c r="H27" s="76">
        <f t="shared" si="6"/>
        <v>0</v>
      </c>
      <c r="I27" s="77"/>
      <c r="J27" s="9">
        <f t="shared" si="8"/>
        <v>0</v>
      </c>
      <c r="M27" s="16" t="s">
        <v>19</v>
      </c>
    </row>
    <row r="28" spans="1:13" x14ac:dyDescent="0.25">
      <c r="A28" s="44" t="s">
        <v>63</v>
      </c>
      <c r="B28" s="16" t="s">
        <v>235</v>
      </c>
      <c r="C28" s="72">
        <f>VLOOKUP($B28,'Tratamento-Histórico'!$A$2:$M$226,10,FALSE)</f>
        <v>0</v>
      </c>
      <c r="D28" s="72">
        <f>VLOOKUP($B28,'Tratamento-Histórico'!$A$2:$M$226,11,FALSE)</f>
        <v>0</v>
      </c>
      <c r="E28" s="11">
        <f t="shared" si="4"/>
        <v>0</v>
      </c>
      <c r="F28" s="11">
        <f t="shared" si="5"/>
        <v>0</v>
      </c>
      <c r="G28" s="9">
        <f>VLOOKUP($A28,'Tratamento-Histórico'!$A$2:$M$226,7,FALSE)</f>
        <v>0</v>
      </c>
      <c r="H28" s="76">
        <f t="shared" si="6"/>
        <v>0</v>
      </c>
      <c r="I28" s="77"/>
      <c r="J28" s="9">
        <f t="shared" si="8"/>
        <v>0</v>
      </c>
      <c r="M28" s="16" t="s">
        <v>19</v>
      </c>
    </row>
    <row r="29" spans="1:13" x14ac:dyDescent="0.25">
      <c r="A29" s="44" t="s">
        <v>67</v>
      </c>
      <c r="B29" s="16" t="s">
        <v>236</v>
      </c>
      <c r="C29" s="72">
        <f>VLOOKUP($B29,'Tratamento-Histórico'!$A$2:$M$226,10,FALSE)</f>
        <v>0</v>
      </c>
      <c r="D29" s="72">
        <f>VLOOKUP($B29,'Tratamento-Histórico'!$A$2:$M$226,11,FALSE)</f>
        <v>0</v>
      </c>
      <c r="E29" s="11">
        <f t="shared" si="4"/>
        <v>0</v>
      </c>
      <c r="F29" s="11">
        <f t="shared" si="5"/>
        <v>0</v>
      </c>
      <c r="G29" s="9">
        <f>VLOOKUP($A29,'Tratamento-Histórico'!$A$2:$M$226,7,FALSE)</f>
        <v>0</v>
      </c>
      <c r="H29" s="76">
        <f t="shared" si="6"/>
        <v>0</v>
      </c>
      <c r="I29" s="77"/>
      <c r="J29" s="9">
        <f t="shared" si="8"/>
        <v>0</v>
      </c>
      <c r="M29" s="16" t="s">
        <v>19</v>
      </c>
    </row>
    <row r="30" spans="1:13" x14ac:dyDescent="0.25">
      <c r="A30" s="44" t="s">
        <v>55</v>
      </c>
      <c r="B30" s="16" t="s">
        <v>233</v>
      </c>
      <c r="C30" s="72">
        <f>VLOOKUP($B30,'Tratamento-Histórico'!$A$2:$M$226,10,FALSE)</f>
        <v>0</v>
      </c>
      <c r="D30" s="72">
        <f>VLOOKUP($B30,'Tratamento-Histórico'!$A$2:$M$226,11,FALSE)</f>
        <v>0</v>
      </c>
      <c r="E30" s="11">
        <f t="shared" si="4"/>
        <v>0</v>
      </c>
      <c r="F30" s="11">
        <f t="shared" si="5"/>
        <v>0</v>
      </c>
      <c r="G30" s="9">
        <f>VLOOKUP($A30,'Tratamento-Histórico'!$A$2:$M$226,7,FALSE)</f>
        <v>0</v>
      </c>
      <c r="H30" s="76">
        <f t="shared" si="6"/>
        <v>0</v>
      </c>
      <c r="I30" s="77"/>
      <c r="J30" s="9">
        <f t="shared" si="8"/>
        <v>0</v>
      </c>
      <c r="M30" s="16" t="s">
        <v>19</v>
      </c>
    </row>
    <row r="31" spans="1:13" x14ac:dyDescent="0.25">
      <c r="A31" s="44" t="s">
        <v>59</v>
      </c>
      <c r="B31" s="16" t="s">
        <v>234</v>
      </c>
      <c r="C31" s="72">
        <f>VLOOKUP($B31,'Tratamento-Histórico'!$A$2:$M$226,10,FALSE)</f>
        <v>0</v>
      </c>
      <c r="D31" s="72">
        <f>VLOOKUP($B31,'Tratamento-Histórico'!$A$2:$M$226,11,FALSE)</f>
        <v>0</v>
      </c>
      <c r="E31" s="11">
        <f t="shared" si="4"/>
        <v>0</v>
      </c>
      <c r="F31" s="11">
        <f t="shared" si="5"/>
        <v>0</v>
      </c>
      <c r="G31" s="9">
        <f>VLOOKUP($A31,'Tratamento-Histórico'!$A$2:$M$226,7,FALSE)</f>
        <v>0</v>
      </c>
      <c r="H31" s="76">
        <f t="shared" si="6"/>
        <v>0</v>
      </c>
      <c r="I31" s="77"/>
      <c r="J31" s="9">
        <f t="shared" si="8"/>
        <v>0</v>
      </c>
      <c r="M31" s="16" t="s">
        <v>19</v>
      </c>
    </row>
    <row r="32" spans="1:13" x14ac:dyDescent="0.25">
      <c r="A32" s="44" t="s">
        <v>62</v>
      </c>
      <c r="B32" s="16" t="s">
        <v>231</v>
      </c>
      <c r="C32" s="72">
        <f>VLOOKUP($B32,'Tratamento-Histórico'!$A$2:$M$226,10,FALSE)</f>
        <v>0</v>
      </c>
      <c r="D32" s="72">
        <f>VLOOKUP($B32,'Tratamento-Histórico'!$A$2:$M$226,11,FALSE)</f>
        <v>0</v>
      </c>
      <c r="E32" s="11">
        <f t="shared" si="4"/>
        <v>0</v>
      </c>
      <c r="F32" s="11">
        <f t="shared" si="5"/>
        <v>0</v>
      </c>
      <c r="G32" s="9">
        <f>VLOOKUP($A32,'Tratamento-Histórico'!$A$2:$M$226,7,FALSE)</f>
        <v>0</v>
      </c>
      <c r="H32" s="76">
        <f t="shared" si="6"/>
        <v>0</v>
      </c>
      <c r="I32" s="77"/>
      <c r="J32" s="9">
        <f t="shared" si="8"/>
        <v>0</v>
      </c>
      <c r="M32" s="16" t="s">
        <v>19</v>
      </c>
    </row>
    <row r="33" spans="1:13" x14ac:dyDescent="0.25">
      <c r="A33" s="44" t="s">
        <v>66</v>
      </c>
      <c r="B33" s="16" t="s">
        <v>232</v>
      </c>
      <c r="C33" s="72">
        <f>VLOOKUP($B33,'Tratamento-Histórico'!$A$2:$M$226,10,FALSE)</f>
        <v>0</v>
      </c>
      <c r="D33" s="72">
        <f>VLOOKUP($B33,'Tratamento-Histórico'!$A$2:$M$226,11,FALSE)</f>
        <v>0</v>
      </c>
      <c r="E33" s="11">
        <f t="shared" si="4"/>
        <v>0</v>
      </c>
      <c r="F33" s="11">
        <f t="shared" si="5"/>
        <v>0</v>
      </c>
      <c r="G33" s="9">
        <f>VLOOKUP($A33,'Tratamento-Histórico'!$A$2:$M$226,7,FALSE)</f>
        <v>0</v>
      </c>
      <c r="H33" s="76">
        <f t="shared" si="6"/>
        <v>0</v>
      </c>
      <c r="I33" s="77"/>
      <c r="J33" s="9">
        <f t="shared" si="8"/>
        <v>0</v>
      </c>
      <c r="M33" s="16" t="s">
        <v>19</v>
      </c>
    </row>
    <row r="34" spans="1:13" x14ac:dyDescent="0.25">
      <c r="A34" s="44" t="s">
        <v>54</v>
      </c>
      <c r="B34" s="16" t="s">
        <v>229</v>
      </c>
      <c r="C34" s="72">
        <f>VLOOKUP($B34,'Tratamento-Histórico'!$A$2:$M$226,10,FALSE)</f>
        <v>7.339106380609324E-2</v>
      </c>
      <c r="D34" s="72">
        <f>VLOOKUP($B34,'Tratamento-Histórico'!$A$2:$M$226,11,FALSE)</f>
        <v>3.6610590636467551E-2</v>
      </c>
      <c r="E34" s="11">
        <f t="shared" si="4"/>
        <v>7.339106380609324E-2</v>
      </c>
      <c r="F34" s="11">
        <f t="shared" si="5"/>
        <v>3.6610590636467551E-2</v>
      </c>
      <c r="G34" s="9">
        <f>VLOOKUP($A34,'Tratamento-Histórico'!$A$2:$M$226,7,FALSE)</f>
        <v>17</v>
      </c>
      <c r="H34" s="76">
        <f t="shared" si="6"/>
        <v>17</v>
      </c>
      <c r="I34" s="77"/>
      <c r="J34" s="9">
        <f t="shared" si="8"/>
        <v>0</v>
      </c>
      <c r="M34" s="16" t="s">
        <v>19</v>
      </c>
    </row>
    <row r="35" spans="1:13" x14ac:dyDescent="0.25">
      <c r="A35" s="44" t="s">
        <v>58</v>
      </c>
      <c r="B35" s="16" t="s">
        <v>230</v>
      </c>
      <c r="C35" s="72">
        <f>VLOOKUP($B35,'Tratamento-Histórico'!$A$2:$M$226,10,FALSE)</f>
        <v>0</v>
      </c>
      <c r="D35" s="72">
        <f>VLOOKUP($B35,'Tratamento-Histórico'!$A$2:$M$226,11,FALSE)</f>
        <v>0</v>
      </c>
      <c r="E35" s="11">
        <f t="shared" si="4"/>
        <v>0</v>
      </c>
      <c r="F35" s="11">
        <f t="shared" si="5"/>
        <v>0</v>
      </c>
      <c r="G35" s="9">
        <f>VLOOKUP($A35,'Tratamento-Histórico'!$A$2:$M$226,7,FALSE)</f>
        <v>0</v>
      </c>
      <c r="H35" s="76">
        <f t="shared" si="6"/>
        <v>0</v>
      </c>
      <c r="I35" s="77"/>
      <c r="J35" s="9">
        <f t="shared" si="8"/>
        <v>0</v>
      </c>
      <c r="M35" s="16" t="s">
        <v>19</v>
      </c>
    </row>
    <row r="36" spans="1:13" x14ac:dyDescent="0.25">
      <c r="A36" s="16" t="s">
        <v>50</v>
      </c>
      <c r="B36" s="16" t="s">
        <v>50</v>
      </c>
      <c r="C36" s="72">
        <f>VLOOKUP($B36,'Tratamento-Histórico'!$A$2:$M$226,10,FALSE)</f>
        <v>0</v>
      </c>
      <c r="D36" s="72">
        <f>VLOOKUP($B36,'Tratamento-Histórico'!$A$2:$M$226,11,FALSE)</f>
        <v>0</v>
      </c>
      <c r="E36" s="11">
        <f t="shared" si="4"/>
        <v>0</v>
      </c>
      <c r="F36" s="11">
        <f t="shared" si="5"/>
        <v>0</v>
      </c>
      <c r="G36" s="9">
        <f>VLOOKUP($A36,'Tratamento-Histórico'!$A$2:$M$226,7,FALSE)</f>
        <v>0</v>
      </c>
      <c r="H36" s="76">
        <f t="shared" si="6"/>
        <v>0</v>
      </c>
      <c r="I36" s="77">
        <v>0.1</v>
      </c>
      <c r="J36" s="9">
        <f t="shared" si="8"/>
        <v>0</v>
      </c>
      <c r="M36" s="16" t="s">
        <v>19</v>
      </c>
    </row>
  </sheetData>
  <autoFilter ref="B2:M19" xr:uid="{00000000-0009-0000-0000-000005000000}"/>
  <mergeCells count="5">
    <mergeCell ref="B1:B2"/>
    <mergeCell ref="C1:D1"/>
    <mergeCell ref="E1:F1"/>
    <mergeCell ref="G1:J1"/>
    <mergeCell ref="A1:A2"/>
  </mergeCells>
  <pageMargins left="0.511811024" right="0.511811024" top="0.78740157499999996" bottom="0.78740157499999996" header="0.31496062000000002" footer="0.31496062000000002"/>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CE825-5A84-432A-B44F-27DE38B01A4A}">
  <dimension ref="A1:I52"/>
  <sheetViews>
    <sheetView workbookViewId="0"/>
  </sheetViews>
  <sheetFormatPr defaultRowHeight="15" x14ac:dyDescent="0.25"/>
  <cols>
    <col min="1" max="1" width="22.42578125" style="16" bestFit="1" customWidth="1"/>
    <col min="2" max="2" width="22.5703125" bestFit="1" customWidth="1"/>
    <col min="3" max="3" width="19" bestFit="1" customWidth="1"/>
    <col min="4" max="7" width="11.7109375" bestFit="1" customWidth="1"/>
    <col min="8" max="8" width="9.5703125" bestFit="1" customWidth="1"/>
    <col min="9" max="9" width="15.42578125" customWidth="1"/>
  </cols>
  <sheetData>
    <row r="1" spans="1:9" s="16" customFormat="1" x14ac:dyDescent="0.25">
      <c r="A1" s="5" t="s">
        <v>575</v>
      </c>
      <c r="B1" s="5" t="s">
        <v>569</v>
      </c>
      <c r="C1" s="5" t="s">
        <v>570</v>
      </c>
      <c r="D1" s="5" t="s">
        <v>571</v>
      </c>
      <c r="E1" s="5" t="s">
        <v>572</v>
      </c>
      <c r="F1" s="5" t="s">
        <v>573</v>
      </c>
      <c r="G1" s="5" t="s">
        <v>574</v>
      </c>
      <c r="H1" s="5" t="s">
        <v>33</v>
      </c>
      <c r="I1" s="5" t="s">
        <v>576</v>
      </c>
    </row>
    <row r="2" spans="1:9" x14ac:dyDescent="0.25">
      <c r="A2" s="73" t="str">
        <f>H2&amp;B2</f>
        <v>ASISPev_Afmenor15_Tipico</v>
      </c>
      <c r="B2" s="22" t="s">
        <v>237</v>
      </c>
      <c r="C2" s="22" t="str">
        <f>VLOOKUP($B2,'Tratamento-Histórico'!$A$2:$M$226,9,FALSE)</f>
        <v>normaltruncada</v>
      </c>
      <c r="D2" s="23">
        <f>VLOOKUP($B2,'Tratamento-Histórico'!$A$2:$M$226,10,FALSE)</f>
        <v>0.16823340670781092</v>
      </c>
      <c r="E2" s="23">
        <f>VLOOKUP($B2,'Tratamento-Histórico'!$A$2:$M$226,11,FALSE)</f>
        <v>4.4964499050289319E-2</v>
      </c>
      <c r="F2" s="22">
        <f>VLOOKUP($B2,'Tratamento-Histórico'!$A$2:$M$226,12,FALSE)</f>
        <v>0</v>
      </c>
      <c r="G2" s="22">
        <f>VLOOKUP($B2,'Tratamento-Histórico'!$A$2:$M$226,13,FALSE)</f>
        <v>1</v>
      </c>
      <c r="H2" s="22" t="s">
        <v>245</v>
      </c>
      <c r="I2" t="s">
        <v>245</v>
      </c>
    </row>
    <row r="3" spans="1:9" x14ac:dyDescent="0.25">
      <c r="A3" s="73" t="str">
        <f t="shared" ref="A3:A18" si="0">H3&amp;B3</f>
        <v>ASISPev_Afmaior15_Tipico</v>
      </c>
      <c r="B3" s="22" t="s">
        <v>241</v>
      </c>
      <c r="C3" s="22" t="str">
        <f>VLOOKUP($B3,'Tratamento-Histórico'!$A$2:$M$226,9,FALSE)</f>
        <v>normaltruncada</v>
      </c>
      <c r="D3" s="23">
        <f>VLOOKUP($B3,'Tratamento-Histórico'!$A$2:$M$226,10,FALSE)</f>
        <v>8.3293980754900448E-3</v>
      </c>
      <c r="E3" s="23">
        <f>VLOOKUP($B3,'Tratamento-Histórico'!$A$2:$M$226,11,FALSE)</f>
        <v>5.0999505349728505E-3</v>
      </c>
      <c r="F3" s="22">
        <f>VLOOKUP($B3,'Tratamento-Histórico'!$A$2:$M$226,12,FALSE)</f>
        <v>0</v>
      </c>
      <c r="G3" s="22">
        <f>VLOOKUP($B3,'Tratamento-Histórico'!$A$2:$M$226,13,FALSE)</f>
        <v>1</v>
      </c>
      <c r="H3" s="22" t="s">
        <v>245</v>
      </c>
      <c r="I3" s="16" t="s">
        <v>245</v>
      </c>
    </row>
    <row r="4" spans="1:9" x14ac:dyDescent="0.25">
      <c r="A4" s="73" t="str">
        <f t="shared" si="0"/>
        <v>ASISPev_Safast_Tipico</v>
      </c>
      <c r="B4" s="22" t="s">
        <v>229</v>
      </c>
      <c r="C4" s="22" t="str">
        <f>VLOOKUP($B4,'Tratamento-Histórico'!$A$2:$M$226,9,FALSE)</f>
        <v>normaltruncada</v>
      </c>
      <c r="D4" s="23">
        <f>VLOOKUP($B4,'Tratamento-Histórico'!$A$2:$M$226,10,FALSE)</f>
        <v>7.339106380609324E-2</v>
      </c>
      <c r="E4" s="23">
        <f>VLOOKUP($B4,'Tratamento-Histórico'!$A$2:$M$226,11,FALSE)</f>
        <v>3.6610590636467551E-2</v>
      </c>
      <c r="F4" s="22">
        <f>VLOOKUP($B4,'Tratamento-Histórico'!$A$2:$M$226,12,FALSE)</f>
        <v>0</v>
      </c>
      <c r="G4" s="22">
        <f>VLOOKUP($B4,'Tratamento-Histórico'!$A$2:$M$226,13,FALSE)</f>
        <v>1</v>
      </c>
      <c r="H4" s="22" t="s">
        <v>245</v>
      </c>
      <c r="I4" s="16" t="s">
        <v>245</v>
      </c>
    </row>
    <row r="5" spans="1:9" x14ac:dyDescent="0.25">
      <c r="A5" s="73" t="str">
        <f t="shared" si="0"/>
        <v>ASISPev_Obito_Tipico</v>
      </c>
      <c r="B5" s="22" t="s">
        <v>233</v>
      </c>
      <c r="C5" s="22" t="str">
        <f>VLOOKUP($B5,'Tratamento-Histórico'!$A$2:$M$226,9,FALSE)</f>
        <v>normaltruncada</v>
      </c>
      <c r="D5" s="23">
        <f>VLOOKUP($B5,'Tratamento-Histórico'!$A$2:$M$226,10,FALSE)</f>
        <v>0</v>
      </c>
      <c r="E5" s="23">
        <f>VLOOKUP($B5,'Tratamento-Histórico'!$A$2:$M$226,11,FALSE)</f>
        <v>0</v>
      </c>
      <c r="F5" s="22">
        <f>VLOOKUP($B5,'Tratamento-Histórico'!$A$2:$M$226,12,FALSE)</f>
        <v>0</v>
      </c>
      <c r="G5" s="22">
        <f>VLOOKUP($B5,'Tratamento-Histórico'!$A$2:$M$226,13,FALSE)</f>
        <v>1</v>
      </c>
      <c r="H5" s="22" t="s">
        <v>245</v>
      </c>
      <c r="I5" s="16" t="s">
        <v>245</v>
      </c>
    </row>
    <row r="6" spans="1:9" x14ac:dyDescent="0.25">
      <c r="A6" s="73" t="str">
        <f t="shared" si="0"/>
        <v>ASISPev_Afmenor15_Trajeto</v>
      </c>
      <c r="B6" s="22" t="s">
        <v>238</v>
      </c>
      <c r="C6" s="22" t="str">
        <f>VLOOKUP($B6,'Tratamento-Histórico'!$A$2:$M$226,9,FALSE)</f>
        <v>normaltruncada</v>
      </c>
      <c r="D6" s="23">
        <f>VLOOKUP($B6,'Tratamento-Histórico'!$A$2:$M$226,10,FALSE)</f>
        <v>6.385696040868454E-4</v>
      </c>
      <c r="E6" s="23">
        <f>VLOOKUP($B6,'Tratamento-Histórico'!$A$2:$M$226,11,FALSE)</f>
        <v>1.4278850431033139E-3</v>
      </c>
      <c r="F6" s="22">
        <f>VLOOKUP($B6,'Tratamento-Histórico'!$A$2:$M$226,12,FALSE)</f>
        <v>0</v>
      </c>
      <c r="G6" s="22">
        <f>VLOOKUP($B6,'Tratamento-Histórico'!$A$2:$M$226,13,FALSE)</f>
        <v>1</v>
      </c>
      <c r="H6" s="22" t="s">
        <v>245</v>
      </c>
      <c r="I6" s="16" t="s">
        <v>245</v>
      </c>
    </row>
    <row r="7" spans="1:9" x14ac:dyDescent="0.25">
      <c r="A7" s="73" t="str">
        <f t="shared" si="0"/>
        <v>ASISPev_Afmaior15_Trajeto</v>
      </c>
      <c r="B7" s="22" t="s">
        <v>242</v>
      </c>
      <c r="C7" s="22" t="str">
        <f>VLOOKUP($B7,'Tratamento-Histórico'!$A$2:$M$226,9,FALSE)</f>
        <v>normaltruncada</v>
      </c>
      <c r="D7" s="23">
        <f>VLOOKUP($B7,'Tratamento-Histórico'!$A$2:$M$226,10,FALSE)</f>
        <v>6.385696040868454E-4</v>
      </c>
      <c r="E7" s="23">
        <f>VLOOKUP($B7,'Tratamento-Histórico'!$A$2:$M$226,11,FALSE)</f>
        <v>1.4278850431033139E-3</v>
      </c>
      <c r="F7" s="22">
        <f>VLOOKUP($B7,'Tratamento-Histórico'!$A$2:$M$226,12,FALSE)</f>
        <v>0</v>
      </c>
      <c r="G7" s="22">
        <f>VLOOKUP($B7,'Tratamento-Histórico'!$A$2:$M$226,13,FALSE)</f>
        <v>1</v>
      </c>
      <c r="H7" s="22" t="s">
        <v>245</v>
      </c>
      <c r="I7" s="16" t="s">
        <v>245</v>
      </c>
    </row>
    <row r="8" spans="1:9" x14ac:dyDescent="0.25">
      <c r="A8" s="73" t="str">
        <f t="shared" si="0"/>
        <v>ASISPev_Safast_Trajeto</v>
      </c>
      <c r="B8" s="22" t="s">
        <v>230</v>
      </c>
      <c r="C8" s="22" t="str">
        <f>VLOOKUP($B8,'Tratamento-Histórico'!$A$2:$M$226,9,FALSE)</f>
        <v>normaltruncada</v>
      </c>
      <c r="D8" s="23">
        <f>VLOOKUP($B8,'Tratamento-Histórico'!$A$2:$M$226,10,FALSE)</f>
        <v>0</v>
      </c>
      <c r="E8" s="23">
        <f>VLOOKUP($B8,'Tratamento-Histórico'!$A$2:$M$226,11,FALSE)</f>
        <v>0</v>
      </c>
      <c r="F8" s="22">
        <f>VLOOKUP($B8,'Tratamento-Histórico'!$A$2:$M$226,12,FALSE)</f>
        <v>0</v>
      </c>
      <c r="G8" s="22">
        <f>VLOOKUP($B8,'Tratamento-Histórico'!$A$2:$M$226,13,FALSE)</f>
        <v>1</v>
      </c>
      <c r="H8" s="22" t="s">
        <v>245</v>
      </c>
      <c r="I8" s="16" t="s">
        <v>245</v>
      </c>
    </row>
    <row r="9" spans="1:9" x14ac:dyDescent="0.25">
      <c r="A9" s="73" t="str">
        <f t="shared" si="0"/>
        <v>ASISPev_Obito_Trajeto</v>
      </c>
      <c r="B9" s="22" t="s">
        <v>234</v>
      </c>
      <c r="C9" s="22" t="str">
        <f>VLOOKUP($B9,'Tratamento-Histórico'!$A$2:$M$226,9,FALSE)</f>
        <v>normaltruncada</v>
      </c>
      <c r="D9" s="23">
        <f>VLOOKUP($B9,'Tratamento-Histórico'!$A$2:$M$226,10,FALSE)</f>
        <v>0</v>
      </c>
      <c r="E9" s="23">
        <f>VLOOKUP($B9,'Tratamento-Histórico'!$A$2:$M$226,11,FALSE)</f>
        <v>0</v>
      </c>
      <c r="F9" s="22">
        <f>VLOOKUP($B9,'Tratamento-Histórico'!$A$2:$M$226,12,FALSE)</f>
        <v>0</v>
      </c>
      <c r="G9" s="22">
        <f>VLOOKUP($B9,'Tratamento-Histórico'!$A$2:$M$226,13,FALSE)</f>
        <v>1</v>
      </c>
      <c r="H9" s="22" t="s">
        <v>245</v>
      </c>
      <c r="I9" s="16" t="s">
        <v>245</v>
      </c>
    </row>
    <row r="10" spans="1:9" x14ac:dyDescent="0.25">
      <c r="A10" s="73" t="str">
        <f t="shared" si="0"/>
        <v>ASISPev_Afmenor15_DoenOcup</v>
      </c>
      <c r="B10" s="22" t="s">
        <v>239</v>
      </c>
      <c r="C10" s="22" t="str">
        <f>VLOOKUP($B10,'Tratamento-Histórico'!$A$2:$M$226,9,FALSE)</f>
        <v>normaltruncada</v>
      </c>
      <c r="D10" s="23">
        <f>VLOOKUP($B10,'Tratamento-Histórico'!$A$2:$M$226,10,FALSE)</f>
        <v>0</v>
      </c>
      <c r="E10" s="23">
        <f>VLOOKUP($B10,'Tratamento-Histórico'!$A$2:$M$226,11,FALSE)</f>
        <v>0</v>
      </c>
      <c r="F10" s="22">
        <f>VLOOKUP($B10,'Tratamento-Histórico'!$A$2:$M$226,12,FALSE)</f>
        <v>0</v>
      </c>
      <c r="G10" s="22">
        <f>VLOOKUP($B10,'Tratamento-Histórico'!$A$2:$M$226,13,FALSE)</f>
        <v>1</v>
      </c>
      <c r="H10" s="22" t="s">
        <v>245</v>
      </c>
      <c r="I10" s="16" t="s">
        <v>245</v>
      </c>
    </row>
    <row r="11" spans="1:9" x14ac:dyDescent="0.25">
      <c r="A11" s="73" t="str">
        <f t="shared" si="0"/>
        <v>ASISPev_Afmaior15_DoenOcup</v>
      </c>
      <c r="B11" s="22" t="s">
        <v>243</v>
      </c>
      <c r="C11" s="22" t="str">
        <f>VLOOKUP($B11,'Tratamento-Histórico'!$A$2:$M$226,9,FALSE)</f>
        <v>normaltruncada</v>
      </c>
      <c r="D11" s="23">
        <f>VLOOKUP($B11,'Tratamento-Histórico'!$A$2:$M$226,10,FALSE)</f>
        <v>0</v>
      </c>
      <c r="E11" s="23">
        <f>VLOOKUP($B11,'Tratamento-Histórico'!$A$2:$M$226,11,FALSE)</f>
        <v>0</v>
      </c>
      <c r="F11" s="22">
        <f>VLOOKUP($B11,'Tratamento-Histórico'!$A$2:$M$226,12,FALSE)</f>
        <v>0</v>
      </c>
      <c r="G11" s="22">
        <f>VLOOKUP($B11,'Tratamento-Histórico'!$A$2:$M$226,13,FALSE)</f>
        <v>1</v>
      </c>
      <c r="H11" s="22" t="s">
        <v>245</v>
      </c>
      <c r="I11" s="16" t="s">
        <v>245</v>
      </c>
    </row>
    <row r="12" spans="1:9" x14ac:dyDescent="0.25">
      <c r="A12" s="73" t="str">
        <f t="shared" si="0"/>
        <v>ASISPev_Safast_DoenOcup</v>
      </c>
      <c r="B12" s="22" t="s">
        <v>231</v>
      </c>
      <c r="C12" s="22" t="str">
        <f>VLOOKUP($B12,'Tratamento-Histórico'!$A$2:$M$226,9,FALSE)</f>
        <v>normaltruncada</v>
      </c>
      <c r="D12" s="23">
        <f>VLOOKUP($B12,'Tratamento-Histórico'!$A$2:$M$226,10,FALSE)</f>
        <v>0</v>
      </c>
      <c r="E12" s="23">
        <f>VLOOKUP($B12,'Tratamento-Histórico'!$A$2:$M$226,11,FALSE)</f>
        <v>0</v>
      </c>
      <c r="F12" s="22">
        <f>VLOOKUP($B12,'Tratamento-Histórico'!$A$2:$M$226,12,FALSE)</f>
        <v>0</v>
      </c>
      <c r="G12" s="22">
        <f>VLOOKUP($B12,'Tratamento-Histórico'!$A$2:$M$226,13,FALSE)</f>
        <v>1</v>
      </c>
      <c r="H12" s="22" t="s">
        <v>245</v>
      </c>
      <c r="I12" s="16" t="s">
        <v>245</v>
      </c>
    </row>
    <row r="13" spans="1:9" x14ac:dyDescent="0.25">
      <c r="A13" s="73" t="str">
        <f t="shared" si="0"/>
        <v>ASISPev_Obito_DoenOcup</v>
      </c>
      <c r="B13" s="22" t="s">
        <v>235</v>
      </c>
      <c r="C13" s="22" t="str">
        <f>VLOOKUP($B13,'Tratamento-Histórico'!$A$2:$M$226,9,FALSE)</f>
        <v>normaltruncada</v>
      </c>
      <c r="D13" s="23">
        <f>VLOOKUP($B13,'Tratamento-Histórico'!$A$2:$M$226,10,FALSE)</f>
        <v>0</v>
      </c>
      <c r="E13" s="23">
        <f>VLOOKUP($B13,'Tratamento-Histórico'!$A$2:$M$226,11,FALSE)</f>
        <v>0</v>
      </c>
      <c r="F13" s="22">
        <f>VLOOKUP($B13,'Tratamento-Histórico'!$A$2:$M$226,12,FALSE)</f>
        <v>0</v>
      </c>
      <c r="G13" s="22">
        <f>VLOOKUP($B13,'Tratamento-Histórico'!$A$2:$M$226,13,FALSE)</f>
        <v>1</v>
      </c>
      <c r="H13" s="22" t="s">
        <v>245</v>
      </c>
      <c r="I13" s="16" t="s">
        <v>245</v>
      </c>
    </row>
    <row r="14" spans="1:9" x14ac:dyDescent="0.25">
      <c r="A14" s="73" t="str">
        <f t="shared" si="0"/>
        <v>ASISPev_Afmenor15_NRelac</v>
      </c>
      <c r="B14" s="22" t="s">
        <v>240</v>
      </c>
      <c r="C14" s="22" t="str">
        <f>VLOOKUP($B14,'Tratamento-Histórico'!$A$2:$M$226,9,FALSE)</f>
        <v>normaltruncada</v>
      </c>
      <c r="D14" s="23">
        <f>VLOOKUP($B14,'Tratamento-Histórico'!$A$2:$M$226,10,FALSE)</f>
        <v>0</v>
      </c>
      <c r="E14" s="23">
        <f>VLOOKUP($B14,'Tratamento-Histórico'!$A$2:$M$226,11,FALSE)</f>
        <v>0</v>
      </c>
      <c r="F14" s="22">
        <f>VLOOKUP($B14,'Tratamento-Histórico'!$A$2:$M$226,12,FALSE)</f>
        <v>0</v>
      </c>
      <c r="G14" s="22">
        <f>VLOOKUP($B14,'Tratamento-Histórico'!$A$2:$M$226,13,FALSE)</f>
        <v>1</v>
      </c>
      <c r="H14" s="22" t="s">
        <v>245</v>
      </c>
      <c r="I14" s="16" t="s">
        <v>245</v>
      </c>
    </row>
    <row r="15" spans="1:9" x14ac:dyDescent="0.25">
      <c r="A15" s="73" t="str">
        <f t="shared" si="0"/>
        <v>ASISPev_Afmaior15_NRelac</v>
      </c>
      <c r="B15" s="22" t="s">
        <v>244</v>
      </c>
      <c r="C15" s="22" t="str">
        <f>VLOOKUP($B15,'Tratamento-Histórico'!$A$2:$M$226,9,FALSE)</f>
        <v>normaltruncada</v>
      </c>
      <c r="D15" s="23">
        <f>VLOOKUP($B15,'Tratamento-Histórico'!$A$2:$M$226,10,FALSE)</f>
        <v>0</v>
      </c>
      <c r="E15" s="23">
        <f>VLOOKUP($B15,'Tratamento-Histórico'!$A$2:$M$226,11,FALSE)</f>
        <v>0</v>
      </c>
      <c r="F15" s="22">
        <f>VLOOKUP($B15,'Tratamento-Histórico'!$A$2:$M$226,12,FALSE)</f>
        <v>0</v>
      </c>
      <c r="G15" s="22">
        <f>VLOOKUP($B15,'Tratamento-Histórico'!$A$2:$M$226,13,FALSE)</f>
        <v>1</v>
      </c>
      <c r="H15" s="22" t="s">
        <v>245</v>
      </c>
      <c r="I15" s="16" t="s">
        <v>245</v>
      </c>
    </row>
    <row r="16" spans="1:9" x14ac:dyDescent="0.25">
      <c r="A16" s="73" t="str">
        <f t="shared" si="0"/>
        <v>ASISPev_Safast_NRelac</v>
      </c>
      <c r="B16" s="22" t="s">
        <v>232</v>
      </c>
      <c r="C16" s="22" t="str">
        <f>VLOOKUP($B16,'Tratamento-Histórico'!$A$2:$M$226,9,FALSE)</f>
        <v>normaltruncada</v>
      </c>
      <c r="D16" s="23">
        <f>VLOOKUP($B16,'Tratamento-Histórico'!$A$2:$M$226,10,FALSE)</f>
        <v>0</v>
      </c>
      <c r="E16" s="23">
        <f>VLOOKUP($B16,'Tratamento-Histórico'!$A$2:$M$226,11,FALSE)</f>
        <v>0</v>
      </c>
      <c r="F16" s="22">
        <f>VLOOKUP($B16,'Tratamento-Histórico'!$A$2:$M$226,12,FALSE)</f>
        <v>0</v>
      </c>
      <c r="G16" s="22">
        <f>VLOOKUP($B16,'Tratamento-Histórico'!$A$2:$M$226,13,FALSE)</f>
        <v>1</v>
      </c>
      <c r="H16" s="22" t="s">
        <v>245</v>
      </c>
      <c r="I16" s="16" t="s">
        <v>245</v>
      </c>
    </row>
    <row r="17" spans="1:9" x14ac:dyDescent="0.25">
      <c r="A17" s="73" t="str">
        <f t="shared" si="0"/>
        <v>ASISPev_Obito_NRelac</v>
      </c>
      <c r="B17" s="22" t="s">
        <v>236</v>
      </c>
      <c r="C17" s="22" t="str">
        <f>VLOOKUP($B17,'Tratamento-Histórico'!$A$2:$M$226,9,FALSE)</f>
        <v>normaltruncada</v>
      </c>
      <c r="D17" s="23">
        <f>VLOOKUP($B17,'Tratamento-Histórico'!$A$2:$M$226,10,FALSE)</f>
        <v>0</v>
      </c>
      <c r="E17" s="23">
        <f>VLOOKUP($B17,'Tratamento-Histórico'!$A$2:$M$226,11,FALSE)</f>
        <v>0</v>
      </c>
      <c r="F17" s="22">
        <f>VLOOKUP($B17,'Tratamento-Histórico'!$A$2:$M$226,12,FALSE)</f>
        <v>0</v>
      </c>
      <c r="G17" s="22">
        <f>VLOOKUP($B17,'Tratamento-Histórico'!$A$2:$M$226,13,FALSE)</f>
        <v>1</v>
      </c>
      <c r="H17" s="22" t="s">
        <v>245</v>
      </c>
      <c r="I17" s="16" t="s">
        <v>245</v>
      </c>
    </row>
    <row r="18" spans="1:9" x14ac:dyDescent="0.25">
      <c r="A18" s="73" t="str">
        <f t="shared" si="0"/>
        <v>ASISTaxaFaltas</v>
      </c>
      <c r="B18" s="22" t="s">
        <v>50</v>
      </c>
      <c r="C18" s="22" t="str">
        <f>VLOOKUP($B18,'Tratamento-Histórico'!$A$2:$M$226,9,FALSE)</f>
        <v>normaltruncada</v>
      </c>
      <c r="D18" s="23">
        <f>VLOOKUP($B18,'Tratamento-Histórico'!$A$2:$M$226,10,FALSE)</f>
        <v>0</v>
      </c>
      <c r="E18" s="23">
        <f>VLOOKUP($B18,'Tratamento-Histórico'!$A$2:$M$226,11,FALSE)</f>
        <v>0</v>
      </c>
      <c r="F18" s="22">
        <f>VLOOKUP($B18,'Tratamento-Histórico'!$A$2:$M$226,12,FALSE)</f>
        <v>0</v>
      </c>
      <c r="G18" s="22">
        <f>VLOOKUP($B18,'Tratamento-Histórico'!$A$2:$M$226,13,FALSE)</f>
        <v>5</v>
      </c>
      <c r="H18" s="22" t="s">
        <v>245</v>
      </c>
      <c r="I18" s="16" t="s">
        <v>245</v>
      </c>
    </row>
    <row r="19" spans="1:9" x14ac:dyDescent="0.25">
      <c r="A19" s="73" t="str">
        <f>H19&amp;B19</f>
        <v>Iniciativa1Pev_Afmenor15_Tipico</v>
      </c>
      <c r="B19" s="22" t="s">
        <v>237</v>
      </c>
      <c r="C19" s="22" t="str">
        <f>VLOOKUP($B19,'Tratamento-Histórico'!$A$2:$M$226,9,FALSE)</f>
        <v>normaltruncada</v>
      </c>
      <c r="D19" s="11">
        <f>SUMIFS(Eventos_Iniciativas!$E$3:$E$200,Eventos_Iniciativas!$B$3:$B$200,Eventos!B19,Eventos_Iniciativas!$M$3:$M$200,Eventos!H19)</f>
        <v>0.15141006603702983</v>
      </c>
      <c r="E19" s="11">
        <f>SUMIFS(Eventos_Iniciativas!$E$3:$E$200,Eventos_Iniciativas!$B$3:$B$200,Eventos!C19,Eventos_Iniciativas!$M$3:$M$200,Eventos!I19)</f>
        <v>0</v>
      </c>
      <c r="F19">
        <v>0</v>
      </c>
      <c r="G19">
        <v>1</v>
      </c>
      <c r="H19" s="22" t="s">
        <v>10</v>
      </c>
      <c r="I19" t="s">
        <v>577</v>
      </c>
    </row>
    <row r="20" spans="1:9" x14ac:dyDescent="0.25">
      <c r="A20" s="73" t="str">
        <f t="shared" ref="A20:A35" si="1">H20&amp;B20</f>
        <v>Iniciativa1Pev_Afmaior15_Tipico</v>
      </c>
      <c r="B20" s="22" t="s">
        <v>241</v>
      </c>
      <c r="C20" s="22" t="str">
        <f>VLOOKUP($B20,'Tratamento-Histórico'!$A$2:$M$226,9,FALSE)</f>
        <v>normaltruncada</v>
      </c>
      <c r="D20" s="11">
        <f>SUMIFS(Eventos_Iniciativas!$E$3:$E$200,Eventos_Iniciativas!$B$3:$B$200,Eventos!B20,Eventos_Iniciativas!$M$3:$M$200,Eventos!H20)</f>
        <v>0</v>
      </c>
      <c r="E20" s="11">
        <f>SUMIFS(Eventos_Iniciativas!$E$3:$E$200,Eventos_Iniciativas!$B$3:$B$200,Eventos!C20,Eventos_Iniciativas!$M$3:$M$200,Eventos!I20)</f>
        <v>0</v>
      </c>
      <c r="F20" s="16">
        <v>0</v>
      </c>
      <c r="G20" s="16">
        <v>1</v>
      </c>
      <c r="H20" s="22" t="s">
        <v>10</v>
      </c>
      <c r="I20" s="16" t="s">
        <v>577</v>
      </c>
    </row>
    <row r="21" spans="1:9" x14ac:dyDescent="0.25">
      <c r="A21" s="73" t="str">
        <f t="shared" si="1"/>
        <v>Iniciativa1Pev_Safast_Tipico</v>
      </c>
      <c r="B21" s="22" t="s">
        <v>229</v>
      </c>
      <c r="C21" s="22" t="str">
        <f>VLOOKUP($B21,'Tratamento-Histórico'!$A$2:$M$226,9,FALSE)</f>
        <v>normaltruncada</v>
      </c>
      <c r="D21" s="11">
        <f>SUMIFS(Eventos_Iniciativas!$E$3:$E$200,Eventos_Iniciativas!$B$3:$B$200,Eventos!B21,Eventos_Iniciativas!$M$3:$M$200,Eventos!H21)</f>
        <v>7.339106380609324E-2</v>
      </c>
      <c r="E21" s="11">
        <f>SUMIFS(Eventos_Iniciativas!$E$3:$E$200,Eventos_Iniciativas!$B$3:$B$200,Eventos!C21,Eventos_Iniciativas!$M$3:$M$200,Eventos!I21)</f>
        <v>0</v>
      </c>
      <c r="F21" s="16">
        <v>0</v>
      </c>
      <c r="G21" s="16">
        <v>1</v>
      </c>
      <c r="H21" s="22" t="s">
        <v>10</v>
      </c>
      <c r="I21" s="16" t="s">
        <v>577</v>
      </c>
    </row>
    <row r="22" spans="1:9" x14ac:dyDescent="0.25">
      <c r="A22" s="73" t="str">
        <f t="shared" si="1"/>
        <v>Iniciativa1Pev_Obito_Tipico</v>
      </c>
      <c r="B22" s="22" t="s">
        <v>233</v>
      </c>
      <c r="C22" s="22" t="str">
        <f>VLOOKUP($B22,'Tratamento-Histórico'!$A$2:$M$226,9,FALSE)</f>
        <v>normaltruncada</v>
      </c>
      <c r="D22" s="11">
        <f>SUMIFS(Eventos_Iniciativas!$E$3:$E$200,Eventos_Iniciativas!$B$3:$B$200,Eventos!B22,Eventos_Iniciativas!$M$3:$M$200,Eventos!H22)</f>
        <v>0</v>
      </c>
      <c r="E22" s="11">
        <f>SUMIFS(Eventos_Iniciativas!$E$3:$E$200,Eventos_Iniciativas!$B$3:$B$200,Eventos!C22,Eventos_Iniciativas!$M$3:$M$200,Eventos!I22)</f>
        <v>0</v>
      </c>
      <c r="F22" s="16">
        <v>0</v>
      </c>
      <c r="G22" s="16">
        <v>1</v>
      </c>
      <c r="H22" s="22" t="s">
        <v>10</v>
      </c>
      <c r="I22" s="16" t="s">
        <v>577</v>
      </c>
    </row>
    <row r="23" spans="1:9" x14ac:dyDescent="0.25">
      <c r="A23" s="73" t="str">
        <f t="shared" si="1"/>
        <v>Iniciativa1Pev_Afmenor15_Trajeto</v>
      </c>
      <c r="B23" s="22" t="s">
        <v>238</v>
      </c>
      <c r="C23" s="22" t="str">
        <f>VLOOKUP($B23,'Tratamento-Histórico'!$A$2:$M$226,9,FALSE)</f>
        <v>normaltruncada</v>
      </c>
      <c r="D23" s="11">
        <f>SUMIFS(Eventos_Iniciativas!$E$3:$E$200,Eventos_Iniciativas!$B$3:$B$200,Eventos!B23,Eventos_Iniciativas!$M$3:$M$200,Eventos!H23)</f>
        <v>0</v>
      </c>
      <c r="E23" s="11">
        <f>SUMIFS(Eventos_Iniciativas!$E$3:$E$200,Eventos_Iniciativas!$B$3:$B$200,Eventos!C23,Eventos_Iniciativas!$M$3:$M$200,Eventos!I23)</f>
        <v>0</v>
      </c>
      <c r="F23" s="16">
        <v>0</v>
      </c>
      <c r="G23" s="16">
        <v>1</v>
      </c>
      <c r="H23" s="22" t="s">
        <v>10</v>
      </c>
      <c r="I23" s="16" t="s">
        <v>577</v>
      </c>
    </row>
    <row r="24" spans="1:9" x14ac:dyDescent="0.25">
      <c r="A24" s="73" t="str">
        <f t="shared" si="1"/>
        <v>Iniciativa1Pev_Afmaior15_Trajeto</v>
      </c>
      <c r="B24" s="22" t="s">
        <v>242</v>
      </c>
      <c r="C24" s="22" t="str">
        <f>VLOOKUP($B24,'Tratamento-Histórico'!$A$2:$M$226,9,FALSE)</f>
        <v>normaltruncada</v>
      </c>
      <c r="D24" s="11">
        <f>SUMIFS(Eventos_Iniciativas!$E$3:$E$200,Eventos_Iniciativas!$B$3:$B$200,Eventos!B24,Eventos_Iniciativas!$M$3:$M$200,Eventos!H24)</f>
        <v>0</v>
      </c>
      <c r="E24" s="11">
        <f>SUMIFS(Eventos_Iniciativas!$E$3:$E$200,Eventos_Iniciativas!$B$3:$B$200,Eventos!C24,Eventos_Iniciativas!$M$3:$M$200,Eventos!I24)</f>
        <v>0</v>
      </c>
      <c r="F24" s="16">
        <v>0</v>
      </c>
      <c r="G24" s="16">
        <v>1</v>
      </c>
      <c r="H24" s="22" t="s">
        <v>10</v>
      </c>
      <c r="I24" s="16" t="s">
        <v>577</v>
      </c>
    </row>
    <row r="25" spans="1:9" x14ac:dyDescent="0.25">
      <c r="A25" s="73" t="str">
        <f t="shared" si="1"/>
        <v>Iniciativa1Pev_Safast_Trajeto</v>
      </c>
      <c r="B25" s="22" t="s">
        <v>230</v>
      </c>
      <c r="C25" s="22" t="str">
        <f>VLOOKUP($B25,'Tratamento-Histórico'!$A$2:$M$226,9,FALSE)</f>
        <v>normaltruncada</v>
      </c>
      <c r="D25" s="11">
        <f>SUMIFS(Eventos_Iniciativas!$E$3:$E$200,Eventos_Iniciativas!$B$3:$B$200,Eventos!B25,Eventos_Iniciativas!$M$3:$M$200,Eventos!H25)</f>
        <v>0</v>
      </c>
      <c r="E25" s="11">
        <f>SUMIFS(Eventos_Iniciativas!$E$3:$E$200,Eventos_Iniciativas!$B$3:$B$200,Eventos!C25,Eventos_Iniciativas!$M$3:$M$200,Eventos!I25)</f>
        <v>0</v>
      </c>
      <c r="F25" s="16">
        <v>0</v>
      </c>
      <c r="G25" s="16">
        <v>1</v>
      </c>
      <c r="H25" s="22" t="s">
        <v>10</v>
      </c>
      <c r="I25" s="16" t="s">
        <v>577</v>
      </c>
    </row>
    <row r="26" spans="1:9" x14ac:dyDescent="0.25">
      <c r="A26" s="73" t="str">
        <f t="shared" si="1"/>
        <v>Iniciativa1Pev_Obito_Trajeto</v>
      </c>
      <c r="B26" s="22" t="s">
        <v>234</v>
      </c>
      <c r="C26" s="22" t="str">
        <f>VLOOKUP($B26,'Tratamento-Histórico'!$A$2:$M$226,9,FALSE)</f>
        <v>normaltruncada</v>
      </c>
      <c r="D26" s="11">
        <f>SUMIFS(Eventos_Iniciativas!$E$3:$E$200,Eventos_Iniciativas!$B$3:$B$200,Eventos!B26,Eventos_Iniciativas!$M$3:$M$200,Eventos!H26)</f>
        <v>0</v>
      </c>
      <c r="E26" s="11">
        <f>SUMIFS(Eventos_Iniciativas!$E$3:$E$200,Eventos_Iniciativas!$B$3:$B$200,Eventos!C26,Eventos_Iniciativas!$M$3:$M$200,Eventos!I26)</f>
        <v>0</v>
      </c>
      <c r="F26" s="16">
        <v>0</v>
      </c>
      <c r="G26" s="16">
        <v>1</v>
      </c>
      <c r="H26" s="22" t="s">
        <v>10</v>
      </c>
      <c r="I26" s="16" t="s">
        <v>577</v>
      </c>
    </row>
    <row r="27" spans="1:9" x14ac:dyDescent="0.25">
      <c r="A27" s="73" t="str">
        <f t="shared" si="1"/>
        <v>Iniciativa1Pev_Afmenor15_DoenOcup</v>
      </c>
      <c r="B27" s="22" t="s">
        <v>239</v>
      </c>
      <c r="C27" s="22" t="str">
        <f>VLOOKUP($B27,'Tratamento-Histórico'!$A$2:$M$226,9,FALSE)</f>
        <v>normaltruncada</v>
      </c>
      <c r="D27" s="11">
        <f>SUMIFS(Eventos_Iniciativas!$E$3:$E$200,Eventos_Iniciativas!$B$3:$B$200,Eventos!B27,Eventos_Iniciativas!$M$3:$M$200,Eventos!H27)</f>
        <v>0</v>
      </c>
      <c r="E27" s="11">
        <f>SUMIFS(Eventos_Iniciativas!$E$3:$E$200,Eventos_Iniciativas!$B$3:$B$200,Eventos!C27,Eventos_Iniciativas!$M$3:$M$200,Eventos!I27)</f>
        <v>0</v>
      </c>
      <c r="F27" s="16">
        <v>0</v>
      </c>
      <c r="G27" s="16">
        <v>1</v>
      </c>
      <c r="H27" s="22" t="s">
        <v>10</v>
      </c>
      <c r="I27" s="16" t="s">
        <v>577</v>
      </c>
    </row>
    <row r="28" spans="1:9" x14ac:dyDescent="0.25">
      <c r="A28" s="73" t="str">
        <f t="shared" si="1"/>
        <v>Iniciativa1Pev_Afmaior15_DoenOcup</v>
      </c>
      <c r="B28" s="22" t="s">
        <v>243</v>
      </c>
      <c r="C28" s="22" t="str">
        <f>VLOOKUP($B28,'Tratamento-Histórico'!$A$2:$M$226,9,FALSE)</f>
        <v>normaltruncada</v>
      </c>
      <c r="D28" s="11">
        <f>SUMIFS(Eventos_Iniciativas!$E$3:$E$200,Eventos_Iniciativas!$B$3:$B$200,Eventos!B28,Eventos_Iniciativas!$M$3:$M$200,Eventos!H28)</f>
        <v>0</v>
      </c>
      <c r="E28" s="11">
        <f>SUMIFS(Eventos_Iniciativas!$E$3:$E$200,Eventos_Iniciativas!$B$3:$B$200,Eventos!C28,Eventos_Iniciativas!$M$3:$M$200,Eventos!I28)</f>
        <v>0</v>
      </c>
      <c r="F28" s="16">
        <v>0</v>
      </c>
      <c r="G28" s="16">
        <v>1</v>
      </c>
      <c r="H28" s="22" t="s">
        <v>10</v>
      </c>
      <c r="I28" s="16" t="s">
        <v>577</v>
      </c>
    </row>
    <row r="29" spans="1:9" x14ac:dyDescent="0.25">
      <c r="A29" s="73" t="str">
        <f t="shared" si="1"/>
        <v>Iniciativa1Pev_Safast_DoenOcup</v>
      </c>
      <c r="B29" s="22" t="s">
        <v>231</v>
      </c>
      <c r="C29" s="22" t="str">
        <f>VLOOKUP($B29,'Tratamento-Histórico'!$A$2:$M$226,9,FALSE)</f>
        <v>normaltruncada</v>
      </c>
      <c r="D29" s="11">
        <f>SUMIFS(Eventos_Iniciativas!$E$3:$E$200,Eventos_Iniciativas!$B$3:$B$200,Eventos!B29,Eventos_Iniciativas!$M$3:$M$200,Eventos!H29)</f>
        <v>0</v>
      </c>
      <c r="E29" s="11">
        <f>SUMIFS(Eventos_Iniciativas!$E$3:$E$200,Eventos_Iniciativas!$B$3:$B$200,Eventos!C29,Eventos_Iniciativas!$M$3:$M$200,Eventos!I29)</f>
        <v>0</v>
      </c>
      <c r="F29" s="16">
        <v>0</v>
      </c>
      <c r="G29" s="16">
        <v>1</v>
      </c>
      <c r="H29" s="22" t="s">
        <v>10</v>
      </c>
      <c r="I29" s="16" t="s">
        <v>577</v>
      </c>
    </row>
    <row r="30" spans="1:9" x14ac:dyDescent="0.25">
      <c r="A30" s="73" t="str">
        <f t="shared" si="1"/>
        <v>Iniciativa1Pev_Obito_DoenOcup</v>
      </c>
      <c r="B30" s="22" t="s">
        <v>235</v>
      </c>
      <c r="C30" s="22" t="str">
        <f>VLOOKUP($B30,'Tratamento-Histórico'!$A$2:$M$226,9,FALSE)</f>
        <v>normaltruncada</v>
      </c>
      <c r="D30" s="11">
        <f>SUMIFS(Eventos_Iniciativas!$E$3:$E$200,Eventos_Iniciativas!$B$3:$B$200,Eventos!B30,Eventos_Iniciativas!$M$3:$M$200,Eventos!H30)</f>
        <v>0</v>
      </c>
      <c r="E30" s="11">
        <f>SUMIFS(Eventos_Iniciativas!$E$3:$E$200,Eventos_Iniciativas!$B$3:$B$200,Eventos!C30,Eventos_Iniciativas!$M$3:$M$200,Eventos!I30)</f>
        <v>0</v>
      </c>
      <c r="F30" s="16">
        <v>0</v>
      </c>
      <c r="G30" s="16">
        <v>1</v>
      </c>
      <c r="H30" s="22" t="s">
        <v>10</v>
      </c>
      <c r="I30" s="16" t="s">
        <v>577</v>
      </c>
    </row>
    <row r="31" spans="1:9" x14ac:dyDescent="0.25">
      <c r="A31" s="73" t="str">
        <f t="shared" si="1"/>
        <v>Iniciativa1Pev_Afmenor15_NRelac</v>
      </c>
      <c r="B31" s="22" t="s">
        <v>240</v>
      </c>
      <c r="C31" s="22" t="str">
        <f>VLOOKUP($B31,'Tratamento-Histórico'!$A$2:$M$226,9,FALSE)</f>
        <v>normaltruncada</v>
      </c>
      <c r="D31" s="11">
        <f>SUMIFS(Eventos_Iniciativas!$E$3:$E$200,Eventos_Iniciativas!$B$3:$B$200,Eventos!B31,Eventos_Iniciativas!$M$3:$M$200,Eventos!H31)</f>
        <v>0</v>
      </c>
      <c r="E31" s="11">
        <f>SUMIFS(Eventos_Iniciativas!$E$3:$E$200,Eventos_Iniciativas!$B$3:$B$200,Eventos!C31,Eventos_Iniciativas!$M$3:$M$200,Eventos!I31)</f>
        <v>0</v>
      </c>
      <c r="F31" s="16">
        <v>0</v>
      </c>
      <c r="G31" s="16">
        <v>1</v>
      </c>
      <c r="H31" s="22" t="s">
        <v>10</v>
      </c>
      <c r="I31" s="16" t="s">
        <v>577</v>
      </c>
    </row>
    <row r="32" spans="1:9" x14ac:dyDescent="0.25">
      <c r="A32" s="73" t="str">
        <f t="shared" si="1"/>
        <v>Iniciativa1Pev_Afmaior15_NRelac</v>
      </c>
      <c r="B32" s="22" t="s">
        <v>244</v>
      </c>
      <c r="C32" s="22" t="str">
        <f>VLOOKUP($B32,'Tratamento-Histórico'!$A$2:$M$226,9,FALSE)</f>
        <v>normaltruncada</v>
      </c>
      <c r="D32" s="11">
        <f>SUMIFS(Eventos_Iniciativas!$E$3:$E$200,Eventos_Iniciativas!$B$3:$B$200,Eventos!B32,Eventos_Iniciativas!$M$3:$M$200,Eventos!H32)</f>
        <v>0</v>
      </c>
      <c r="E32" s="11">
        <f>SUMIFS(Eventos_Iniciativas!$E$3:$E$200,Eventos_Iniciativas!$B$3:$B$200,Eventos!C32,Eventos_Iniciativas!$M$3:$M$200,Eventos!I32)</f>
        <v>0</v>
      </c>
      <c r="F32" s="16">
        <v>0</v>
      </c>
      <c r="G32" s="16">
        <v>1</v>
      </c>
      <c r="H32" s="22" t="s">
        <v>10</v>
      </c>
      <c r="I32" s="16" t="s">
        <v>577</v>
      </c>
    </row>
    <row r="33" spans="1:9" x14ac:dyDescent="0.25">
      <c r="A33" s="73" t="str">
        <f t="shared" si="1"/>
        <v>Iniciativa1Pev_Safast_NRelac</v>
      </c>
      <c r="B33" s="22" t="s">
        <v>232</v>
      </c>
      <c r="C33" s="22" t="str">
        <f>VLOOKUP($B33,'Tratamento-Histórico'!$A$2:$M$226,9,FALSE)</f>
        <v>normaltruncada</v>
      </c>
      <c r="D33" s="11">
        <f>SUMIFS(Eventos_Iniciativas!$E$3:$E$200,Eventos_Iniciativas!$B$3:$B$200,Eventos!B33,Eventos_Iniciativas!$M$3:$M$200,Eventos!H33)</f>
        <v>0</v>
      </c>
      <c r="E33" s="11">
        <f>SUMIFS(Eventos_Iniciativas!$E$3:$E$200,Eventos_Iniciativas!$B$3:$B$200,Eventos!C33,Eventos_Iniciativas!$M$3:$M$200,Eventos!I33)</f>
        <v>0</v>
      </c>
      <c r="F33" s="16">
        <v>0</v>
      </c>
      <c r="G33" s="16">
        <v>1</v>
      </c>
      <c r="H33" s="22" t="s">
        <v>10</v>
      </c>
      <c r="I33" s="16" t="s">
        <v>577</v>
      </c>
    </row>
    <row r="34" spans="1:9" x14ac:dyDescent="0.25">
      <c r="A34" s="73" t="str">
        <f t="shared" si="1"/>
        <v>Iniciativa1Pev_Obito_NRelac</v>
      </c>
      <c r="B34" s="22" t="s">
        <v>236</v>
      </c>
      <c r="C34" s="22" t="str">
        <f>VLOOKUP($B34,'Tratamento-Histórico'!$A$2:$M$226,9,FALSE)</f>
        <v>normaltruncada</v>
      </c>
      <c r="D34" s="11">
        <f>SUMIFS(Eventos_Iniciativas!$E$3:$E$200,Eventos_Iniciativas!$B$3:$B$200,Eventos!B34,Eventos_Iniciativas!$M$3:$M$200,Eventos!H34)</f>
        <v>0</v>
      </c>
      <c r="E34" s="11">
        <f>SUMIFS(Eventos_Iniciativas!$E$3:$E$200,Eventos_Iniciativas!$B$3:$B$200,Eventos!C34,Eventos_Iniciativas!$M$3:$M$200,Eventos!I34)</f>
        <v>0</v>
      </c>
      <c r="F34" s="16">
        <v>0</v>
      </c>
      <c r="G34" s="16">
        <v>1</v>
      </c>
      <c r="H34" s="22" t="s">
        <v>10</v>
      </c>
      <c r="I34" s="16" t="s">
        <v>577</v>
      </c>
    </row>
    <row r="35" spans="1:9" x14ac:dyDescent="0.25">
      <c r="A35" s="73" t="str">
        <f t="shared" si="1"/>
        <v>Iniciativa1TaxaFaltas</v>
      </c>
      <c r="B35" s="22" t="s">
        <v>50</v>
      </c>
      <c r="C35" s="22" t="str">
        <f>VLOOKUP($B35,'Tratamento-Histórico'!$A$2:$M$226,9,FALSE)</f>
        <v>normaltruncada</v>
      </c>
      <c r="D35" s="11">
        <f>SUMIFS(Eventos_Iniciativas!$E$3:$E$200,Eventos_Iniciativas!$B$3:$B$200,Eventos!B35,Eventos_Iniciativas!$M$3:$M$200,Eventos!H35)</f>
        <v>0</v>
      </c>
      <c r="E35" s="11">
        <f>SUMIFS(Eventos_Iniciativas!$E$3:$E$200,Eventos_Iniciativas!$B$3:$B$200,Eventos!C35,Eventos_Iniciativas!$M$3:$M$200,Eventos!I35)</f>
        <v>0</v>
      </c>
      <c r="F35" s="16">
        <v>0</v>
      </c>
      <c r="G35">
        <v>5</v>
      </c>
      <c r="H35" s="22" t="s">
        <v>10</v>
      </c>
      <c r="I35" s="16" t="s">
        <v>577</v>
      </c>
    </row>
    <row r="36" spans="1:9" x14ac:dyDescent="0.25">
      <c r="A36" s="73" t="str">
        <f>H36&amp;B36</f>
        <v>Iniciativa2Pev_Afmenor15_Tipico</v>
      </c>
      <c r="B36" s="22" t="s">
        <v>237</v>
      </c>
      <c r="C36" s="22" t="str">
        <f>VLOOKUP($B36,'Tratamento-Histórico'!$A$2:$M$226,9,FALSE)</f>
        <v>normaltruncada</v>
      </c>
      <c r="D36" s="11">
        <f>SUMIFS(Eventos_Iniciativas!$E$3:$E$200,Eventos_Iniciativas!$B$3:$B$200,Eventos!B36,Eventos_Iniciativas!$M$3:$M$200,Eventos!H36)</f>
        <v>0.12617505503085819</v>
      </c>
      <c r="E36" s="11">
        <f>SUMIFS(Eventos_Iniciativas!$E$3:$E$200,Eventos_Iniciativas!$B$3:$B$200,Eventos!C36,Eventos_Iniciativas!$M$3:$M$200,Eventos!I36)</f>
        <v>0</v>
      </c>
      <c r="F36" s="16">
        <v>0</v>
      </c>
      <c r="G36" s="16">
        <v>1</v>
      </c>
      <c r="H36" s="22" t="s">
        <v>19</v>
      </c>
      <c r="I36" s="16" t="s">
        <v>577</v>
      </c>
    </row>
    <row r="37" spans="1:9" x14ac:dyDescent="0.25">
      <c r="A37" s="73" t="str">
        <f t="shared" ref="A37:A52" si="2">H37&amp;B37</f>
        <v>Iniciativa2Pev_Afmaior15_Tipico</v>
      </c>
      <c r="B37" s="22" t="s">
        <v>241</v>
      </c>
      <c r="C37" s="22" t="str">
        <f>VLOOKUP($B37,'Tratamento-Histórico'!$A$2:$M$226,9,FALSE)</f>
        <v>normaltruncada</v>
      </c>
      <c r="D37" s="11">
        <f>SUMIFS(Eventos_Iniciativas!$E$3:$E$200,Eventos_Iniciativas!$B$3:$B$200,Eventos!B37,Eventos_Iniciativas!$M$3:$M$200,Eventos!H37)</f>
        <v>0</v>
      </c>
      <c r="E37" s="11">
        <f>SUMIFS(Eventos_Iniciativas!$E$3:$E$200,Eventos_Iniciativas!$B$3:$B$200,Eventos!C37,Eventos_Iniciativas!$M$3:$M$200,Eventos!I37)</f>
        <v>0</v>
      </c>
      <c r="F37" s="16">
        <v>0</v>
      </c>
      <c r="G37" s="16">
        <v>1</v>
      </c>
      <c r="H37" s="22" t="s">
        <v>19</v>
      </c>
      <c r="I37" s="16" t="s">
        <v>577</v>
      </c>
    </row>
    <row r="38" spans="1:9" x14ac:dyDescent="0.25">
      <c r="A38" s="73" t="str">
        <f t="shared" si="2"/>
        <v>Iniciativa2Pev_Safast_Tipico</v>
      </c>
      <c r="B38" s="22" t="s">
        <v>229</v>
      </c>
      <c r="C38" s="22" t="str">
        <f>VLOOKUP($B38,'Tratamento-Histórico'!$A$2:$M$226,9,FALSE)</f>
        <v>normaltruncada</v>
      </c>
      <c r="D38" s="11">
        <f>SUMIFS(Eventos_Iniciativas!$E$3:$E$200,Eventos_Iniciativas!$B$3:$B$200,Eventos!B38,Eventos_Iniciativas!$M$3:$M$200,Eventos!H38)</f>
        <v>7.339106380609324E-2</v>
      </c>
      <c r="E38" s="11">
        <f>SUMIFS(Eventos_Iniciativas!$E$3:$E$200,Eventos_Iniciativas!$B$3:$B$200,Eventos!C38,Eventos_Iniciativas!$M$3:$M$200,Eventos!I38)</f>
        <v>0</v>
      </c>
      <c r="F38" s="16">
        <v>0</v>
      </c>
      <c r="G38" s="16">
        <v>1</v>
      </c>
      <c r="H38" s="22" t="s">
        <v>19</v>
      </c>
      <c r="I38" s="16" t="s">
        <v>577</v>
      </c>
    </row>
    <row r="39" spans="1:9" x14ac:dyDescent="0.25">
      <c r="A39" s="73" t="str">
        <f t="shared" si="2"/>
        <v>Iniciativa2Pev_Obito_Tipico</v>
      </c>
      <c r="B39" s="22" t="s">
        <v>233</v>
      </c>
      <c r="C39" s="22" t="str">
        <f>VLOOKUP($B39,'Tratamento-Histórico'!$A$2:$M$226,9,FALSE)</f>
        <v>normaltruncada</v>
      </c>
      <c r="D39" s="11">
        <f>SUMIFS(Eventos_Iniciativas!$E$3:$E$200,Eventos_Iniciativas!$B$3:$B$200,Eventos!B39,Eventos_Iniciativas!$M$3:$M$200,Eventos!H39)</f>
        <v>0</v>
      </c>
      <c r="E39" s="11">
        <f>SUMIFS(Eventos_Iniciativas!$E$3:$E$200,Eventos_Iniciativas!$B$3:$B$200,Eventos!C39,Eventos_Iniciativas!$M$3:$M$200,Eventos!I39)</f>
        <v>0</v>
      </c>
      <c r="F39" s="16">
        <v>0</v>
      </c>
      <c r="G39" s="16">
        <v>1</v>
      </c>
      <c r="H39" s="22" t="s">
        <v>19</v>
      </c>
      <c r="I39" s="16" t="s">
        <v>577</v>
      </c>
    </row>
    <row r="40" spans="1:9" x14ac:dyDescent="0.25">
      <c r="A40" s="73" t="str">
        <f t="shared" si="2"/>
        <v>Iniciativa2Pev_Afmenor15_Trajeto</v>
      </c>
      <c r="B40" s="22" t="s">
        <v>238</v>
      </c>
      <c r="C40" s="22" t="str">
        <f>VLOOKUP($B40,'Tratamento-Histórico'!$A$2:$M$226,9,FALSE)</f>
        <v>normaltruncada</v>
      </c>
      <c r="D40" s="11">
        <f>SUMIFS(Eventos_Iniciativas!$E$3:$E$200,Eventos_Iniciativas!$B$3:$B$200,Eventos!B40,Eventos_Iniciativas!$M$3:$M$200,Eventos!H40)</f>
        <v>0</v>
      </c>
      <c r="E40" s="11">
        <f>SUMIFS(Eventos_Iniciativas!$E$3:$E$200,Eventos_Iniciativas!$B$3:$B$200,Eventos!C40,Eventos_Iniciativas!$M$3:$M$200,Eventos!I40)</f>
        <v>0</v>
      </c>
      <c r="F40" s="16">
        <v>0</v>
      </c>
      <c r="G40" s="16">
        <v>1</v>
      </c>
      <c r="H40" s="22" t="s">
        <v>19</v>
      </c>
      <c r="I40" s="16" t="s">
        <v>577</v>
      </c>
    </row>
    <row r="41" spans="1:9" x14ac:dyDescent="0.25">
      <c r="A41" s="73" t="str">
        <f t="shared" si="2"/>
        <v>Iniciativa2Pev_Afmaior15_Trajeto</v>
      </c>
      <c r="B41" s="22" t="s">
        <v>242</v>
      </c>
      <c r="C41" s="22" t="str">
        <f>VLOOKUP($B41,'Tratamento-Histórico'!$A$2:$M$226,9,FALSE)</f>
        <v>normaltruncada</v>
      </c>
      <c r="D41" s="11">
        <f>SUMIFS(Eventos_Iniciativas!$E$3:$E$200,Eventos_Iniciativas!$B$3:$B$200,Eventos!B41,Eventos_Iniciativas!$M$3:$M$200,Eventos!H41)</f>
        <v>0</v>
      </c>
      <c r="E41" s="11">
        <f>SUMIFS(Eventos_Iniciativas!$E$3:$E$200,Eventos_Iniciativas!$B$3:$B$200,Eventos!C41,Eventos_Iniciativas!$M$3:$M$200,Eventos!I41)</f>
        <v>0</v>
      </c>
      <c r="F41" s="16">
        <v>0</v>
      </c>
      <c r="G41" s="16">
        <v>1</v>
      </c>
      <c r="H41" s="22" t="s">
        <v>19</v>
      </c>
      <c r="I41" s="16" t="s">
        <v>577</v>
      </c>
    </row>
    <row r="42" spans="1:9" x14ac:dyDescent="0.25">
      <c r="A42" s="73" t="str">
        <f t="shared" si="2"/>
        <v>Iniciativa2Pev_Safast_Trajeto</v>
      </c>
      <c r="B42" s="22" t="s">
        <v>230</v>
      </c>
      <c r="C42" s="22" t="str">
        <f>VLOOKUP($B42,'Tratamento-Histórico'!$A$2:$M$226,9,FALSE)</f>
        <v>normaltruncada</v>
      </c>
      <c r="D42" s="11">
        <f>SUMIFS(Eventos_Iniciativas!$E$3:$E$200,Eventos_Iniciativas!$B$3:$B$200,Eventos!B42,Eventos_Iniciativas!$M$3:$M$200,Eventos!H42)</f>
        <v>0</v>
      </c>
      <c r="E42" s="11">
        <f>SUMIFS(Eventos_Iniciativas!$E$3:$E$200,Eventos_Iniciativas!$B$3:$B$200,Eventos!C42,Eventos_Iniciativas!$M$3:$M$200,Eventos!I42)</f>
        <v>0</v>
      </c>
      <c r="F42" s="16">
        <v>0</v>
      </c>
      <c r="G42" s="16">
        <v>1</v>
      </c>
      <c r="H42" s="22" t="s">
        <v>19</v>
      </c>
      <c r="I42" s="16" t="s">
        <v>577</v>
      </c>
    </row>
    <row r="43" spans="1:9" x14ac:dyDescent="0.25">
      <c r="A43" s="73" t="str">
        <f t="shared" si="2"/>
        <v>Iniciativa2Pev_Obito_Trajeto</v>
      </c>
      <c r="B43" s="22" t="s">
        <v>234</v>
      </c>
      <c r="C43" s="22" t="str">
        <f>VLOOKUP($B43,'Tratamento-Histórico'!$A$2:$M$226,9,FALSE)</f>
        <v>normaltruncada</v>
      </c>
      <c r="D43" s="11">
        <f>SUMIFS(Eventos_Iniciativas!$E$3:$E$200,Eventos_Iniciativas!$B$3:$B$200,Eventos!B43,Eventos_Iniciativas!$M$3:$M$200,Eventos!H43)</f>
        <v>0</v>
      </c>
      <c r="E43" s="11">
        <f>SUMIFS(Eventos_Iniciativas!$E$3:$E$200,Eventos_Iniciativas!$B$3:$B$200,Eventos!C43,Eventos_Iniciativas!$M$3:$M$200,Eventos!I43)</f>
        <v>0</v>
      </c>
      <c r="F43" s="16">
        <v>0</v>
      </c>
      <c r="G43" s="16">
        <v>1</v>
      </c>
      <c r="H43" s="22" t="s">
        <v>19</v>
      </c>
      <c r="I43" s="16" t="s">
        <v>577</v>
      </c>
    </row>
    <row r="44" spans="1:9" x14ac:dyDescent="0.25">
      <c r="A44" s="73" t="str">
        <f t="shared" si="2"/>
        <v>Iniciativa2Pev_Afmenor15_DoenOcup</v>
      </c>
      <c r="B44" s="22" t="s">
        <v>239</v>
      </c>
      <c r="C44" s="22" t="str">
        <f>VLOOKUP($B44,'Tratamento-Histórico'!$A$2:$M$226,9,FALSE)</f>
        <v>normaltruncada</v>
      </c>
      <c r="D44" s="11">
        <f>SUMIFS(Eventos_Iniciativas!$E$3:$E$200,Eventos_Iniciativas!$B$3:$B$200,Eventos!B44,Eventos_Iniciativas!$M$3:$M$200,Eventos!H44)</f>
        <v>0</v>
      </c>
      <c r="E44" s="11">
        <f>SUMIFS(Eventos_Iniciativas!$E$3:$E$200,Eventos_Iniciativas!$B$3:$B$200,Eventos!C44,Eventos_Iniciativas!$M$3:$M$200,Eventos!I44)</f>
        <v>0</v>
      </c>
      <c r="F44" s="16">
        <v>0</v>
      </c>
      <c r="G44" s="16">
        <v>1</v>
      </c>
      <c r="H44" s="22" t="s">
        <v>19</v>
      </c>
      <c r="I44" s="16" t="s">
        <v>577</v>
      </c>
    </row>
    <row r="45" spans="1:9" x14ac:dyDescent="0.25">
      <c r="A45" s="73" t="str">
        <f t="shared" si="2"/>
        <v>Iniciativa2Pev_Afmaior15_DoenOcup</v>
      </c>
      <c r="B45" s="22" t="s">
        <v>243</v>
      </c>
      <c r="C45" s="22" t="str">
        <f>VLOOKUP($B45,'Tratamento-Histórico'!$A$2:$M$226,9,FALSE)</f>
        <v>normaltruncada</v>
      </c>
      <c r="D45" s="11">
        <f>SUMIFS(Eventos_Iniciativas!$E$3:$E$200,Eventos_Iniciativas!$B$3:$B$200,Eventos!B45,Eventos_Iniciativas!$M$3:$M$200,Eventos!H45)</f>
        <v>0</v>
      </c>
      <c r="E45" s="11">
        <f>SUMIFS(Eventos_Iniciativas!$E$3:$E$200,Eventos_Iniciativas!$B$3:$B$200,Eventos!C45,Eventos_Iniciativas!$M$3:$M$200,Eventos!I45)</f>
        <v>0</v>
      </c>
      <c r="F45" s="16">
        <v>0</v>
      </c>
      <c r="G45" s="16">
        <v>1</v>
      </c>
      <c r="H45" s="22" t="s">
        <v>19</v>
      </c>
      <c r="I45" s="16" t="s">
        <v>577</v>
      </c>
    </row>
    <row r="46" spans="1:9" x14ac:dyDescent="0.25">
      <c r="A46" s="73" t="str">
        <f t="shared" si="2"/>
        <v>Iniciativa2Pev_Safast_DoenOcup</v>
      </c>
      <c r="B46" s="22" t="s">
        <v>231</v>
      </c>
      <c r="C46" s="22" t="str">
        <f>VLOOKUP($B46,'Tratamento-Histórico'!$A$2:$M$226,9,FALSE)</f>
        <v>normaltruncada</v>
      </c>
      <c r="D46" s="11">
        <f>SUMIFS(Eventos_Iniciativas!$E$3:$E$200,Eventos_Iniciativas!$B$3:$B$200,Eventos!B46,Eventos_Iniciativas!$M$3:$M$200,Eventos!H46)</f>
        <v>0</v>
      </c>
      <c r="E46" s="11">
        <f>SUMIFS(Eventos_Iniciativas!$E$3:$E$200,Eventos_Iniciativas!$B$3:$B$200,Eventos!C46,Eventos_Iniciativas!$M$3:$M$200,Eventos!I46)</f>
        <v>0</v>
      </c>
      <c r="F46" s="16">
        <v>0</v>
      </c>
      <c r="G46" s="16">
        <v>1</v>
      </c>
      <c r="H46" s="22" t="s">
        <v>19</v>
      </c>
      <c r="I46" s="16" t="s">
        <v>577</v>
      </c>
    </row>
    <row r="47" spans="1:9" x14ac:dyDescent="0.25">
      <c r="A47" s="73" t="str">
        <f t="shared" si="2"/>
        <v>Iniciativa2Pev_Obito_DoenOcup</v>
      </c>
      <c r="B47" s="22" t="s">
        <v>235</v>
      </c>
      <c r="C47" s="22" t="str">
        <f>VLOOKUP($B47,'Tratamento-Histórico'!$A$2:$M$226,9,FALSE)</f>
        <v>normaltruncada</v>
      </c>
      <c r="D47" s="11">
        <f>SUMIFS(Eventos_Iniciativas!$E$3:$E$200,Eventos_Iniciativas!$B$3:$B$200,Eventos!B47,Eventos_Iniciativas!$M$3:$M$200,Eventos!H47)</f>
        <v>0</v>
      </c>
      <c r="E47" s="11">
        <f>SUMIFS(Eventos_Iniciativas!$E$3:$E$200,Eventos_Iniciativas!$B$3:$B$200,Eventos!C47,Eventos_Iniciativas!$M$3:$M$200,Eventos!I47)</f>
        <v>0</v>
      </c>
      <c r="F47" s="16">
        <v>0</v>
      </c>
      <c r="G47" s="16">
        <v>1</v>
      </c>
      <c r="H47" s="22" t="s">
        <v>19</v>
      </c>
      <c r="I47" s="16" t="s">
        <v>577</v>
      </c>
    </row>
    <row r="48" spans="1:9" x14ac:dyDescent="0.25">
      <c r="A48" s="73" t="str">
        <f t="shared" si="2"/>
        <v>Iniciativa2Pev_Afmenor15_NRelac</v>
      </c>
      <c r="B48" s="22" t="s">
        <v>240</v>
      </c>
      <c r="C48" s="22" t="str">
        <f>VLOOKUP($B48,'Tratamento-Histórico'!$A$2:$M$226,9,FALSE)</f>
        <v>normaltruncada</v>
      </c>
      <c r="D48" s="11">
        <f>SUMIFS(Eventos_Iniciativas!$E$3:$E$200,Eventos_Iniciativas!$B$3:$B$200,Eventos!B48,Eventos_Iniciativas!$M$3:$M$200,Eventos!H48)</f>
        <v>0</v>
      </c>
      <c r="E48" s="11">
        <f>SUMIFS(Eventos_Iniciativas!$E$3:$E$200,Eventos_Iniciativas!$B$3:$B$200,Eventos!C48,Eventos_Iniciativas!$M$3:$M$200,Eventos!I48)</f>
        <v>0</v>
      </c>
      <c r="F48" s="16">
        <v>0</v>
      </c>
      <c r="G48" s="16">
        <v>1</v>
      </c>
      <c r="H48" s="22" t="s">
        <v>19</v>
      </c>
      <c r="I48" s="16" t="s">
        <v>577</v>
      </c>
    </row>
    <row r="49" spans="1:9" x14ac:dyDescent="0.25">
      <c r="A49" s="73" t="str">
        <f t="shared" si="2"/>
        <v>Iniciativa2Pev_Afmaior15_NRelac</v>
      </c>
      <c r="B49" s="22" t="s">
        <v>244</v>
      </c>
      <c r="C49" s="22" t="str">
        <f>VLOOKUP($B49,'Tratamento-Histórico'!$A$2:$M$226,9,FALSE)</f>
        <v>normaltruncada</v>
      </c>
      <c r="D49" s="11">
        <f>SUMIFS(Eventos_Iniciativas!$E$3:$E$200,Eventos_Iniciativas!$B$3:$B$200,Eventos!B49,Eventos_Iniciativas!$M$3:$M$200,Eventos!H49)</f>
        <v>0</v>
      </c>
      <c r="E49" s="11">
        <f>SUMIFS(Eventos_Iniciativas!$E$3:$E$200,Eventos_Iniciativas!$B$3:$B$200,Eventos!C49,Eventos_Iniciativas!$M$3:$M$200,Eventos!I49)</f>
        <v>0</v>
      </c>
      <c r="F49" s="16">
        <v>0</v>
      </c>
      <c r="G49" s="16">
        <v>1</v>
      </c>
      <c r="H49" s="22" t="s">
        <v>19</v>
      </c>
      <c r="I49" s="16" t="s">
        <v>577</v>
      </c>
    </row>
    <row r="50" spans="1:9" x14ac:dyDescent="0.25">
      <c r="A50" s="73" t="str">
        <f t="shared" si="2"/>
        <v>Iniciativa2Pev_Safast_NRelac</v>
      </c>
      <c r="B50" s="22" t="s">
        <v>232</v>
      </c>
      <c r="C50" s="22" t="str">
        <f>VLOOKUP($B50,'Tratamento-Histórico'!$A$2:$M$226,9,FALSE)</f>
        <v>normaltruncada</v>
      </c>
      <c r="D50" s="11">
        <f>SUMIFS(Eventos_Iniciativas!$E$3:$E$200,Eventos_Iniciativas!$B$3:$B$200,Eventos!B50,Eventos_Iniciativas!$M$3:$M$200,Eventos!H50)</f>
        <v>0</v>
      </c>
      <c r="E50" s="11">
        <f>SUMIFS(Eventos_Iniciativas!$E$3:$E$200,Eventos_Iniciativas!$B$3:$B$200,Eventos!C50,Eventos_Iniciativas!$M$3:$M$200,Eventos!I50)</f>
        <v>0</v>
      </c>
      <c r="F50" s="16">
        <v>0</v>
      </c>
      <c r="G50" s="16">
        <v>1</v>
      </c>
      <c r="H50" s="22" t="s">
        <v>19</v>
      </c>
      <c r="I50" s="16" t="s">
        <v>577</v>
      </c>
    </row>
    <row r="51" spans="1:9" x14ac:dyDescent="0.25">
      <c r="A51" s="73" t="str">
        <f t="shared" si="2"/>
        <v>Iniciativa2Pev_Obito_NRelac</v>
      </c>
      <c r="B51" s="22" t="s">
        <v>236</v>
      </c>
      <c r="C51" s="22" t="str">
        <f>VLOOKUP($B51,'Tratamento-Histórico'!$A$2:$M$226,9,FALSE)</f>
        <v>normaltruncada</v>
      </c>
      <c r="D51" s="11">
        <f>SUMIFS(Eventos_Iniciativas!$E$3:$E$200,Eventos_Iniciativas!$B$3:$B$200,Eventos!B51,Eventos_Iniciativas!$M$3:$M$200,Eventos!H51)</f>
        <v>0</v>
      </c>
      <c r="E51" s="11">
        <f>SUMIFS(Eventos_Iniciativas!$E$3:$E$200,Eventos_Iniciativas!$B$3:$B$200,Eventos!C51,Eventos_Iniciativas!$M$3:$M$200,Eventos!I51)</f>
        <v>0</v>
      </c>
      <c r="F51" s="16">
        <v>0</v>
      </c>
      <c r="G51" s="16">
        <v>1</v>
      </c>
      <c r="H51" s="22" t="s">
        <v>19</v>
      </c>
      <c r="I51" s="16" t="s">
        <v>577</v>
      </c>
    </row>
    <row r="52" spans="1:9" x14ac:dyDescent="0.25">
      <c r="A52" s="73" t="str">
        <f t="shared" si="2"/>
        <v>Iniciativa2TaxaFaltas</v>
      </c>
      <c r="B52" s="22" t="s">
        <v>50</v>
      </c>
      <c r="C52" s="22" t="str">
        <f>VLOOKUP($B52,'Tratamento-Histórico'!$A$2:$M$226,9,FALSE)</f>
        <v>normaltruncada</v>
      </c>
      <c r="D52" s="11">
        <f>SUMIFS(Eventos_Iniciativas!$E$3:$E$200,Eventos_Iniciativas!$B$3:$B$200,Eventos!B52,Eventos_Iniciativas!$M$3:$M$200,Eventos!H52)</f>
        <v>0</v>
      </c>
      <c r="E52" s="11">
        <f>SUMIFS(Eventos_Iniciativas!$E$3:$E$200,Eventos_Iniciativas!$B$3:$B$200,Eventos!C52,Eventos_Iniciativas!$M$3:$M$200,Eventos!I52)</f>
        <v>0</v>
      </c>
      <c r="F52" s="16">
        <v>0</v>
      </c>
      <c r="G52" s="16">
        <v>5</v>
      </c>
      <c r="H52" s="22" t="s">
        <v>19</v>
      </c>
      <c r="I52" s="16" t="s">
        <v>577</v>
      </c>
    </row>
  </sheetData>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7"/>
  <sheetViews>
    <sheetView workbookViewId="0"/>
  </sheetViews>
  <sheetFormatPr defaultRowHeight="15" x14ac:dyDescent="0.25"/>
  <cols>
    <col min="1" max="1" width="27.140625" bestFit="1" customWidth="1"/>
    <col min="2" max="2" width="19" bestFit="1" customWidth="1"/>
    <col min="3" max="3" width="25.5703125" bestFit="1" customWidth="1"/>
    <col min="4" max="4" width="11.7109375" bestFit="1" customWidth="1"/>
    <col min="5" max="5" width="12.7109375" bestFit="1" customWidth="1"/>
    <col min="6" max="6" width="78.28515625" bestFit="1" customWidth="1"/>
  </cols>
  <sheetData>
    <row r="1" spans="1:6" x14ac:dyDescent="0.25">
      <c r="A1" t="s">
        <v>38</v>
      </c>
      <c r="B1" t="s">
        <v>359</v>
      </c>
      <c r="C1" t="s">
        <v>360</v>
      </c>
      <c r="D1" t="s">
        <v>361</v>
      </c>
      <c r="E1" t="s">
        <v>362</v>
      </c>
      <c r="F1" t="s">
        <v>364</v>
      </c>
    </row>
    <row r="2" spans="1:6" x14ac:dyDescent="0.25">
      <c r="A2" s="16" t="s">
        <v>36</v>
      </c>
      <c r="B2" s="16" t="s">
        <v>40</v>
      </c>
      <c r="C2" s="16" t="s">
        <v>41</v>
      </c>
      <c r="D2" s="16"/>
      <c r="E2" s="16"/>
      <c r="F2" t="str">
        <f>_xlfn.CONCAT($B$1,B2,$C$1,C2)</f>
        <v>Parametro 1: média, Parametro 2: desvio padrão</v>
      </c>
    </row>
    <row r="3" spans="1:6" x14ac:dyDescent="0.25">
      <c r="A3" s="16" t="s">
        <v>39</v>
      </c>
      <c r="B3" s="16" t="s">
        <v>42</v>
      </c>
      <c r="C3" s="16" t="s">
        <v>43</v>
      </c>
      <c r="D3" s="16"/>
      <c r="E3" s="16"/>
      <c r="F3" s="16" t="str">
        <f>_xlfn.CONCAT($B$1,B3,$C$1,C3)</f>
        <v>Parametro 1: mínimo, Parametro 2: máximo</v>
      </c>
    </row>
    <row r="4" spans="1:6" x14ac:dyDescent="0.25">
      <c r="A4" s="16" t="s">
        <v>37</v>
      </c>
      <c r="B4" s="16" t="s">
        <v>42</v>
      </c>
      <c r="C4" s="16" t="s">
        <v>44</v>
      </c>
      <c r="D4" s="16" t="s">
        <v>43</v>
      </c>
      <c r="E4" s="16"/>
      <c r="F4" s="16" t="str">
        <f>_xlfn.CONCAT($B$1,B4,$C$1,C4, $D$1, D4)</f>
        <v>Parametro 1: mínimo, Parametro 2: moda (valor mais provável), Parametro 3: máximo</v>
      </c>
    </row>
    <row r="5" spans="1:6" x14ac:dyDescent="0.25">
      <c r="A5" s="16" t="s">
        <v>320</v>
      </c>
      <c r="B5" s="16" t="s">
        <v>40</v>
      </c>
      <c r="C5" s="16" t="s">
        <v>41</v>
      </c>
      <c r="D5" s="16" t="s">
        <v>42</v>
      </c>
      <c r="E5" s="16" t="s">
        <v>43</v>
      </c>
      <c r="F5" s="16" t="str">
        <f>_xlfn.CONCAT($B$1,B5,$C$1,C5, $D$1, D5, $E$1,E5)</f>
        <v>Parametro 1: média, Parametro 2: desvio padrão, Parametro 3: mínimo, Parametro 4: máximo</v>
      </c>
    </row>
    <row r="6" spans="1:6" x14ac:dyDescent="0.25">
      <c r="A6" s="16" t="s">
        <v>323</v>
      </c>
      <c r="B6" s="16" t="s">
        <v>363</v>
      </c>
      <c r="C6" s="16"/>
      <c r="D6" s="16"/>
      <c r="E6" s="16"/>
      <c r="F6" s="16" t="str">
        <f>_xlfn.CONCAT($B$1,B6)</f>
        <v>Parametro 1: taxa (eventos / ano)</v>
      </c>
    </row>
    <row r="7" spans="1:6" x14ac:dyDescent="0.25">
      <c r="A7" s="16" t="s">
        <v>358</v>
      </c>
      <c r="B7" s="16" t="s">
        <v>363</v>
      </c>
      <c r="C7" s="16"/>
      <c r="D7" s="16"/>
      <c r="E7" s="16"/>
      <c r="F7" s="16" t="str">
        <f>_xlfn.CONCAT($B$1,B7)</f>
        <v>Parametro 1: taxa (eventos / ano)</v>
      </c>
    </row>
  </sheetData>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0A65B-A845-4292-9492-04535D2D1788}">
  <sheetPr>
    <tabColor rgb="FF92D050"/>
  </sheetPr>
  <dimension ref="A1:F181"/>
  <sheetViews>
    <sheetView tabSelected="1" workbookViewId="0"/>
  </sheetViews>
  <sheetFormatPr defaultRowHeight="15" x14ac:dyDescent="0.25"/>
  <cols>
    <col min="1" max="1" width="34.140625" style="16" customWidth="1"/>
    <col min="2" max="2" width="20.28515625" style="16" customWidth="1"/>
    <col min="3" max="3" width="14.28515625" style="16" customWidth="1"/>
    <col min="4" max="4" width="16.140625" style="16" customWidth="1"/>
    <col min="5" max="5" width="29" style="16" bestFit="1" customWidth="1"/>
    <col min="6" max="6" width="35.28515625" style="16" customWidth="1"/>
    <col min="7" max="16384" width="9.140625" style="16"/>
  </cols>
  <sheetData>
    <row r="1" spans="1:6" x14ac:dyDescent="0.25">
      <c r="A1" s="5" t="s">
        <v>313</v>
      </c>
      <c r="B1" s="5" t="s">
        <v>314</v>
      </c>
      <c r="C1" s="5" t="s">
        <v>315</v>
      </c>
      <c r="D1" s="5" t="s">
        <v>316</v>
      </c>
      <c r="E1" s="5" t="s">
        <v>317</v>
      </c>
      <c r="F1" s="5" t="s">
        <v>318</v>
      </c>
    </row>
    <row r="2" spans="1:6" x14ac:dyDescent="0.25">
      <c r="A2" s="16" t="s">
        <v>0</v>
      </c>
      <c r="B2" s="16">
        <f>COUNTIF(Dados_Projetados!$1:$1,Verificação_Parametros!A2)</f>
        <v>1</v>
      </c>
      <c r="C2" s="16">
        <f>COUNTIF(Parametros!A:A,Verificação_Parametros!A2)</f>
        <v>0</v>
      </c>
      <c r="D2" s="16" t="b">
        <f>AND(B2&gt;0,C2&gt;0)</f>
        <v>0</v>
      </c>
      <c r="E2" s="16">
        <f>C2+B2</f>
        <v>1</v>
      </c>
      <c r="F2" s="16" t="s">
        <v>319</v>
      </c>
    </row>
    <row r="3" spans="1:6" x14ac:dyDescent="0.25">
      <c r="A3" s="16" t="s">
        <v>1</v>
      </c>
      <c r="B3" s="16">
        <f>COUNTIF(Dados_Projetados!$1:$1,Verificação_Parametros!A3)</f>
        <v>1</v>
      </c>
      <c r="C3" s="16">
        <f>COUNTIF(Parametros!A:A,Verificação_Parametros!A3)</f>
        <v>0</v>
      </c>
      <c r="D3" s="16" t="b">
        <f t="shared" ref="D3:D66" si="0">AND(B3&gt;0,C3&gt;0)</f>
        <v>0</v>
      </c>
      <c r="E3" s="16">
        <f t="shared" ref="E3:E66" si="1">C3+B3</f>
        <v>1</v>
      </c>
      <c r="F3" s="16" t="s">
        <v>319</v>
      </c>
    </row>
    <row r="4" spans="1:6" x14ac:dyDescent="0.25">
      <c r="A4" s="16" t="s">
        <v>2</v>
      </c>
      <c r="B4" s="16">
        <f>COUNTIF(Dados_Projetados!$1:$1,Verificação_Parametros!A4)</f>
        <v>1</v>
      </c>
      <c r="C4" s="16">
        <f>COUNTIF(Parametros!A:A,Verificação_Parametros!A4)</f>
        <v>0</v>
      </c>
      <c r="D4" s="16" t="b">
        <f t="shared" si="0"/>
        <v>0</v>
      </c>
      <c r="E4" s="16">
        <f t="shared" si="1"/>
        <v>1</v>
      </c>
      <c r="F4" s="16" t="s">
        <v>319</v>
      </c>
    </row>
    <row r="5" spans="1:6" x14ac:dyDescent="0.25">
      <c r="A5" s="16" t="s">
        <v>212</v>
      </c>
      <c r="B5" s="16">
        <f>COUNTIF(Dados_Projetados!$1:$1,Verificação_Parametros!A5)</f>
        <v>1</v>
      </c>
      <c r="C5" s="16">
        <f>COUNTIF(Parametros!A:A,Verificação_Parametros!A5)</f>
        <v>0</v>
      </c>
      <c r="D5" s="16" t="b">
        <f t="shared" si="0"/>
        <v>0</v>
      </c>
      <c r="E5" s="16">
        <f t="shared" si="1"/>
        <v>1</v>
      </c>
      <c r="F5" s="16" t="s">
        <v>319</v>
      </c>
    </row>
    <row r="6" spans="1:6" x14ac:dyDescent="0.25">
      <c r="A6" s="16" t="s">
        <v>13</v>
      </c>
      <c r="B6" s="16">
        <f>COUNTIF(Dados_Projetados!$1:$1,Verificação_Parametros!A6)</f>
        <v>1</v>
      </c>
      <c r="C6" s="16">
        <f>COUNTIF(Parametros!A:A,Verificação_Parametros!A6)</f>
        <v>0</v>
      </c>
      <c r="D6" s="16" t="b">
        <f t="shared" si="0"/>
        <v>0</v>
      </c>
      <c r="E6" s="16">
        <f t="shared" si="1"/>
        <v>1</v>
      </c>
      <c r="F6" s="16" t="s">
        <v>319</v>
      </c>
    </row>
    <row r="7" spans="1:6" x14ac:dyDescent="0.25">
      <c r="A7" s="16" t="s">
        <v>341</v>
      </c>
      <c r="B7" s="16">
        <f>COUNTIF(Dados_Projetados!$1:$1,Verificação_Parametros!A7)</f>
        <v>1</v>
      </c>
      <c r="C7" s="16">
        <f>COUNTIF(Parametros!A:A,Verificação_Parametros!A7)</f>
        <v>0</v>
      </c>
      <c r="D7" s="16" t="b">
        <f t="shared" si="0"/>
        <v>0</v>
      </c>
      <c r="E7" s="16">
        <f t="shared" si="1"/>
        <v>1</v>
      </c>
      <c r="F7" s="16" t="s">
        <v>319</v>
      </c>
    </row>
    <row r="8" spans="1:6" x14ac:dyDescent="0.25">
      <c r="A8" s="16" t="s">
        <v>14</v>
      </c>
      <c r="B8" s="16">
        <f>COUNTIF(Dados_Projetados!$1:$1,Verificação_Parametros!A8)</f>
        <v>1</v>
      </c>
      <c r="C8" s="16">
        <f>COUNTIF(Parametros!A:A,Verificação_Parametros!A8)</f>
        <v>0</v>
      </c>
      <c r="D8" s="16" t="b">
        <f t="shared" si="0"/>
        <v>0</v>
      </c>
      <c r="E8" s="16">
        <f t="shared" si="1"/>
        <v>1</v>
      </c>
      <c r="F8" s="16" t="s">
        <v>319</v>
      </c>
    </row>
    <row r="9" spans="1:6" x14ac:dyDescent="0.25">
      <c r="A9" s="16" t="s">
        <v>80</v>
      </c>
      <c r="B9" s="16">
        <f>COUNTIF(Dados_Projetados!$1:$1,Verificação_Parametros!A9)</f>
        <v>1</v>
      </c>
      <c r="C9" s="16">
        <f>COUNTIF(Parametros!A:A,Verificação_Parametros!A9)</f>
        <v>0</v>
      </c>
      <c r="D9" s="16" t="b">
        <f t="shared" si="0"/>
        <v>0</v>
      </c>
      <c r="E9" s="16">
        <f t="shared" si="1"/>
        <v>1</v>
      </c>
      <c r="F9" s="16" t="s">
        <v>319</v>
      </c>
    </row>
    <row r="10" spans="1:6" x14ac:dyDescent="0.25">
      <c r="A10" s="16" t="s">
        <v>81</v>
      </c>
      <c r="B10" s="16">
        <f>COUNTIF(Dados_Projetados!$1:$1,Verificação_Parametros!A10)</f>
        <v>1</v>
      </c>
      <c r="C10" s="16">
        <f>COUNTIF(Parametros!A:A,Verificação_Parametros!A10)</f>
        <v>0</v>
      </c>
      <c r="D10" s="16" t="b">
        <f t="shared" si="0"/>
        <v>0</v>
      </c>
      <c r="E10" s="16">
        <f t="shared" si="1"/>
        <v>1</v>
      </c>
      <c r="F10" s="16" t="s">
        <v>319</v>
      </c>
    </row>
    <row r="11" spans="1:6" x14ac:dyDescent="0.25">
      <c r="A11" s="16" t="s">
        <v>95</v>
      </c>
      <c r="B11" s="16">
        <f>COUNTIF(Dados_Projetados!$1:$1,Verificação_Parametros!A11)</f>
        <v>1</v>
      </c>
      <c r="C11" s="16">
        <f>COUNTIF(Parametros!A:A,Verificação_Parametros!A11)</f>
        <v>0</v>
      </c>
      <c r="D11" s="16" t="b">
        <f t="shared" si="0"/>
        <v>0</v>
      </c>
      <c r="E11" s="16">
        <f t="shared" si="1"/>
        <v>1</v>
      </c>
      <c r="F11" s="16" t="s">
        <v>319</v>
      </c>
    </row>
    <row r="12" spans="1:6" x14ac:dyDescent="0.25">
      <c r="A12" s="16" t="s">
        <v>96</v>
      </c>
      <c r="B12" s="16">
        <f>COUNTIF(Dados_Projetados!$1:$1,Verificação_Parametros!A12)</f>
        <v>1</v>
      </c>
      <c r="C12" s="16">
        <f>COUNTIF(Parametros!A:A,Verificação_Parametros!A12)</f>
        <v>0</v>
      </c>
      <c r="D12" s="16" t="b">
        <f t="shared" si="0"/>
        <v>0</v>
      </c>
      <c r="E12" s="16">
        <f t="shared" si="1"/>
        <v>1</v>
      </c>
      <c r="F12" s="16" t="s">
        <v>319</v>
      </c>
    </row>
    <row r="13" spans="1:6" x14ac:dyDescent="0.25">
      <c r="A13" s="16" t="s">
        <v>97</v>
      </c>
      <c r="B13" s="16">
        <f>COUNTIF(Dados_Projetados!$1:$1,Verificação_Parametros!A13)</f>
        <v>1</v>
      </c>
      <c r="C13" s="16">
        <f>COUNTIF(Parametros!A:A,Verificação_Parametros!A13)</f>
        <v>0</v>
      </c>
      <c r="D13" s="16" t="b">
        <f t="shared" si="0"/>
        <v>0</v>
      </c>
      <c r="E13" s="16">
        <f t="shared" si="1"/>
        <v>1</v>
      </c>
      <c r="F13" s="16" t="s">
        <v>319</v>
      </c>
    </row>
    <row r="14" spans="1:6" x14ac:dyDescent="0.25">
      <c r="A14" s="16" t="s">
        <v>98</v>
      </c>
      <c r="B14" s="16">
        <f>COUNTIF(Dados_Projetados!$1:$1,Verificação_Parametros!A14)</f>
        <v>1</v>
      </c>
      <c r="C14" s="16">
        <f>COUNTIF(Parametros!A:A,Verificação_Parametros!A14)</f>
        <v>0</v>
      </c>
      <c r="D14" s="16" t="b">
        <f t="shared" si="0"/>
        <v>0</v>
      </c>
      <c r="E14" s="16">
        <f t="shared" si="1"/>
        <v>1</v>
      </c>
      <c r="F14" s="16" t="s">
        <v>319</v>
      </c>
    </row>
    <row r="15" spans="1:6" x14ac:dyDescent="0.25">
      <c r="A15" s="16" t="s">
        <v>99</v>
      </c>
      <c r="B15" s="16">
        <f>COUNTIF(Dados_Projetados!$1:$1,Verificação_Parametros!A15)</f>
        <v>1</v>
      </c>
      <c r="C15" s="16">
        <f>COUNTIF(Parametros!A:A,Verificação_Parametros!A15)</f>
        <v>0</v>
      </c>
      <c r="D15" s="16" t="b">
        <f t="shared" si="0"/>
        <v>0</v>
      </c>
      <c r="E15" s="16">
        <f t="shared" si="1"/>
        <v>1</v>
      </c>
      <c r="F15" s="16" t="s">
        <v>319</v>
      </c>
    </row>
    <row r="16" spans="1:6" x14ac:dyDescent="0.25">
      <c r="A16" s="16" t="s">
        <v>100</v>
      </c>
      <c r="B16" s="16">
        <f>COUNTIF(Dados_Projetados!$1:$1,Verificação_Parametros!A16)</f>
        <v>1</v>
      </c>
      <c r="C16" s="16">
        <f>COUNTIF(Parametros!A:A,Verificação_Parametros!A16)</f>
        <v>0</v>
      </c>
      <c r="D16" s="16" t="b">
        <f t="shared" si="0"/>
        <v>0</v>
      </c>
      <c r="E16" s="16">
        <f t="shared" si="1"/>
        <v>1</v>
      </c>
      <c r="F16" s="16" t="s">
        <v>319</v>
      </c>
    </row>
    <row r="17" spans="1:6" x14ac:dyDescent="0.25">
      <c r="A17" s="16" t="s">
        <v>127</v>
      </c>
      <c r="B17" s="16">
        <f>COUNTIF(Dados_Projetados!$1:$1,Verificação_Parametros!A17)</f>
        <v>0</v>
      </c>
      <c r="C17" s="16">
        <f>COUNTIF(Parametros!A:A,Verificação_Parametros!A17)</f>
        <v>3</v>
      </c>
      <c r="D17" s="16" t="b">
        <f t="shared" si="0"/>
        <v>0</v>
      </c>
      <c r="E17" s="16">
        <f t="shared" si="1"/>
        <v>3</v>
      </c>
      <c r="F17" s="16" t="s">
        <v>319</v>
      </c>
    </row>
    <row r="18" spans="1:6" x14ac:dyDescent="0.25">
      <c r="A18" s="16" t="s">
        <v>128</v>
      </c>
      <c r="B18" s="16">
        <f>COUNTIF(Dados_Projetados!$1:$1,Verificação_Parametros!A18)</f>
        <v>0</v>
      </c>
      <c r="C18" s="16">
        <f>COUNTIF(Parametros!A:A,Verificação_Parametros!A18)</f>
        <v>3</v>
      </c>
      <c r="D18" s="16" t="b">
        <f t="shared" si="0"/>
        <v>0</v>
      </c>
      <c r="E18" s="16">
        <f t="shared" si="1"/>
        <v>3</v>
      </c>
      <c r="F18" s="16" t="s">
        <v>319</v>
      </c>
    </row>
    <row r="19" spans="1:6" x14ac:dyDescent="0.25">
      <c r="A19" s="16" t="s">
        <v>129</v>
      </c>
      <c r="B19" s="16">
        <f>COUNTIF(Dados_Projetados!$1:$1,Verificação_Parametros!A19)</f>
        <v>0</v>
      </c>
      <c r="C19" s="16">
        <f>COUNTIF(Parametros!A:A,Verificação_Parametros!A19)</f>
        <v>3</v>
      </c>
      <c r="D19" s="16" t="b">
        <f t="shared" si="0"/>
        <v>0</v>
      </c>
      <c r="E19" s="16">
        <f t="shared" si="1"/>
        <v>3</v>
      </c>
      <c r="F19" s="16" t="s">
        <v>319</v>
      </c>
    </row>
    <row r="20" spans="1:6" x14ac:dyDescent="0.25">
      <c r="A20" s="16" t="s">
        <v>130</v>
      </c>
      <c r="B20" s="16">
        <f>COUNTIF(Dados_Projetados!$1:$1,Verificação_Parametros!A20)</f>
        <v>0</v>
      </c>
      <c r="C20" s="16">
        <f>COUNTIF(Parametros!A:A,Verificação_Parametros!A20)</f>
        <v>3</v>
      </c>
      <c r="D20" s="16" t="b">
        <f t="shared" si="0"/>
        <v>0</v>
      </c>
      <c r="E20" s="16">
        <f t="shared" si="1"/>
        <v>3</v>
      </c>
      <c r="F20" s="16" t="s">
        <v>319</v>
      </c>
    </row>
    <row r="21" spans="1:6" x14ac:dyDescent="0.25">
      <c r="A21" s="16" t="s">
        <v>131</v>
      </c>
      <c r="B21" s="16">
        <f>COUNTIF(Dados_Projetados!$1:$1,Verificação_Parametros!A21)</f>
        <v>1</v>
      </c>
      <c r="C21" s="16">
        <f>COUNTIF(Parametros!A:A,Verificação_Parametros!A21)</f>
        <v>0</v>
      </c>
      <c r="D21" s="16" t="b">
        <f t="shared" si="0"/>
        <v>0</v>
      </c>
      <c r="E21" s="16">
        <f t="shared" si="1"/>
        <v>1</v>
      </c>
      <c r="F21" s="16" t="s">
        <v>319</v>
      </c>
    </row>
    <row r="22" spans="1:6" x14ac:dyDescent="0.25">
      <c r="A22" s="16" t="s">
        <v>137</v>
      </c>
      <c r="B22" s="16">
        <f>COUNTIF(Dados_Projetados!$1:$1,Verificação_Parametros!A22)</f>
        <v>1</v>
      </c>
      <c r="C22" s="16">
        <f>COUNTIF(Parametros!A:A,Verificação_Parametros!A22)</f>
        <v>0</v>
      </c>
      <c r="D22" s="16" t="b">
        <f t="shared" si="0"/>
        <v>0</v>
      </c>
      <c r="E22" s="16">
        <f t="shared" si="1"/>
        <v>1</v>
      </c>
      <c r="F22" s="16" t="s">
        <v>319</v>
      </c>
    </row>
    <row r="23" spans="1:6" x14ac:dyDescent="0.25">
      <c r="A23" s="16" t="s">
        <v>147</v>
      </c>
      <c r="B23" s="16">
        <f>COUNTIF(Dados_Projetados!$1:$1,Verificação_Parametros!A23)</f>
        <v>1</v>
      </c>
      <c r="C23" s="16">
        <f>COUNTIF(Parametros!A:A,Verificação_Parametros!A23)</f>
        <v>0</v>
      </c>
      <c r="D23" s="16" t="b">
        <f t="shared" si="0"/>
        <v>0</v>
      </c>
      <c r="E23" s="16">
        <f t="shared" si="1"/>
        <v>1</v>
      </c>
      <c r="F23" s="16" t="s">
        <v>319</v>
      </c>
    </row>
    <row r="24" spans="1:6" x14ac:dyDescent="0.25">
      <c r="A24" s="16" t="s">
        <v>148</v>
      </c>
      <c r="B24" s="16">
        <f>COUNTIF(Dados_Projetados!$1:$1,Verificação_Parametros!A24)</f>
        <v>0</v>
      </c>
      <c r="C24" s="16">
        <f>COUNTIF(Parametros!A:A,Verificação_Parametros!A24)</f>
        <v>3</v>
      </c>
      <c r="D24" s="16" t="b">
        <f t="shared" si="0"/>
        <v>0</v>
      </c>
      <c r="E24" s="16">
        <f t="shared" si="1"/>
        <v>3</v>
      </c>
      <c r="F24" s="16" t="s">
        <v>319</v>
      </c>
    </row>
    <row r="25" spans="1:6" x14ac:dyDescent="0.25">
      <c r="A25" s="16" t="s">
        <v>149</v>
      </c>
      <c r="B25" s="16">
        <f>COUNTIF(Dados_Projetados!$1:$1,Verificação_Parametros!A25)</f>
        <v>0</v>
      </c>
      <c r="C25" s="16">
        <f>COUNTIF(Parametros!A:A,Verificação_Parametros!A25)</f>
        <v>3</v>
      </c>
      <c r="D25" s="16" t="b">
        <f t="shared" si="0"/>
        <v>0</v>
      </c>
      <c r="E25" s="16">
        <f t="shared" si="1"/>
        <v>3</v>
      </c>
      <c r="F25" s="16" t="s">
        <v>319</v>
      </c>
    </row>
    <row r="26" spans="1:6" x14ac:dyDescent="0.25">
      <c r="A26" s="16" t="s">
        <v>150</v>
      </c>
      <c r="B26" s="16">
        <f>COUNTIF(Dados_Projetados!$1:$1,Verificação_Parametros!A26)</f>
        <v>0</v>
      </c>
      <c r="C26" s="16">
        <f>COUNTIF(Parametros!A:A,Verificação_Parametros!A26)</f>
        <v>3</v>
      </c>
      <c r="D26" s="16" t="b">
        <f t="shared" si="0"/>
        <v>0</v>
      </c>
      <c r="E26" s="16">
        <f t="shared" si="1"/>
        <v>3</v>
      </c>
      <c r="F26" s="16" t="s">
        <v>319</v>
      </c>
    </row>
    <row r="27" spans="1:6" x14ac:dyDescent="0.25">
      <c r="A27" s="16" t="s">
        <v>161</v>
      </c>
      <c r="B27" s="16">
        <f>COUNTIF(Dados_Projetados!$1:$1,Verificação_Parametros!A27)</f>
        <v>1</v>
      </c>
      <c r="C27" s="16">
        <f>COUNTIF(Parametros!A:A,Verificação_Parametros!A27)</f>
        <v>0</v>
      </c>
      <c r="D27" s="16" t="b">
        <f t="shared" si="0"/>
        <v>0</v>
      </c>
      <c r="E27" s="16">
        <f t="shared" si="1"/>
        <v>1</v>
      </c>
      <c r="F27" s="16" t="s">
        <v>319</v>
      </c>
    </row>
    <row r="28" spans="1:6" x14ac:dyDescent="0.25">
      <c r="A28" s="16" t="s">
        <v>164</v>
      </c>
      <c r="B28" s="16">
        <f>COUNTIF(Dados_Projetados!$1:$1,Verificação_Parametros!A28)</f>
        <v>1</v>
      </c>
      <c r="C28" s="16">
        <f>COUNTIF(Parametros!A:A,Verificação_Parametros!A28)</f>
        <v>0</v>
      </c>
      <c r="D28" s="16" t="b">
        <f t="shared" si="0"/>
        <v>0</v>
      </c>
      <c r="E28" s="16">
        <f t="shared" si="1"/>
        <v>1</v>
      </c>
      <c r="F28" s="16" t="s">
        <v>319</v>
      </c>
    </row>
    <row r="29" spans="1:6" x14ac:dyDescent="0.25">
      <c r="A29" s="16" t="s">
        <v>165</v>
      </c>
      <c r="B29" s="16">
        <f>COUNTIF(Dados_Projetados!$1:$1,Verificação_Parametros!A29)</f>
        <v>0</v>
      </c>
      <c r="C29" s="16">
        <f>COUNTIF(Parametros!A:A,Verificação_Parametros!A29)</f>
        <v>3</v>
      </c>
      <c r="D29" s="16" t="b">
        <f t="shared" si="0"/>
        <v>0</v>
      </c>
      <c r="E29" s="16">
        <f t="shared" si="1"/>
        <v>3</v>
      </c>
      <c r="F29" s="16" t="s">
        <v>319</v>
      </c>
    </row>
    <row r="30" spans="1:6" x14ac:dyDescent="0.25">
      <c r="A30" s="16" t="s">
        <v>166</v>
      </c>
      <c r="B30" s="16">
        <f>COUNTIF(Dados_Projetados!$1:$1,Verificação_Parametros!A30)</f>
        <v>0</v>
      </c>
      <c r="C30" s="16">
        <f>COUNTIF(Parametros!A:A,Verificação_Parametros!A30)</f>
        <v>3</v>
      </c>
      <c r="D30" s="16" t="b">
        <f t="shared" si="0"/>
        <v>0</v>
      </c>
      <c r="E30" s="16">
        <f t="shared" si="1"/>
        <v>3</v>
      </c>
      <c r="F30" s="16" t="s">
        <v>319</v>
      </c>
    </row>
    <row r="31" spans="1:6" x14ac:dyDescent="0.25">
      <c r="A31" s="16" t="s">
        <v>167</v>
      </c>
      <c r="B31" s="16">
        <f>COUNTIF(Dados_Projetados!$1:$1,Verificação_Parametros!A31)</f>
        <v>0</v>
      </c>
      <c r="C31" s="16">
        <f>COUNTIF(Parametros!A:A,Verificação_Parametros!A31)</f>
        <v>3</v>
      </c>
      <c r="D31" s="16" t="b">
        <f t="shared" si="0"/>
        <v>0</v>
      </c>
      <c r="E31" s="16">
        <f t="shared" si="1"/>
        <v>3</v>
      </c>
      <c r="F31" s="16" t="s">
        <v>319</v>
      </c>
    </row>
    <row r="32" spans="1:6" x14ac:dyDescent="0.25">
      <c r="A32" s="16" t="s">
        <v>168</v>
      </c>
      <c r="B32" s="16">
        <f>COUNTIF(Dados_Projetados!$1:$1,Verificação_Parametros!A32)</f>
        <v>0</v>
      </c>
      <c r="C32" s="16">
        <f>COUNTIF(Parametros!A:A,Verificação_Parametros!A32)</f>
        <v>3</v>
      </c>
      <c r="D32" s="16" t="b">
        <f t="shared" si="0"/>
        <v>0</v>
      </c>
      <c r="E32" s="16">
        <f t="shared" si="1"/>
        <v>3</v>
      </c>
      <c r="F32" s="16" t="s">
        <v>319</v>
      </c>
    </row>
    <row r="33" spans="1:6" x14ac:dyDescent="0.25">
      <c r="A33" s="16" t="s">
        <v>169</v>
      </c>
      <c r="B33" s="16">
        <f>COUNTIF(Dados_Projetados!$1:$1,Verificação_Parametros!A33)</f>
        <v>0</v>
      </c>
      <c r="C33" s="16">
        <f>COUNTIF(Parametros!A:A,Verificação_Parametros!A33)</f>
        <v>3</v>
      </c>
      <c r="D33" s="16" t="b">
        <f t="shared" si="0"/>
        <v>0</v>
      </c>
      <c r="E33" s="16">
        <f t="shared" si="1"/>
        <v>3</v>
      </c>
      <c r="F33" s="16" t="s">
        <v>319</v>
      </c>
    </row>
    <row r="34" spans="1:6" x14ac:dyDescent="0.25">
      <c r="A34" s="16" t="s">
        <v>333</v>
      </c>
      <c r="B34" s="16">
        <f>COUNTIF(Dados_Projetados!$1:$1,Verificação_Parametros!A34)</f>
        <v>1</v>
      </c>
      <c r="C34" s="16">
        <f>COUNTIF(Parametros!A:A,Verificação_Parametros!A34)</f>
        <v>0</v>
      </c>
      <c r="D34" s="16" t="b">
        <f t="shared" si="0"/>
        <v>0</v>
      </c>
      <c r="E34" s="16">
        <f t="shared" si="1"/>
        <v>1</v>
      </c>
      <c r="F34" s="16" t="s">
        <v>319</v>
      </c>
    </row>
    <row r="35" spans="1:6" x14ac:dyDescent="0.25">
      <c r="A35" s="16" t="s">
        <v>335</v>
      </c>
      <c r="B35" s="16">
        <f>COUNTIF(Dados_Projetados!$1:$1,Verificação_Parametros!A35)</f>
        <v>1</v>
      </c>
      <c r="C35" s="16">
        <f>COUNTIF(Parametros!A:A,Verificação_Parametros!A35)</f>
        <v>0</v>
      </c>
      <c r="D35" s="16" t="b">
        <f t="shared" si="0"/>
        <v>0</v>
      </c>
      <c r="E35" s="16">
        <f t="shared" si="1"/>
        <v>1</v>
      </c>
      <c r="F35" s="16" t="s">
        <v>319</v>
      </c>
    </row>
    <row r="36" spans="1:6" x14ac:dyDescent="0.25">
      <c r="A36" s="16" t="s">
        <v>191</v>
      </c>
      <c r="B36" s="16">
        <f>COUNTIF(Dados_Projetados!$1:$1,Verificação_Parametros!A36)</f>
        <v>1</v>
      </c>
      <c r="C36" s="16">
        <f>COUNTIF(Parametros!A:A,Verificação_Parametros!A36)</f>
        <v>0</v>
      </c>
      <c r="D36" s="16" t="b">
        <f t="shared" si="0"/>
        <v>0</v>
      </c>
      <c r="E36" s="16">
        <f t="shared" si="1"/>
        <v>1</v>
      </c>
      <c r="F36" s="16" t="s">
        <v>319</v>
      </c>
    </row>
    <row r="37" spans="1:6" x14ac:dyDescent="0.25">
      <c r="A37" s="16" t="s">
        <v>192</v>
      </c>
      <c r="B37" s="16">
        <f>COUNTIF(Dados_Projetados!$1:$1,Verificação_Parametros!A37)</f>
        <v>1</v>
      </c>
      <c r="C37" s="16">
        <f>COUNTIF(Parametros!A:A,Verificação_Parametros!A37)</f>
        <v>0</v>
      </c>
      <c r="D37" s="16" t="b">
        <f t="shared" si="0"/>
        <v>0</v>
      </c>
      <c r="E37" s="16">
        <f t="shared" si="1"/>
        <v>1</v>
      </c>
      <c r="F37" s="16" t="s">
        <v>319</v>
      </c>
    </row>
    <row r="38" spans="1:6" x14ac:dyDescent="0.25">
      <c r="A38" s="16" t="s">
        <v>193</v>
      </c>
      <c r="B38" s="16">
        <f>COUNTIF(Dados_Projetados!$1:$1,Verificação_Parametros!A38)</f>
        <v>1</v>
      </c>
      <c r="C38" s="16">
        <f>COUNTIF(Parametros!A:A,Verificação_Parametros!A38)</f>
        <v>0</v>
      </c>
      <c r="D38" s="16" t="b">
        <f t="shared" si="0"/>
        <v>0</v>
      </c>
      <c r="E38" s="16">
        <f t="shared" si="1"/>
        <v>1</v>
      </c>
      <c r="F38" s="16" t="s">
        <v>319</v>
      </c>
    </row>
    <row r="39" spans="1:6" x14ac:dyDescent="0.25">
      <c r="A39" s="16" t="s">
        <v>194</v>
      </c>
      <c r="B39" s="16">
        <f>COUNTIF(Dados_Projetados!$1:$1,Verificação_Parametros!A39)</f>
        <v>1</v>
      </c>
      <c r="C39" s="16">
        <f>COUNTIF(Parametros!A:A,Verificação_Parametros!A39)</f>
        <v>0</v>
      </c>
      <c r="D39" s="16" t="b">
        <f t="shared" si="0"/>
        <v>0</v>
      </c>
      <c r="E39" s="16">
        <f t="shared" si="1"/>
        <v>1</v>
      </c>
      <c r="F39" s="16" t="s">
        <v>319</v>
      </c>
    </row>
    <row r="40" spans="1:6" x14ac:dyDescent="0.25">
      <c r="A40" s="16" t="s">
        <v>195</v>
      </c>
      <c r="B40" s="16">
        <f>COUNTIF(Dados_Projetados!$1:$1,Verificação_Parametros!A40)</f>
        <v>1</v>
      </c>
      <c r="C40" s="16">
        <f>COUNTIF(Parametros!A:A,Verificação_Parametros!A40)</f>
        <v>0</v>
      </c>
      <c r="D40" s="16" t="b">
        <f t="shared" si="0"/>
        <v>0</v>
      </c>
      <c r="E40" s="16">
        <f t="shared" si="1"/>
        <v>1</v>
      </c>
      <c r="F40" s="16" t="s">
        <v>319</v>
      </c>
    </row>
    <row r="41" spans="1:6" x14ac:dyDescent="0.25">
      <c r="A41" s="16" t="s">
        <v>196</v>
      </c>
      <c r="B41" s="16">
        <f>COUNTIF(Dados_Projetados!$1:$1,Verificação_Parametros!A41)</f>
        <v>1</v>
      </c>
      <c r="C41" s="16">
        <f>COUNTIF(Parametros!A:A,Verificação_Parametros!A41)</f>
        <v>0</v>
      </c>
      <c r="D41" s="16" t="b">
        <f t="shared" si="0"/>
        <v>0</v>
      </c>
      <c r="E41" s="16">
        <f t="shared" si="1"/>
        <v>1</v>
      </c>
      <c r="F41" s="16" t="s">
        <v>319</v>
      </c>
    </row>
    <row r="42" spans="1:6" x14ac:dyDescent="0.25">
      <c r="A42" s="16" t="s">
        <v>197</v>
      </c>
      <c r="B42" s="16">
        <f>COUNTIF(Dados_Projetados!$1:$1,Verificação_Parametros!A42)</f>
        <v>1</v>
      </c>
      <c r="C42" s="16">
        <f>COUNTIF(Parametros!A:A,Verificação_Parametros!A42)</f>
        <v>0</v>
      </c>
      <c r="D42" s="16" t="b">
        <f t="shared" si="0"/>
        <v>0</v>
      </c>
      <c r="E42" s="16">
        <f t="shared" si="1"/>
        <v>1</v>
      </c>
      <c r="F42" s="16" t="s">
        <v>319</v>
      </c>
    </row>
    <row r="43" spans="1:6" x14ac:dyDescent="0.25">
      <c r="A43" s="16" t="s">
        <v>198</v>
      </c>
      <c r="B43" s="16">
        <f>COUNTIF(Dados_Projetados!$1:$1,Verificação_Parametros!A43)</f>
        <v>1</v>
      </c>
      <c r="C43" s="16">
        <f>COUNTIF(Parametros!A:A,Verificação_Parametros!A43)</f>
        <v>0</v>
      </c>
      <c r="D43" s="16" t="b">
        <f t="shared" si="0"/>
        <v>0</v>
      </c>
      <c r="E43" s="16">
        <f t="shared" si="1"/>
        <v>1</v>
      </c>
      <c r="F43" s="16" t="s">
        <v>319</v>
      </c>
    </row>
    <row r="44" spans="1:6" x14ac:dyDescent="0.25">
      <c r="A44" s="16" t="s">
        <v>199</v>
      </c>
      <c r="B44" s="16">
        <f>COUNTIF(Dados_Projetados!$1:$1,Verificação_Parametros!A44)</f>
        <v>1</v>
      </c>
      <c r="C44" s="16">
        <f>COUNTIF(Parametros!A:A,Verificação_Parametros!A44)</f>
        <v>0</v>
      </c>
      <c r="D44" s="16" t="b">
        <f t="shared" si="0"/>
        <v>0</v>
      </c>
      <c r="E44" s="16">
        <f t="shared" si="1"/>
        <v>1</v>
      </c>
      <c r="F44" s="16" t="s">
        <v>319</v>
      </c>
    </row>
    <row r="45" spans="1:6" x14ac:dyDescent="0.25">
      <c r="A45" s="16" t="s">
        <v>200</v>
      </c>
      <c r="B45" s="16">
        <f>COUNTIF(Dados_Projetados!$1:$1,Verificação_Parametros!A45)</f>
        <v>1</v>
      </c>
      <c r="C45" s="16">
        <f>COUNTIF(Parametros!A:A,Verificação_Parametros!A45)</f>
        <v>0</v>
      </c>
      <c r="D45" s="16" t="b">
        <f t="shared" si="0"/>
        <v>0</v>
      </c>
      <c r="E45" s="16">
        <f t="shared" si="1"/>
        <v>1</v>
      </c>
      <c r="F45" s="16" t="s">
        <v>319</v>
      </c>
    </row>
    <row r="46" spans="1:6" x14ac:dyDescent="0.25">
      <c r="A46" s="16" t="s">
        <v>202</v>
      </c>
      <c r="B46" s="16">
        <f>COUNTIF(Dados_Projetados!$1:$1,Verificação_Parametros!A46)</f>
        <v>0</v>
      </c>
      <c r="C46" s="16">
        <f>COUNTIF(Parametros!A:A,Verificação_Parametros!A46)</f>
        <v>3</v>
      </c>
      <c r="D46" s="16" t="b">
        <f t="shared" si="0"/>
        <v>0</v>
      </c>
      <c r="E46" s="16">
        <f t="shared" si="1"/>
        <v>3</v>
      </c>
      <c r="F46" s="16" t="s">
        <v>319</v>
      </c>
    </row>
    <row r="47" spans="1:6" x14ac:dyDescent="0.25">
      <c r="A47" s="16" t="s">
        <v>203</v>
      </c>
      <c r="B47" s="16">
        <f>COUNTIF(Dados_Projetados!$1:$1,Verificação_Parametros!A47)</f>
        <v>0</v>
      </c>
      <c r="C47" s="16">
        <f>COUNTIF(Parametros!A:A,Verificação_Parametros!A47)</f>
        <v>3</v>
      </c>
      <c r="D47" s="16" t="b">
        <f t="shared" si="0"/>
        <v>0</v>
      </c>
      <c r="E47" s="16">
        <f t="shared" si="1"/>
        <v>3</v>
      </c>
      <c r="F47" s="16" t="s">
        <v>319</v>
      </c>
    </row>
    <row r="48" spans="1:6" x14ac:dyDescent="0.25">
      <c r="A48" s="16" t="s">
        <v>204</v>
      </c>
      <c r="B48" s="16">
        <f>COUNTIF(Dados_Projetados!$1:$1,Verificação_Parametros!A48)</f>
        <v>0</v>
      </c>
      <c r="C48" s="16">
        <f>COUNTIF(Parametros!A:A,Verificação_Parametros!A48)</f>
        <v>3</v>
      </c>
      <c r="D48" s="16" t="b">
        <f t="shared" si="0"/>
        <v>0</v>
      </c>
      <c r="E48" s="16">
        <f t="shared" si="1"/>
        <v>3</v>
      </c>
      <c r="F48" s="16" t="s">
        <v>319</v>
      </c>
    </row>
    <row r="49" spans="1:6" x14ac:dyDescent="0.25">
      <c r="A49" s="16" t="s">
        <v>205</v>
      </c>
      <c r="B49" s="16">
        <f>COUNTIF(Dados_Projetados!$1:$1,Verificação_Parametros!A49)</f>
        <v>0</v>
      </c>
      <c r="C49" s="16">
        <f>COUNTIF(Parametros!A:A,Verificação_Parametros!A49)</f>
        <v>3</v>
      </c>
      <c r="D49" s="16" t="b">
        <f t="shared" si="0"/>
        <v>0</v>
      </c>
      <c r="E49" s="16">
        <f t="shared" si="1"/>
        <v>3</v>
      </c>
      <c r="F49" s="16" t="s">
        <v>319</v>
      </c>
    </row>
    <row r="50" spans="1:6" x14ac:dyDescent="0.25">
      <c r="A50" s="16" t="s">
        <v>207</v>
      </c>
      <c r="B50" s="16">
        <f>COUNTIF(Dados_Projetados!$1:$1,Verificação_Parametros!A50)</f>
        <v>0</v>
      </c>
      <c r="C50" s="16">
        <f>COUNTIF(Parametros!A:A,Verificação_Parametros!A50)</f>
        <v>3</v>
      </c>
      <c r="D50" s="16" t="b">
        <f t="shared" si="0"/>
        <v>0</v>
      </c>
      <c r="E50" s="16">
        <f t="shared" si="1"/>
        <v>3</v>
      </c>
      <c r="F50" s="16" t="s">
        <v>319</v>
      </c>
    </row>
    <row r="51" spans="1:6" x14ac:dyDescent="0.25">
      <c r="A51" s="16" t="s">
        <v>211</v>
      </c>
      <c r="B51" s="16">
        <f>COUNTIF(Dados_Projetados!$1:$1,Verificação_Parametros!A51)</f>
        <v>0</v>
      </c>
      <c r="C51" s="16">
        <f>COUNTIF(Parametros!A:A,Verificação_Parametros!A51)</f>
        <v>3</v>
      </c>
      <c r="D51" s="16" t="b">
        <f t="shared" si="0"/>
        <v>0</v>
      </c>
      <c r="E51" s="16">
        <f t="shared" si="1"/>
        <v>3</v>
      </c>
      <c r="F51" s="16" t="s">
        <v>319</v>
      </c>
    </row>
    <row r="52" spans="1:6" x14ac:dyDescent="0.25">
      <c r="A52" s="16" t="s">
        <v>206</v>
      </c>
      <c r="B52" s="16">
        <f>COUNTIF(Dados_Projetados!$1:$1,Verificação_Parametros!A52)</f>
        <v>0</v>
      </c>
      <c r="C52" s="16">
        <f>COUNTIF(Parametros!A:A,Verificação_Parametros!A52)</f>
        <v>3</v>
      </c>
      <c r="D52" s="16" t="b">
        <f t="shared" si="0"/>
        <v>0</v>
      </c>
      <c r="E52" s="16">
        <f t="shared" si="1"/>
        <v>3</v>
      </c>
      <c r="F52" s="16" t="s">
        <v>319</v>
      </c>
    </row>
    <row r="53" spans="1:6" x14ac:dyDescent="0.25">
      <c r="A53" s="16" t="s">
        <v>208</v>
      </c>
      <c r="B53" s="16">
        <f>COUNTIF(Dados_Projetados!$1:$1,Verificação_Parametros!A53)</f>
        <v>0</v>
      </c>
      <c r="C53" s="16">
        <f>COUNTIF(Parametros!A:A,Verificação_Parametros!A53)</f>
        <v>3</v>
      </c>
      <c r="D53" s="16" t="b">
        <f t="shared" si="0"/>
        <v>0</v>
      </c>
      <c r="E53" s="16">
        <f t="shared" si="1"/>
        <v>3</v>
      </c>
      <c r="F53" s="16" t="s">
        <v>319</v>
      </c>
    </row>
    <row r="54" spans="1:6" x14ac:dyDescent="0.25">
      <c r="A54" s="16" t="s">
        <v>209</v>
      </c>
      <c r="B54" s="16">
        <f>COUNTIF(Dados_Projetados!$1:$1,Verificação_Parametros!A54)</f>
        <v>0</v>
      </c>
      <c r="C54" s="16">
        <f>COUNTIF(Parametros!A:A,Verificação_Parametros!A54)</f>
        <v>3</v>
      </c>
      <c r="D54" s="16" t="b">
        <f t="shared" si="0"/>
        <v>0</v>
      </c>
      <c r="E54" s="16">
        <f t="shared" si="1"/>
        <v>3</v>
      </c>
      <c r="F54" s="16" t="s">
        <v>319</v>
      </c>
    </row>
    <row r="55" spans="1:6" x14ac:dyDescent="0.25">
      <c r="A55" s="16" t="s">
        <v>210</v>
      </c>
      <c r="B55" s="16">
        <f>COUNTIF(Dados_Projetados!$1:$1,Verificação_Parametros!A55)</f>
        <v>0</v>
      </c>
      <c r="C55" s="16">
        <f>COUNTIF(Parametros!A:A,Verificação_Parametros!A55)</f>
        <v>3</v>
      </c>
      <c r="D55" s="16" t="b">
        <f t="shared" si="0"/>
        <v>0</v>
      </c>
      <c r="E55" s="16">
        <f t="shared" si="1"/>
        <v>3</v>
      </c>
      <c r="F55" s="16" t="s">
        <v>319</v>
      </c>
    </row>
    <row r="56" spans="1:6" x14ac:dyDescent="0.25">
      <c r="A56" s="16" t="s">
        <v>50</v>
      </c>
      <c r="B56" s="16">
        <f>COUNTIF(Dados_Projetados!$1:$1,Verificação_Parametros!A56)</f>
        <v>0</v>
      </c>
      <c r="C56" s="16">
        <f>COUNTIF(Parametros!A:A,Verificação_Parametros!A56)</f>
        <v>3</v>
      </c>
      <c r="D56" s="16" t="b">
        <f t="shared" si="0"/>
        <v>0</v>
      </c>
      <c r="E56" s="16">
        <f t="shared" si="1"/>
        <v>3</v>
      </c>
      <c r="F56" s="16" t="s">
        <v>319</v>
      </c>
    </row>
    <row r="57" spans="1:6" x14ac:dyDescent="0.25">
      <c r="A57" s="16" t="s">
        <v>70</v>
      </c>
      <c r="B57" s="16">
        <f>COUNTIF(Dados_Projetados!$1:$1,Verificação_Parametros!A57)</f>
        <v>0</v>
      </c>
      <c r="C57" s="16">
        <f>COUNTIF(Parametros!A:A,Verificação_Parametros!A57)</f>
        <v>3</v>
      </c>
      <c r="D57" s="16" t="b">
        <f t="shared" si="0"/>
        <v>0</v>
      </c>
      <c r="E57" s="16">
        <f t="shared" si="1"/>
        <v>3</v>
      </c>
      <c r="F57" s="16" t="s">
        <v>319</v>
      </c>
    </row>
    <row r="58" spans="1:6" x14ac:dyDescent="0.25">
      <c r="A58" s="16" t="s">
        <v>74</v>
      </c>
      <c r="B58" s="16">
        <f>COUNTIF(Dados_Projetados!$1:$1,Verificação_Parametros!A58)</f>
        <v>0</v>
      </c>
      <c r="C58" s="16">
        <f>COUNTIF(Parametros!A:A,Verificação_Parametros!A58)</f>
        <v>3</v>
      </c>
      <c r="D58" s="16" t="b">
        <f t="shared" si="0"/>
        <v>0</v>
      </c>
      <c r="E58" s="16">
        <f t="shared" si="1"/>
        <v>3</v>
      </c>
      <c r="F58" s="16" t="s">
        <v>319</v>
      </c>
    </row>
    <row r="59" spans="1:6" x14ac:dyDescent="0.25">
      <c r="A59" s="16" t="s">
        <v>87</v>
      </c>
      <c r="B59" s="16">
        <f>COUNTIF(Dados_Projetados!$1:$1,Verificação_Parametros!A59)</f>
        <v>0</v>
      </c>
      <c r="C59" s="16">
        <f>COUNTIF(Parametros!A:A,Verificação_Parametros!A59)</f>
        <v>3</v>
      </c>
      <c r="D59" s="16" t="b">
        <f t="shared" si="0"/>
        <v>0</v>
      </c>
      <c r="E59" s="16">
        <f t="shared" si="1"/>
        <v>3</v>
      </c>
      <c r="F59" s="16" t="s">
        <v>319</v>
      </c>
    </row>
    <row r="60" spans="1:6" x14ac:dyDescent="0.25">
      <c r="A60" s="16" t="s">
        <v>84</v>
      </c>
      <c r="B60" s="16">
        <f>COUNTIF(Dados_Projetados!$1:$1,Verificação_Parametros!A60)</f>
        <v>0</v>
      </c>
      <c r="C60" s="16">
        <f>COUNTIF(Parametros!A:A,Verificação_Parametros!A60)</f>
        <v>3</v>
      </c>
      <c r="D60" s="16" t="b">
        <f t="shared" si="0"/>
        <v>0</v>
      </c>
      <c r="E60" s="16">
        <f t="shared" si="1"/>
        <v>3</v>
      </c>
      <c r="F60" s="16" t="s">
        <v>319</v>
      </c>
    </row>
    <row r="61" spans="1:6" x14ac:dyDescent="0.25">
      <c r="A61" s="16" t="s">
        <v>108</v>
      </c>
      <c r="B61" s="16">
        <f>COUNTIF(Dados_Projetados!$1:$1,Verificação_Parametros!A61)</f>
        <v>0</v>
      </c>
      <c r="C61" s="16">
        <f>COUNTIF(Parametros!A:A,Verificação_Parametros!A61)</f>
        <v>3</v>
      </c>
      <c r="D61" s="16" t="b">
        <f t="shared" si="0"/>
        <v>0</v>
      </c>
      <c r="E61" s="16">
        <f t="shared" si="1"/>
        <v>3</v>
      </c>
      <c r="F61" s="16" t="s">
        <v>319</v>
      </c>
    </row>
    <row r="62" spans="1:6" x14ac:dyDescent="0.25">
      <c r="A62" s="16" t="s">
        <v>113</v>
      </c>
      <c r="B62" s="16">
        <f>COUNTIF(Dados_Projetados!$1:$1,Verificação_Parametros!A62)</f>
        <v>0</v>
      </c>
      <c r="C62" s="16">
        <f>COUNTIF(Parametros!A:A,Verificação_Parametros!A62)</f>
        <v>3</v>
      </c>
      <c r="D62" s="16" t="b">
        <f t="shared" si="0"/>
        <v>0</v>
      </c>
      <c r="E62" s="16">
        <f t="shared" si="1"/>
        <v>3</v>
      </c>
      <c r="F62" s="16" t="s">
        <v>319</v>
      </c>
    </row>
    <row r="63" spans="1:6" x14ac:dyDescent="0.25">
      <c r="A63" s="16" t="s">
        <v>115</v>
      </c>
      <c r="B63" s="16">
        <f>COUNTIF(Dados_Projetados!$1:$1,Verificação_Parametros!A63)</f>
        <v>0</v>
      </c>
      <c r="C63" s="16">
        <f>COUNTIF(Parametros!A:A,Verificação_Parametros!A63)</f>
        <v>3</v>
      </c>
      <c r="D63" s="16" t="b">
        <f t="shared" si="0"/>
        <v>0</v>
      </c>
      <c r="E63" s="16">
        <f t="shared" si="1"/>
        <v>3</v>
      </c>
      <c r="F63" s="16" t="s">
        <v>319</v>
      </c>
    </row>
    <row r="64" spans="1:6" x14ac:dyDescent="0.25">
      <c r="A64" s="16" t="s">
        <v>120</v>
      </c>
      <c r="B64" s="16">
        <f>COUNTIF(Dados_Projetados!$1:$1,Verificação_Parametros!A64)</f>
        <v>0</v>
      </c>
      <c r="C64" s="16">
        <f>COUNTIF(Parametros!A:A,Verificação_Parametros!A64)</f>
        <v>3</v>
      </c>
      <c r="D64" s="16" t="b">
        <f t="shared" si="0"/>
        <v>0</v>
      </c>
      <c r="E64" s="16">
        <f t="shared" si="1"/>
        <v>3</v>
      </c>
      <c r="F64" s="16" t="s">
        <v>319</v>
      </c>
    </row>
    <row r="65" spans="1:6" x14ac:dyDescent="0.25">
      <c r="A65" s="16" t="s">
        <v>142</v>
      </c>
      <c r="B65" s="16">
        <f>COUNTIF(Dados_Projetados!$1:$1,Verificação_Parametros!A65)</f>
        <v>0</v>
      </c>
      <c r="C65" s="16">
        <f>COUNTIF(Parametros!A:A,Verificação_Parametros!A65)</f>
        <v>3</v>
      </c>
      <c r="D65" s="16" t="b">
        <f t="shared" si="0"/>
        <v>0</v>
      </c>
      <c r="E65" s="16">
        <f t="shared" si="1"/>
        <v>3</v>
      </c>
      <c r="F65" s="16" t="s">
        <v>319</v>
      </c>
    </row>
    <row r="66" spans="1:6" x14ac:dyDescent="0.25">
      <c r="A66" s="16" t="s">
        <v>143</v>
      </c>
      <c r="B66" s="16">
        <f>COUNTIF(Dados_Projetados!$1:$1,Verificação_Parametros!A66)</f>
        <v>0</v>
      </c>
      <c r="C66" s="16">
        <f>COUNTIF(Parametros!A:A,Verificação_Parametros!A66)</f>
        <v>3</v>
      </c>
      <c r="D66" s="16" t="b">
        <f t="shared" si="0"/>
        <v>0</v>
      </c>
      <c r="E66" s="16">
        <f t="shared" si="1"/>
        <v>3</v>
      </c>
      <c r="F66" s="16" t="s">
        <v>319</v>
      </c>
    </row>
    <row r="67" spans="1:6" x14ac:dyDescent="0.25">
      <c r="A67" s="16" t="s">
        <v>156</v>
      </c>
      <c r="B67" s="16">
        <f>COUNTIF(Dados_Projetados!$1:$1,Verificação_Parametros!A67)</f>
        <v>0</v>
      </c>
      <c r="C67" s="16">
        <f>COUNTIF(Parametros!A:A,Verificação_Parametros!A67)</f>
        <v>3</v>
      </c>
      <c r="D67" s="16" t="b">
        <f t="shared" ref="D67:D118" si="2">AND(B67&gt;0,C67&gt;0)</f>
        <v>0</v>
      </c>
      <c r="E67" s="16">
        <f t="shared" ref="E67:E118" si="3">C67+B67</f>
        <v>3</v>
      </c>
      <c r="F67" s="16" t="s">
        <v>319</v>
      </c>
    </row>
    <row r="68" spans="1:6" x14ac:dyDescent="0.25">
      <c r="A68" s="16" t="s">
        <v>157</v>
      </c>
      <c r="B68" s="16">
        <f>COUNTIF(Dados_Projetados!$1:$1,Verificação_Parametros!A68)</f>
        <v>0</v>
      </c>
      <c r="C68" s="16">
        <f>COUNTIF(Parametros!A:A,Verificação_Parametros!A68)</f>
        <v>3</v>
      </c>
      <c r="D68" s="16" t="b">
        <f t="shared" si="2"/>
        <v>0</v>
      </c>
      <c r="E68" s="16">
        <f t="shared" si="3"/>
        <v>3</v>
      </c>
      <c r="F68" s="16" t="s">
        <v>319</v>
      </c>
    </row>
    <row r="69" spans="1:6" x14ac:dyDescent="0.25">
      <c r="A69" s="16" t="s">
        <v>160</v>
      </c>
      <c r="B69" s="16">
        <f>COUNTIF(Dados_Projetados!$1:$1,Verificação_Parametros!A69)</f>
        <v>0</v>
      </c>
      <c r="C69" s="16">
        <f>COUNTIF(Parametros!A:A,Verificação_Parametros!A69)</f>
        <v>3</v>
      </c>
      <c r="D69" s="16" t="b">
        <f t="shared" si="2"/>
        <v>0</v>
      </c>
      <c r="E69" s="16">
        <f t="shared" si="3"/>
        <v>3</v>
      </c>
      <c r="F69" s="16" t="s">
        <v>319</v>
      </c>
    </row>
    <row r="70" spans="1:6" x14ac:dyDescent="0.25">
      <c r="A70" s="16" t="s">
        <v>163</v>
      </c>
      <c r="B70" s="16">
        <f>COUNTIF(Dados_Projetados!$1:$1,Verificação_Parametros!A70)</f>
        <v>0</v>
      </c>
      <c r="C70" s="16">
        <f>COUNTIF(Parametros!A:A,Verificação_Parametros!A70)</f>
        <v>3</v>
      </c>
      <c r="D70" s="16" t="b">
        <f t="shared" si="2"/>
        <v>0</v>
      </c>
      <c r="E70" s="16">
        <f t="shared" si="3"/>
        <v>3</v>
      </c>
      <c r="F70" s="16" t="s">
        <v>319</v>
      </c>
    </row>
    <row r="71" spans="1:6" x14ac:dyDescent="0.25">
      <c r="A71" s="16" t="s">
        <v>173</v>
      </c>
      <c r="B71" s="16">
        <f>COUNTIF(Dados_Projetados!$1:$1,Verificação_Parametros!A71)</f>
        <v>0</v>
      </c>
      <c r="C71" s="16">
        <f>COUNTIF(Parametros!A:A,Verificação_Parametros!A71)</f>
        <v>3</v>
      </c>
      <c r="D71" s="16" t="b">
        <f t="shared" si="2"/>
        <v>0</v>
      </c>
      <c r="E71" s="16">
        <f t="shared" si="3"/>
        <v>3</v>
      </c>
      <c r="F71" s="16" t="s">
        <v>319</v>
      </c>
    </row>
    <row r="72" spans="1:6" x14ac:dyDescent="0.25">
      <c r="A72" s="16" t="s">
        <v>175</v>
      </c>
      <c r="B72" s="16">
        <f>COUNTIF(Dados_Projetados!$1:$1,Verificação_Parametros!A72)</f>
        <v>0</v>
      </c>
      <c r="C72" s="16">
        <f>COUNTIF(Parametros!A:A,Verificação_Parametros!A72)</f>
        <v>3</v>
      </c>
      <c r="D72" s="16" t="b">
        <f t="shared" si="2"/>
        <v>0</v>
      </c>
      <c r="E72" s="16">
        <f t="shared" si="3"/>
        <v>3</v>
      </c>
      <c r="F72" s="16" t="s">
        <v>319</v>
      </c>
    </row>
    <row r="73" spans="1:6" x14ac:dyDescent="0.25">
      <c r="A73" s="16" t="s">
        <v>82</v>
      </c>
      <c r="B73" s="16">
        <f>COUNTIF(Dados_Projetados!$1:$1,Verificação_Parametros!A73)</f>
        <v>0</v>
      </c>
      <c r="C73" s="16">
        <f>COUNTIF(Parametros!A:A,Verificação_Parametros!A73)</f>
        <v>3</v>
      </c>
      <c r="D73" s="16" t="b">
        <f t="shared" si="2"/>
        <v>0</v>
      </c>
      <c r="E73" s="16">
        <f t="shared" si="3"/>
        <v>3</v>
      </c>
      <c r="F73" s="16" t="s">
        <v>319</v>
      </c>
    </row>
    <row r="74" spans="1:6" x14ac:dyDescent="0.25">
      <c r="A74" s="16" t="s">
        <v>187</v>
      </c>
      <c r="B74" s="16">
        <f>COUNTIF(Dados_Projetados!$1:$1,Verificação_Parametros!A74)</f>
        <v>0</v>
      </c>
      <c r="C74" s="16">
        <f>COUNTIF(Parametros!A:A,Verificação_Parametros!A74)</f>
        <v>3</v>
      </c>
      <c r="D74" s="16" t="b">
        <f t="shared" si="2"/>
        <v>0</v>
      </c>
      <c r="E74" s="16">
        <f t="shared" si="3"/>
        <v>3</v>
      </c>
      <c r="F74" s="16" t="s">
        <v>319</v>
      </c>
    </row>
    <row r="75" spans="1:6" x14ac:dyDescent="0.25">
      <c r="A75" s="16" t="s">
        <v>188</v>
      </c>
      <c r="B75" s="16">
        <f>COUNTIF(Dados_Projetados!$1:$1,Verificação_Parametros!A75)</f>
        <v>0</v>
      </c>
      <c r="C75" s="16">
        <f>COUNTIF(Parametros!A:A,Verificação_Parametros!A75)</f>
        <v>3</v>
      </c>
      <c r="D75" s="16" t="b">
        <f t="shared" si="2"/>
        <v>0</v>
      </c>
      <c r="E75" s="16">
        <f t="shared" si="3"/>
        <v>3</v>
      </c>
      <c r="F75" s="16" t="s">
        <v>319</v>
      </c>
    </row>
    <row r="76" spans="1:6" x14ac:dyDescent="0.25">
      <c r="A76" s="16" t="s">
        <v>189</v>
      </c>
      <c r="B76" s="16">
        <f>COUNTIF(Dados_Projetados!$1:$1,Verificação_Parametros!A76)</f>
        <v>0</v>
      </c>
      <c r="C76" s="16">
        <f>COUNTIF(Parametros!A:A,Verificação_Parametros!A76)</f>
        <v>3</v>
      </c>
      <c r="D76" s="16" t="b">
        <f t="shared" si="2"/>
        <v>0</v>
      </c>
      <c r="E76" s="16">
        <f t="shared" si="3"/>
        <v>3</v>
      </c>
      <c r="F76" s="16" t="s">
        <v>319</v>
      </c>
    </row>
    <row r="77" spans="1:6" x14ac:dyDescent="0.25">
      <c r="A77" s="16" t="s">
        <v>190</v>
      </c>
      <c r="B77" s="16">
        <f>COUNTIF(Dados_Projetados!$1:$1,Verificação_Parametros!A77)</f>
        <v>0</v>
      </c>
      <c r="C77" s="16">
        <f>COUNTIF(Parametros!A:A,Verificação_Parametros!A77)</f>
        <v>3</v>
      </c>
      <c r="D77" s="16" t="b">
        <f t="shared" si="2"/>
        <v>0</v>
      </c>
      <c r="E77" s="16">
        <f t="shared" si="3"/>
        <v>3</v>
      </c>
      <c r="F77" s="16" t="s">
        <v>319</v>
      </c>
    </row>
    <row r="78" spans="1:6" x14ac:dyDescent="0.25">
      <c r="A78" s="16" t="s">
        <v>178</v>
      </c>
      <c r="B78" s="16">
        <f>COUNTIF(Dados_Projetados!$1:$1,Verificação_Parametros!A78)</f>
        <v>0</v>
      </c>
      <c r="C78" s="16">
        <f>COUNTIF(Parametros!A:A,Verificação_Parametros!A78)</f>
        <v>3</v>
      </c>
      <c r="D78" s="16" t="b">
        <f t="shared" si="2"/>
        <v>0</v>
      </c>
      <c r="E78" s="16">
        <f t="shared" si="3"/>
        <v>3</v>
      </c>
      <c r="F78" s="16" t="s">
        <v>319</v>
      </c>
    </row>
    <row r="79" spans="1:6" x14ac:dyDescent="0.25">
      <c r="A79" s="16" t="s">
        <v>183</v>
      </c>
      <c r="B79" s="16">
        <f>COUNTIF(Dados_Projetados!$1:$1,Verificação_Parametros!A79)</f>
        <v>0</v>
      </c>
      <c r="C79" s="16">
        <f>COUNTIF(Parametros!A:A,Verificação_Parametros!A79)</f>
        <v>3</v>
      </c>
      <c r="D79" s="16" t="b">
        <f t="shared" si="2"/>
        <v>0</v>
      </c>
      <c r="E79" s="16">
        <f t="shared" si="3"/>
        <v>3</v>
      </c>
      <c r="F79" s="16" t="s">
        <v>319</v>
      </c>
    </row>
    <row r="80" spans="1:6" x14ac:dyDescent="0.25">
      <c r="A80" s="16" t="s">
        <v>184</v>
      </c>
      <c r="B80" s="16">
        <f>COUNTIF(Dados_Projetados!$1:$1,Verificação_Parametros!A80)</f>
        <v>0</v>
      </c>
      <c r="C80" s="16">
        <f>COUNTIF(Parametros!A:A,Verificação_Parametros!A80)</f>
        <v>3</v>
      </c>
      <c r="D80" s="16" t="b">
        <f t="shared" si="2"/>
        <v>0</v>
      </c>
      <c r="E80" s="16">
        <f t="shared" si="3"/>
        <v>3</v>
      </c>
      <c r="F80" s="16" t="s">
        <v>319</v>
      </c>
    </row>
    <row r="81" spans="1:6" x14ac:dyDescent="0.25">
      <c r="A81" s="16" t="s">
        <v>185</v>
      </c>
      <c r="B81" s="16">
        <f>COUNTIF(Dados_Projetados!$1:$1,Verificação_Parametros!A81)</f>
        <v>0</v>
      </c>
      <c r="C81" s="16">
        <f>COUNTIF(Parametros!A:A,Verificação_Parametros!A81)</f>
        <v>3</v>
      </c>
      <c r="D81" s="16" t="b">
        <f t="shared" si="2"/>
        <v>0</v>
      </c>
      <c r="E81" s="16">
        <f t="shared" si="3"/>
        <v>3</v>
      </c>
      <c r="F81" s="16" t="s">
        <v>319</v>
      </c>
    </row>
    <row r="82" spans="1:6" x14ac:dyDescent="0.25">
      <c r="A82" s="16" t="s">
        <v>186</v>
      </c>
      <c r="B82" s="16">
        <f>COUNTIF(Dados_Projetados!$1:$1,Verificação_Parametros!A82)</f>
        <v>0</v>
      </c>
      <c r="C82" s="16">
        <f>COUNTIF(Parametros!A:A,Verificação_Parametros!A82)</f>
        <v>3</v>
      </c>
      <c r="D82" s="16" t="b">
        <f t="shared" si="2"/>
        <v>0</v>
      </c>
      <c r="E82" s="16">
        <f t="shared" si="3"/>
        <v>3</v>
      </c>
      <c r="F82" s="16" t="s">
        <v>319</v>
      </c>
    </row>
    <row r="83" spans="1:6" x14ac:dyDescent="0.25">
      <c r="A83" s="16" t="s">
        <v>79</v>
      </c>
      <c r="B83" s="16">
        <f>COUNTIF(Dados_Projetados!$1:$1,Verificação_Parametros!A83)</f>
        <v>0</v>
      </c>
      <c r="C83" s="16">
        <f>COUNTIF(Parametros!A:A,Verificação_Parametros!A83)</f>
        <v>3</v>
      </c>
      <c r="D83" s="16" t="b">
        <f t="shared" si="2"/>
        <v>0</v>
      </c>
      <c r="E83" s="16">
        <f t="shared" si="3"/>
        <v>3</v>
      </c>
      <c r="F83" s="16" t="s">
        <v>319</v>
      </c>
    </row>
    <row r="84" spans="1:6" x14ac:dyDescent="0.25">
      <c r="A84" s="16" t="s">
        <v>179</v>
      </c>
      <c r="B84" s="16">
        <f>COUNTIF(Dados_Projetados!$1:$1,Verificação_Parametros!A84)</f>
        <v>0</v>
      </c>
      <c r="C84" s="16">
        <f>COUNTIF(Parametros!A:A,Verificação_Parametros!A84)</f>
        <v>3</v>
      </c>
      <c r="D84" s="16" t="b">
        <f t="shared" si="2"/>
        <v>0</v>
      </c>
      <c r="E84" s="16">
        <f t="shared" si="3"/>
        <v>3</v>
      </c>
      <c r="F84" s="16" t="s">
        <v>319</v>
      </c>
    </row>
    <row r="85" spans="1:6" x14ac:dyDescent="0.25">
      <c r="A85" s="16" t="s">
        <v>180</v>
      </c>
      <c r="B85" s="16">
        <f>COUNTIF(Dados_Projetados!$1:$1,Verificação_Parametros!A85)</f>
        <v>0</v>
      </c>
      <c r="C85" s="16">
        <f>COUNTIF(Parametros!A:A,Verificação_Parametros!A85)</f>
        <v>3</v>
      </c>
      <c r="D85" s="16" t="b">
        <f t="shared" si="2"/>
        <v>0</v>
      </c>
      <c r="E85" s="16">
        <f t="shared" si="3"/>
        <v>3</v>
      </c>
      <c r="F85" s="16" t="s">
        <v>319</v>
      </c>
    </row>
    <row r="86" spans="1:6" x14ac:dyDescent="0.25">
      <c r="A86" s="16" t="s">
        <v>181</v>
      </c>
      <c r="B86" s="16">
        <f>COUNTIF(Dados_Projetados!$1:$1,Verificação_Parametros!A86)</f>
        <v>0</v>
      </c>
      <c r="C86" s="16">
        <f>COUNTIF(Parametros!A:A,Verificação_Parametros!A86)</f>
        <v>3</v>
      </c>
      <c r="D86" s="16" t="b">
        <f t="shared" si="2"/>
        <v>0</v>
      </c>
      <c r="E86" s="16">
        <f t="shared" si="3"/>
        <v>3</v>
      </c>
      <c r="F86" s="16" t="s">
        <v>319</v>
      </c>
    </row>
    <row r="87" spans="1:6" x14ac:dyDescent="0.25">
      <c r="A87" s="16" t="s">
        <v>182</v>
      </c>
      <c r="B87" s="16">
        <f>COUNTIF(Dados_Projetados!$1:$1,Verificação_Parametros!A87)</f>
        <v>0</v>
      </c>
      <c r="C87" s="16">
        <f>COUNTIF(Parametros!A:A,Verificação_Parametros!A87)</f>
        <v>3</v>
      </c>
      <c r="D87" s="16" t="b">
        <f t="shared" si="2"/>
        <v>0</v>
      </c>
      <c r="E87" s="16">
        <f t="shared" si="3"/>
        <v>3</v>
      </c>
      <c r="F87" s="16" t="s">
        <v>319</v>
      </c>
    </row>
    <row r="88" spans="1:6" x14ac:dyDescent="0.25">
      <c r="A88" s="16" t="s">
        <v>217</v>
      </c>
      <c r="B88" s="16">
        <f>COUNTIF(Dados_Projetados!$1:$1,Verificação_Parametros!A88)</f>
        <v>0</v>
      </c>
      <c r="C88" s="16">
        <f>COUNTIF(Parametros!A:A,Verificação_Parametros!A88)</f>
        <v>3</v>
      </c>
      <c r="D88" s="16" t="b">
        <f t="shared" si="2"/>
        <v>0</v>
      </c>
      <c r="E88" s="16">
        <f t="shared" si="3"/>
        <v>3</v>
      </c>
      <c r="F88" s="16" t="s">
        <v>319</v>
      </c>
    </row>
    <row r="89" spans="1:6" x14ac:dyDescent="0.25">
      <c r="A89" s="16" t="s">
        <v>218</v>
      </c>
      <c r="B89" s="16">
        <f>COUNTIF(Dados_Projetados!$1:$1,Verificação_Parametros!A89)</f>
        <v>0</v>
      </c>
      <c r="C89" s="16">
        <f>COUNTIF(Parametros!A:A,Verificação_Parametros!A89)</f>
        <v>3</v>
      </c>
      <c r="D89" s="16" t="b">
        <f t="shared" si="2"/>
        <v>0</v>
      </c>
      <c r="E89" s="16">
        <f t="shared" si="3"/>
        <v>3</v>
      </c>
      <c r="F89" s="16" t="s">
        <v>319</v>
      </c>
    </row>
    <row r="90" spans="1:6" x14ac:dyDescent="0.25">
      <c r="A90" s="16" t="s">
        <v>222</v>
      </c>
      <c r="B90" s="16">
        <f>COUNTIF(Dados_Projetados!$1:$1,Verificação_Parametros!A90)</f>
        <v>0</v>
      </c>
      <c r="C90" s="16">
        <f>COUNTIF(Parametros!A:A,Verificação_Parametros!A90)</f>
        <v>3</v>
      </c>
      <c r="D90" s="16" t="b">
        <f t="shared" si="2"/>
        <v>0</v>
      </c>
      <c r="E90" s="16">
        <f t="shared" si="3"/>
        <v>3</v>
      </c>
      <c r="F90" s="16" t="s">
        <v>319</v>
      </c>
    </row>
    <row r="91" spans="1:6" x14ac:dyDescent="0.25">
      <c r="A91" s="16" t="s">
        <v>223</v>
      </c>
      <c r="B91" s="16">
        <f>COUNTIF(Dados_Projetados!$1:$1,Verificação_Parametros!A91)</f>
        <v>0</v>
      </c>
      <c r="C91" s="16">
        <f>COUNTIF(Parametros!A:A,Verificação_Parametros!A91)</f>
        <v>3</v>
      </c>
      <c r="D91" s="16" t="b">
        <f t="shared" si="2"/>
        <v>0</v>
      </c>
      <c r="E91" s="16">
        <f t="shared" si="3"/>
        <v>3</v>
      </c>
      <c r="F91" s="16" t="s">
        <v>319</v>
      </c>
    </row>
    <row r="92" spans="1:6" x14ac:dyDescent="0.25">
      <c r="A92" s="16" t="s">
        <v>229</v>
      </c>
      <c r="B92" s="16">
        <f>COUNTIF(Dados_Projetados!$1:$1,Verificação_Parametros!A92)</f>
        <v>0</v>
      </c>
      <c r="C92" s="16">
        <f>COUNTIF(Parametros!A:A,Verificação_Parametros!A92)</f>
        <v>3</v>
      </c>
      <c r="D92" s="16" t="b">
        <f t="shared" si="2"/>
        <v>0</v>
      </c>
      <c r="E92" s="16">
        <f t="shared" si="3"/>
        <v>3</v>
      </c>
      <c r="F92" s="16" t="s">
        <v>319</v>
      </c>
    </row>
    <row r="93" spans="1:6" x14ac:dyDescent="0.25">
      <c r="A93" s="16" t="s">
        <v>230</v>
      </c>
      <c r="B93" s="16">
        <f>COUNTIF(Dados_Projetados!$1:$1,Verificação_Parametros!A93)</f>
        <v>0</v>
      </c>
      <c r="C93" s="16">
        <f>COUNTIF(Parametros!A:A,Verificação_Parametros!A93)</f>
        <v>3</v>
      </c>
      <c r="D93" s="16" t="b">
        <f t="shared" si="2"/>
        <v>0</v>
      </c>
      <c r="E93" s="16">
        <f t="shared" si="3"/>
        <v>3</v>
      </c>
      <c r="F93" s="16" t="s">
        <v>319</v>
      </c>
    </row>
    <row r="94" spans="1:6" x14ac:dyDescent="0.25">
      <c r="A94" s="16" t="s">
        <v>231</v>
      </c>
      <c r="B94" s="16">
        <f>COUNTIF(Dados_Projetados!$1:$1,Verificação_Parametros!A94)</f>
        <v>0</v>
      </c>
      <c r="C94" s="16">
        <f>COUNTIF(Parametros!A:A,Verificação_Parametros!A94)</f>
        <v>3</v>
      </c>
      <c r="D94" s="16" t="b">
        <f t="shared" si="2"/>
        <v>0</v>
      </c>
      <c r="E94" s="16">
        <f t="shared" si="3"/>
        <v>3</v>
      </c>
      <c r="F94" s="16" t="s">
        <v>319</v>
      </c>
    </row>
    <row r="95" spans="1:6" x14ac:dyDescent="0.25">
      <c r="A95" s="16" t="s">
        <v>232</v>
      </c>
      <c r="B95" s="16">
        <f>COUNTIF(Dados_Projetados!$1:$1,Verificação_Parametros!A95)</f>
        <v>0</v>
      </c>
      <c r="C95" s="16">
        <f>COUNTIF(Parametros!A:A,Verificação_Parametros!A95)</f>
        <v>3</v>
      </c>
      <c r="D95" s="16" t="b">
        <f t="shared" si="2"/>
        <v>0</v>
      </c>
      <c r="E95" s="16">
        <f t="shared" si="3"/>
        <v>3</v>
      </c>
      <c r="F95" s="16" t="s">
        <v>319</v>
      </c>
    </row>
    <row r="96" spans="1:6" x14ac:dyDescent="0.25">
      <c r="A96" s="16" t="s">
        <v>233</v>
      </c>
      <c r="B96" s="16">
        <f>COUNTIF(Dados_Projetados!$1:$1,Verificação_Parametros!A96)</f>
        <v>0</v>
      </c>
      <c r="C96" s="16">
        <f>COUNTIF(Parametros!A:A,Verificação_Parametros!A96)</f>
        <v>3</v>
      </c>
      <c r="D96" s="16" t="b">
        <f t="shared" si="2"/>
        <v>0</v>
      </c>
      <c r="E96" s="16">
        <f t="shared" si="3"/>
        <v>3</v>
      </c>
      <c r="F96" s="16" t="s">
        <v>319</v>
      </c>
    </row>
    <row r="97" spans="1:6" x14ac:dyDescent="0.25">
      <c r="A97" s="16" t="s">
        <v>234</v>
      </c>
      <c r="B97" s="16">
        <f>COUNTIF(Dados_Projetados!$1:$1,Verificação_Parametros!A97)</f>
        <v>0</v>
      </c>
      <c r="C97" s="16">
        <f>COUNTIF(Parametros!A:A,Verificação_Parametros!A97)</f>
        <v>3</v>
      </c>
      <c r="D97" s="16" t="b">
        <f t="shared" si="2"/>
        <v>0</v>
      </c>
      <c r="E97" s="16">
        <f t="shared" si="3"/>
        <v>3</v>
      </c>
      <c r="F97" s="16" t="s">
        <v>319</v>
      </c>
    </row>
    <row r="98" spans="1:6" x14ac:dyDescent="0.25">
      <c r="A98" s="16" t="s">
        <v>235</v>
      </c>
      <c r="B98" s="16">
        <f>COUNTIF(Dados_Projetados!$1:$1,Verificação_Parametros!A98)</f>
        <v>0</v>
      </c>
      <c r="C98" s="16">
        <f>COUNTIF(Parametros!A:A,Verificação_Parametros!A98)</f>
        <v>3</v>
      </c>
      <c r="D98" s="16" t="b">
        <f t="shared" si="2"/>
        <v>0</v>
      </c>
      <c r="E98" s="16">
        <f t="shared" si="3"/>
        <v>3</v>
      </c>
      <c r="F98" s="16" t="s">
        <v>319</v>
      </c>
    </row>
    <row r="99" spans="1:6" x14ac:dyDescent="0.25">
      <c r="A99" s="16" t="s">
        <v>236</v>
      </c>
      <c r="B99" s="16">
        <f>COUNTIF(Dados_Projetados!$1:$1,Verificação_Parametros!A99)</f>
        <v>0</v>
      </c>
      <c r="C99" s="16">
        <f>COUNTIF(Parametros!A:A,Verificação_Parametros!A99)</f>
        <v>3</v>
      </c>
      <c r="D99" s="16" t="b">
        <f t="shared" si="2"/>
        <v>0</v>
      </c>
      <c r="E99" s="16">
        <f t="shared" si="3"/>
        <v>3</v>
      </c>
      <c r="F99" s="16" t="s">
        <v>319</v>
      </c>
    </row>
    <row r="100" spans="1:6" x14ac:dyDescent="0.25">
      <c r="A100" s="16" t="s">
        <v>237</v>
      </c>
      <c r="B100" s="16">
        <f>COUNTIF(Dados_Projetados!$1:$1,Verificação_Parametros!A100)</f>
        <v>0</v>
      </c>
      <c r="C100" s="16">
        <f>COUNTIF(Parametros!A:A,Verificação_Parametros!A100)</f>
        <v>3</v>
      </c>
      <c r="D100" s="16" t="b">
        <f t="shared" si="2"/>
        <v>0</v>
      </c>
      <c r="E100" s="16">
        <f t="shared" si="3"/>
        <v>3</v>
      </c>
      <c r="F100" s="16" t="s">
        <v>319</v>
      </c>
    </row>
    <row r="101" spans="1:6" x14ac:dyDescent="0.25">
      <c r="A101" s="16" t="s">
        <v>238</v>
      </c>
      <c r="B101" s="16">
        <f>COUNTIF(Dados_Projetados!$1:$1,Verificação_Parametros!A101)</f>
        <v>0</v>
      </c>
      <c r="C101" s="16">
        <f>COUNTIF(Parametros!A:A,Verificação_Parametros!A101)</f>
        <v>3</v>
      </c>
      <c r="D101" s="16" t="b">
        <f t="shared" si="2"/>
        <v>0</v>
      </c>
      <c r="E101" s="16">
        <f t="shared" si="3"/>
        <v>3</v>
      </c>
      <c r="F101" s="16" t="s">
        <v>319</v>
      </c>
    </row>
    <row r="102" spans="1:6" x14ac:dyDescent="0.25">
      <c r="A102" s="16" t="s">
        <v>239</v>
      </c>
      <c r="B102" s="16">
        <f>COUNTIF(Dados_Projetados!$1:$1,Verificação_Parametros!A102)</f>
        <v>0</v>
      </c>
      <c r="C102" s="16">
        <f>COUNTIF(Parametros!A:A,Verificação_Parametros!A102)</f>
        <v>3</v>
      </c>
      <c r="D102" s="16" t="b">
        <f t="shared" si="2"/>
        <v>0</v>
      </c>
      <c r="E102" s="16">
        <f t="shared" si="3"/>
        <v>3</v>
      </c>
      <c r="F102" s="16" t="s">
        <v>319</v>
      </c>
    </row>
    <row r="103" spans="1:6" x14ac:dyDescent="0.25">
      <c r="A103" s="16" t="s">
        <v>240</v>
      </c>
      <c r="B103" s="16">
        <f>COUNTIF(Dados_Projetados!$1:$1,Verificação_Parametros!A103)</f>
        <v>0</v>
      </c>
      <c r="C103" s="16">
        <f>COUNTIF(Parametros!A:A,Verificação_Parametros!A103)</f>
        <v>3</v>
      </c>
      <c r="D103" s="16" t="b">
        <f t="shared" si="2"/>
        <v>0</v>
      </c>
      <c r="E103" s="16">
        <f t="shared" si="3"/>
        <v>3</v>
      </c>
      <c r="F103" s="16" t="s">
        <v>319</v>
      </c>
    </row>
    <row r="104" spans="1:6" x14ac:dyDescent="0.25">
      <c r="A104" s="16" t="s">
        <v>241</v>
      </c>
      <c r="B104" s="16">
        <f>COUNTIF(Dados_Projetados!$1:$1,Verificação_Parametros!A104)</f>
        <v>0</v>
      </c>
      <c r="C104" s="16">
        <f>COUNTIF(Parametros!A:A,Verificação_Parametros!A104)</f>
        <v>3</v>
      </c>
      <c r="D104" s="16" t="b">
        <f t="shared" si="2"/>
        <v>0</v>
      </c>
      <c r="E104" s="16">
        <f t="shared" si="3"/>
        <v>3</v>
      </c>
      <c r="F104" s="16" t="s">
        <v>319</v>
      </c>
    </row>
    <row r="105" spans="1:6" x14ac:dyDescent="0.25">
      <c r="A105" s="16" t="s">
        <v>242</v>
      </c>
      <c r="B105" s="16">
        <f>COUNTIF(Dados_Projetados!$1:$1,Verificação_Parametros!A105)</f>
        <v>0</v>
      </c>
      <c r="C105" s="16">
        <f>COUNTIF(Parametros!A:A,Verificação_Parametros!A105)</f>
        <v>3</v>
      </c>
      <c r="D105" s="16" t="b">
        <f t="shared" si="2"/>
        <v>0</v>
      </c>
      <c r="E105" s="16">
        <f t="shared" si="3"/>
        <v>3</v>
      </c>
      <c r="F105" s="16" t="s">
        <v>319</v>
      </c>
    </row>
    <row r="106" spans="1:6" x14ac:dyDescent="0.25">
      <c r="A106" s="16" t="s">
        <v>243</v>
      </c>
      <c r="B106" s="16">
        <f>COUNTIF(Dados_Projetados!$1:$1,Verificação_Parametros!A106)</f>
        <v>0</v>
      </c>
      <c r="C106" s="16">
        <f>COUNTIF(Parametros!A:A,Verificação_Parametros!A106)</f>
        <v>3</v>
      </c>
      <c r="D106" s="16" t="b">
        <f t="shared" si="2"/>
        <v>0</v>
      </c>
      <c r="E106" s="16">
        <f t="shared" si="3"/>
        <v>3</v>
      </c>
      <c r="F106" s="16" t="s">
        <v>319</v>
      </c>
    </row>
    <row r="107" spans="1:6" x14ac:dyDescent="0.25">
      <c r="A107" s="16" t="s">
        <v>244</v>
      </c>
      <c r="B107" s="16">
        <f>COUNTIF(Dados_Projetados!$1:$1,Verificação_Parametros!A107)</f>
        <v>0</v>
      </c>
      <c r="C107" s="16">
        <f>COUNTIF(Parametros!A:A,Verificação_Parametros!A107)</f>
        <v>3</v>
      </c>
      <c r="D107" s="16" t="b">
        <f t="shared" si="2"/>
        <v>0</v>
      </c>
      <c r="E107" s="16">
        <f t="shared" si="3"/>
        <v>3</v>
      </c>
      <c r="F107" s="16" t="s">
        <v>319</v>
      </c>
    </row>
    <row r="108" spans="1:6" x14ac:dyDescent="0.25">
      <c r="A108" s="16" t="s">
        <v>226</v>
      </c>
      <c r="B108" s="16">
        <f>COUNTIF(Dados_Projetados!$1:$1,Verificação_Parametros!A108)</f>
        <v>0</v>
      </c>
      <c r="C108" s="16">
        <f>COUNTIF(Parametros!A:A,Verificação_Parametros!A108)</f>
        <v>3</v>
      </c>
      <c r="D108" s="16" t="b">
        <f t="shared" si="2"/>
        <v>0</v>
      </c>
      <c r="E108" s="16">
        <f t="shared" si="3"/>
        <v>3</v>
      </c>
      <c r="F108" s="16" t="s">
        <v>319</v>
      </c>
    </row>
    <row r="109" spans="1:6" x14ac:dyDescent="0.25">
      <c r="A109" s="16" t="s">
        <v>159</v>
      </c>
      <c r="B109" s="16">
        <f>COUNTIF(Dados_Projetados!$1:$1,Verificação_Parametros!A109)</f>
        <v>0</v>
      </c>
      <c r="C109" s="16">
        <f>COUNTIF(Parametros!A:A,Verificação_Parametros!A109)</f>
        <v>3</v>
      </c>
      <c r="D109" s="16" t="b">
        <f t="shared" si="2"/>
        <v>0</v>
      </c>
      <c r="E109" s="16">
        <f t="shared" si="3"/>
        <v>3</v>
      </c>
      <c r="F109" s="16" t="s">
        <v>319</v>
      </c>
    </row>
    <row r="110" spans="1:6" x14ac:dyDescent="0.25">
      <c r="A110" s="16" t="s">
        <v>336</v>
      </c>
      <c r="B110" s="16">
        <f>COUNTIF(Dados_Projetados!$1:$1,Verificação_Parametros!A110)</f>
        <v>0</v>
      </c>
      <c r="C110" s="16">
        <f>COUNTIF(Parametros!A:A,Verificação_Parametros!A110)</f>
        <v>3</v>
      </c>
      <c r="D110" s="16" t="b">
        <f t="shared" si="2"/>
        <v>0</v>
      </c>
      <c r="E110" s="16">
        <f t="shared" si="3"/>
        <v>3</v>
      </c>
      <c r="F110" s="16" t="s">
        <v>319</v>
      </c>
    </row>
    <row r="111" spans="1:6" x14ac:dyDescent="0.25">
      <c r="A111" s="16" t="s">
        <v>337</v>
      </c>
      <c r="B111" s="16">
        <f>COUNTIF(Dados_Projetados!$1:$1,Verificação_Parametros!A111)</f>
        <v>0</v>
      </c>
      <c r="C111" s="16">
        <f>COUNTIF(Parametros!A:A,Verificação_Parametros!A111)</f>
        <v>3</v>
      </c>
      <c r="D111" s="16" t="b">
        <f t="shared" si="2"/>
        <v>0</v>
      </c>
      <c r="E111" s="16">
        <f t="shared" si="3"/>
        <v>3</v>
      </c>
      <c r="F111" s="16" t="s">
        <v>319</v>
      </c>
    </row>
    <row r="112" spans="1:6" x14ac:dyDescent="0.25">
      <c r="A112" s="16" t="s">
        <v>338</v>
      </c>
      <c r="B112" s="16">
        <f>COUNTIF(Dados_Projetados!$1:$1,Verificação_Parametros!A112)</f>
        <v>0</v>
      </c>
      <c r="C112" s="16">
        <f>COUNTIF(Parametros!A:A,Verificação_Parametros!A112)</f>
        <v>3</v>
      </c>
      <c r="D112" s="16" t="b">
        <f t="shared" si="2"/>
        <v>0</v>
      </c>
      <c r="E112" s="16">
        <f t="shared" si="3"/>
        <v>3</v>
      </c>
      <c r="F112" s="16" t="s">
        <v>319</v>
      </c>
    </row>
    <row r="113" spans="1:6" x14ac:dyDescent="0.25">
      <c r="A113" s="16" t="s">
        <v>339</v>
      </c>
      <c r="B113" s="16">
        <f>COUNTIF(Dados_Projetados!$1:$1,Verificação_Parametros!A113)</f>
        <v>0</v>
      </c>
      <c r="C113" s="16">
        <f>COUNTIF(Parametros!A:A,Verificação_Parametros!A113)</f>
        <v>3</v>
      </c>
      <c r="D113" s="16" t="b">
        <f t="shared" si="2"/>
        <v>0</v>
      </c>
      <c r="E113" s="16">
        <f t="shared" si="3"/>
        <v>3</v>
      </c>
      <c r="F113" s="16" t="s">
        <v>319</v>
      </c>
    </row>
    <row r="114" spans="1:6" x14ac:dyDescent="0.25">
      <c r="A114" s="16" t="s">
        <v>340</v>
      </c>
      <c r="B114" s="16">
        <f>COUNTIF(Dados_Projetados!$1:$1,Verificação_Parametros!A114)</f>
        <v>0</v>
      </c>
      <c r="C114" s="16">
        <f>COUNTIF(Parametros!A:A,Verificação_Parametros!A114)</f>
        <v>3</v>
      </c>
      <c r="D114" s="16" t="b">
        <f t="shared" si="2"/>
        <v>0</v>
      </c>
      <c r="E114" s="16">
        <f t="shared" si="3"/>
        <v>3</v>
      </c>
      <c r="F114" s="16" t="s">
        <v>319</v>
      </c>
    </row>
    <row r="115" spans="1:6" x14ac:dyDescent="0.25">
      <c r="A115" s="16" t="s">
        <v>328</v>
      </c>
      <c r="B115" s="16">
        <f>COUNTIF(Dados_Projetados!$1:$1,Verificação_Parametros!A115)</f>
        <v>0</v>
      </c>
      <c r="C115" s="16">
        <f>COUNTIF(Parametros!A:A,Verificação_Parametros!A115)</f>
        <v>3</v>
      </c>
      <c r="D115" s="16" t="b">
        <f t="shared" si="2"/>
        <v>0</v>
      </c>
      <c r="E115" s="16">
        <f t="shared" si="3"/>
        <v>3</v>
      </c>
      <c r="F115" s="16" t="s">
        <v>319</v>
      </c>
    </row>
    <row r="116" spans="1:6" x14ac:dyDescent="0.25">
      <c r="A116" s="16" t="s">
        <v>329</v>
      </c>
      <c r="B116" s="16">
        <f>COUNTIF(Dados_Projetados!$1:$1,Verificação_Parametros!A116)</f>
        <v>0</v>
      </c>
      <c r="C116" s="16">
        <f>COUNTIF(Parametros!A:A,Verificação_Parametros!A116)</f>
        <v>3</v>
      </c>
      <c r="D116" s="16" t="b">
        <f t="shared" si="2"/>
        <v>0</v>
      </c>
      <c r="E116" s="16">
        <f t="shared" si="3"/>
        <v>3</v>
      </c>
      <c r="F116" s="16" t="s">
        <v>319</v>
      </c>
    </row>
    <row r="117" spans="1:6" x14ac:dyDescent="0.25">
      <c r="A117" s="16" t="s">
        <v>330</v>
      </c>
      <c r="B117" s="16">
        <f>COUNTIF(Dados_Projetados!$1:$1,Verificação_Parametros!A117)</f>
        <v>0</v>
      </c>
      <c r="C117" s="16">
        <f>COUNTIF(Parametros!A:A,Verificação_Parametros!A117)</f>
        <v>3</v>
      </c>
      <c r="D117" s="16" t="b">
        <f t="shared" si="2"/>
        <v>0</v>
      </c>
      <c r="E117" s="16">
        <f t="shared" si="3"/>
        <v>3</v>
      </c>
      <c r="F117" s="16" t="s">
        <v>319</v>
      </c>
    </row>
    <row r="118" spans="1:6" x14ac:dyDescent="0.25">
      <c r="A118" s="16" t="s">
        <v>331</v>
      </c>
      <c r="B118" s="16">
        <f>COUNTIF(Dados_Projetados!$1:$1,Verificação_Parametros!A118)</f>
        <v>0</v>
      </c>
      <c r="C118" s="16">
        <f>COUNTIF(Parametros!A:A,Verificação_Parametros!A118)</f>
        <v>3</v>
      </c>
      <c r="D118" s="16" t="b">
        <f t="shared" si="2"/>
        <v>0</v>
      </c>
      <c r="E118" s="16">
        <f t="shared" si="3"/>
        <v>3</v>
      </c>
      <c r="F118" s="16" t="s">
        <v>319</v>
      </c>
    </row>
    <row r="119" spans="1:6" x14ac:dyDescent="0.25">
      <c r="A119"/>
      <c r="B119"/>
      <c r="C119"/>
      <c r="D119"/>
      <c r="E119"/>
      <c r="F119"/>
    </row>
    <row r="120" spans="1:6" x14ac:dyDescent="0.25">
      <c r="A120"/>
      <c r="B120"/>
      <c r="C120"/>
      <c r="D120"/>
      <c r="E120"/>
      <c r="F120"/>
    </row>
    <row r="121" spans="1:6" x14ac:dyDescent="0.25">
      <c r="A121"/>
      <c r="B121"/>
      <c r="C121"/>
      <c r="D121"/>
      <c r="E121"/>
      <c r="F121"/>
    </row>
    <row r="122" spans="1:6" x14ac:dyDescent="0.25">
      <c r="A122"/>
      <c r="B122"/>
      <c r="C122"/>
      <c r="D122"/>
      <c r="E122"/>
      <c r="F122"/>
    </row>
    <row r="123" spans="1:6" x14ac:dyDescent="0.25">
      <c r="A123"/>
      <c r="B123"/>
      <c r="C123"/>
      <c r="D123"/>
      <c r="E123"/>
      <c r="F123"/>
    </row>
    <row r="124" spans="1:6" x14ac:dyDescent="0.25">
      <c r="A124"/>
      <c r="B124"/>
      <c r="C124"/>
      <c r="D124"/>
      <c r="E124"/>
      <c r="F124"/>
    </row>
    <row r="125" spans="1:6" x14ac:dyDescent="0.25">
      <c r="A125"/>
      <c r="B125"/>
      <c r="C125"/>
      <c r="D125"/>
      <c r="E125"/>
      <c r="F125"/>
    </row>
    <row r="126" spans="1:6" x14ac:dyDescent="0.25">
      <c r="A126"/>
      <c r="B126"/>
      <c r="C126"/>
      <c r="D126"/>
      <c r="E126"/>
      <c r="F126"/>
    </row>
    <row r="127" spans="1:6" x14ac:dyDescent="0.25">
      <c r="A127"/>
      <c r="B127"/>
      <c r="C127"/>
      <c r="D127"/>
      <c r="E127"/>
      <c r="F127"/>
    </row>
    <row r="128" spans="1:6" x14ac:dyDescent="0.25">
      <c r="A128"/>
      <c r="B128"/>
      <c r="C128"/>
      <c r="D128"/>
      <c r="E128"/>
      <c r="F128"/>
    </row>
    <row r="129" spans="1:6" x14ac:dyDescent="0.25">
      <c r="A129"/>
      <c r="B129"/>
      <c r="C129"/>
      <c r="D129"/>
      <c r="E129"/>
      <c r="F129"/>
    </row>
    <row r="130" spans="1:6" x14ac:dyDescent="0.25">
      <c r="A130"/>
      <c r="B130"/>
      <c r="C130"/>
      <c r="D130"/>
      <c r="E130"/>
      <c r="F130"/>
    </row>
    <row r="131" spans="1:6" x14ac:dyDescent="0.25">
      <c r="A131"/>
      <c r="B131"/>
      <c r="C131"/>
      <c r="D131"/>
      <c r="E131"/>
      <c r="F131"/>
    </row>
    <row r="132" spans="1:6" x14ac:dyDescent="0.25">
      <c r="A132"/>
      <c r="B132"/>
      <c r="C132"/>
      <c r="D132"/>
      <c r="E132"/>
      <c r="F132"/>
    </row>
    <row r="133" spans="1:6" x14ac:dyDescent="0.25">
      <c r="A133"/>
      <c r="B133"/>
      <c r="C133"/>
      <c r="D133"/>
      <c r="E133"/>
      <c r="F133"/>
    </row>
    <row r="134" spans="1:6" x14ac:dyDescent="0.25">
      <c r="A134"/>
      <c r="B134"/>
      <c r="C134"/>
      <c r="D134"/>
      <c r="E134"/>
      <c r="F134"/>
    </row>
    <row r="135" spans="1:6" x14ac:dyDescent="0.25">
      <c r="A135"/>
      <c r="B135"/>
      <c r="C135"/>
      <c r="D135"/>
      <c r="E135"/>
      <c r="F135"/>
    </row>
    <row r="136" spans="1:6" x14ac:dyDescent="0.25">
      <c r="A136"/>
      <c r="B136"/>
      <c r="C136"/>
      <c r="D136"/>
      <c r="E136"/>
      <c r="F136"/>
    </row>
    <row r="137" spans="1:6" x14ac:dyDescent="0.25">
      <c r="A137"/>
      <c r="B137"/>
      <c r="C137"/>
      <c r="D137"/>
      <c r="E137"/>
      <c r="F137"/>
    </row>
    <row r="138" spans="1:6" x14ac:dyDescent="0.25">
      <c r="A138"/>
      <c r="B138"/>
      <c r="C138"/>
      <c r="D138"/>
      <c r="E138"/>
      <c r="F138"/>
    </row>
    <row r="139" spans="1:6" x14ac:dyDescent="0.25">
      <c r="A139"/>
      <c r="B139"/>
      <c r="C139"/>
      <c r="D139"/>
      <c r="E139"/>
      <c r="F139"/>
    </row>
    <row r="140" spans="1:6" x14ac:dyDescent="0.25">
      <c r="A140"/>
      <c r="B140"/>
      <c r="C140"/>
      <c r="D140"/>
      <c r="E140"/>
      <c r="F140"/>
    </row>
    <row r="141" spans="1:6" x14ac:dyDescent="0.25">
      <c r="A141"/>
      <c r="B141"/>
      <c r="C141"/>
      <c r="D141"/>
      <c r="E141"/>
      <c r="F141"/>
    </row>
    <row r="142" spans="1:6" x14ac:dyDescent="0.25">
      <c r="A142"/>
      <c r="B142"/>
      <c r="C142"/>
      <c r="D142"/>
      <c r="E142"/>
      <c r="F142"/>
    </row>
    <row r="143" spans="1:6" x14ac:dyDescent="0.25">
      <c r="A143"/>
      <c r="B143"/>
      <c r="C143"/>
      <c r="D143"/>
      <c r="E143"/>
      <c r="F143"/>
    </row>
    <row r="144" spans="1:6" x14ac:dyDescent="0.25">
      <c r="A144"/>
      <c r="B144"/>
      <c r="C144"/>
      <c r="D144"/>
      <c r="E144"/>
      <c r="F144"/>
    </row>
    <row r="145" spans="1:6" x14ac:dyDescent="0.25">
      <c r="A145"/>
      <c r="B145"/>
      <c r="C145"/>
      <c r="D145"/>
      <c r="E145"/>
      <c r="F145"/>
    </row>
    <row r="146" spans="1:6" x14ac:dyDescent="0.25">
      <c r="A146"/>
      <c r="B146"/>
      <c r="C146"/>
      <c r="D146"/>
      <c r="E146"/>
      <c r="F146"/>
    </row>
    <row r="147" spans="1:6" x14ac:dyDescent="0.25">
      <c r="A147"/>
      <c r="B147"/>
      <c r="C147"/>
      <c r="D147"/>
      <c r="E147"/>
      <c r="F147"/>
    </row>
    <row r="148" spans="1:6" x14ac:dyDescent="0.25">
      <c r="A148"/>
      <c r="B148"/>
      <c r="C148"/>
      <c r="D148"/>
      <c r="E148"/>
      <c r="F148"/>
    </row>
    <row r="149" spans="1:6" x14ac:dyDescent="0.25">
      <c r="A149"/>
      <c r="B149"/>
      <c r="C149"/>
      <c r="D149"/>
      <c r="E149"/>
      <c r="F149"/>
    </row>
    <row r="150" spans="1:6" x14ac:dyDescent="0.25">
      <c r="A150"/>
      <c r="B150"/>
      <c r="C150"/>
      <c r="D150"/>
      <c r="E150"/>
      <c r="F150"/>
    </row>
    <row r="151" spans="1:6" x14ac:dyDescent="0.25">
      <c r="A151"/>
      <c r="B151"/>
      <c r="C151"/>
      <c r="D151"/>
      <c r="E151"/>
      <c r="F151"/>
    </row>
    <row r="152" spans="1:6" x14ac:dyDescent="0.25">
      <c r="A152"/>
      <c r="B152"/>
      <c r="C152"/>
      <c r="D152"/>
      <c r="E152"/>
      <c r="F152"/>
    </row>
    <row r="153" spans="1:6" x14ac:dyDescent="0.25">
      <c r="A153"/>
      <c r="B153"/>
      <c r="C153"/>
      <c r="D153"/>
      <c r="E153"/>
      <c r="F153"/>
    </row>
    <row r="154" spans="1:6" x14ac:dyDescent="0.25">
      <c r="A154"/>
      <c r="B154"/>
      <c r="C154"/>
      <c r="D154"/>
      <c r="E154"/>
      <c r="F154"/>
    </row>
    <row r="155" spans="1:6" x14ac:dyDescent="0.25">
      <c r="A155"/>
      <c r="B155"/>
      <c r="C155"/>
      <c r="D155"/>
      <c r="E155"/>
      <c r="F155"/>
    </row>
    <row r="156" spans="1:6" x14ac:dyDescent="0.25">
      <c r="A156"/>
      <c r="B156"/>
      <c r="C156"/>
      <c r="D156"/>
      <c r="E156"/>
      <c r="F156"/>
    </row>
    <row r="157" spans="1:6" x14ac:dyDescent="0.25">
      <c r="A157"/>
      <c r="B157"/>
      <c r="C157"/>
      <c r="D157"/>
      <c r="E157"/>
      <c r="F157"/>
    </row>
    <row r="158" spans="1:6" x14ac:dyDescent="0.25">
      <c r="A158"/>
      <c r="B158"/>
      <c r="C158"/>
      <c r="D158"/>
      <c r="E158"/>
      <c r="F158"/>
    </row>
    <row r="159" spans="1:6" x14ac:dyDescent="0.25">
      <c r="A159"/>
      <c r="B159"/>
      <c r="C159"/>
      <c r="D159"/>
      <c r="E159"/>
      <c r="F159"/>
    </row>
    <row r="160" spans="1:6" x14ac:dyDescent="0.25">
      <c r="A160"/>
      <c r="B160"/>
      <c r="C160"/>
      <c r="D160"/>
      <c r="E160"/>
      <c r="F160"/>
    </row>
    <row r="161" spans="1:6" x14ac:dyDescent="0.25">
      <c r="A161"/>
      <c r="B161"/>
      <c r="C161"/>
      <c r="D161"/>
      <c r="E161"/>
      <c r="F161"/>
    </row>
    <row r="162" spans="1:6" x14ac:dyDescent="0.25">
      <c r="A162"/>
      <c r="B162"/>
      <c r="C162"/>
      <c r="D162"/>
      <c r="E162"/>
      <c r="F162"/>
    </row>
    <row r="163" spans="1:6" x14ac:dyDescent="0.25">
      <c r="A163"/>
      <c r="B163"/>
      <c r="C163"/>
      <c r="D163"/>
      <c r="E163"/>
      <c r="F163"/>
    </row>
    <row r="164" spans="1:6" x14ac:dyDescent="0.25">
      <c r="A164"/>
      <c r="B164"/>
      <c r="C164"/>
      <c r="D164"/>
      <c r="E164"/>
      <c r="F164"/>
    </row>
    <row r="165" spans="1:6" x14ac:dyDescent="0.25">
      <c r="A165"/>
      <c r="B165"/>
      <c r="C165"/>
      <c r="D165"/>
      <c r="E165"/>
      <c r="F165"/>
    </row>
    <row r="166" spans="1:6" x14ac:dyDescent="0.25">
      <c r="A166"/>
      <c r="B166"/>
      <c r="C166"/>
      <c r="D166"/>
      <c r="E166"/>
      <c r="F166"/>
    </row>
    <row r="167" spans="1:6" x14ac:dyDescent="0.25">
      <c r="A167"/>
      <c r="B167"/>
      <c r="C167"/>
      <c r="D167"/>
      <c r="E167"/>
      <c r="F167"/>
    </row>
    <row r="168" spans="1:6" x14ac:dyDescent="0.25">
      <c r="A168"/>
      <c r="B168"/>
      <c r="C168"/>
      <c r="D168"/>
      <c r="E168"/>
      <c r="F168"/>
    </row>
    <row r="169" spans="1:6" x14ac:dyDescent="0.25">
      <c r="A169"/>
      <c r="B169"/>
      <c r="C169"/>
      <c r="D169"/>
      <c r="E169"/>
      <c r="F169"/>
    </row>
    <row r="170" spans="1:6" x14ac:dyDescent="0.25">
      <c r="A170"/>
      <c r="B170"/>
      <c r="C170"/>
      <c r="D170"/>
      <c r="E170"/>
      <c r="F170"/>
    </row>
    <row r="171" spans="1:6" x14ac:dyDescent="0.25">
      <c r="A171"/>
      <c r="B171"/>
      <c r="C171"/>
      <c r="D171"/>
      <c r="E171"/>
      <c r="F171"/>
    </row>
    <row r="172" spans="1:6" x14ac:dyDescent="0.25">
      <c r="A172"/>
      <c r="B172"/>
      <c r="C172"/>
      <c r="D172"/>
      <c r="E172"/>
      <c r="F172"/>
    </row>
    <row r="173" spans="1:6" x14ac:dyDescent="0.25">
      <c r="A173"/>
      <c r="B173"/>
      <c r="C173"/>
      <c r="D173"/>
      <c r="E173"/>
      <c r="F173"/>
    </row>
    <row r="174" spans="1:6" x14ac:dyDescent="0.25">
      <c r="A174"/>
      <c r="B174"/>
      <c r="C174"/>
      <c r="D174"/>
      <c r="E174"/>
      <c r="F174"/>
    </row>
    <row r="175" spans="1:6" x14ac:dyDescent="0.25">
      <c r="A175"/>
      <c r="B175"/>
      <c r="C175"/>
      <c r="D175"/>
      <c r="E175"/>
      <c r="F175"/>
    </row>
    <row r="176" spans="1:6" x14ac:dyDescent="0.25">
      <c r="A176"/>
      <c r="B176"/>
      <c r="C176"/>
      <c r="D176"/>
      <c r="E176"/>
      <c r="F176"/>
    </row>
    <row r="177" spans="1:6" x14ac:dyDescent="0.25">
      <c r="A177"/>
      <c r="B177"/>
      <c r="C177"/>
      <c r="D177"/>
      <c r="E177"/>
      <c r="F177"/>
    </row>
    <row r="178" spans="1:6" x14ac:dyDescent="0.25">
      <c r="A178"/>
      <c r="B178"/>
      <c r="C178"/>
      <c r="D178"/>
      <c r="E178"/>
      <c r="F178"/>
    </row>
    <row r="179" spans="1:6" x14ac:dyDescent="0.25">
      <c r="A179"/>
      <c r="B179"/>
      <c r="C179"/>
      <c r="D179"/>
      <c r="E179"/>
      <c r="F179"/>
    </row>
    <row r="180" spans="1:6" x14ac:dyDescent="0.25">
      <c r="A180"/>
      <c r="B180"/>
      <c r="C180"/>
      <c r="D180"/>
      <c r="E180"/>
      <c r="F180"/>
    </row>
    <row r="181" spans="1:6" x14ac:dyDescent="0.25">
      <c r="A181"/>
      <c r="B181"/>
      <c r="C181"/>
      <c r="D181"/>
      <c r="E181"/>
      <c r="F181"/>
    </row>
  </sheetData>
  <autoFilter ref="A1:F118" xr:uid="{9754D709-372F-45B1-BAE4-D5D5A7C90668}"/>
  <pageMargins left="0.511811024" right="0.511811024" top="0.78740157499999996" bottom="0.78740157499999996" header="0.31496062000000002" footer="0.31496062000000002"/>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5"/>
  <sheetViews>
    <sheetView topLeftCell="A226" workbookViewId="0">
      <selection activeCell="D247" sqref="D247"/>
    </sheetView>
  </sheetViews>
  <sheetFormatPr defaultRowHeight="15" x14ac:dyDescent="0.25"/>
  <cols>
    <col min="1" max="1" width="30.28515625" customWidth="1"/>
    <col min="2" max="2" width="35.5703125" customWidth="1"/>
    <col min="3" max="3" width="17" customWidth="1"/>
    <col min="4" max="4" width="13.7109375" customWidth="1"/>
    <col min="5" max="5" width="25.7109375" bestFit="1" customWidth="1"/>
  </cols>
  <sheetData>
    <row r="1" spans="1:5" x14ac:dyDescent="0.25">
      <c r="A1" s="5" t="s">
        <v>45</v>
      </c>
      <c r="B1" s="5" t="s">
        <v>47</v>
      </c>
      <c r="C1" s="5" t="s">
        <v>46</v>
      </c>
      <c r="D1" s="5" t="s">
        <v>227</v>
      </c>
      <c r="E1" s="5" t="s">
        <v>356</v>
      </c>
    </row>
    <row r="2" spans="1:5" x14ac:dyDescent="0.25">
      <c r="A2" s="19" t="s">
        <v>49</v>
      </c>
      <c r="B2" s="19" t="s">
        <v>1</v>
      </c>
      <c r="C2" s="19" t="b">
        <f>TRUE</f>
        <v>1</v>
      </c>
      <c r="D2" t="b">
        <f>VLOOKUP(A2,Módulos!A:B,2,FALSE)</f>
        <v>1</v>
      </c>
      <c r="E2" s="19" t="str">
        <f>IF(C2,"Nenhuma",VLOOKUP(B2,Funcoes_Outputs!B:C,2,FALSE))</f>
        <v>Nenhuma</v>
      </c>
    </row>
    <row r="3" spans="1:5" x14ac:dyDescent="0.25">
      <c r="A3" s="19" t="s">
        <v>49</v>
      </c>
      <c r="B3" s="19" t="s">
        <v>50</v>
      </c>
      <c r="C3" s="19" t="b">
        <f>TRUE</f>
        <v>1</v>
      </c>
      <c r="D3" t="b">
        <f>VLOOKUP(A3,Módulos!A:B,2,FALSE)</f>
        <v>1</v>
      </c>
      <c r="E3" s="19" t="str">
        <f>IF(C3,"Nenhuma",VLOOKUP(B3,Funcoes_Outputs!B:C,2,FALSE))</f>
        <v>Nenhuma</v>
      </c>
    </row>
    <row r="4" spans="1:5" x14ac:dyDescent="0.25">
      <c r="A4" s="19" t="s">
        <v>68</v>
      </c>
      <c r="B4" s="19" t="s">
        <v>229</v>
      </c>
      <c r="C4" s="19" t="b">
        <f>TRUE</f>
        <v>1</v>
      </c>
      <c r="D4" t="b">
        <f>VLOOKUP(A4,Módulos!A:B,2,FALSE)</f>
        <v>1</v>
      </c>
      <c r="E4" s="19" t="str">
        <f>IF(C4,"Nenhuma",VLOOKUP(B4,Funcoes_Outputs!B:C,2,FALSE))</f>
        <v>Nenhuma</v>
      </c>
    </row>
    <row r="5" spans="1:5" x14ac:dyDescent="0.25">
      <c r="A5" s="19" t="s">
        <v>68</v>
      </c>
      <c r="B5" s="19" t="s">
        <v>230</v>
      </c>
      <c r="C5" s="19" t="b">
        <f>TRUE</f>
        <v>1</v>
      </c>
      <c r="D5" t="b">
        <f>VLOOKUP(A5,Módulos!A:B,2,FALSE)</f>
        <v>1</v>
      </c>
      <c r="E5" s="19" t="str">
        <f>IF(C5,"Nenhuma",VLOOKUP(B5,Funcoes_Outputs!B:C,2,FALSE))</f>
        <v>Nenhuma</v>
      </c>
    </row>
    <row r="6" spans="1:5" x14ac:dyDescent="0.25">
      <c r="A6" s="19" t="s">
        <v>68</v>
      </c>
      <c r="B6" s="19" t="s">
        <v>231</v>
      </c>
      <c r="C6" s="19" t="b">
        <f>TRUE</f>
        <v>1</v>
      </c>
      <c r="D6" t="b">
        <f>VLOOKUP(A6,Módulos!A:B,2,FALSE)</f>
        <v>1</v>
      </c>
      <c r="E6" s="19" t="str">
        <f>IF(C6,"Nenhuma",VLOOKUP(B6,Funcoes_Outputs!B:C,2,FALSE))</f>
        <v>Nenhuma</v>
      </c>
    </row>
    <row r="7" spans="1:5" x14ac:dyDescent="0.25">
      <c r="A7" s="19" t="s">
        <v>68</v>
      </c>
      <c r="B7" s="19" t="s">
        <v>232</v>
      </c>
      <c r="C7" s="19" t="b">
        <f>TRUE</f>
        <v>1</v>
      </c>
      <c r="D7" t="b">
        <f>VLOOKUP(A7,Módulos!A:B,2,FALSE)</f>
        <v>1</v>
      </c>
      <c r="E7" s="19" t="str">
        <f>IF(C7,"Nenhuma",VLOOKUP(B7,Funcoes_Outputs!B:C,2,FALSE))</f>
        <v>Nenhuma</v>
      </c>
    </row>
    <row r="8" spans="1:5" x14ac:dyDescent="0.25">
      <c r="A8" s="19" t="s">
        <v>68</v>
      </c>
      <c r="B8" s="19" t="s">
        <v>233</v>
      </c>
      <c r="C8" s="19" t="b">
        <f>TRUE</f>
        <v>1</v>
      </c>
      <c r="D8" t="b">
        <f>VLOOKUP(A8,Módulos!A:B,2,FALSE)</f>
        <v>1</v>
      </c>
      <c r="E8" s="19" t="str">
        <f>IF(C8,"Nenhuma",VLOOKUP(B8,Funcoes_Outputs!B:C,2,FALSE))</f>
        <v>Nenhuma</v>
      </c>
    </row>
    <row r="9" spans="1:5" x14ac:dyDescent="0.25">
      <c r="A9" s="19" t="s">
        <v>68</v>
      </c>
      <c r="B9" s="19" t="s">
        <v>234</v>
      </c>
      <c r="C9" s="19" t="b">
        <f>TRUE</f>
        <v>1</v>
      </c>
      <c r="D9" t="b">
        <f>VLOOKUP(A9,Módulos!A:B,2,FALSE)</f>
        <v>1</v>
      </c>
      <c r="E9" s="19" t="str">
        <f>IF(C9,"Nenhuma",VLOOKUP(B9,Funcoes_Outputs!B:C,2,FALSE))</f>
        <v>Nenhuma</v>
      </c>
    </row>
    <row r="10" spans="1:5" x14ac:dyDescent="0.25">
      <c r="A10" s="19" t="s">
        <v>68</v>
      </c>
      <c r="B10" s="19" t="s">
        <v>235</v>
      </c>
      <c r="C10" s="19" t="b">
        <f>TRUE</f>
        <v>1</v>
      </c>
      <c r="D10" t="b">
        <f>VLOOKUP(A10,Módulos!A:B,2,FALSE)</f>
        <v>1</v>
      </c>
      <c r="E10" s="19" t="str">
        <f>IF(C10,"Nenhuma",VLOOKUP(B10,Funcoes_Outputs!B:C,2,FALSE))</f>
        <v>Nenhuma</v>
      </c>
    </row>
    <row r="11" spans="1:5" x14ac:dyDescent="0.25">
      <c r="A11" s="19" t="s">
        <v>68</v>
      </c>
      <c r="B11" s="19" t="s">
        <v>236</v>
      </c>
      <c r="C11" s="19" t="b">
        <f>TRUE</f>
        <v>1</v>
      </c>
      <c r="D11" t="b">
        <f>VLOOKUP(A11,Módulos!A:B,2,FALSE)</f>
        <v>1</v>
      </c>
      <c r="E11" s="19" t="str">
        <f>IF(C11,"Nenhuma",VLOOKUP(B11,Funcoes_Outputs!B:C,2,FALSE))</f>
        <v>Nenhuma</v>
      </c>
    </row>
    <row r="12" spans="1:5" x14ac:dyDescent="0.25">
      <c r="A12" s="19" t="s">
        <v>68</v>
      </c>
      <c r="B12" s="19" t="s">
        <v>237</v>
      </c>
      <c r="C12" s="19" t="b">
        <f>TRUE</f>
        <v>1</v>
      </c>
      <c r="D12" t="b">
        <f>VLOOKUP(A12,Módulos!A:B,2,FALSE)</f>
        <v>1</v>
      </c>
      <c r="E12" s="19" t="str">
        <f>IF(C12,"Nenhuma",VLOOKUP(B12,Funcoes_Outputs!B:C,2,FALSE))</f>
        <v>Nenhuma</v>
      </c>
    </row>
    <row r="13" spans="1:5" x14ac:dyDescent="0.25">
      <c r="A13" s="19" t="s">
        <v>68</v>
      </c>
      <c r="B13" s="19" t="s">
        <v>238</v>
      </c>
      <c r="C13" s="19" t="b">
        <f>TRUE</f>
        <v>1</v>
      </c>
      <c r="D13" t="b">
        <f>VLOOKUP(A13,Módulos!A:B,2,FALSE)</f>
        <v>1</v>
      </c>
      <c r="E13" s="19" t="str">
        <f>IF(C13,"Nenhuma",VLOOKUP(B13,Funcoes_Outputs!B:C,2,FALSE))</f>
        <v>Nenhuma</v>
      </c>
    </row>
    <row r="14" spans="1:5" x14ac:dyDescent="0.25">
      <c r="A14" s="19" t="s">
        <v>68</v>
      </c>
      <c r="B14" s="19" t="s">
        <v>239</v>
      </c>
      <c r="C14" s="19" t="b">
        <f>TRUE</f>
        <v>1</v>
      </c>
      <c r="D14" t="b">
        <f>VLOOKUP(A14,Módulos!A:B,2,FALSE)</f>
        <v>1</v>
      </c>
      <c r="E14" s="19" t="str">
        <f>IF(C14,"Nenhuma",VLOOKUP(B14,Funcoes_Outputs!B:C,2,FALSE))</f>
        <v>Nenhuma</v>
      </c>
    </row>
    <row r="15" spans="1:5" x14ac:dyDescent="0.25">
      <c r="A15" s="19" t="s">
        <v>68</v>
      </c>
      <c r="B15" s="19" t="s">
        <v>240</v>
      </c>
      <c r="C15" s="19" t="b">
        <f>TRUE</f>
        <v>1</v>
      </c>
      <c r="D15" t="b">
        <f>VLOOKUP(A15,Módulos!A:B,2,FALSE)</f>
        <v>1</v>
      </c>
      <c r="E15" s="19" t="str">
        <f>IF(C15,"Nenhuma",VLOOKUP(B15,Funcoes_Outputs!B:C,2,FALSE))</f>
        <v>Nenhuma</v>
      </c>
    </row>
    <row r="16" spans="1:5" x14ac:dyDescent="0.25">
      <c r="A16" s="19" t="s">
        <v>68</v>
      </c>
      <c r="B16" s="19" t="s">
        <v>241</v>
      </c>
      <c r="C16" s="19" t="b">
        <f>TRUE</f>
        <v>1</v>
      </c>
      <c r="D16" t="b">
        <f>VLOOKUP(A16,Módulos!A:B,2,FALSE)</f>
        <v>1</v>
      </c>
      <c r="E16" s="19" t="str">
        <f>IF(C16,"Nenhuma",VLOOKUP(B16,Funcoes_Outputs!B:C,2,FALSE))</f>
        <v>Nenhuma</v>
      </c>
    </row>
    <row r="17" spans="1:5" x14ac:dyDescent="0.25">
      <c r="A17" s="19" t="s">
        <v>68</v>
      </c>
      <c r="B17" s="19" t="s">
        <v>242</v>
      </c>
      <c r="C17" s="19" t="b">
        <f>TRUE</f>
        <v>1</v>
      </c>
      <c r="D17" t="b">
        <f>VLOOKUP(A17,Módulos!A:B,2,FALSE)</f>
        <v>1</v>
      </c>
      <c r="E17" s="19" t="str">
        <f>IF(C17,"Nenhuma",VLOOKUP(B17,Funcoes_Outputs!B:C,2,FALSE))</f>
        <v>Nenhuma</v>
      </c>
    </row>
    <row r="18" spans="1:5" x14ac:dyDescent="0.25">
      <c r="A18" s="19" t="s">
        <v>68</v>
      </c>
      <c r="B18" s="19" t="s">
        <v>243</v>
      </c>
      <c r="C18" s="19" t="b">
        <f>TRUE</f>
        <v>1</v>
      </c>
      <c r="D18" t="b">
        <f>VLOOKUP(A18,Módulos!A:B,2,FALSE)</f>
        <v>1</v>
      </c>
      <c r="E18" s="19" t="str">
        <f>IF(C18,"Nenhuma",VLOOKUP(B18,Funcoes_Outputs!B:C,2,FALSE))</f>
        <v>Nenhuma</v>
      </c>
    </row>
    <row r="19" spans="1:5" x14ac:dyDescent="0.25">
      <c r="A19" s="19" t="s">
        <v>68</v>
      </c>
      <c r="B19" s="19" t="s">
        <v>244</v>
      </c>
      <c r="C19" s="19" t="b">
        <f>TRUE</f>
        <v>1</v>
      </c>
      <c r="D19" t="b">
        <f>VLOOKUP(A19,Módulos!A:B,2,FALSE)</f>
        <v>1</v>
      </c>
      <c r="E19" s="19" t="str">
        <f>IF(C19,"Nenhuma",VLOOKUP(B19,Funcoes_Outputs!B:C,2,FALSE))</f>
        <v>Nenhuma</v>
      </c>
    </row>
    <row r="20" spans="1:5" x14ac:dyDescent="0.25">
      <c r="A20" s="19" t="s">
        <v>68</v>
      </c>
      <c r="B20" s="19" t="s">
        <v>1</v>
      </c>
      <c r="C20" s="19" t="b">
        <f>TRUE</f>
        <v>1</v>
      </c>
      <c r="D20" t="b">
        <f>VLOOKUP(A20,Módulos!A:B,2,FALSE)</f>
        <v>1</v>
      </c>
      <c r="E20" s="19" t="str">
        <f>IF(C20,"Nenhuma",VLOOKUP(B20,Funcoes_Outputs!B:C,2,FALSE))</f>
        <v>Nenhuma</v>
      </c>
    </row>
    <row r="21" spans="1:5" x14ac:dyDescent="0.25">
      <c r="A21" s="19" t="s">
        <v>69</v>
      </c>
      <c r="B21" s="19" t="s">
        <v>53</v>
      </c>
      <c r="C21" s="19" t="b">
        <f>FALSE</f>
        <v>0</v>
      </c>
      <c r="D21" t="b">
        <f>VLOOKUP(A21,Módulos!A:B,2,FALSE)</f>
        <v>0</v>
      </c>
      <c r="E21" s="19" t="str">
        <f>IF(C21,"Nenhuma",VLOOKUP(B21,Funcoes_Outputs!B:C,2,FALSE))</f>
        <v>calcular_eventos</v>
      </c>
    </row>
    <row r="22" spans="1:5" x14ac:dyDescent="0.25">
      <c r="A22" s="19" t="s">
        <v>69</v>
      </c>
      <c r="B22" s="19" t="s">
        <v>55</v>
      </c>
      <c r="C22" s="19" t="b">
        <f>FALSE</f>
        <v>0</v>
      </c>
      <c r="D22" t="b">
        <f>VLOOKUP(A22,Módulos!A:B,2,FALSE)</f>
        <v>0</v>
      </c>
      <c r="E22" s="19" t="str">
        <f>IF(C22,"Nenhuma",VLOOKUP(B22,Funcoes_Outputs!B:C,2,FALSE))</f>
        <v>calcular_eventos</v>
      </c>
    </row>
    <row r="23" spans="1:5" x14ac:dyDescent="0.25">
      <c r="A23" s="19" t="s">
        <v>69</v>
      </c>
      <c r="B23" s="19" t="s">
        <v>57</v>
      </c>
      <c r="C23" s="19" t="b">
        <f>FALSE</f>
        <v>0</v>
      </c>
      <c r="D23" t="b">
        <f>VLOOKUP(A23,Módulos!A:B,2,FALSE)</f>
        <v>0</v>
      </c>
      <c r="E23" s="19" t="str">
        <f>IF(C23,"Nenhuma",VLOOKUP(B23,Funcoes_Outputs!B:C,2,FALSE))</f>
        <v>calcular_eventos</v>
      </c>
    </row>
    <row r="24" spans="1:5" x14ac:dyDescent="0.25">
      <c r="A24" s="19" t="s">
        <v>69</v>
      </c>
      <c r="B24" s="19" t="s">
        <v>59</v>
      </c>
      <c r="C24" s="19" t="b">
        <f>FALSE</f>
        <v>0</v>
      </c>
      <c r="D24" t="b">
        <f>VLOOKUP(A24,Módulos!A:B,2,FALSE)</f>
        <v>0</v>
      </c>
      <c r="E24" s="19" t="str">
        <f>IF(C24,"Nenhuma",VLOOKUP(B24,Funcoes_Outputs!B:C,2,FALSE))</f>
        <v>calcular_eventos</v>
      </c>
    </row>
    <row r="25" spans="1:5" x14ac:dyDescent="0.25">
      <c r="A25" s="19" t="s">
        <v>69</v>
      </c>
      <c r="B25" s="19" t="s">
        <v>61</v>
      </c>
      <c r="C25" s="19" t="b">
        <f>FALSE</f>
        <v>0</v>
      </c>
      <c r="D25" t="b">
        <f>VLOOKUP(A25,Módulos!A:B,2,FALSE)</f>
        <v>0</v>
      </c>
      <c r="E25" s="19" t="str">
        <f>IF(C25,"Nenhuma",VLOOKUP(B25,Funcoes_Outputs!B:C,2,FALSE))</f>
        <v>calcular_eventos</v>
      </c>
    </row>
    <row r="26" spans="1:5" x14ac:dyDescent="0.25">
      <c r="A26" s="19" t="s">
        <v>69</v>
      </c>
      <c r="B26" s="19" t="s">
        <v>63</v>
      </c>
      <c r="C26" s="19" t="b">
        <f>FALSE</f>
        <v>0</v>
      </c>
      <c r="D26" t="b">
        <f>VLOOKUP(A26,Módulos!A:B,2,FALSE)</f>
        <v>0</v>
      </c>
      <c r="E26" s="19" t="str">
        <f>IF(C26,"Nenhuma",VLOOKUP(B26,Funcoes_Outputs!B:C,2,FALSE))</f>
        <v>calcular_eventos</v>
      </c>
    </row>
    <row r="27" spans="1:5" x14ac:dyDescent="0.25">
      <c r="A27" s="19" t="s">
        <v>69</v>
      </c>
      <c r="B27" s="19" t="s">
        <v>65</v>
      </c>
      <c r="C27" s="19" t="b">
        <f>FALSE</f>
        <v>0</v>
      </c>
      <c r="D27" t="b">
        <f>VLOOKUP(A27,Módulos!A:B,2,FALSE)</f>
        <v>0</v>
      </c>
      <c r="E27" s="19" t="str">
        <f>IF(C27,"Nenhuma",VLOOKUP(B27,Funcoes_Outputs!B:C,2,FALSE))</f>
        <v>calcular_eventos</v>
      </c>
    </row>
    <row r="28" spans="1:5" x14ac:dyDescent="0.25">
      <c r="A28" s="19" t="s">
        <v>69</v>
      </c>
      <c r="B28" s="19" t="s">
        <v>67</v>
      </c>
      <c r="C28" s="19" t="b">
        <f>FALSE</f>
        <v>0</v>
      </c>
      <c r="D28" t="b">
        <f>VLOOKUP(A28,Módulos!A:B,2,FALSE)</f>
        <v>0</v>
      </c>
      <c r="E28" s="19" t="str">
        <f>IF(C28,"Nenhuma",VLOOKUP(B28,Funcoes_Outputs!B:C,2,FALSE))</f>
        <v>calcular_eventos</v>
      </c>
    </row>
    <row r="29" spans="1:5" x14ac:dyDescent="0.25">
      <c r="A29" s="19" t="s">
        <v>69</v>
      </c>
      <c r="B29" s="19" t="s">
        <v>70</v>
      </c>
      <c r="C29" s="19" t="b">
        <f>TRUE</f>
        <v>1</v>
      </c>
      <c r="D29" t="b">
        <f>VLOOKUP(A29,Módulos!A:B,2,FALSE)</f>
        <v>0</v>
      </c>
      <c r="E29" s="19" t="str">
        <f>IF(C29,"Nenhuma",VLOOKUP(B29,Funcoes_Outputs!B:C,2,FALSE))</f>
        <v>Nenhuma</v>
      </c>
    </row>
    <row r="30" spans="1:5" x14ac:dyDescent="0.25">
      <c r="A30" s="19" t="s">
        <v>69</v>
      </c>
      <c r="B30" s="19" t="s">
        <v>1</v>
      </c>
      <c r="C30" s="19" t="b">
        <f>TRUE</f>
        <v>1</v>
      </c>
      <c r="D30" t="b">
        <f>VLOOKUP(A30,Módulos!A:B,2,FALSE)</f>
        <v>0</v>
      </c>
      <c r="E30" s="19" t="str">
        <f>IF(C30,"Nenhuma",VLOOKUP(B30,Funcoes_Outputs!B:C,2,FALSE))</f>
        <v>Nenhuma</v>
      </c>
    </row>
    <row r="31" spans="1:5" x14ac:dyDescent="0.25">
      <c r="A31" s="19" t="s">
        <v>73</v>
      </c>
      <c r="B31" s="19" t="s">
        <v>13</v>
      </c>
      <c r="C31" s="19" t="b">
        <f>TRUE</f>
        <v>1</v>
      </c>
      <c r="D31" t="b">
        <f>VLOOKUP(A31,Módulos!A:B,2,FALSE)</f>
        <v>0</v>
      </c>
      <c r="E31" s="19" t="str">
        <f>IF(C31,"Nenhuma",VLOOKUP(B31,Funcoes_Outputs!B:C,2,FALSE))</f>
        <v>Nenhuma</v>
      </c>
    </row>
    <row r="32" spans="1:5" x14ac:dyDescent="0.25">
      <c r="A32" s="19" t="s">
        <v>73</v>
      </c>
      <c r="B32" s="19" t="s">
        <v>14</v>
      </c>
      <c r="C32" s="19" t="b">
        <f>TRUE</f>
        <v>1</v>
      </c>
      <c r="D32" t="b">
        <f>VLOOKUP(A32,Módulos!A:B,2,FALSE)</f>
        <v>0</v>
      </c>
      <c r="E32" s="19" t="str">
        <f>IF(C32,"Nenhuma",VLOOKUP(B32,Funcoes_Outputs!B:C,2,FALSE))</f>
        <v>Nenhuma</v>
      </c>
    </row>
    <row r="33" spans="1:5" x14ac:dyDescent="0.25">
      <c r="A33" s="19" t="s">
        <v>73</v>
      </c>
      <c r="B33" s="19" t="s">
        <v>74</v>
      </c>
      <c r="C33" s="19" t="b">
        <f>TRUE</f>
        <v>1</v>
      </c>
      <c r="D33" t="b">
        <f>VLOOKUP(A33,Módulos!A:B,2,FALSE)</f>
        <v>0</v>
      </c>
      <c r="E33" s="19" t="str">
        <f>IF(C33,"Nenhuma",VLOOKUP(B33,Funcoes_Outputs!B:C,2,FALSE))</f>
        <v>Nenhuma</v>
      </c>
    </row>
    <row r="34" spans="1:5" x14ac:dyDescent="0.25">
      <c r="A34" s="19" t="s">
        <v>73</v>
      </c>
      <c r="B34" s="19" t="s">
        <v>51</v>
      </c>
      <c r="C34" s="19" t="b">
        <f>FALSE</f>
        <v>0</v>
      </c>
      <c r="D34" t="b">
        <f>VLOOKUP(A34,Módulos!A:B,2,FALSE)</f>
        <v>0</v>
      </c>
      <c r="E34" s="19" t="str">
        <f>IF(C34,"Nenhuma",VLOOKUP(B34,Funcoes_Outputs!B:C,2,FALSE))</f>
        <v>calcular_faltas</v>
      </c>
    </row>
    <row r="35" spans="1:5" x14ac:dyDescent="0.25">
      <c r="A35" s="19" t="s">
        <v>73</v>
      </c>
      <c r="B35" s="19" t="s">
        <v>52</v>
      </c>
      <c r="C35" s="19" t="b">
        <f>FALSE</f>
        <v>0</v>
      </c>
      <c r="D35" t="b">
        <f>VLOOKUP(A35,Módulos!A:B,2,FALSE)</f>
        <v>0</v>
      </c>
      <c r="E35" s="19" t="str">
        <f>IF(C35,"Nenhuma",VLOOKUP(B35,Funcoes_Outputs!B:C,2,FALSE))</f>
        <v>calcular_eventos</v>
      </c>
    </row>
    <row r="36" spans="1:5" x14ac:dyDescent="0.25">
      <c r="A36" s="19" t="s">
        <v>73</v>
      </c>
      <c r="B36" s="19" t="s">
        <v>56</v>
      </c>
      <c r="C36" s="19" t="b">
        <f>FALSE</f>
        <v>0</v>
      </c>
      <c r="D36" t="b">
        <f>VLOOKUP(A36,Módulos!A:B,2,FALSE)</f>
        <v>0</v>
      </c>
      <c r="E36" s="19" t="str">
        <f>IF(C36,"Nenhuma",VLOOKUP(B36,Funcoes_Outputs!B:C,2,FALSE))</f>
        <v>calcular_eventos</v>
      </c>
    </row>
    <row r="37" spans="1:5" x14ac:dyDescent="0.25">
      <c r="A37" s="19" t="s">
        <v>73</v>
      </c>
      <c r="B37" s="19" t="s">
        <v>60</v>
      </c>
      <c r="C37" s="19" t="b">
        <f>FALSE</f>
        <v>0</v>
      </c>
      <c r="D37" t="b">
        <f>VLOOKUP(A37,Módulos!A:B,2,FALSE)</f>
        <v>0</v>
      </c>
      <c r="E37" s="19" t="str">
        <f>IF(C37,"Nenhuma",VLOOKUP(B37,Funcoes_Outputs!B:C,2,FALSE))</f>
        <v>calcular_eventos</v>
      </c>
    </row>
    <row r="38" spans="1:5" x14ac:dyDescent="0.25">
      <c r="A38" s="19" t="s">
        <v>73</v>
      </c>
      <c r="B38" s="19" t="s">
        <v>64</v>
      </c>
      <c r="C38" s="19" t="b">
        <f>FALSE</f>
        <v>0</v>
      </c>
      <c r="D38" t="b">
        <f>VLOOKUP(A38,Módulos!A:B,2,FALSE)</f>
        <v>0</v>
      </c>
      <c r="E38" s="19" t="str">
        <f>IF(C38,"Nenhuma",VLOOKUP(B38,Funcoes_Outputs!B:C,2,FALSE))</f>
        <v>calcular_eventos</v>
      </c>
    </row>
    <row r="39" spans="1:5" x14ac:dyDescent="0.25">
      <c r="A39" s="19" t="s">
        <v>83</v>
      </c>
      <c r="B39" s="19" t="s">
        <v>101</v>
      </c>
      <c r="C39" s="19" t="b">
        <f>FALSE</f>
        <v>0</v>
      </c>
      <c r="D39" t="b">
        <f>VLOOKUP(A39,Módulos!A:B,2,FALSE)</f>
        <v>0</v>
      </c>
      <c r="E39" s="19" t="str">
        <f>IF(C39,"Nenhuma",VLOOKUP(B39,Funcoes_Outputs!B:C,2,FALSE))</f>
        <v>calcular_beneficios_inss</v>
      </c>
    </row>
    <row r="40" spans="1:5" x14ac:dyDescent="0.25">
      <c r="A40" s="19" t="s">
        <v>83</v>
      </c>
      <c r="B40" s="19" t="s">
        <v>102</v>
      </c>
      <c r="C40" s="19" t="b">
        <f>FALSE</f>
        <v>0</v>
      </c>
      <c r="D40" t="b">
        <f>VLOOKUP(A40,Módulos!A:B,2,FALSE)</f>
        <v>0</v>
      </c>
      <c r="E40" s="19" t="str">
        <f>IF(C40,"Nenhuma",VLOOKUP(B40,Funcoes_Outputs!B:C,2,FALSE))</f>
        <v>calcular_beneficios_inss</v>
      </c>
    </row>
    <row r="41" spans="1:5" x14ac:dyDescent="0.25">
      <c r="A41" s="19" t="s">
        <v>83</v>
      </c>
      <c r="B41" s="19" t="s">
        <v>103</v>
      </c>
      <c r="C41" s="19" t="b">
        <f>FALSE</f>
        <v>0</v>
      </c>
      <c r="D41" t="b">
        <f>VLOOKUP(A41,Módulos!A:B,2,FALSE)</f>
        <v>0</v>
      </c>
      <c r="E41" s="19" t="str">
        <f>IF(C41,"Nenhuma",VLOOKUP(B41,Funcoes_Outputs!B:C,2,FALSE))</f>
        <v>calcular_beneficios_inss</v>
      </c>
    </row>
    <row r="42" spans="1:5" x14ac:dyDescent="0.25">
      <c r="A42" s="19" t="s">
        <v>83</v>
      </c>
      <c r="B42" s="19" t="s">
        <v>104</v>
      </c>
      <c r="C42" s="19" t="b">
        <f>FALSE</f>
        <v>0</v>
      </c>
      <c r="D42" t="b">
        <f>VLOOKUP(A42,Módulos!A:B,2,FALSE)</f>
        <v>0</v>
      </c>
      <c r="E42" s="19" t="str">
        <f>IF(C42,"Nenhuma",VLOOKUP(B42,Funcoes_Outputs!B:C,2,FALSE))</f>
        <v>calcular_beneficios_inss</v>
      </c>
    </row>
    <row r="43" spans="1:5" x14ac:dyDescent="0.25">
      <c r="A43" s="19" t="s">
        <v>83</v>
      </c>
      <c r="B43" s="19" t="s">
        <v>202</v>
      </c>
      <c r="C43" s="19" t="b">
        <f>TRUE</f>
        <v>1</v>
      </c>
      <c r="D43" t="b">
        <f>VLOOKUP(A43,Módulos!A:B,2,FALSE)</f>
        <v>0</v>
      </c>
      <c r="E43" s="19" t="str">
        <f>IF(C43,"Nenhuma",VLOOKUP(B43,Funcoes_Outputs!B:C,2,FALSE))</f>
        <v>Nenhuma</v>
      </c>
    </row>
    <row r="44" spans="1:5" x14ac:dyDescent="0.25">
      <c r="A44" s="19" t="s">
        <v>83</v>
      </c>
      <c r="B44" s="19" t="s">
        <v>203</v>
      </c>
      <c r="C44" s="19" t="b">
        <f>TRUE</f>
        <v>1</v>
      </c>
      <c r="D44" t="b">
        <f>VLOOKUP(A44,Módulos!A:B,2,FALSE)</f>
        <v>0</v>
      </c>
      <c r="E44" s="19" t="str">
        <f>IF(C44,"Nenhuma",VLOOKUP(B44,Funcoes_Outputs!B:C,2,FALSE))</f>
        <v>Nenhuma</v>
      </c>
    </row>
    <row r="45" spans="1:5" x14ac:dyDescent="0.25">
      <c r="A45" s="19" t="s">
        <v>83</v>
      </c>
      <c r="B45" s="19" t="s">
        <v>204</v>
      </c>
      <c r="C45" s="19" t="b">
        <f>TRUE</f>
        <v>1</v>
      </c>
      <c r="D45" t="b">
        <f>VLOOKUP(A45,Módulos!A:B,2,FALSE)</f>
        <v>0</v>
      </c>
      <c r="E45" s="19" t="str">
        <f>IF(C45,"Nenhuma",VLOOKUP(B45,Funcoes_Outputs!B:C,2,FALSE))</f>
        <v>Nenhuma</v>
      </c>
    </row>
    <row r="46" spans="1:5" x14ac:dyDescent="0.25">
      <c r="A46" s="19" t="s">
        <v>83</v>
      </c>
      <c r="B46" s="19" t="s">
        <v>205</v>
      </c>
      <c r="C46" s="19" t="b">
        <f>TRUE</f>
        <v>1</v>
      </c>
      <c r="D46" t="b">
        <f>VLOOKUP(A46,Módulos!A:B,2,FALSE)</f>
        <v>0</v>
      </c>
      <c r="E46" s="19" t="str">
        <f>IF(C46,"Nenhuma",VLOOKUP(B46,Funcoes_Outputs!B:C,2,FALSE))</f>
        <v>Nenhuma</v>
      </c>
    </row>
    <row r="47" spans="1:5" x14ac:dyDescent="0.25">
      <c r="A47" s="19" t="s">
        <v>88</v>
      </c>
      <c r="B47" s="19" t="s">
        <v>54</v>
      </c>
      <c r="C47" s="19" t="b">
        <f>FALSE</f>
        <v>0</v>
      </c>
      <c r="D47" t="b">
        <f>VLOOKUP(A47,Módulos!A:B,2,FALSE)</f>
        <v>1</v>
      </c>
      <c r="E47" s="19" t="str">
        <f>IF(C47,"Nenhuma",VLOOKUP(B47,Funcoes_Outputs!B:C,2,FALSE))</f>
        <v>calcular_eventos</v>
      </c>
    </row>
    <row r="48" spans="1:5" x14ac:dyDescent="0.25">
      <c r="A48" s="19" t="s">
        <v>88</v>
      </c>
      <c r="B48" s="19" t="s">
        <v>58</v>
      </c>
      <c r="C48" s="19" t="b">
        <f>FALSE</f>
        <v>0</v>
      </c>
      <c r="D48" t="b">
        <f>VLOOKUP(A48,Módulos!A:B,2,FALSE)</f>
        <v>1</v>
      </c>
      <c r="E48" s="19" t="str">
        <f>IF(C48,"Nenhuma",VLOOKUP(B48,Funcoes_Outputs!B:C,2,FALSE))</f>
        <v>calcular_eventos</v>
      </c>
    </row>
    <row r="49" spans="1:5" x14ac:dyDescent="0.25">
      <c r="A49" s="19" t="s">
        <v>88</v>
      </c>
      <c r="B49" s="19" t="s">
        <v>62</v>
      </c>
      <c r="C49" s="19" t="b">
        <f>FALSE</f>
        <v>0</v>
      </c>
      <c r="D49" t="b">
        <f>VLOOKUP(A49,Módulos!A:B,2,FALSE)</f>
        <v>1</v>
      </c>
      <c r="E49" s="19" t="str">
        <f>IF(C49,"Nenhuma",VLOOKUP(B49,Funcoes_Outputs!B:C,2,FALSE))</f>
        <v>calcular_eventos</v>
      </c>
    </row>
    <row r="50" spans="1:5" x14ac:dyDescent="0.25">
      <c r="A50" s="19" t="s">
        <v>88</v>
      </c>
      <c r="B50" s="19" t="s">
        <v>66</v>
      </c>
      <c r="C50" s="19" t="b">
        <f>FALSE</f>
        <v>0</v>
      </c>
      <c r="D50" t="b">
        <f>VLOOKUP(A50,Módulos!A:B,2,FALSE)</f>
        <v>1</v>
      </c>
      <c r="E50" s="19" t="str">
        <f>IF(C50,"Nenhuma",VLOOKUP(B50,Funcoes_Outputs!B:C,2,FALSE))</f>
        <v>calcular_eventos</v>
      </c>
    </row>
    <row r="51" spans="1:5" x14ac:dyDescent="0.25">
      <c r="A51" s="19" t="s">
        <v>88</v>
      </c>
      <c r="B51" s="19" t="s">
        <v>55</v>
      </c>
      <c r="C51" s="19" t="b">
        <f>FALSE</f>
        <v>0</v>
      </c>
      <c r="D51" t="b">
        <f>VLOOKUP(A51,Módulos!A:B,2,FALSE)</f>
        <v>1</v>
      </c>
      <c r="E51" s="19" t="str">
        <f>IF(C51,"Nenhuma",VLOOKUP(B51,Funcoes_Outputs!B:C,2,FALSE))</f>
        <v>calcular_eventos</v>
      </c>
    </row>
    <row r="52" spans="1:5" x14ac:dyDescent="0.25">
      <c r="A52" s="19" t="s">
        <v>88</v>
      </c>
      <c r="B52" s="19" t="s">
        <v>59</v>
      </c>
      <c r="C52" s="19" t="b">
        <f>FALSE</f>
        <v>0</v>
      </c>
      <c r="D52" t="b">
        <f>VLOOKUP(A52,Módulos!A:B,2,FALSE)</f>
        <v>1</v>
      </c>
      <c r="E52" s="19" t="str">
        <f>IF(C52,"Nenhuma",VLOOKUP(B52,Funcoes_Outputs!B:C,2,FALSE))</f>
        <v>calcular_eventos</v>
      </c>
    </row>
    <row r="53" spans="1:5" x14ac:dyDescent="0.25">
      <c r="A53" s="19" t="s">
        <v>88</v>
      </c>
      <c r="B53" s="19" t="s">
        <v>63</v>
      </c>
      <c r="C53" s="19" t="b">
        <f>FALSE</f>
        <v>0</v>
      </c>
      <c r="D53" t="b">
        <f>VLOOKUP(A53,Módulos!A:B,2,FALSE)</f>
        <v>1</v>
      </c>
      <c r="E53" s="19" t="str">
        <f>IF(C53,"Nenhuma",VLOOKUP(B53,Funcoes_Outputs!B:C,2,FALSE))</f>
        <v>calcular_eventos</v>
      </c>
    </row>
    <row r="54" spans="1:5" x14ac:dyDescent="0.25">
      <c r="A54" s="19" t="s">
        <v>88</v>
      </c>
      <c r="B54" s="19" t="s">
        <v>67</v>
      </c>
      <c r="C54" s="19" t="b">
        <f>FALSE</f>
        <v>0</v>
      </c>
      <c r="D54" t="b">
        <f>VLOOKUP(A54,Módulos!A:B,2,FALSE)</f>
        <v>1</v>
      </c>
      <c r="E54" s="19" t="str">
        <f>IF(C54,"Nenhuma",VLOOKUP(B54,Funcoes_Outputs!B:C,2,FALSE))</f>
        <v>calcular_eventos</v>
      </c>
    </row>
    <row r="55" spans="1:5" x14ac:dyDescent="0.25">
      <c r="A55" s="19" t="s">
        <v>88</v>
      </c>
      <c r="B55" s="19" t="s">
        <v>52</v>
      </c>
      <c r="C55" s="19" t="b">
        <f>FALSE</f>
        <v>0</v>
      </c>
      <c r="D55" t="b">
        <f>VLOOKUP(A55,Módulos!A:B,2,FALSE)</f>
        <v>1</v>
      </c>
      <c r="E55" s="19" t="str">
        <f>IF(C55,"Nenhuma",VLOOKUP(B55,Funcoes_Outputs!B:C,2,FALSE))</f>
        <v>calcular_eventos</v>
      </c>
    </row>
    <row r="56" spans="1:5" x14ac:dyDescent="0.25">
      <c r="A56" s="19" t="s">
        <v>88</v>
      </c>
      <c r="B56" s="19" t="s">
        <v>56</v>
      </c>
      <c r="C56" s="19" t="b">
        <f>FALSE</f>
        <v>0</v>
      </c>
      <c r="D56" t="b">
        <f>VLOOKUP(A56,Módulos!A:B,2,FALSE)</f>
        <v>1</v>
      </c>
      <c r="E56" s="19" t="str">
        <f>IF(C56,"Nenhuma",VLOOKUP(B56,Funcoes_Outputs!B:C,2,FALSE))</f>
        <v>calcular_eventos</v>
      </c>
    </row>
    <row r="57" spans="1:5" x14ac:dyDescent="0.25">
      <c r="A57" s="19" t="s">
        <v>88</v>
      </c>
      <c r="B57" s="19" t="s">
        <v>60</v>
      </c>
      <c r="C57" s="19" t="b">
        <f>FALSE</f>
        <v>0</v>
      </c>
      <c r="D57" t="b">
        <f>VLOOKUP(A57,Módulos!A:B,2,FALSE)</f>
        <v>1</v>
      </c>
      <c r="E57" s="19" t="str">
        <f>IF(C57,"Nenhuma",VLOOKUP(B57,Funcoes_Outputs!B:C,2,FALSE))</f>
        <v>calcular_eventos</v>
      </c>
    </row>
    <row r="58" spans="1:5" x14ac:dyDescent="0.25">
      <c r="A58" s="19" t="s">
        <v>88</v>
      </c>
      <c r="B58" s="19" t="s">
        <v>64</v>
      </c>
      <c r="C58" s="19" t="b">
        <f>FALSE</f>
        <v>0</v>
      </c>
      <c r="D58" t="b">
        <f>VLOOKUP(A58,Módulos!A:B,2,FALSE)</f>
        <v>1</v>
      </c>
      <c r="E58" s="19" t="str">
        <f>IF(C58,"Nenhuma",VLOOKUP(B58,Funcoes_Outputs!B:C,2,FALSE))</f>
        <v>calcular_eventos</v>
      </c>
    </row>
    <row r="59" spans="1:5" x14ac:dyDescent="0.25">
      <c r="A59" s="19" t="s">
        <v>88</v>
      </c>
      <c r="B59" s="19" t="s">
        <v>53</v>
      </c>
      <c r="C59" s="19" t="b">
        <f>FALSE</f>
        <v>0</v>
      </c>
      <c r="D59" t="b">
        <f>VLOOKUP(A59,Módulos!A:B,2,FALSE)</f>
        <v>1</v>
      </c>
      <c r="E59" s="19" t="str">
        <f>IF(C59,"Nenhuma",VLOOKUP(B59,Funcoes_Outputs!B:C,2,FALSE))</f>
        <v>calcular_eventos</v>
      </c>
    </row>
    <row r="60" spans="1:5" x14ac:dyDescent="0.25">
      <c r="A60" s="19" t="s">
        <v>88</v>
      </c>
      <c r="B60" s="19" t="s">
        <v>57</v>
      </c>
      <c r="C60" s="19" t="b">
        <f>FALSE</f>
        <v>0</v>
      </c>
      <c r="D60" t="b">
        <f>VLOOKUP(A60,Módulos!A:B,2,FALSE)</f>
        <v>1</v>
      </c>
      <c r="E60" s="19" t="str">
        <f>IF(C60,"Nenhuma",VLOOKUP(B60,Funcoes_Outputs!B:C,2,FALSE))</f>
        <v>calcular_eventos</v>
      </c>
    </row>
    <row r="61" spans="1:5" x14ac:dyDescent="0.25">
      <c r="A61" s="19" t="s">
        <v>88</v>
      </c>
      <c r="B61" s="19" t="s">
        <v>61</v>
      </c>
      <c r="C61" s="19" t="b">
        <f>FALSE</f>
        <v>0</v>
      </c>
      <c r="D61" t="b">
        <f>VLOOKUP(A61,Módulos!A:B,2,FALSE)</f>
        <v>1</v>
      </c>
      <c r="E61" s="19" t="str">
        <f>IF(C61,"Nenhuma",VLOOKUP(B61,Funcoes_Outputs!B:C,2,FALSE))</f>
        <v>calcular_eventos</v>
      </c>
    </row>
    <row r="62" spans="1:5" x14ac:dyDescent="0.25">
      <c r="A62" s="19" t="s">
        <v>88</v>
      </c>
      <c r="B62" s="19" t="s">
        <v>65</v>
      </c>
      <c r="C62" s="19" t="b">
        <f>FALSE</f>
        <v>0</v>
      </c>
      <c r="D62" t="b">
        <f>VLOOKUP(A62,Módulos!A:B,2,FALSE)</f>
        <v>1</v>
      </c>
      <c r="E62" s="19" t="str">
        <f>IF(C62,"Nenhuma",VLOOKUP(B62,Funcoes_Outputs!B:C,2,FALSE))</f>
        <v>calcular_eventos</v>
      </c>
    </row>
    <row r="63" spans="1:5" x14ac:dyDescent="0.25">
      <c r="A63" s="19" t="s">
        <v>88</v>
      </c>
      <c r="B63" s="19" t="s">
        <v>328</v>
      </c>
      <c r="C63" s="19" t="b">
        <f>TRUE</f>
        <v>1</v>
      </c>
      <c r="D63" t="b">
        <f>VLOOKUP(A63,Módulos!A:B,2,FALSE)</f>
        <v>1</v>
      </c>
      <c r="E63" s="19" t="str">
        <f>IF(C63,"Nenhuma",VLOOKUP(B63,Funcoes_Outputs!B:C,2,FALSE))</f>
        <v>Nenhuma</v>
      </c>
    </row>
    <row r="64" spans="1:5" x14ac:dyDescent="0.25">
      <c r="A64" s="19" t="s">
        <v>88</v>
      </c>
      <c r="B64" s="19" t="s">
        <v>329</v>
      </c>
      <c r="C64" s="19" t="b">
        <f>TRUE</f>
        <v>1</v>
      </c>
      <c r="D64" t="b">
        <f>VLOOKUP(A64,Módulos!A:B,2,FALSE)</f>
        <v>1</v>
      </c>
      <c r="E64" s="19" t="str">
        <f>IF(C64,"Nenhuma",VLOOKUP(B64,Funcoes_Outputs!B:C,2,FALSE))</f>
        <v>Nenhuma</v>
      </c>
    </row>
    <row r="65" spans="1:5" x14ac:dyDescent="0.25">
      <c r="A65" s="19" t="s">
        <v>88</v>
      </c>
      <c r="B65" s="19" t="s">
        <v>330</v>
      </c>
      <c r="C65" s="19" t="b">
        <f>TRUE</f>
        <v>1</v>
      </c>
      <c r="D65" t="b">
        <f>VLOOKUP(A65,Módulos!A:B,2,FALSE)</f>
        <v>1</v>
      </c>
      <c r="E65" s="19" t="str">
        <f>IF(C65,"Nenhuma",VLOOKUP(B65,Funcoes_Outputs!B:C,2,FALSE))</f>
        <v>Nenhuma</v>
      </c>
    </row>
    <row r="66" spans="1:5" x14ac:dyDescent="0.25">
      <c r="A66" s="19" t="s">
        <v>88</v>
      </c>
      <c r="B66" s="19" t="s">
        <v>331</v>
      </c>
      <c r="C66" s="19" t="b">
        <f>TRUE</f>
        <v>1</v>
      </c>
      <c r="D66" t="b">
        <f>VLOOKUP(A66,Módulos!A:B,2,FALSE)</f>
        <v>1</v>
      </c>
      <c r="E66" s="19" t="str">
        <f>IF(C66,"Nenhuma",VLOOKUP(B66,Funcoes_Outputs!B:C,2,FALSE))</f>
        <v>Nenhuma</v>
      </c>
    </row>
    <row r="67" spans="1:5" x14ac:dyDescent="0.25">
      <c r="A67" s="19" t="s">
        <v>88</v>
      </c>
      <c r="B67" s="19" t="s">
        <v>95</v>
      </c>
      <c r="C67" s="19" t="b">
        <f>TRUE</f>
        <v>1</v>
      </c>
      <c r="D67" t="b">
        <f>VLOOKUP(A67,Módulos!A:B,2,FALSE)</f>
        <v>1</v>
      </c>
      <c r="E67" s="19" t="str">
        <f>IF(C67,"Nenhuma",VLOOKUP(B67,Funcoes_Outputs!B:C,2,FALSE))</f>
        <v>Nenhuma</v>
      </c>
    </row>
    <row r="68" spans="1:5" x14ac:dyDescent="0.25">
      <c r="A68" s="19" t="s">
        <v>88</v>
      </c>
      <c r="B68" s="19" t="s">
        <v>96</v>
      </c>
      <c r="C68" s="19" t="b">
        <f>TRUE</f>
        <v>1</v>
      </c>
      <c r="D68" t="b">
        <f>VLOOKUP(A68,Módulos!A:B,2,FALSE)</f>
        <v>1</v>
      </c>
      <c r="E68" s="19" t="str">
        <f>IF(C68,"Nenhuma",VLOOKUP(B68,Funcoes_Outputs!B:C,2,FALSE))</f>
        <v>Nenhuma</v>
      </c>
    </row>
    <row r="69" spans="1:5" x14ac:dyDescent="0.25">
      <c r="A69" s="19" t="s">
        <v>88</v>
      </c>
      <c r="B69" s="19" t="s">
        <v>97</v>
      </c>
      <c r="C69" s="19" t="b">
        <f>TRUE</f>
        <v>1</v>
      </c>
      <c r="D69" t="b">
        <f>VLOOKUP(A69,Módulos!A:B,2,FALSE)</f>
        <v>1</v>
      </c>
      <c r="E69" s="19" t="str">
        <f>IF(C69,"Nenhuma",VLOOKUP(B69,Funcoes_Outputs!B:C,2,FALSE))</f>
        <v>Nenhuma</v>
      </c>
    </row>
    <row r="70" spans="1:5" x14ac:dyDescent="0.25">
      <c r="A70" s="19" t="s">
        <v>88</v>
      </c>
      <c r="B70" s="19" t="s">
        <v>98</v>
      </c>
      <c r="C70" s="19" t="b">
        <f>TRUE</f>
        <v>1</v>
      </c>
      <c r="D70" t="b">
        <f>VLOOKUP(A70,Módulos!A:B,2,FALSE)</f>
        <v>1</v>
      </c>
      <c r="E70" s="19" t="str">
        <f>IF(C70,"Nenhuma",VLOOKUP(B70,Funcoes_Outputs!B:C,2,FALSE))</f>
        <v>Nenhuma</v>
      </c>
    </row>
    <row r="71" spans="1:5" x14ac:dyDescent="0.25">
      <c r="A71" s="19" t="s">
        <v>88</v>
      </c>
      <c r="B71" s="19" t="s">
        <v>99</v>
      </c>
      <c r="C71" s="19" t="b">
        <f>TRUE</f>
        <v>1</v>
      </c>
      <c r="D71" t="b">
        <f>VLOOKUP(A71,Módulos!A:B,2,FALSE)</f>
        <v>1</v>
      </c>
      <c r="E71" s="19" t="str">
        <f>IF(C71,"Nenhuma",VLOOKUP(B71,Funcoes_Outputs!B:C,2,FALSE))</f>
        <v>Nenhuma</v>
      </c>
    </row>
    <row r="72" spans="1:5" x14ac:dyDescent="0.25">
      <c r="A72" s="19" t="s">
        <v>88</v>
      </c>
      <c r="B72" s="19" t="s">
        <v>100</v>
      </c>
      <c r="C72" s="19" t="b">
        <f>TRUE</f>
        <v>1</v>
      </c>
      <c r="D72" t="b">
        <f>VLOOKUP(A72,Módulos!A:B,2,FALSE)</f>
        <v>1</v>
      </c>
      <c r="E72" s="19" t="str">
        <f>IF(C72,"Nenhuma",VLOOKUP(B72,Funcoes_Outputs!B:C,2,FALSE))</f>
        <v>Nenhuma</v>
      </c>
    </row>
    <row r="73" spans="1:5" x14ac:dyDescent="0.25">
      <c r="A73" s="19" t="s">
        <v>88</v>
      </c>
      <c r="B73" s="19" t="s">
        <v>87</v>
      </c>
      <c r="C73" s="19" t="b">
        <f>TRUE</f>
        <v>1</v>
      </c>
      <c r="D73" t="b">
        <f>VLOOKUP(A73,Módulos!A:B,2,FALSE)</f>
        <v>1</v>
      </c>
      <c r="E73" s="19" t="str">
        <f>IF(C73,"Nenhuma",VLOOKUP(B73,Funcoes_Outputs!B:C,2,FALSE))</f>
        <v>Nenhuma</v>
      </c>
    </row>
    <row r="74" spans="1:5" x14ac:dyDescent="0.25">
      <c r="A74" s="19" t="s">
        <v>107</v>
      </c>
      <c r="B74" s="19" t="s">
        <v>108</v>
      </c>
      <c r="C74" s="19" t="b">
        <f>TRUE</f>
        <v>1</v>
      </c>
      <c r="D74" t="b">
        <f>VLOOKUP(A74,Módulos!A:B,2,FALSE)</f>
        <v>0</v>
      </c>
      <c r="E74" s="19" t="str">
        <f>IF(C74,"Nenhuma",VLOOKUP(B74,Funcoes_Outputs!B:C,2,FALSE))</f>
        <v>Nenhuma</v>
      </c>
    </row>
    <row r="75" spans="1:5" x14ac:dyDescent="0.25">
      <c r="A75" s="19" t="s">
        <v>107</v>
      </c>
      <c r="B75" s="19" t="s">
        <v>13</v>
      </c>
      <c r="C75" s="19" t="b">
        <f>TRUE</f>
        <v>1</v>
      </c>
      <c r="D75" t="b">
        <f>VLOOKUP(A75,Módulos!A:B,2,FALSE)</f>
        <v>0</v>
      </c>
      <c r="E75" s="19" t="str">
        <f>IF(C75,"Nenhuma",VLOOKUP(B75,Funcoes_Outputs!B:C,2,FALSE))</f>
        <v>Nenhuma</v>
      </c>
    </row>
    <row r="76" spans="1:5" x14ac:dyDescent="0.25">
      <c r="A76" s="19" t="s">
        <v>107</v>
      </c>
      <c r="B76" s="19" t="s">
        <v>1</v>
      </c>
      <c r="C76" s="19" t="b">
        <f>TRUE</f>
        <v>1</v>
      </c>
      <c r="D76" t="b">
        <f>VLOOKUP(A76,Módulos!A:B,2,FALSE)</f>
        <v>0</v>
      </c>
      <c r="E76" s="19" t="str">
        <f>IF(C76,"Nenhuma",VLOOKUP(B76,Funcoes_Outputs!B:C,2,FALSE))</f>
        <v>Nenhuma</v>
      </c>
    </row>
    <row r="77" spans="1:5" x14ac:dyDescent="0.25">
      <c r="A77" s="19" t="s">
        <v>107</v>
      </c>
      <c r="B77" s="19" t="s">
        <v>14</v>
      </c>
      <c r="C77" s="19" t="b">
        <f>TRUE</f>
        <v>1</v>
      </c>
      <c r="D77" t="b">
        <f>VLOOKUP(A77,Módulos!A:B,2,FALSE)</f>
        <v>0</v>
      </c>
      <c r="E77" s="19" t="str">
        <f>IF(C77,"Nenhuma",VLOOKUP(B77,Funcoes_Outputs!B:C,2,FALSE))</f>
        <v>Nenhuma</v>
      </c>
    </row>
    <row r="78" spans="1:5" x14ac:dyDescent="0.25">
      <c r="A78" s="19" t="s">
        <v>111</v>
      </c>
      <c r="B78" s="19" t="s">
        <v>113</v>
      </c>
      <c r="C78" s="19" t="b">
        <f>TRUE</f>
        <v>1</v>
      </c>
      <c r="D78" t="b">
        <f>VLOOKUP(A78,Módulos!A:B,2,FALSE)</f>
        <v>0</v>
      </c>
      <c r="E78" s="19" t="str">
        <f>IF(C78,"Nenhuma",VLOOKUP(B78,Funcoes_Outputs!B:C,2,FALSE))</f>
        <v>Nenhuma</v>
      </c>
    </row>
    <row r="79" spans="1:5" x14ac:dyDescent="0.25">
      <c r="A79" s="19" t="s">
        <v>111</v>
      </c>
      <c r="B79" s="19" t="s">
        <v>54</v>
      </c>
      <c r="C79" s="19" t="b">
        <f>FALSE</f>
        <v>0</v>
      </c>
      <c r="D79" t="b">
        <f>VLOOKUP(A79,Módulos!A:B,2,FALSE)</f>
        <v>0</v>
      </c>
      <c r="E79" s="19" t="str">
        <f>IF(C79,"Nenhuma",VLOOKUP(B79,Funcoes_Outputs!B:C,2,FALSE))</f>
        <v>calcular_eventos</v>
      </c>
    </row>
    <row r="80" spans="1:5" x14ac:dyDescent="0.25">
      <c r="A80" s="19" t="s">
        <v>111</v>
      </c>
      <c r="B80" s="19" t="s">
        <v>62</v>
      </c>
      <c r="C80" s="19" t="b">
        <f>FALSE</f>
        <v>0</v>
      </c>
      <c r="D80" t="b">
        <f>VLOOKUP(A80,Módulos!A:B,2,FALSE)</f>
        <v>0</v>
      </c>
      <c r="E80" s="19" t="str">
        <f>IF(C80,"Nenhuma",VLOOKUP(B80,Funcoes_Outputs!B:C,2,FALSE))</f>
        <v>calcular_eventos</v>
      </c>
    </row>
    <row r="81" spans="1:5" x14ac:dyDescent="0.25">
      <c r="A81" s="19" t="s">
        <v>111</v>
      </c>
      <c r="B81" s="19" t="s">
        <v>52</v>
      </c>
      <c r="C81" s="19" t="b">
        <f>FALSE</f>
        <v>0</v>
      </c>
      <c r="D81" t="b">
        <f>VLOOKUP(A81,Módulos!A:B,2,FALSE)</f>
        <v>0</v>
      </c>
      <c r="E81" s="19" t="str">
        <f>IF(C81,"Nenhuma",VLOOKUP(B81,Funcoes_Outputs!B:C,2,FALSE))</f>
        <v>calcular_eventos</v>
      </c>
    </row>
    <row r="82" spans="1:5" x14ac:dyDescent="0.25">
      <c r="A82" s="19" t="s">
        <v>111</v>
      </c>
      <c r="B82" s="19" t="s">
        <v>60</v>
      </c>
      <c r="C82" s="19" t="b">
        <f>FALSE</f>
        <v>0</v>
      </c>
      <c r="D82" t="b">
        <f>VLOOKUP(A82,Módulos!A:B,2,FALSE)</f>
        <v>0</v>
      </c>
      <c r="E82" s="19" t="str">
        <f>IF(C82,"Nenhuma",VLOOKUP(B82,Funcoes_Outputs!B:C,2,FALSE))</f>
        <v>calcular_eventos</v>
      </c>
    </row>
    <row r="83" spans="1:5" x14ac:dyDescent="0.25">
      <c r="A83" s="19" t="s">
        <v>111</v>
      </c>
      <c r="B83" s="19" t="s">
        <v>53</v>
      </c>
      <c r="C83" s="19" t="b">
        <f>FALSE</f>
        <v>0</v>
      </c>
      <c r="D83" t="b">
        <f>VLOOKUP(A83,Módulos!A:B,2,FALSE)</f>
        <v>0</v>
      </c>
      <c r="E83" s="19" t="str">
        <f>IF(C83,"Nenhuma",VLOOKUP(B83,Funcoes_Outputs!B:C,2,FALSE))</f>
        <v>calcular_eventos</v>
      </c>
    </row>
    <row r="84" spans="1:5" x14ac:dyDescent="0.25">
      <c r="A84" s="19" t="s">
        <v>111</v>
      </c>
      <c r="B84" s="19" t="s">
        <v>61</v>
      </c>
      <c r="C84" s="19" t="b">
        <f>FALSE</f>
        <v>0</v>
      </c>
      <c r="D84" t="b">
        <f>VLOOKUP(A84,Módulos!A:B,2,FALSE)</f>
        <v>0</v>
      </c>
      <c r="E84" s="19" t="str">
        <f>IF(C84,"Nenhuma",VLOOKUP(B84,Funcoes_Outputs!B:C,2,FALSE))</f>
        <v>calcular_eventos</v>
      </c>
    </row>
    <row r="85" spans="1:5" x14ac:dyDescent="0.25">
      <c r="A85" s="19" t="s">
        <v>116</v>
      </c>
      <c r="B85" s="19" t="s">
        <v>115</v>
      </c>
      <c r="C85" s="19" t="b">
        <f>TRUE</f>
        <v>1</v>
      </c>
      <c r="D85" t="b">
        <f>VLOOKUP(A85,Módulos!A:B,2,FALSE)</f>
        <v>0</v>
      </c>
      <c r="E85" s="19" t="str">
        <f>IF(C85,"Nenhuma",VLOOKUP(B85,Funcoes_Outputs!B:C,2,FALSE))</f>
        <v>Nenhuma</v>
      </c>
    </row>
    <row r="86" spans="1:5" x14ac:dyDescent="0.25">
      <c r="A86" s="19" t="s">
        <v>116</v>
      </c>
      <c r="B86" s="19" t="s">
        <v>54</v>
      </c>
      <c r="C86" s="19" t="b">
        <f>FALSE</f>
        <v>0</v>
      </c>
      <c r="D86" t="b">
        <f>VLOOKUP(A86,Módulos!A:B,2,FALSE)</f>
        <v>0</v>
      </c>
      <c r="E86" s="19" t="str">
        <f>IF(C86,"Nenhuma",VLOOKUP(B86,Funcoes_Outputs!B:C,2,FALSE))</f>
        <v>calcular_eventos</v>
      </c>
    </row>
    <row r="87" spans="1:5" x14ac:dyDescent="0.25">
      <c r="A87" s="19" t="s">
        <v>116</v>
      </c>
      <c r="B87" s="19" t="s">
        <v>62</v>
      </c>
      <c r="C87" s="19" t="b">
        <f>FALSE</f>
        <v>0</v>
      </c>
      <c r="D87" t="b">
        <f>VLOOKUP(A87,Módulos!A:B,2,FALSE)</f>
        <v>0</v>
      </c>
      <c r="E87" s="19" t="str">
        <f>IF(C87,"Nenhuma",VLOOKUP(B87,Funcoes_Outputs!B:C,2,FALSE))</f>
        <v>calcular_eventos</v>
      </c>
    </row>
    <row r="88" spans="1:5" x14ac:dyDescent="0.25">
      <c r="A88" s="19" t="s">
        <v>116</v>
      </c>
      <c r="B88" s="19" t="s">
        <v>55</v>
      </c>
      <c r="C88" s="19" t="b">
        <f>FALSE</f>
        <v>0</v>
      </c>
      <c r="D88" t="b">
        <f>VLOOKUP(A88,Módulos!A:B,2,FALSE)</f>
        <v>0</v>
      </c>
      <c r="E88" s="19" t="str">
        <f>IF(C88,"Nenhuma",VLOOKUP(B88,Funcoes_Outputs!B:C,2,FALSE))</f>
        <v>calcular_eventos</v>
      </c>
    </row>
    <row r="89" spans="1:5" x14ac:dyDescent="0.25">
      <c r="A89" s="19" t="s">
        <v>116</v>
      </c>
      <c r="B89" s="19" t="s">
        <v>63</v>
      </c>
      <c r="C89" s="19" t="b">
        <f>FALSE</f>
        <v>0</v>
      </c>
      <c r="D89" t="b">
        <f>VLOOKUP(A89,Módulos!A:B,2,FALSE)</f>
        <v>0</v>
      </c>
      <c r="E89" s="19" t="str">
        <f>IF(C89,"Nenhuma",VLOOKUP(B89,Funcoes_Outputs!B:C,2,FALSE))</f>
        <v>calcular_eventos</v>
      </c>
    </row>
    <row r="90" spans="1:5" x14ac:dyDescent="0.25">
      <c r="A90" s="19" t="s">
        <v>116</v>
      </c>
      <c r="B90" s="19" t="s">
        <v>52</v>
      </c>
      <c r="C90" s="19" t="b">
        <f>FALSE</f>
        <v>0</v>
      </c>
      <c r="D90" t="b">
        <f>VLOOKUP(A90,Módulos!A:B,2,FALSE)</f>
        <v>0</v>
      </c>
      <c r="E90" s="19" t="str">
        <f>IF(C90,"Nenhuma",VLOOKUP(B90,Funcoes_Outputs!B:C,2,FALSE))</f>
        <v>calcular_eventos</v>
      </c>
    </row>
    <row r="91" spans="1:5" x14ac:dyDescent="0.25">
      <c r="A91" s="19" t="s">
        <v>116</v>
      </c>
      <c r="B91" s="19" t="s">
        <v>60</v>
      </c>
      <c r="C91" s="19" t="b">
        <f>FALSE</f>
        <v>0</v>
      </c>
      <c r="D91" t="b">
        <f>VLOOKUP(A91,Módulos!A:B,2,FALSE)</f>
        <v>0</v>
      </c>
      <c r="E91" s="19" t="str">
        <f>IF(C91,"Nenhuma",VLOOKUP(B91,Funcoes_Outputs!B:C,2,FALSE))</f>
        <v>calcular_eventos</v>
      </c>
    </row>
    <row r="92" spans="1:5" x14ac:dyDescent="0.25">
      <c r="A92" s="19" t="s">
        <v>116</v>
      </c>
      <c r="B92" s="19" t="s">
        <v>53</v>
      </c>
      <c r="C92" s="19" t="b">
        <f>FALSE</f>
        <v>0</v>
      </c>
      <c r="D92" t="b">
        <f>VLOOKUP(A92,Módulos!A:B,2,FALSE)</f>
        <v>0</v>
      </c>
      <c r="E92" s="19" t="str">
        <f>IF(C92,"Nenhuma",VLOOKUP(B92,Funcoes_Outputs!B:C,2,FALSE))</f>
        <v>calcular_eventos</v>
      </c>
    </row>
    <row r="93" spans="1:5" x14ac:dyDescent="0.25">
      <c r="A93" s="19" t="s">
        <v>116</v>
      </c>
      <c r="B93" s="19" t="s">
        <v>61</v>
      </c>
      <c r="C93" s="19" t="b">
        <f>FALSE</f>
        <v>0</v>
      </c>
      <c r="D93" t="b">
        <f>VLOOKUP(A93,Módulos!A:B,2,FALSE)</f>
        <v>0</v>
      </c>
      <c r="E93" s="19" t="str">
        <f>IF(C93,"Nenhuma",VLOOKUP(B93,Funcoes_Outputs!B:C,2,FALSE))</f>
        <v>calcular_eventos</v>
      </c>
    </row>
    <row r="94" spans="1:5" x14ac:dyDescent="0.25">
      <c r="A94" s="19" t="s">
        <v>119</v>
      </c>
      <c r="B94" s="19" t="s">
        <v>120</v>
      </c>
      <c r="C94" s="19" t="b">
        <f>TRUE</f>
        <v>1</v>
      </c>
      <c r="D94" t="b">
        <f>VLOOKUP(A94,Módulos!A:B,2,FALSE)</f>
        <v>0</v>
      </c>
      <c r="E94" s="19" t="str">
        <f>IF(C94,"Nenhuma",VLOOKUP(B94,Funcoes_Outputs!B:C,2,FALSE))</f>
        <v>Nenhuma</v>
      </c>
    </row>
    <row r="95" spans="1:5" x14ac:dyDescent="0.25">
      <c r="A95" s="19" t="s">
        <v>119</v>
      </c>
      <c r="B95" s="19" t="s">
        <v>54</v>
      </c>
      <c r="C95" s="19" t="b">
        <f>FALSE</f>
        <v>0</v>
      </c>
      <c r="D95" t="b">
        <f>VLOOKUP(A95,Módulos!A:B,2,FALSE)</f>
        <v>0</v>
      </c>
      <c r="E95" s="19" t="str">
        <f>IF(C95,"Nenhuma",VLOOKUP(B95,Funcoes_Outputs!B:C,2,FALSE))</f>
        <v>calcular_eventos</v>
      </c>
    </row>
    <row r="96" spans="1:5" x14ac:dyDescent="0.25">
      <c r="A96" s="19" t="s">
        <v>119</v>
      </c>
      <c r="B96" s="19" t="s">
        <v>62</v>
      </c>
      <c r="C96" s="19" t="b">
        <f>FALSE</f>
        <v>0</v>
      </c>
      <c r="D96" t="b">
        <f>VLOOKUP(A96,Módulos!A:B,2,FALSE)</f>
        <v>0</v>
      </c>
      <c r="E96" s="19" t="str">
        <f>IF(C96,"Nenhuma",VLOOKUP(B96,Funcoes_Outputs!B:C,2,FALSE))</f>
        <v>calcular_eventos</v>
      </c>
    </row>
    <row r="97" spans="1:5" x14ac:dyDescent="0.25">
      <c r="A97" s="19" t="s">
        <v>119</v>
      </c>
      <c r="B97" s="19" t="s">
        <v>55</v>
      </c>
      <c r="C97" s="19" t="b">
        <f>FALSE</f>
        <v>0</v>
      </c>
      <c r="D97" t="b">
        <f>VLOOKUP(A97,Módulos!A:B,2,FALSE)</f>
        <v>0</v>
      </c>
      <c r="E97" s="19" t="str">
        <f>IF(C97,"Nenhuma",VLOOKUP(B97,Funcoes_Outputs!B:C,2,FALSE))</f>
        <v>calcular_eventos</v>
      </c>
    </row>
    <row r="98" spans="1:5" x14ac:dyDescent="0.25">
      <c r="A98" s="19" t="s">
        <v>119</v>
      </c>
      <c r="B98" s="19" t="s">
        <v>63</v>
      </c>
      <c r="C98" s="19" t="b">
        <f>FALSE</f>
        <v>0</v>
      </c>
      <c r="D98" t="b">
        <f>VLOOKUP(A98,Módulos!A:B,2,FALSE)</f>
        <v>0</v>
      </c>
      <c r="E98" s="19" t="str">
        <f>IF(C98,"Nenhuma",VLOOKUP(B98,Funcoes_Outputs!B:C,2,FALSE))</f>
        <v>calcular_eventos</v>
      </c>
    </row>
    <row r="99" spans="1:5" x14ac:dyDescent="0.25">
      <c r="A99" s="19" t="s">
        <v>119</v>
      </c>
      <c r="B99" s="19" t="s">
        <v>52</v>
      </c>
      <c r="C99" s="19" t="b">
        <f>FALSE</f>
        <v>0</v>
      </c>
      <c r="D99" t="b">
        <f>VLOOKUP(A99,Módulos!A:B,2,FALSE)</f>
        <v>0</v>
      </c>
      <c r="E99" s="19" t="str">
        <f>IF(C99,"Nenhuma",VLOOKUP(B99,Funcoes_Outputs!B:C,2,FALSE))</f>
        <v>calcular_eventos</v>
      </c>
    </row>
    <row r="100" spans="1:5" x14ac:dyDescent="0.25">
      <c r="A100" s="19" t="s">
        <v>119</v>
      </c>
      <c r="B100" s="19" t="s">
        <v>60</v>
      </c>
      <c r="C100" s="19" t="b">
        <f>FALSE</f>
        <v>0</v>
      </c>
      <c r="D100" t="b">
        <f>VLOOKUP(A100,Módulos!A:B,2,FALSE)</f>
        <v>0</v>
      </c>
      <c r="E100" s="19" t="str">
        <f>IF(C100,"Nenhuma",VLOOKUP(B100,Funcoes_Outputs!B:C,2,FALSE))</f>
        <v>calcular_eventos</v>
      </c>
    </row>
    <row r="101" spans="1:5" x14ac:dyDescent="0.25">
      <c r="A101" s="19" t="s">
        <v>119</v>
      </c>
      <c r="B101" s="19" t="s">
        <v>53</v>
      </c>
      <c r="C101" s="19" t="b">
        <f>FALSE</f>
        <v>0</v>
      </c>
      <c r="D101" t="b">
        <f>VLOOKUP(A101,Módulos!A:B,2,FALSE)</f>
        <v>0</v>
      </c>
      <c r="E101" s="19" t="str">
        <f>IF(C101,"Nenhuma",VLOOKUP(B101,Funcoes_Outputs!B:C,2,FALSE))</f>
        <v>calcular_eventos</v>
      </c>
    </row>
    <row r="102" spans="1:5" x14ac:dyDescent="0.25">
      <c r="A102" s="19" t="s">
        <v>119</v>
      </c>
      <c r="B102" s="19" t="s">
        <v>61</v>
      </c>
      <c r="C102" s="19" t="b">
        <f>FALSE</f>
        <v>0</v>
      </c>
      <c r="D102" t="b">
        <f>VLOOKUP(A102,Módulos!A:B,2,FALSE)</f>
        <v>0</v>
      </c>
      <c r="E102" s="19" t="str">
        <f>IF(C102,"Nenhuma",VLOOKUP(B102,Funcoes_Outputs!B:C,2,FALSE))</f>
        <v>calcular_eventos</v>
      </c>
    </row>
    <row r="103" spans="1:5" x14ac:dyDescent="0.25">
      <c r="A103" s="19" t="s">
        <v>123</v>
      </c>
      <c r="B103" s="19" t="s">
        <v>1</v>
      </c>
      <c r="C103" s="19" t="b">
        <f>TRUE</f>
        <v>1</v>
      </c>
      <c r="D103" t="b">
        <f>VLOOKUP(A103,Módulos!A:B,2,FALSE)</f>
        <v>0</v>
      </c>
      <c r="E103" s="19" t="str">
        <f>IF(C103,"Nenhuma",VLOOKUP(B103,Funcoes_Outputs!B:C,2,FALSE))</f>
        <v>Nenhuma</v>
      </c>
    </row>
    <row r="104" spans="1:5" x14ac:dyDescent="0.25">
      <c r="A104" s="19" t="s">
        <v>123</v>
      </c>
      <c r="B104" s="19" t="s">
        <v>54</v>
      </c>
      <c r="C104" s="19" t="b">
        <f>FALSE</f>
        <v>0</v>
      </c>
      <c r="D104" t="b">
        <f>VLOOKUP(A104,Módulos!A:B,2,FALSE)</f>
        <v>0</v>
      </c>
      <c r="E104" s="19" t="str">
        <f>IF(C104,"Nenhuma",VLOOKUP(B104,Funcoes_Outputs!B:C,2,FALSE))</f>
        <v>calcular_eventos</v>
      </c>
    </row>
    <row r="105" spans="1:5" x14ac:dyDescent="0.25">
      <c r="A105" s="19" t="s">
        <v>123</v>
      </c>
      <c r="B105" s="19" t="s">
        <v>58</v>
      </c>
      <c r="C105" s="19" t="b">
        <f>FALSE</f>
        <v>0</v>
      </c>
      <c r="D105" t="b">
        <f>VLOOKUP(A105,Módulos!A:B,2,FALSE)</f>
        <v>0</v>
      </c>
      <c r="E105" s="19" t="str">
        <f>IF(C105,"Nenhuma",VLOOKUP(B105,Funcoes_Outputs!B:C,2,FALSE))</f>
        <v>calcular_eventos</v>
      </c>
    </row>
    <row r="106" spans="1:5" x14ac:dyDescent="0.25">
      <c r="A106" s="19" t="s">
        <v>123</v>
      </c>
      <c r="B106" s="19" t="s">
        <v>62</v>
      </c>
      <c r="C106" s="19" t="b">
        <f>FALSE</f>
        <v>0</v>
      </c>
      <c r="D106" t="b">
        <f>VLOOKUP(A106,Módulos!A:B,2,FALSE)</f>
        <v>0</v>
      </c>
      <c r="E106" s="19" t="str">
        <f>IF(C106,"Nenhuma",VLOOKUP(B106,Funcoes_Outputs!B:C,2,FALSE))</f>
        <v>calcular_eventos</v>
      </c>
    </row>
    <row r="107" spans="1:5" x14ac:dyDescent="0.25">
      <c r="A107" s="19" t="s">
        <v>123</v>
      </c>
      <c r="B107" s="19" t="s">
        <v>66</v>
      </c>
      <c r="C107" s="19" t="b">
        <f>FALSE</f>
        <v>0</v>
      </c>
      <c r="D107" t="b">
        <f>VLOOKUP(A107,Módulos!A:B,2,FALSE)</f>
        <v>0</v>
      </c>
      <c r="E107" s="19" t="str">
        <f>IF(C107,"Nenhuma",VLOOKUP(B107,Funcoes_Outputs!B:C,2,FALSE))</f>
        <v>calcular_eventos</v>
      </c>
    </row>
    <row r="108" spans="1:5" x14ac:dyDescent="0.25">
      <c r="A108" s="19" t="s">
        <v>123</v>
      </c>
      <c r="B108" s="19" t="s">
        <v>55</v>
      </c>
      <c r="C108" s="19" t="b">
        <f>FALSE</f>
        <v>0</v>
      </c>
      <c r="D108" t="b">
        <f>VLOOKUP(A108,Módulos!A:B,2,FALSE)</f>
        <v>0</v>
      </c>
      <c r="E108" s="19" t="str">
        <f>IF(C108,"Nenhuma",VLOOKUP(B108,Funcoes_Outputs!B:C,2,FALSE))</f>
        <v>calcular_eventos</v>
      </c>
    </row>
    <row r="109" spans="1:5" x14ac:dyDescent="0.25">
      <c r="A109" s="19" t="s">
        <v>123</v>
      </c>
      <c r="B109" s="19" t="s">
        <v>59</v>
      </c>
      <c r="C109" s="19" t="b">
        <f>FALSE</f>
        <v>0</v>
      </c>
      <c r="D109" t="b">
        <f>VLOOKUP(A109,Módulos!A:B,2,FALSE)</f>
        <v>0</v>
      </c>
      <c r="E109" s="19" t="str">
        <f>IF(C109,"Nenhuma",VLOOKUP(B109,Funcoes_Outputs!B:C,2,FALSE))</f>
        <v>calcular_eventos</v>
      </c>
    </row>
    <row r="110" spans="1:5" x14ac:dyDescent="0.25">
      <c r="A110" s="19" t="s">
        <v>123</v>
      </c>
      <c r="B110" s="19" t="s">
        <v>63</v>
      </c>
      <c r="C110" s="19" t="b">
        <f>FALSE</f>
        <v>0</v>
      </c>
      <c r="D110" t="b">
        <f>VLOOKUP(A110,Módulos!A:B,2,FALSE)</f>
        <v>0</v>
      </c>
      <c r="E110" s="19" t="str">
        <f>IF(C110,"Nenhuma",VLOOKUP(B110,Funcoes_Outputs!B:C,2,FALSE))</f>
        <v>calcular_eventos</v>
      </c>
    </row>
    <row r="111" spans="1:5" x14ac:dyDescent="0.25">
      <c r="A111" s="19" t="s">
        <v>123</v>
      </c>
      <c r="B111" s="19" t="s">
        <v>67</v>
      </c>
      <c r="C111" s="19" t="b">
        <f>FALSE</f>
        <v>0</v>
      </c>
      <c r="D111" t="b">
        <f>VLOOKUP(A111,Módulos!A:B,2,FALSE)</f>
        <v>0</v>
      </c>
      <c r="E111" s="19" t="str">
        <f>IF(C111,"Nenhuma",VLOOKUP(B111,Funcoes_Outputs!B:C,2,FALSE))</f>
        <v>calcular_eventos</v>
      </c>
    </row>
    <row r="112" spans="1:5" x14ac:dyDescent="0.25">
      <c r="A112" s="19" t="s">
        <v>123</v>
      </c>
      <c r="B112" s="19" t="s">
        <v>52</v>
      </c>
      <c r="C112" s="19" t="b">
        <f>FALSE</f>
        <v>0</v>
      </c>
      <c r="D112" t="b">
        <f>VLOOKUP(A112,Módulos!A:B,2,FALSE)</f>
        <v>0</v>
      </c>
      <c r="E112" s="19" t="str">
        <f>IF(C112,"Nenhuma",VLOOKUP(B112,Funcoes_Outputs!B:C,2,FALSE))</f>
        <v>calcular_eventos</v>
      </c>
    </row>
    <row r="113" spans="1:5" x14ac:dyDescent="0.25">
      <c r="A113" s="19" t="s">
        <v>123</v>
      </c>
      <c r="B113" s="19" t="s">
        <v>56</v>
      </c>
      <c r="C113" s="19" t="b">
        <f>FALSE</f>
        <v>0</v>
      </c>
      <c r="D113" t="b">
        <f>VLOOKUP(A113,Módulos!A:B,2,FALSE)</f>
        <v>0</v>
      </c>
      <c r="E113" s="19" t="str">
        <f>IF(C113,"Nenhuma",VLOOKUP(B113,Funcoes_Outputs!B:C,2,FALSE))</f>
        <v>calcular_eventos</v>
      </c>
    </row>
    <row r="114" spans="1:5" x14ac:dyDescent="0.25">
      <c r="A114" s="19" t="s">
        <v>123</v>
      </c>
      <c r="B114" s="19" t="s">
        <v>60</v>
      </c>
      <c r="C114" s="19" t="b">
        <f>FALSE</f>
        <v>0</v>
      </c>
      <c r="D114" t="b">
        <f>VLOOKUP(A114,Módulos!A:B,2,FALSE)</f>
        <v>0</v>
      </c>
      <c r="E114" s="19" t="str">
        <f>IF(C114,"Nenhuma",VLOOKUP(B114,Funcoes_Outputs!B:C,2,FALSE))</f>
        <v>calcular_eventos</v>
      </c>
    </row>
    <row r="115" spans="1:5" x14ac:dyDescent="0.25">
      <c r="A115" s="19" t="s">
        <v>123</v>
      </c>
      <c r="B115" s="19" t="s">
        <v>64</v>
      </c>
      <c r="C115" s="19" t="b">
        <f>FALSE</f>
        <v>0</v>
      </c>
      <c r="D115" t="b">
        <f>VLOOKUP(A115,Módulos!A:B,2,FALSE)</f>
        <v>0</v>
      </c>
      <c r="E115" s="19" t="str">
        <f>IF(C115,"Nenhuma",VLOOKUP(B115,Funcoes_Outputs!B:C,2,FALSE))</f>
        <v>calcular_eventos</v>
      </c>
    </row>
    <row r="116" spans="1:5" x14ac:dyDescent="0.25">
      <c r="A116" s="19" t="s">
        <v>123</v>
      </c>
      <c r="B116" s="19" t="s">
        <v>53</v>
      </c>
      <c r="C116" s="19" t="b">
        <f>FALSE</f>
        <v>0</v>
      </c>
      <c r="D116" t="b">
        <f>VLOOKUP(A116,Módulos!A:B,2,FALSE)</f>
        <v>0</v>
      </c>
      <c r="E116" s="19" t="str">
        <f>IF(C116,"Nenhuma",VLOOKUP(B116,Funcoes_Outputs!B:C,2,FALSE))</f>
        <v>calcular_eventos</v>
      </c>
    </row>
    <row r="117" spans="1:5" x14ac:dyDescent="0.25">
      <c r="A117" s="19" t="s">
        <v>123</v>
      </c>
      <c r="B117" s="19" t="s">
        <v>57</v>
      </c>
      <c r="C117" s="19" t="b">
        <f>FALSE</f>
        <v>0</v>
      </c>
      <c r="D117" t="b">
        <f>VLOOKUP(A117,Módulos!A:B,2,FALSE)</f>
        <v>0</v>
      </c>
      <c r="E117" s="19" t="str">
        <f>IF(C117,"Nenhuma",VLOOKUP(B117,Funcoes_Outputs!B:C,2,FALSE))</f>
        <v>calcular_eventos</v>
      </c>
    </row>
    <row r="118" spans="1:5" x14ac:dyDescent="0.25">
      <c r="A118" s="19" t="s">
        <v>123</v>
      </c>
      <c r="B118" s="19" t="s">
        <v>61</v>
      </c>
      <c r="C118" s="19" t="b">
        <f>FALSE</f>
        <v>0</v>
      </c>
      <c r="D118" t="b">
        <f>VLOOKUP(A118,Módulos!A:B,2,FALSE)</f>
        <v>0</v>
      </c>
      <c r="E118" s="19" t="str">
        <f>IF(C118,"Nenhuma",VLOOKUP(B118,Funcoes_Outputs!B:C,2,FALSE))</f>
        <v>calcular_eventos</v>
      </c>
    </row>
    <row r="119" spans="1:5" x14ac:dyDescent="0.25">
      <c r="A119" s="19" t="s">
        <v>123</v>
      </c>
      <c r="B119" s="19" t="s">
        <v>65</v>
      </c>
      <c r="C119" s="19" t="b">
        <f>FALSE</f>
        <v>0</v>
      </c>
      <c r="D119" t="b">
        <f>VLOOKUP(A119,Módulos!A:B,2,FALSE)</f>
        <v>0</v>
      </c>
      <c r="E119" s="19" t="str">
        <f>IF(C119,"Nenhuma",VLOOKUP(B119,Funcoes_Outputs!B:C,2,FALSE))</f>
        <v>calcular_eventos</v>
      </c>
    </row>
    <row r="120" spans="1:5" x14ac:dyDescent="0.25">
      <c r="A120" s="19" t="s">
        <v>123</v>
      </c>
      <c r="B120" s="19" t="s">
        <v>51</v>
      </c>
      <c r="C120" s="19" t="b">
        <f>FALSE</f>
        <v>0</v>
      </c>
      <c r="D120" t="b">
        <f>VLOOKUP(A120,Módulos!A:B,2,FALSE)</f>
        <v>0</v>
      </c>
      <c r="E120" s="19" t="str">
        <f>IF(C120,"Nenhuma",VLOOKUP(B120,Funcoes_Outputs!B:C,2,FALSE))</f>
        <v>calcular_faltas</v>
      </c>
    </row>
    <row r="121" spans="1:5" x14ac:dyDescent="0.25">
      <c r="A121" s="19" t="s">
        <v>132</v>
      </c>
      <c r="B121" s="19" t="s">
        <v>127</v>
      </c>
      <c r="C121" s="19" t="b">
        <f>TRUE</f>
        <v>1</v>
      </c>
      <c r="D121" t="b">
        <f>VLOOKUP(A121,Módulos!A:B,2,FALSE)</f>
        <v>0</v>
      </c>
      <c r="E121" s="19" t="str">
        <f>IF(C121,"Nenhuma",VLOOKUP(B121,Funcoes_Outputs!B:C,2,FALSE))</f>
        <v>Nenhuma</v>
      </c>
    </row>
    <row r="122" spans="1:5" x14ac:dyDescent="0.25">
      <c r="A122" s="19" t="s">
        <v>132</v>
      </c>
      <c r="B122" s="19" t="s">
        <v>128</v>
      </c>
      <c r="C122" s="19" t="b">
        <f>TRUE</f>
        <v>1</v>
      </c>
      <c r="D122" t="b">
        <f>VLOOKUP(A122,Módulos!A:B,2,FALSE)</f>
        <v>0</v>
      </c>
      <c r="E122" s="19" t="str">
        <f>IF(C122,"Nenhuma",VLOOKUP(B122,Funcoes_Outputs!B:C,2,FALSE))</f>
        <v>Nenhuma</v>
      </c>
    </row>
    <row r="123" spans="1:5" x14ac:dyDescent="0.25">
      <c r="A123" s="19" t="s">
        <v>132</v>
      </c>
      <c r="B123" s="19" t="s">
        <v>129</v>
      </c>
      <c r="C123" s="19" t="b">
        <f>TRUE</f>
        <v>1</v>
      </c>
      <c r="D123" t="b">
        <f>VLOOKUP(A123,Módulos!A:B,2,FALSE)</f>
        <v>0</v>
      </c>
      <c r="E123" s="19" t="str">
        <f>IF(C123,"Nenhuma",VLOOKUP(B123,Funcoes_Outputs!B:C,2,FALSE))</f>
        <v>Nenhuma</v>
      </c>
    </row>
    <row r="124" spans="1:5" x14ac:dyDescent="0.25">
      <c r="A124" s="19" t="s">
        <v>132</v>
      </c>
      <c r="B124" s="19" t="s">
        <v>130</v>
      </c>
      <c r="C124" s="19" t="b">
        <f>TRUE</f>
        <v>1</v>
      </c>
      <c r="D124" t="b">
        <f>VLOOKUP(A124,Módulos!A:B,2,FALSE)</f>
        <v>0</v>
      </c>
      <c r="E124" s="19" t="str">
        <f>IF(C124,"Nenhuma",VLOOKUP(B124,Funcoes_Outputs!B:C,2,FALSE))</f>
        <v>Nenhuma</v>
      </c>
    </row>
    <row r="125" spans="1:5" x14ac:dyDescent="0.25">
      <c r="A125" s="19" t="s">
        <v>132</v>
      </c>
      <c r="B125" s="19" t="s">
        <v>131</v>
      </c>
      <c r="C125" s="19" t="b">
        <f>TRUE</f>
        <v>1</v>
      </c>
      <c r="D125" t="b">
        <f>VLOOKUP(A125,Módulos!A:B,2,FALSE)</f>
        <v>0</v>
      </c>
      <c r="E125" s="19" t="str">
        <f>IF(C125,"Nenhuma",VLOOKUP(B125,Funcoes_Outputs!B:C,2,FALSE))</f>
        <v>Nenhuma</v>
      </c>
    </row>
    <row r="126" spans="1:5" x14ac:dyDescent="0.25">
      <c r="A126" s="19" t="s">
        <v>132</v>
      </c>
      <c r="B126" s="19" t="s">
        <v>70</v>
      </c>
      <c r="C126" s="19" t="b">
        <f>TRUE</f>
        <v>1</v>
      </c>
      <c r="D126" t="b">
        <f>VLOOKUP(A126,Módulos!A:B,2,FALSE)</f>
        <v>0</v>
      </c>
      <c r="E126" s="19" t="str">
        <f>IF(C126,"Nenhuma",VLOOKUP(B126,Funcoes_Outputs!B:C,2,FALSE))</f>
        <v>Nenhuma</v>
      </c>
    </row>
    <row r="127" spans="1:5" x14ac:dyDescent="0.25">
      <c r="A127" s="19" t="s">
        <v>132</v>
      </c>
      <c r="B127" s="19" t="s">
        <v>125</v>
      </c>
      <c r="C127" s="19" t="b">
        <f>FALSE</f>
        <v>0</v>
      </c>
      <c r="D127" t="b">
        <f>VLOOKUP(A127,Módulos!A:B,2,FALSE)</f>
        <v>0</v>
      </c>
      <c r="E127" s="19" t="str">
        <f>IF(C127,"Nenhuma",VLOOKUP(B127,Funcoes_Outputs!B:C,2,FALSE))</f>
        <v>calcular_indices_ampliados</v>
      </c>
    </row>
    <row r="128" spans="1:5" x14ac:dyDescent="0.25">
      <c r="A128" s="19" t="s">
        <v>132</v>
      </c>
      <c r="B128" s="19" t="s">
        <v>126</v>
      </c>
      <c r="C128" s="19" t="b">
        <f>FALSE</f>
        <v>0</v>
      </c>
      <c r="D128" t="b">
        <f>VLOOKUP(A128,Módulos!A:B,2,FALSE)</f>
        <v>0</v>
      </c>
      <c r="E128" s="19" t="str">
        <f>IF(C128,"Nenhuma",VLOOKUP(B128,Funcoes_Outputs!B:C,2,FALSE))</f>
        <v>calcular_indices_ampliados</v>
      </c>
    </row>
    <row r="129" spans="1:5" x14ac:dyDescent="0.25">
      <c r="A129" s="19" t="s">
        <v>132</v>
      </c>
      <c r="B129" s="19" t="s">
        <v>1</v>
      </c>
      <c r="C129" s="19" t="b">
        <f>TRUE</f>
        <v>1</v>
      </c>
      <c r="D129" t="b">
        <f>VLOOKUP(A129,Módulos!A:B,2,FALSE)</f>
        <v>0</v>
      </c>
      <c r="E129" s="19" t="str">
        <f>IF(C129,"Nenhuma",VLOOKUP(B129,Funcoes_Outputs!B:C,2,FALSE))</f>
        <v>Nenhuma</v>
      </c>
    </row>
    <row r="130" spans="1:5" x14ac:dyDescent="0.25">
      <c r="A130" s="19" t="s">
        <v>136</v>
      </c>
      <c r="B130" s="19" t="s">
        <v>53</v>
      </c>
      <c r="C130" s="19" t="b">
        <f>FALSE</f>
        <v>0</v>
      </c>
      <c r="D130" t="b">
        <f>VLOOKUP(A130,Módulos!A:B,2,FALSE)</f>
        <v>1</v>
      </c>
      <c r="E130" s="19" t="str">
        <f>IF(C130,"Nenhuma",VLOOKUP(B130,Funcoes_Outputs!B:C,2,FALSE))</f>
        <v>calcular_eventos</v>
      </c>
    </row>
    <row r="131" spans="1:5" x14ac:dyDescent="0.25">
      <c r="A131" s="19" t="s">
        <v>136</v>
      </c>
      <c r="B131" s="19" t="s">
        <v>57</v>
      </c>
      <c r="C131" s="19" t="b">
        <f>FALSE</f>
        <v>0</v>
      </c>
      <c r="D131" t="b">
        <f>VLOOKUP(A131,Módulos!A:B,2,FALSE)</f>
        <v>1</v>
      </c>
      <c r="E131" s="19" t="str">
        <f>IF(C131,"Nenhuma",VLOOKUP(B131,Funcoes_Outputs!B:C,2,FALSE))</f>
        <v>calcular_eventos</v>
      </c>
    </row>
    <row r="132" spans="1:5" x14ac:dyDescent="0.25">
      <c r="A132" s="19" t="s">
        <v>136</v>
      </c>
      <c r="B132" s="19" t="s">
        <v>61</v>
      </c>
      <c r="C132" s="19" t="b">
        <f>FALSE</f>
        <v>0</v>
      </c>
      <c r="D132" t="b">
        <f>VLOOKUP(A132,Módulos!A:B,2,FALSE)</f>
        <v>1</v>
      </c>
      <c r="E132" s="19" t="str">
        <f>IF(C132,"Nenhuma",VLOOKUP(B132,Funcoes_Outputs!B:C,2,FALSE))</f>
        <v>calcular_eventos</v>
      </c>
    </row>
    <row r="133" spans="1:5" x14ac:dyDescent="0.25">
      <c r="A133" s="19" t="s">
        <v>136</v>
      </c>
      <c r="B133" s="19" t="s">
        <v>65</v>
      </c>
      <c r="C133" s="19" t="b">
        <f>FALSE</f>
        <v>0</v>
      </c>
      <c r="D133" t="b">
        <f>VLOOKUP(A133,Módulos!A:B,2,FALSE)</f>
        <v>1</v>
      </c>
      <c r="E133" s="19" t="str">
        <f>IF(C133,"Nenhuma",VLOOKUP(B133,Funcoes_Outputs!B:C,2,FALSE))</f>
        <v>calcular_eventos</v>
      </c>
    </row>
    <row r="134" spans="1:5" x14ac:dyDescent="0.25">
      <c r="A134" s="19" t="s">
        <v>136</v>
      </c>
      <c r="B134" s="19" t="s">
        <v>55</v>
      </c>
      <c r="C134" s="19" t="b">
        <f>FALSE</f>
        <v>0</v>
      </c>
      <c r="D134" t="b">
        <f>VLOOKUP(A134,Módulos!A:B,2,FALSE)</f>
        <v>1</v>
      </c>
      <c r="E134" s="19" t="str">
        <f>IF(C134,"Nenhuma",VLOOKUP(B134,Funcoes_Outputs!B:C,2,FALSE))</f>
        <v>calcular_eventos</v>
      </c>
    </row>
    <row r="135" spans="1:5" x14ac:dyDescent="0.25">
      <c r="A135" s="19" t="s">
        <v>136</v>
      </c>
      <c r="B135" s="19" t="s">
        <v>59</v>
      </c>
      <c r="C135" s="19" t="b">
        <f>FALSE</f>
        <v>0</v>
      </c>
      <c r="D135" t="b">
        <f>VLOOKUP(A135,Módulos!A:B,2,FALSE)</f>
        <v>1</v>
      </c>
      <c r="E135" s="19" t="str">
        <f>IF(C135,"Nenhuma",VLOOKUP(B135,Funcoes_Outputs!B:C,2,FALSE))</f>
        <v>calcular_eventos</v>
      </c>
    </row>
    <row r="136" spans="1:5" x14ac:dyDescent="0.25">
      <c r="A136" s="19" t="s">
        <v>136</v>
      </c>
      <c r="B136" s="19" t="s">
        <v>63</v>
      </c>
      <c r="C136" s="19" t="b">
        <f>FALSE</f>
        <v>0</v>
      </c>
      <c r="D136" t="b">
        <f>VLOOKUP(A136,Módulos!A:B,2,FALSE)</f>
        <v>1</v>
      </c>
      <c r="E136" s="19" t="str">
        <f>IF(C136,"Nenhuma",VLOOKUP(B136,Funcoes_Outputs!B:C,2,FALSE))</f>
        <v>calcular_eventos</v>
      </c>
    </row>
    <row r="137" spans="1:5" x14ac:dyDescent="0.25">
      <c r="A137" s="19" t="s">
        <v>136</v>
      </c>
      <c r="B137" s="19" t="s">
        <v>67</v>
      </c>
      <c r="C137" s="19" t="b">
        <f>FALSE</f>
        <v>0</v>
      </c>
      <c r="D137" t="b">
        <f>VLOOKUP(A137,Módulos!A:B,2,FALSE)</f>
        <v>1</v>
      </c>
      <c r="E137" s="19" t="str">
        <f>IF(C137,"Nenhuma",VLOOKUP(B137,Funcoes_Outputs!B:C,2,FALSE))</f>
        <v>calcular_eventos</v>
      </c>
    </row>
    <row r="138" spans="1:5" x14ac:dyDescent="0.25">
      <c r="A138" s="19" t="s">
        <v>136</v>
      </c>
      <c r="B138" s="19" t="s">
        <v>134</v>
      </c>
      <c r="C138" s="19" t="b">
        <f>FALSE</f>
        <v>0</v>
      </c>
      <c r="D138" t="b">
        <f>VLOOKUP(A138,Módulos!A:B,2,FALSE)</f>
        <v>1</v>
      </c>
      <c r="E138" s="19" t="str">
        <f>IF(C138,"Nenhuma",VLOOKUP(B138,Funcoes_Outputs!B:C,2,FALSE))</f>
        <v>calcular_engajamento</v>
      </c>
    </row>
    <row r="139" spans="1:5" x14ac:dyDescent="0.25">
      <c r="A139" s="19" t="s">
        <v>136</v>
      </c>
      <c r="B139" s="19" t="s">
        <v>137</v>
      </c>
      <c r="C139" s="19" t="b">
        <f>TRUE</f>
        <v>1</v>
      </c>
      <c r="D139" t="b">
        <f>VLOOKUP(A139,Módulos!A:B,2,FALSE)</f>
        <v>1</v>
      </c>
      <c r="E139" s="19" t="str">
        <f>IF(C139,"Nenhuma",VLOOKUP(B139,Funcoes_Outputs!B:C,2,FALSE))</f>
        <v>Nenhuma</v>
      </c>
    </row>
    <row r="140" spans="1:5" x14ac:dyDescent="0.25">
      <c r="A140" s="19" t="s">
        <v>136</v>
      </c>
      <c r="B140" s="19" t="s">
        <v>1</v>
      </c>
      <c r="C140" s="19" t="b">
        <f>TRUE</f>
        <v>1</v>
      </c>
      <c r="D140" t="b">
        <f>VLOOKUP(A140,Módulos!A:B,2,FALSE)</f>
        <v>1</v>
      </c>
      <c r="E140" s="19" t="str">
        <f>IF(C140,"Nenhuma",VLOOKUP(B140,Funcoes_Outputs!B:C,2,FALSE))</f>
        <v>Nenhuma</v>
      </c>
    </row>
    <row r="141" spans="1:5" x14ac:dyDescent="0.25">
      <c r="A141" s="19" t="s">
        <v>141</v>
      </c>
      <c r="B141" s="19" t="s">
        <v>140</v>
      </c>
      <c r="C141" s="19" t="b">
        <f>FALSE</f>
        <v>0</v>
      </c>
      <c r="D141" t="b">
        <f>VLOOKUP(A141,Módulos!A:B,2,FALSE)</f>
        <v>0</v>
      </c>
      <c r="E141" s="19" t="str">
        <f>IF(C141,"Nenhuma",VLOOKUP(B141,Funcoes_Outputs!B:C,2,FALSE))</f>
        <v>calcular_turnovergeral</v>
      </c>
    </row>
    <row r="142" spans="1:5" x14ac:dyDescent="0.25">
      <c r="A142" s="19" t="s">
        <v>141</v>
      </c>
      <c r="B142" s="19" t="s">
        <v>142</v>
      </c>
      <c r="C142" s="19" t="b">
        <f>TRUE</f>
        <v>1</v>
      </c>
      <c r="D142" t="b">
        <f>VLOOKUP(A142,Módulos!A:B,2,FALSE)</f>
        <v>0</v>
      </c>
      <c r="E142" s="19" t="str">
        <f>IF(C142,"Nenhuma",VLOOKUP(B142,Funcoes_Outputs!B:C,2,FALSE))</f>
        <v>Nenhuma</v>
      </c>
    </row>
    <row r="143" spans="1:5" x14ac:dyDescent="0.25">
      <c r="A143" s="19" t="s">
        <v>141</v>
      </c>
      <c r="B143" s="19" t="s">
        <v>143</v>
      </c>
      <c r="C143" s="19" t="b">
        <f>TRUE</f>
        <v>1</v>
      </c>
      <c r="D143" t="b">
        <f>VLOOKUP(A143,Módulos!A:B,2,FALSE)</f>
        <v>0</v>
      </c>
      <c r="E143" s="19" t="str">
        <f>IF(C143,"Nenhuma",VLOOKUP(B143,Funcoes_Outputs!B:C,2,FALSE))</f>
        <v>Nenhuma</v>
      </c>
    </row>
    <row r="144" spans="1:5" x14ac:dyDescent="0.25">
      <c r="A144" s="19" t="s">
        <v>146</v>
      </c>
      <c r="B144" s="19" t="s">
        <v>147</v>
      </c>
      <c r="C144" s="19" t="b">
        <f>TRUE</f>
        <v>1</v>
      </c>
      <c r="D144" t="b">
        <f>VLOOKUP(A144,Módulos!A:B,2,FALSE)</f>
        <v>0</v>
      </c>
      <c r="E144" s="19" t="str">
        <f>IF(C144,"Nenhuma",VLOOKUP(B144,Funcoes_Outputs!B:C,2,FALSE))</f>
        <v>Nenhuma</v>
      </c>
    </row>
    <row r="145" spans="1:5" x14ac:dyDescent="0.25">
      <c r="A145" s="19" t="s">
        <v>146</v>
      </c>
      <c r="B145" s="19" t="s">
        <v>148</v>
      </c>
      <c r="C145" s="19" t="b">
        <f>TRUE</f>
        <v>1</v>
      </c>
      <c r="D145" t="b">
        <f>VLOOKUP(A145,Módulos!A:B,2,FALSE)</f>
        <v>0</v>
      </c>
      <c r="E145" s="19" t="str">
        <f>IF(C145,"Nenhuma",VLOOKUP(B145,Funcoes_Outputs!B:C,2,FALSE))</f>
        <v>Nenhuma</v>
      </c>
    </row>
    <row r="146" spans="1:5" x14ac:dyDescent="0.25">
      <c r="A146" s="19" t="s">
        <v>146</v>
      </c>
      <c r="B146" s="19" t="s">
        <v>149</v>
      </c>
      <c r="C146" s="19" t="b">
        <f>TRUE</f>
        <v>1</v>
      </c>
      <c r="D146" t="b">
        <f>VLOOKUP(A146,Módulos!A:B,2,FALSE)</f>
        <v>0</v>
      </c>
      <c r="E146" s="19" t="str">
        <f>IF(C146,"Nenhuma",VLOOKUP(B146,Funcoes_Outputs!B:C,2,FALSE))</f>
        <v>Nenhuma</v>
      </c>
    </row>
    <row r="147" spans="1:5" x14ac:dyDescent="0.25">
      <c r="A147" s="19" t="s">
        <v>146</v>
      </c>
      <c r="B147" s="19" t="s">
        <v>150</v>
      </c>
      <c r="C147" s="19" t="b">
        <f>TRUE</f>
        <v>1</v>
      </c>
      <c r="D147" t="b">
        <f>VLOOKUP(A147,Módulos!A:B,2,FALSE)</f>
        <v>0</v>
      </c>
      <c r="E147" s="19" t="str">
        <f>IF(C147,"Nenhuma",VLOOKUP(B147,Funcoes_Outputs!B:C,2,FALSE))</f>
        <v>Nenhuma</v>
      </c>
    </row>
    <row r="148" spans="1:5" x14ac:dyDescent="0.25">
      <c r="A148" s="19" t="s">
        <v>146</v>
      </c>
      <c r="B148" s="19" t="s">
        <v>125</v>
      </c>
      <c r="C148" s="19" t="b">
        <f>FALSE</f>
        <v>0</v>
      </c>
      <c r="D148" t="b">
        <f>VLOOKUP(A148,Módulos!A:B,2,FALSE)</f>
        <v>0</v>
      </c>
      <c r="E148" s="19" t="str">
        <f>IF(C148,"Nenhuma",VLOOKUP(B148,Funcoes_Outputs!B:C,2,FALSE))</f>
        <v>calcular_indices_ampliados</v>
      </c>
    </row>
    <row r="149" spans="1:5" x14ac:dyDescent="0.25">
      <c r="A149" s="19" t="s">
        <v>146</v>
      </c>
      <c r="B149" s="19" t="s">
        <v>126</v>
      </c>
      <c r="C149" s="19" t="b">
        <f>FALSE</f>
        <v>0</v>
      </c>
      <c r="D149" t="b">
        <f>VLOOKUP(A149,Módulos!A:B,2,FALSE)</f>
        <v>0</v>
      </c>
      <c r="E149" s="19" t="str">
        <f>IF(C149,"Nenhuma",VLOOKUP(B149,Funcoes_Outputs!B:C,2,FALSE))</f>
        <v>calcular_indices_ampliados</v>
      </c>
    </row>
    <row r="150" spans="1:5" x14ac:dyDescent="0.25">
      <c r="A150" s="19" t="s">
        <v>153</v>
      </c>
      <c r="B150" s="19" t="s">
        <v>53</v>
      </c>
      <c r="C150" s="19" t="b">
        <f>FALSE</f>
        <v>0</v>
      </c>
      <c r="D150" t="b">
        <f>VLOOKUP(A150,Módulos!A:B,2,FALSE)</f>
        <v>0</v>
      </c>
      <c r="E150" s="19" t="str">
        <f>IF(C150,"Nenhuma",VLOOKUP(B150,Funcoes_Outputs!B:C,2,FALSE))</f>
        <v>calcular_eventos</v>
      </c>
    </row>
    <row r="151" spans="1:5" x14ac:dyDescent="0.25">
      <c r="A151" s="19" t="s">
        <v>153</v>
      </c>
      <c r="B151" s="19" t="s">
        <v>57</v>
      </c>
      <c r="C151" s="19" t="b">
        <f>FALSE</f>
        <v>0</v>
      </c>
      <c r="D151" t="b">
        <f>VLOOKUP(A151,Módulos!A:B,2,FALSE)</f>
        <v>0</v>
      </c>
      <c r="E151" s="19" t="str">
        <f>IF(C151,"Nenhuma",VLOOKUP(B151,Funcoes_Outputs!B:C,2,FALSE))</f>
        <v>calcular_eventos</v>
      </c>
    </row>
    <row r="152" spans="1:5" x14ac:dyDescent="0.25">
      <c r="A152" s="19" t="s">
        <v>153</v>
      </c>
      <c r="B152" s="19" t="s">
        <v>61</v>
      </c>
      <c r="C152" s="19" t="b">
        <f>FALSE</f>
        <v>0</v>
      </c>
      <c r="D152" t="b">
        <f>VLOOKUP(A152,Módulos!A:B,2,FALSE)</f>
        <v>0</v>
      </c>
      <c r="E152" s="19" t="str">
        <f>IF(C152,"Nenhuma",VLOOKUP(B152,Funcoes_Outputs!B:C,2,FALSE))</f>
        <v>calcular_eventos</v>
      </c>
    </row>
    <row r="153" spans="1:5" x14ac:dyDescent="0.25">
      <c r="A153" s="19" t="s">
        <v>153</v>
      </c>
      <c r="B153" s="19" t="s">
        <v>65</v>
      </c>
      <c r="C153" s="19" t="b">
        <f>FALSE</f>
        <v>0</v>
      </c>
      <c r="D153" t="b">
        <f>VLOOKUP(A153,Módulos!A:B,2,FALSE)</f>
        <v>0</v>
      </c>
      <c r="E153" s="19" t="str">
        <f>IF(C153,"Nenhuma",VLOOKUP(B153,Funcoes_Outputs!B:C,2,FALSE))</f>
        <v>calcular_eventos</v>
      </c>
    </row>
    <row r="154" spans="1:5" x14ac:dyDescent="0.25">
      <c r="A154" s="19" t="s">
        <v>153</v>
      </c>
      <c r="B154" s="19" t="s">
        <v>52</v>
      </c>
      <c r="C154" s="19" t="b">
        <f>FALSE</f>
        <v>0</v>
      </c>
      <c r="D154" t="b">
        <f>VLOOKUP(A154,Módulos!A:B,2,FALSE)</f>
        <v>0</v>
      </c>
      <c r="E154" s="19" t="str">
        <f>IF(C154,"Nenhuma",VLOOKUP(B154,Funcoes_Outputs!B:C,2,FALSE))</f>
        <v>calcular_eventos</v>
      </c>
    </row>
    <row r="155" spans="1:5" x14ac:dyDescent="0.25">
      <c r="A155" s="19" t="s">
        <v>153</v>
      </c>
      <c r="B155" s="19" t="s">
        <v>56</v>
      </c>
      <c r="C155" s="19" t="b">
        <f>FALSE</f>
        <v>0</v>
      </c>
      <c r="D155" t="b">
        <f>VLOOKUP(A155,Módulos!A:B,2,FALSE)</f>
        <v>0</v>
      </c>
      <c r="E155" s="19" t="str">
        <f>IF(C155,"Nenhuma",VLOOKUP(B155,Funcoes_Outputs!B:C,2,FALSE))</f>
        <v>calcular_eventos</v>
      </c>
    </row>
    <row r="156" spans="1:5" x14ac:dyDescent="0.25">
      <c r="A156" s="19" t="s">
        <v>153</v>
      </c>
      <c r="B156" s="19" t="s">
        <v>60</v>
      </c>
      <c r="C156" s="19" t="b">
        <f>FALSE</f>
        <v>0</v>
      </c>
      <c r="D156" t="b">
        <f>VLOOKUP(A156,Módulos!A:B,2,FALSE)</f>
        <v>0</v>
      </c>
      <c r="E156" s="19" t="str">
        <f>IF(C156,"Nenhuma",VLOOKUP(B156,Funcoes_Outputs!B:C,2,FALSE))</f>
        <v>calcular_eventos</v>
      </c>
    </row>
    <row r="157" spans="1:5" x14ac:dyDescent="0.25">
      <c r="A157" s="19" t="s">
        <v>153</v>
      </c>
      <c r="B157" s="19" t="s">
        <v>64</v>
      </c>
      <c r="C157" s="19" t="b">
        <f>FALSE</f>
        <v>0</v>
      </c>
      <c r="D157" t="b">
        <f>VLOOKUP(A157,Módulos!A:B,2,FALSE)</f>
        <v>0</v>
      </c>
      <c r="E157" s="19" t="str">
        <f>IF(C157,"Nenhuma",VLOOKUP(B157,Funcoes_Outputs!B:C,2,FALSE))</f>
        <v>calcular_eventos</v>
      </c>
    </row>
    <row r="158" spans="1:5" x14ac:dyDescent="0.25">
      <c r="A158" s="19" t="s">
        <v>153</v>
      </c>
      <c r="B158" s="19" t="s">
        <v>156</v>
      </c>
      <c r="C158" s="19" t="b">
        <f>TRUE</f>
        <v>1</v>
      </c>
      <c r="D158" t="b">
        <f>VLOOKUP(A158,Módulos!A:B,2,FALSE)</f>
        <v>0</v>
      </c>
      <c r="E158" s="19" t="str">
        <f>IF(C158,"Nenhuma",VLOOKUP(B158,Funcoes_Outputs!B:C,2,FALSE))</f>
        <v>Nenhuma</v>
      </c>
    </row>
    <row r="159" spans="1:5" x14ac:dyDescent="0.25">
      <c r="A159" s="19" t="s">
        <v>158</v>
      </c>
      <c r="B159" s="19" t="s">
        <v>159</v>
      </c>
      <c r="C159" s="19" t="b">
        <f>TRUE</f>
        <v>1</v>
      </c>
      <c r="D159" t="b">
        <f>VLOOKUP(A159,Módulos!A:B,2,FALSE)</f>
        <v>0</v>
      </c>
      <c r="E159" s="19" t="str">
        <f>IF(C159,"Nenhuma",VLOOKUP(B159,Funcoes_Outputs!B:C,2,FALSE))</f>
        <v>Nenhuma</v>
      </c>
    </row>
    <row r="160" spans="1:5" x14ac:dyDescent="0.25">
      <c r="A160" s="19" t="s">
        <v>162</v>
      </c>
      <c r="B160" s="19" t="s">
        <v>226</v>
      </c>
      <c r="C160" s="19" t="b">
        <f>TRUE</f>
        <v>1</v>
      </c>
      <c r="D160" t="b">
        <f>VLOOKUP(A160,Módulos!A:B,2,FALSE)</f>
        <v>0</v>
      </c>
      <c r="E160" s="19" t="str">
        <f>IF(C160,"Nenhuma",VLOOKUP(B160,Funcoes_Outputs!B:C,2,FALSE))</f>
        <v>Nenhuma</v>
      </c>
    </row>
    <row r="161" spans="1:5" x14ac:dyDescent="0.25">
      <c r="A161" s="19" t="s">
        <v>170</v>
      </c>
      <c r="B161" s="19" t="s">
        <v>165</v>
      </c>
      <c r="C161" s="19" t="b">
        <f>TRUE</f>
        <v>1</v>
      </c>
      <c r="D161" t="b">
        <f>VLOOKUP(A161,Módulos!A:B,2,FALSE)</f>
        <v>0</v>
      </c>
      <c r="E161" s="19" t="str">
        <f>IF(C161,"Nenhuma",VLOOKUP(B161,Funcoes_Outputs!B:C,2,FALSE))</f>
        <v>Nenhuma</v>
      </c>
    </row>
    <row r="162" spans="1:5" x14ac:dyDescent="0.25">
      <c r="A162" s="19" t="s">
        <v>170</v>
      </c>
      <c r="B162" s="19" t="s">
        <v>166</v>
      </c>
      <c r="C162" s="19" t="b">
        <f>TRUE</f>
        <v>1</v>
      </c>
      <c r="D162" t="b">
        <f>VLOOKUP(A162,Módulos!A:B,2,FALSE)</f>
        <v>0</v>
      </c>
      <c r="E162" s="19" t="str">
        <f>IF(C162,"Nenhuma",VLOOKUP(B162,Funcoes_Outputs!B:C,2,FALSE))</f>
        <v>Nenhuma</v>
      </c>
    </row>
    <row r="163" spans="1:5" x14ac:dyDescent="0.25">
      <c r="A163" s="19" t="s">
        <v>170</v>
      </c>
      <c r="B163" s="19" t="s">
        <v>167</v>
      </c>
      <c r="C163" s="19" t="b">
        <f>TRUE</f>
        <v>1</v>
      </c>
      <c r="D163" t="b">
        <f>VLOOKUP(A163,Módulos!A:B,2,FALSE)</f>
        <v>0</v>
      </c>
      <c r="E163" s="19" t="str">
        <f>IF(C163,"Nenhuma",VLOOKUP(B163,Funcoes_Outputs!B:C,2,FALSE))</f>
        <v>Nenhuma</v>
      </c>
    </row>
    <row r="164" spans="1:5" x14ac:dyDescent="0.25">
      <c r="A164" s="19" t="s">
        <v>170</v>
      </c>
      <c r="B164" s="19" t="s">
        <v>168</v>
      </c>
      <c r="C164" s="19" t="b">
        <f>TRUE</f>
        <v>1</v>
      </c>
      <c r="D164" t="b">
        <f>VLOOKUP(A164,Módulos!A:B,2,FALSE)</f>
        <v>0</v>
      </c>
      <c r="E164" s="19" t="str">
        <f>IF(C164,"Nenhuma",VLOOKUP(B164,Funcoes_Outputs!B:C,2,FALSE))</f>
        <v>Nenhuma</v>
      </c>
    </row>
    <row r="165" spans="1:5" x14ac:dyDescent="0.25">
      <c r="A165" s="19" t="s">
        <v>170</v>
      </c>
      <c r="B165" s="19" t="s">
        <v>169</v>
      </c>
      <c r="C165" s="19" t="b">
        <f>TRUE</f>
        <v>1</v>
      </c>
      <c r="D165" t="b">
        <f>VLOOKUP(A165,Módulos!A:B,2,FALSE)</f>
        <v>0</v>
      </c>
      <c r="E165" s="19" t="str">
        <f>IF(C165,"Nenhuma",VLOOKUP(B165,Funcoes_Outputs!B:C,2,FALSE))</f>
        <v>Nenhuma</v>
      </c>
    </row>
    <row r="166" spans="1:5" x14ac:dyDescent="0.25">
      <c r="A166" s="19" t="s">
        <v>170</v>
      </c>
      <c r="B166" s="19" t="s">
        <v>131</v>
      </c>
      <c r="C166" s="19" t="b">
        <f>TRUE</f>
        <v>1</v>
      </c>
      <c r="D166" t="b">
        <f>VLOOKUP(A166,Módulos!A:B,2,FALSE)</f>
        <v>0</v>
      </c>
      <c r="E166" s="19" t="str">
        <f>IF(C166,"Nenhuma",VLOOKUP(B166,Funcoes_Outputs!B:C,2,FALSE))</f>
        <v>Nenhuma</v>
      </c>
    </row>
    <row r="167" spans="1:5" x14ac:dyDescent="0.25">
      <c r="A167" s="19" t="s">
        <v>170</v>
      </c>
      <c r="B167" s="19" t="s">
        <v>125</v>
      </c>
      <c r="C167" s="19" t="b">
        <f>FALSE</f>
        <v>0</v>
      </c>
      <c r="D167" t="b">
        <f>VLOOKUP(A167,Módulos!A:B,2,FALSE)</f>
        <v>0</v>
      </c>
      <c r="E167" s="19" t="str">
        <f>IF(C167,"Nenhuma",VLOOKUP(B167,Funcoes_Outputs!B:C,2,FALSE))</f>
        <v>calcular_indices_ampliados</v>
      </c>
    </row>
    <row r="168" spans="1:5" x14ac:dyDescent="0.25">
      <c r="A168" s="19" t="s">
        <v>170</v>
      </c>
      <c r="B168" s="19" t="s">
        <v>126</v>
      </c>
      <c r="C168" s="19" t="b">
        <f>FALSE</f>
        <v>0</v>
      </c>
      <c r="D168" t="b">
        <f>VLOOKUP(A168,Módulos!A:B,2,FALSE)</f>
        <v>0</v>
      </c>
      <c r="E168" s="19" t="str">
        <f>IF(C168,"Nenhuma",VLOOKUP(B168,Funcoes_Outputs!B:C,2,FALSE))</f>
        <v>calcular_indices_ampliados</v>
      </c>
    </row>
    <row r="169" spans="1:5" x14ac:dyDescent="0.25">
      <c r="A169" s="19" t="s">
        <v>170</v>
      </c>
      <c r="B169" s="19" t="s">
        <v>1</v>
      </c>
      <c r="C169" s="19" t="b">
        <f>TRUE</f>
        <v>1</v>
      </c>
      <c r="D169" t="b">
        <f>VLOOKUP(A169,Módulos!A:B,2,FALSE)</f>
        <v>0</v>
      </c>
      <c r="E169" s="19" t="str">
        <f>IF(C169,"Nenhuma",VLOOKUP(B169,Funcoes_Outputs!B:C,2,FALSE))</f>
        <v>Nenhuma</v>
      </c>
    </row>
    <row r="170" spans="1:5" x14ac:dyDescent="0.25">
      <c r="A170" s="19" t="s">
        <v>170</v>
      </c>
      <c r="B170" s="19" t="s">
        <v>173</v>
      </c>
      <c r="C170" s="19" t="b">
        <f>TRUE</f>
        <v>1</v>
      </c>
      <c r="D170" t="b">
        <f>VLOOKUP(A170,Módulos!A:B,2,FALSE)</f>
        <v>0</v>
      </c>
      <c r="E170" s="19" t="str">
        <f>IF(C170,"Nenhuma",VLOOKUP(B170,Funcoes_Outputs!B:C,2,FALSE))</f>
        <v>Nenhuma</v>
      </c>
    </row>
    <row r="171" spans="1:5" x14ac:dyDescent="0.25">
      <c r="A171" s="19" t="s">
        <v>170</v>
      </c>
      <c r="B171" s="19" t="s">
        <v>139</v>
      </c>
      <c r="C171" s="19" t="b">
        <f>FALSE</f>
        <v>0</v>
      </c>
      <c r="D171" t="b">
        <f>VLOOKUP(A171,Módulos!A:B,2,FALSE)</f>
        <v>0</v>
      </c>
      <c r="E171" s="19" t="str">
        <f>IF(C171,"Nenhuma",VLOOKUP(B171,Funcoes_Outputs!B:C,2,FALSE))</f>
        <v>calcular_turnovergeral</v>
      </c>
    </row>
    <row r="172" spans="1:5" x14ac:dyDescent="0.25">
      <c r="A172" s="19" t="s">
        <v>174</v>
      </c>
      <c r="B172" s="19" t="s">
        <v>332</v>
      </c>
      <c r="C172" s="19" t="b">
        <f>FALSE</f>
        <v>0</v>
      </c>
      <c r="D172" t="b">
        <f>VLOOKUP(A172,Módulos!A:B,2,FALSE)</f>
        <v>0</v>
      </c>
      <c r="E172" s="19" t="str">
        <f>IF(C172,"Nenhuma",VLOOKUP(B172,Funcoes_Outputs!B:C,2,FALSE))</f>
        <v>calcular_taxas_acidentes</v>
      </c>
    </row>
    <row r="173" spans="1:5" x14ac:dyDescent="0.25">
      <c r="A173" s="19" t="s">
        <v>174</v>
      </c>
      <c r="B173" s="19" t="s">
        <v>333</v>
      </c>
      <c r="C173" s="19" t="b">
        <f>TRUE</f>
        <v>1</v>
      </c>
      <c r="D173" t="b">
        <f>VLOOKUP(A173,Módulos!A:B,2,FALSE)</f>
        <v>0</v>
      </c>
      <c r="E173" s="19" t="str">
        <f>IF(C173,"Nenhuma",VLOOKUP(B173,Funcoes_Outputs!B:C,2,FALSE))</f>
        <v>Nenhuma</v>
      </c>
    </row>
    <row r="174" spans="1:5" x14ac:dyDescent="0.25">
      <c r="A174" s="19" t="s">
        <v>174</v>
      </c>
      <c r="B174" s="19" t="s">
        <v>334</v>
      </c>
      <c r="C174" s="19" t="b">
        <f>FALSE</f>
        <v>0</v>
      </c>
      <c r="D174" t="b">
        <f>VLOOKUP(A174,Módulos!A:B,2,FALSE)</f>
        <v>0</v>
      </c>
      <c r="E174" s="19" t="str">
        <f>IF(C174,"Nenhuma",VLOOKUP(B174,Funcoes_Outputs!B:C,2,FALSE))</f>
        <v>calcular_taxas_acidentes</v>
      </c>
    </row>
    <row r="175" spans="1:5" x14ac:dyDescent="0.25">
      <c r="A175" s="19" t="s">
        <v>174</v>
      </c>
      <c r="B175" s="19" t="s">
        <v>335</v>
      </c>
      <c r="C175" s="19" t="b">
        <f>TRUE</f>
        <v>1</v>
      </c>
      <c r="D175" t="b">
        <f>VLOOKUP(A175,Módulos!A:B,2,FALSE)</f>
        <v>0</v>
      </c>
      <c r="E175" s="19" t="str">
        <f>IF(C175,"Nenhuma",VLOOKUP(B175,Funcoes_Outputs!B:C,2,FALSE))</f>
        <v>Nenhuma</v>
      </c>
    </row>
    <row r="176" spans="1:5" x14ac:dyDescent="0.25">
      <c r="A176" s="19" t="s">
        <v>174</v>
      </c>
      <c r="B176" s="19" t="s">
        <v>175</v>
      </c>
      <c r="C176" s="19" t="b">
        <f>TRUE</f>
        <v>1</v>
      </c>
      <c r="D176" t="b">
        <f>VLOOKUP(A176,Módulos!A:B,2,FALSE)</f>
        <v>0</v>
      </c>
      <c r="E176" s="19" t="str">
        <f>IF(C176,"Nenhuma",VLOOKUP(B176,Funcoes_Outputs!B:C,2,FALSE))</f>
        <v>Nenhuma</v>
      </c>
    </row>
    <row r="177" spans="1:5" x14ac:dyDescent="0.25">
      <c r="A177" s="19" t="s">
        <v>77</v>
      </c>
      <c r="B177" s="19" t="s">
        <v>82</v>
      </c>
      <c r="C177" s="19" t="b">
        <f>TRUE</f>
        <v>1</v>
      </c>
      <c r="D177" t="b">
        <f>VLOOKUP(A177,Módulos!A:B,2,FALSE)</f>
        <v>0</v>
      </c>
      <c r="E177" s="19" t="str">
        <f>IF(C177,"Nenhuma",VLOOKUP(B177,Funcoes_Outputs!B:C,2,FALSE))</f>
        <v>Nenhuma</v>
      </c>
    </row>
    <row r="178" spans="1:5" x14ac:dyDescent="0.25">
      <c r="A178" s="19" t="s">
        <v>77</v>
      </c>
      <c r="B178" s="19" t="s">
        <v>187</v>
      </c>
      <c r="C178" s="19" t="b">
        <f>TRUE</f>
        <v>1</v>
      </c>
      <c r="D178" t="b">
        <f>VLOOKUP(A178,Módulos!A:B,2,FALSE)</f>
        <v>0</v>
      </c>
      <c r="E178" s="19" t="str">
        <f>IF(C178,"Nenhuma",VLOOKUP(B178,Funcoes_Outputs!B:C,2,FALSE))</f>
        <v>Nenhuma</v>
      </c>
    </row>
    <row r="179" spans="1:5" x14ac:dyDescent="0.25">
      <c r="A179" s="19" t="s">
        <v>77</v>
      </c>
      <c r="B179" s="19" t="s">
        <v>188</v>
      </c>
      <c r="C179" s="19" t="b">
        <f>TRUE</f>
        <v>1</v>
      </c>
      <c r="D179" t="b">
        <f>VLOOKUP(A179,Módulos!A:B,2,FALSE)</f>
        <v>0</v>
      </c>
      <c r="E179" s="19" t="str">
        <f>IF(C179,"Nenhuma",VLOOKUP(B179,Funcoes_Outputs!B:C,2,FALSE))</f>
        <v>Nenhuma</v>
      </c>
    </row>
    <row r="180" spans="1:5" x14ac:dyDescent="0.25">
      <c r="A180" s="19" t="s">
        <v>77</v>
      </c>
      <c r="B180" s="19" t="s">
        <v>189</v>
      </c>
      <c r="C180" s="19" t="b">
        <f>TRUE</f>
        <v>1</v>
      </c>
      <c r="D180" t="b">
        <f>VLOOKUP(A180,Módulos!A:B,2,FALSE)</f>
        <v>0</v>
      </c>
      <c r="E180" s="19" t="str">
        <f>IF(C180,"Nenhuma",VLOOKUP(B180,Funcoes_Outputs!B:C,2,FALSE))</f>
        <v>Nenhuma</v>
      </c>
    </row>
    <row r="181" spans="1:5" x14ac:dyDescent="0.25">
      <c r="A181" s="19" t="s">
        <v>77</v>
      </c>
      <c r="B181" s="19" t="s">
        <v>190</v>
      </c>
      <c r="C181" s="19" t="b">
        <f>TRUE</f>
        <v>1</v>
      </c>
      <c r="D181" t="b">
        <f>VLOOKUP(A181,Módulos!A:B,2,FALSE)</f>
        <v>0</v>
      </c>
      <c r="E181" s="19" t="str">
        <f>IF(C181,"Nenhuma",VLOOKUP(B181,Funcoes_Outputs!B:C,2,FALSE))</f>
        <v>Nenhuma</v>
      </c>
    </row>
    <row r="182" spans="1:5" x14ac:dyDescent="0.25">
      <c r="A182" s="19" t="s">
        <v>77</v>
      </c>
      <c r="B182" s="19" t="s">
        <v>178</v>
      </c>
      <c r="C182" s="19" t="b">
        <f>TRUE</f>
        <v>1</v>
      </c>
      <c r="D182" t="b">
        <f>VLOOKUP(A182,Módulos!A:B,2,FALSE)</f>
        <v>0</v>
      </c>
      <c r="E182" s="19" t="str">
        <f>IF(C182,"Nenhuma",VLOOKUP(B182,Funcoes_Outputs!B:C,2,FALSE))</f>
        <v>Nenhuma</v>
      </c>
    </row>
    <row r="183" spans="1:5" x14ac:dyDescent="0.25">
      <c r="A183" s="19" t="s">
        <v>77</v>
      </c>
      <c r="B183" s="19" t="s">
        <v>183</v>
      </c>
      <c r="C183" s="19" t="b">
        <f>TRUE</f>
        <v>1</v>
      </c>
      <c r="D183" t="b">
        <f>VLOOKUP(A183,Módulos!A:B,2,FALSE)</f>
        <v>0</v>
      </c>
      <c r="E183" s="19" t="str">
        <f>IF(C183,"Nenhuma",VLOOKUP(B183,Funcoes_Outputs!B:C,2,FALSE))</f>
        <v>Nenhuma</v>
      </c>
    </row>
    <row r="184" spans="1:5" x14ac:dyDescent="0.25">
      <c r="A184" s="19" t="s">
        <v>77</v>
      </c>
      <c r="B184" s="19" t="s">
        <v>184</v>
      </c>
      <c r="C184" s="19" t="b">
        <f>TRUE</f>
        <v>1</v>
      </c>
      <c r="D184" t="b">
        <f>VLOOKUP(A184,Módulos!A:B,2,FALSE)</f>
        <v>0</v>
      </c>
      <c r="E184" s="19" t="str">
        <f>IF(C184,"Nenhuma",VLOOKUP(B184,Funcoes_Outputs!B:C,2,FALSE))</f>
        <v>Nenhuma</v>
      </c>
    </row>
    <row r="185" spans="1:5" x14ac:dyDescent="0.25">
      <c r="A185" s="19" t="s">
        <v>77</v>
      </c>
      <c r="B185" s="19" t="s">
        <v>185</v>
      </c>
      <c r="C185" s="19" t="b">
        <f>TRUE</f>
        <v>1</v>
      </c>
      <c r="D185" t="b">
        <f>VLOOKUP(A185,Módulos!A:B,2,FALSE)</f>
        <v>0</v>
      </c>
      <c r="E185" s="19" t="str">
        <f>IF(C185,"Nenhuma",VLOOKUP(B185,Funcoes_Outputs!B:C,2,FALSE))</f>
        <v>Nenhuma</v>
      </c>
    </row>
    <row r="186" spans="1:5" x14ac:dyDescent="0.25">
      <c r="A186" s="19" t="s">
        <v>77</v>
      </c>
      <c r="B186" s="19" t="s">
        <v>186</v>
      </c>
      <c r="C186" s="19" t="b">
        <f>TRUE</f>
        <v>1</v>
      </c>
      <c r="D186" t="b">
        <f>VLOOKUP(A186,Módulos!A:B,2,FALSE)</f>
        <v>0</v>
      </c>
      <c r="E186" s="19" t="str">
        <f>IF(C186,"Nenhuma",VLOOKUP(B186,Funcoes_Outputs!B:C,2,FALSE))</f>
        <v>Nenhuma</v>
      </c>
    </row>
    <row r="187" spans="1:5" x14ac:dyDescent="0.25">
      <c r="A187" s="19" t="s">
        <v>77</v>
      </c>
      <c r="B187" s="19" t="s">
        <v>79</v>
      </c>
      <c r="C187" s="19" t="b">
        <f>TRUE</f>
        <v>1</v>
      </c>
      <c r="D187" t="b">
        <f>VLOOKUP(A187,Módulos!A:B,2,FALSE)</f>
        <v>0</v>
      </c>
      <c r="E187" s="19" t="str">
        <f>IF(C187,"Nenhuma",VLOOKUP(B187,Funcoes_Outputs!B:C,2,FALSE))</f>
        <v>Nenhuma</v>
      </c>
    </row>
    <row r="188" spans="1:5" x14ac:dyDescent="0.25">
      <c r="A188" s="19" t="s">
        <v>77</v>
      </c>
      <c r="B188" s="19" t="s">
        <v>179</v>
      </c>
      <c r="C188" s="19" t="b">
        <f>TRUE</f>
        <v>1</v>
      </c>
      <c r="D188" t="b">
        <f>VLOOKUP(A188,Módulos!A:B,2,FALSE)</f>
        <v>0</v>
      </c>
      <c r="E188" s="19" t="str">
        <f>IF(C188,"Nenhuma",VLOOKUP(B188,Funcoes_Outputs!B:C,2,FALSE))</f>
        <v>Nenhuma</v>
      </c>
    </row>
    <row r="189" spans="1:5" x14ac:dyDescent="0.25">
      <c r="A189" s="19" t="s">
        <v>77</v>
      </c>
      <c r="B189" s="19" t="s">
        <v>180</v>
      </c>
      <c r="C189" s="19" t="b">
        <f>TRUE</f>
        <v>1</v>
      </c>
      <c r="D189" t="b">
        <f>VLOOKUP(A189,Módulos!A:B,2,FALSE)</f>
        <v>0</v>
      </c>
      <c r="E189" s="19" t="str">
        <f>IF(C189,"Nenhuma",VLOOKUP(B189,Funcoes_Outputs!B:C,2,FALSE))</f>
        <v>Nenhuma</v>
      </c>
    </row>
    <row r="190" spans="1:5" x14ac:dyDescent="0.25">
      <c r="A190" s="19" t="s">
        <v>77</v>
      </c>
      <c r="B190" s="19" t="s">
        <v>181</v>
      </c>
      <c r="C190" s="19" t="b">
        <f>TRUE</f>
        <v>1</v>
      </c>
      <c r="D190" t="b">
        <f>VLOOKUP(A190,Módulos!A:B,2,FALSE)</f>
        <v>0</v>
      </c>
      <c r="E190" s="19" t="str">
        <f>IF(C190,"Nenhuma",VLOOKUP(B190,Funcoes_Outputs!B:C,2,FALSE))</f>
        <v>Nenhuma</v>
      </c>
    </row>
    <row r="191" spans="1:5" x14ac:dyDescent="0.25">
      <c r="A191" s="19" t="s">
        <v>77</v>
      </c>
      <c r="B191" s="19" t="s">
        <v>182</v>
      </c>
      <c r="C191" s="19" t="b">
        <f>TRUE</f>
        <v>1</v>
      </c>
      <c r="D191" t="b">
        <f>VLOOKUP(A191,Módulos!A:B,2,FALSE)</f>
        <v>0</v>
      </c>
      <c r="E191" s="19" t="str">
        <f>IF(C191,"Nenhuma",VLOOKUP(B191,Funcoes_Outputs!B:C,2,FALSE))</f>
        <v>Nenhuma</v>
      </c>
    </row>
    <row r="192" spans="1:5" x14ac:dyDescent="0.25">
      <c r="A192" s="19" t="s">
        <v>77</v>
      </c>
      <c r="B192" s="19" t="s">
        <v>80</v>
      </c>
      <c r="C192" s="19" t="b">
        <f>TRUE</f>
        <v>1</v>
      </c>
      <c r="D192" t="b">
        <f>VLOOKUP(A192,Módulos!A:B,2,FALSE)</f>
        <v>0</v>
      </c>
      <c r="E192" s="19" t="str">
        <f>IF(C192,"Nenhuma",VLOOKUP(B192,Funcoes_Outputs!B:C,2,FALSE))</f>
        <v>Nenhuma</v>
      </c>
    </row>
    <row r="193" spans="1:5" x14ac:dyDescent="0.25">
      <c r="A193" s="19" t="s">
        <v>77</v>
      </c>
      <c r="B193" s="19" t="s">
        <v>81</v>
      </c>
      <c r="C193" s="19" t="b">
        <f>TRUE</f>
        <v>1</v>
      </c>
      <c r="D193" t="b">
        <f>VLOOKUP(A193,Módulos!A:B,2,FALSE)</f>
        <v>0</v>
      </c>
      <c r="E193" s="19" t="str">
        <f>IF(C193,"Nenhuma",VLOOKUP(B193,Funcoes_Outputs!B:C,2,FALSE))</f>
        <v>Nenhuma</v>
      </c>
    </row>
    <row r="194" spans="1:5" x14ac:dyDescent="0.25">
      <c r="A194" s="19" t="s">
        <v>77</v>
      </c>
      <c r="B194" s="19" t="s">
        <v>191</v>
      </c>
      <c r="C194" s="19" t="b">
        <f>TRUE</f>
        <v>1</v>
      </c>
      <c r="D194" t="b">
        <f>VLOOKUP(A194,Módulos!A:B,2,FALSE)</f>
        <v>0</v>
      </c>
      <c r="E194" s="19" t="str">
        <f>IF(C194,"Nenhuma",VLOOKUP(B194,Funcoes_Outputs!B:C,2,FALSE))</f>
        <v>Nenhuma</v>
      </c>
    </row>
    <row r="195" spans="1:5" x14ac:dyDescent="0.25">
      <c r="A195" s="19" t="s">
        <v>77</v>
      </c>
      <c r="B195" s="19" t="s">
        <v>192</v>
      </c>
      <c r="C195" s="19" t="b">
        <f>TRUE</f>
        <v>1</v>
      </c>
      <c r="D195" t="b">
        <f>VLOOKUP(A195,Módulos!A:B,2,FALSE)</f>
        <v>0</v>
      </c>
      <c r="E195" s="19" t="str">
        <f>IF(C195,"Nenhuma",VLOOKUP(B195,Funcoes_Outputs!B:C,2,FALSE))</f>
        <v>Nenhuma</v>
      </c>
    </row>
    <row r="196" spans="1:5" x14ac:dyDescent="0.25">
      <c r="A196" s="19" t="s">
        <v>77</v>
      </c>
      <c r="B196" s="19" t="s">
        <v>193</v>
      </c>
      <c r="C196" s="19" t="b">
        <f>TRUE</f>
        <v>1</v>
      </c>
      <c r="D196" t="b">
        <f>VLOOKUP(A196,Módulos!A:B,2,FALSE)</f>
        <v>0</v>
      </c>
      <c r="E196" s="19" t="str">
        <f>IF(C196,"Nenhuma",VLOOKUP(B196,Funcoes_Outputs!B:C,2,FALSE))</f>
        <v>Nenhuma</v>
      </c>
    </row>
    <row r="197" spans="1:5" x14ac:dyDescent="0.25">
      <c r="A197" s="19" t="s">
        <v>77</v>
      </c>
      <c r="B197" s="19" t="s">
        <v>194</v>
      </c>
      <c r="C197" s="19" t="b">
        <f>TRUE</f>
        <v>1</v>
      </c>
      <c r="D197" t="b">
        <f>VLOOKUP(A197,Módulos!A:B,2,FALSE)</f>
        <v>0</v>
      </c>
      <c r="E197" s="19" t="str">
        <f>IF(C197,"Nenhuma",VLOOKUP(B197,Funcoes_Outputs!B:C,2,FALSE))</f>
        <v>Nenhuma</v>
      </c>
    </row>
    <row r="198" spans="1:5" x14ac:dyDescent="0.25">
      <c r="A198" s="19" t="s">
        <v>77</v>
      </c>
      <c r="B198" s="19" t="s">
        <v>195</v>
      </c>
      <c r="C198" s="19" t="b">
        <f>TRUE</f>
        <v>1</v>
      </c>
      <c r="D198" t="b">
        <f>VLOOKUP(A198,Módulos!A:B,2,FALSE)</f>
        <v>0</v>
      </c>
      <c r="E198" s="19" t="str">
        <f>IF(C198,"Nenhuma",VLOOKUP(B198,Funcoes_Outputs!B:C,2,FALSE))</f>
        <v>Nenhuma</v>
      </c>
    </row>
    <row r="199" spans="1:5" x14ac:dyDescent="0.25">
      <c r="A199" s="19" t="s">
        <v>77</v>
      </c>
      <c r="B199" s="19" t="s">
        <v>196</v>
      </c>
      <c r="C199" s="19" t="b">
        <f>TRUE</f>
        <v>1</v>
      </c>
      <c r="D199" t="b">
        <f>VLOOKUP(A199,Módulos!A:B,2,FALSE)</f>
        <v>0</v>
      </c>
      <c r="E199" s="19" t="str">
        <f>IF(C199,"Nenhuma",VLOOKUP(B199,Funcoes_Outputs!B:C,2,FALSE))</f>
        <v>Nenhuma</v>
      </c>
    </row>
    <row r="200" spans="1:5" x14ac:dyDescent="0.25">
      <c r="A200" s="19" t="s">
        <v>77</v>
      </c>
      <c r="B200" s="19" t="s">
        <v>197</v>
      </c>
      <c r="C200" s="19" t="b">
        <f>TRUE</f>
        <v>1</v>
      </c>
      <c r="D200" t="b">
        <f>VLOOKUP(A200,Módulos!A:B,2,FALSE)</f>
        <v>0</v>
      </c>
      <c r="E200" s="19" t="str">
        <f>IF(C200,"Nenhuma",VLOOKUP(B200,Funcoes_Outputs!B:C,2,FALSE))</f>
        <v>Nenhuma</v>
      </c>
    </row>
    <row r="201" spans="1:5" x14ac:dyDescent="0.25">
      <c r="A201" s="19" t="s">
        <v>77</v>
      </c>
      <c r="B201" s="19" t="s">
        <v>198</v>
      </c>
      <c r="C201" s="19" t="b">
        <f>TRUE</f>
        <v>1</v>
      </c>
      <c r="D201" t="b">
        <f>VLOOKUP(A201,Módulos!A:B,2,FALSE)</f>
        <v>0</v>
      </c>
      <c r="E201" s="19" t="str">
        <f>IF(C201,"Nenhuma",VLOOKUP(B201,Funcoes_Outputs!B:C,2,FALSE))</f>
        <v>Nenhuma</v>
      </c>
    </row>
    <row r="202" spans="1:5" x14ac:dyDescent="0.25">
      <c r="A202" s="19" t="s">
        <v>77</v>
      </c>
      <c r="B202" s="19" t="s">
        <v>199</v>
      </c>
      <c r="C202" s="19" t="b">
        <f>TRUE</f>
        <v>1</v>
      </c>
      <c r="D202" t="b">
        <f>VLOOKUP(A202,Módulos!A:B,2,FALSE)</f>
        <v>0</v>
      </c>
      <c r="E202" s="19" t="str">
        <f>IF(C202,"Nenhuma",VLOOKUP(B202,Funcoes_Outputs!B:C,2,FALSE))</f>
        <v>Nenhuma</v>
      </c>
    </row>
    <row r="203" spans="1:5" x14ac:dyDescent="0.25">
      <c r="A203" s="19" t="s">
        <v>77</v>
      </c>
      <c r="B203" s="19" t="s">
        <v>200</v>
      </c>
      <c r="C203" s="19" t="b">
        <v>1</v>
      </c>
      <c r="D203" t="b">
        <f>VLOOKUP(A203,Módulos!A:B,2,FALSE)</f>
        <v>0</v>
      </c>
      <c r="E203" s="19" t="str">
        <f>IF(C203,"Nenhuma",VLOOKUP(B203,Funcoes_Outputs!B:C,2,FALSE))</f>
        <v>Nenhuma</v>
      </c>
    </row>
    <row r="204" spans="1:5" x14ac:dyDescent="0.25">
      <c r="A204" s="19" t="s">
        <v>77</v>
      </c>
      <c r="B204" s="19" t="s">
        <v>54</v>
      </c>
      <c r="C204" s="19" t="b">
        <f>FALSE</f>
        <v>0</v>
      </c>
      <c r="D204" t="b">
        <f>VLOOKUP(A204,Módulos!A:B,2,FALSE)</f>
        <v>0</v>
      </c>
      <c r="E204" s="19" t="str">
        <f>IF(C204,"Nenhuma",VLOOKUP(B204,Funcoes_Outputs!B:C,2,FALSE))</f>
        <v>calcular_eventos</v>
      </c>
    </row>
    <row r="205" spans="1:5" x14ac:dyDescent="0.25">
      <c r="A205" s="19" t="s">
        <v>77</v>
      </c>
      <c r="B205" s="19" t="s">
        <v>62</v>
      </c>
      <c r="C205" s="19" t="b">
        <f>FALSE</f>
        <v>0</v>
      </c>
      <c r="D205" t="b">
        <f>VLOOKUP(A205,Módulos!A:B,2,FALSE)</f>
        <v>0</v>
      </c>
      <c r="E205" s="19" t="str">
        <f>IF(C205,"Nenhuma",VLOOKUP(B205,Funcoes_Outputs!B:C,2,FALSE))</f>
        <v>calcular_eventos</v>
      </c>
    </row>
    <row r="206" spans="1:5" x14ac:dyDescent="0.25">
      <c r="A206" s="19" t="s">
        <v>77</v>
      </c>
      <c r="B206" s="19" t="s">
        <v>55</v>
      </c>
      <c r="C206" s="19" t="b">
        <f>FALSE</f>
        <v>0</v>
      </c>
      <c r="D206" t="b">
        <f>VLOOKUP(A206,Módulos!A:B,2,FALSE)</f>
        <v>0</v>
      </c>
      <c r="E206" s="19" t="str">
        <f>IF(C206,"Nenhuma",VLOOKUP(B206,Funcoes_Outputs!B:C,2,FALSE))</f>
        <v>calcular_eventos</v>
      </c>
    </row>
    <row r="207" spans="1:5" x14ac:dyDescent="0.25">
      <c r="A207" s="19" t="s">
        <v>77</v>
      </c>
      <c r="B207" s="19" t="s">
        <v>63</v>
      </c>
      <c r="C207" s="19" t="b">
        <f>FALSE</f>
        <v>0</v>
      </c>
      <c r="D207" t="b">
        <f>VLOOKUP(A207,Módulos!A:B,2,FALSE)</f>
        <v>0</v>
      </c>
      <c r="E207" s="19" t="str">
        <f>IF(C207,"Nenhuma",VLOOKUP(B207,Funcoes_Outputs!B:C,2,FALSE))</f>
        <v>calcular_eventos</v>
      </c>
    </row>
    <row r="208" spans="1:5" x14ac:dyDescent="0.25">
      <c r="A208" s="19" t="s">
        <v>77</v>
      </c>
      <c r="B208" s="19" t="s">
        <v>52</v>
      </c>
      <c r="C208" s="19" t="b">
        <f>FALSE</f>
        <v>0</v>
      </c>
      <c r="D208" t="b">
        <f>VLOOKUP(A208,Módulos!A:B,2,FALSE)</f>
        <v>0</v>
      </c>
      <c r="E208" s="19" t="str">
        <f>IF(C208,"Nenhuma",VLOOKUP(B208,Funcoes_Outputs!B:C,2,FALSE))</f>
        <v>calcular_eventos</v>
      </c>
    </row>
    <row r="209" spans="1:5" x14ac:dyDescent="0.25">
      <c r="A209" s="19" t="s">
        <v>77</v>
      </c>
      <c r="B209" s="19" t="s">
        <v>60</v>
      </c>
      <c r="C209" s="19" t="b">
        <f>FALSE</f>
        <v>0</v>
      </c>
      <c r="D209" t="b">
        <f>VLOOKUP(A209,Módulos!A:B,2,FALSE)</f>
        <v>0</v>
      </c>
      <c r="E209" s="19" t="str">
        <f>IF(C209,"Nenhuma",VLOOKUP(B209,Funcoes_Outputs!B:C,2,FALSE))</f>
        <v>calcular_eventos</v>
      </c>
    </row>
    <row r="210" spans="1:5" x14ac:dyDescent="0.25">
      <c r="A210" s="19" t="s">
        <v>77</v>
      </c>
      <c r="B210" s="19" t="s">
        <v>53</v>
      </c>
      <c r="C210" s="19" t="b">
        <f>FALSE</f>
        <v>0</v>
      </c>
      <c r="D210" t="b">
        <f>VLOOKUP(A210,Módulos!A:B,2,FALSE)</f>
        <v>0</v>
      </c>
      <c r="E210" s="19" t="str">
        <f>IF(C210,"Nenhuma",VLOOKUP(B210,Funcoes_Outputs!B:C,2,FALSE))</f>
        <v>calcular_eventos</v>
      </c>
    </row>
    <row r="211" spans="1:5" x14ac:dyDescent="0.25">
      <c r="A211" s="19" t="s">
        <v>77</v>
      </c>
      <c r="B211" s="19" t="s">
        <v>61</v>
      </c>
      <c r="C211" s="19" t="b">
        <f>FALSE</f>
        <v>0</v>
      </c>
      <c r="D211" t="b">
        <f>VLOOKUP(A211,Módulos!A:B,2,FALSE)</f>
        <v>0</v>
      </c>
      <c r="E211" s="19" t="str">
        <f>IF(C211,"Nenhuma",VLOOKUP(B211,Funcoes_Outputs!B:C,2,FALSE))</f>
        <v>calcular_eventos</v>
      </c>
    </row>
    <row r="212" spans="1:5" x14ac:dyDescent="0.25">
      <c r="A212" s="19" t="s">
        <v>216</v>
      </c>
      <c r="B212" s="19" t="s">
        <v>336</v>
      </c>
      <c r="C212" s="19" t="b">
        <f>TRUE</f>
        <v>1</v>
      </c>
      <c r="D212" t="b">
        <f>VLOOKUP(A212,Módulos!A:B,2,FALSE)</f>
        <v>0</v>
      </c>
      <c r="E212" s="19" t="str">
        <f>IF(C212,"Nenhuma",VLOOKUP(B212,Funcoes_Outputs!B:C,2,FALSE))</f>
        <v>Nenhuma</v>
      </c>
    </row>
    <row r="213" spans="1:5" x14ac:dyDescent="0.25">
      <c r="A213" s="19" t="s">
        <v>216</v>
      </c>
      <c r="B213" s="19" t="s">
        <v>337</v>
      </c>
      <c r="C213" s="19" t="b">
        <f>TRUE</f>
        <v>1</v>
      </c>
      <c r="D213" t="b">
        <f>VLOOKUP(A213,Módulos!A:B,2,FALSE)</f>
        <v>0</v>
      </c>
      <c r="E213" s="19" t="str">
        <f>IF(C213,"Nenhuma",VLOOKUP(B213,Funcoes_Outputs!B:C,2,FALSE))</f>
        <v>Nenhuma</v>
      </c>
    </row>
    <row r="214" spans="1:5" x14ac:dyDescent="0.25">
      <c r="A214" s="19" t="s">
        <v>216</v>
      </c>
      <c r="B214" s="19" t="s">
        <v>54</v>
      </c>
      <c r="C214" s="19" t="b">
        <f>FALSE</f>
        <v>0</v>
      </c>
      <c r="D214" t="b">
        <f>VLOOKUP(A214,Módulos!A:B,2,FALSE)</f>
        <v>0</v>
      </c>
      <c r="E214" s="19" t="str">
        <f>IF(C214,"Nenhuma",VLOOKUP(B214,Funcoes_Outputs!B:C,2,FALSE))</f>
        <v>calcular_eventos</v>
      </c>
    </row>
    <row r="215" spans="1:5" x14ac:dyDescent="0.25">
      <c r="A215" s="19" t="s">
        <v>216</v>
      </c>
      <c r="B215" s="19" t="s">
        <v>55</v>
      </c>
      <c r="C215" s="19" t="b">
        <f>FALSE</f>
        <v>0</v>
      </c>
      <c r="D215" t="b">
        <f>VLOOKUP(A215,Módulos!A:B,2,FALSE)</f>
        <v>0</v>
      </c>
      <c r="E215" s="19" t="str">
        <f>IF(C215,"Nenhuma",VLOOKUP(B215,Funcoes_Outputs!B:C,2,FALSE))</f>
        <v>calcular_eventos</v>
      </c>
    </row>
    <row r="216" spans="1:5" x14ac:dyDescent="0.25">
      <c r="A216" s="19" t="s">
        <v>216</v>
      </c>
      <c r="B216" s="19" t="s">
        <v>52</v>
      </c>
      <c r="C216" s="19" t="b">
        <f>FALSE</f>
        <v>0</v>
      </c>
      <c r="D216" s="16" t="b">
        <f>VLOOKUP(A216,Módulos!A:B,2,FALSE)</f>
        <v>0</v>
      </c>
      <c r="E216" s="19" t="str">
        <f>IF(C216,"Nenhuma",VLOOKUP(B216,Funcoes_Outputs!B:C,2,FALSE))</f>
        <v>calcular_eventos</v>
      </c>
    </row>
    <row r="217" spans="1:5" x14ac:dyDescent="0.25">
      <c r="A217" s="19" t="s">
        <v>216</v>
      </c>
      <c r="B217" s="19" t="s">
        <v>53</v>
      </c>
      <c r="C217" s="19" t="b">
        <f>FALSE</f>
        <v>0</v>
      </c>
      <c r="D217" s="16" t="b">
        <f>VLOOKUP(A217,Módulos!A:B,2,FALSE)</f>
        <v>0</v>
      </c>
      <c r="E217" s="19" t="str">
        <f>IF(C217,"Nenhuma",VLOOKUP(B217,Funcoes_Outputs!B:C,2,FALSE))</f>
        <v>calcular_eventos</v>
      </c>
    </row>
    <row r="218" spans="1:5" x14ac:dyDescent="0.25">
      <c r="A218" s="19" t="s">
        <v>224</v>
      </c>
      <c r="B218" s="19" t="s">
        <v>222</v>
      </c>
      <c r="C218" s="19" t="b">
        <f>TRUE</f>
        <v>1</v>
      </c>
      <c r="D218" s="16" t="b">
        <f>VLOOKUP(A218,Módulos!A:B,2,FALSE)</f>
        <v>0</v>
      </c>
      <c r="E218" s="19" t="str">
        <f>IF(C218,"Nenhuma",VLOOKUP(B218,Funcoes_Outputs!B:C,2,FALSE))</f>
        <v>Nenhuma</v>
      </c>
    </row>
    <row r="219" spans="1:5" x14ac:dyDescent="0.25">
      <c r="A219" s="19" t="s">
        <v>224</v>
      </c>
      <c r="B219" s="19" t="s">
        <v>338</v>
      </c>
      <c r="C219" s="19" t="b">
        <f>TRUE</f>
        <v>1</v>
      </c>
      <c r="D219" s="16" t="b">
        <f>VLOOKUP(A219,Módulos!A:B,2,FALSE)</f>
        <v>0</v>
      </c>
      <c r="E219" s="19" t="str">
        <f>IF(C219,"Nenhuma",VLOOKUP(B219,Funcoes_Outputs!B:C,2,FALSE))</f>
        <v>Nenhuma</v>
      </c>
    </row>
    <row r="220" spans="1:5" x14ac:dyDescent="0.25">
      <c r="A220" s="19" t="s">
        <v>224</v>
      </c>
      <c r="B220" s="19" t="s">
        <v>80</v>
      </c>
      <c r="C220" s="19" t="b">
        <f>TRUE</f>
        <v>1</v>
      </c>
      <c r="D220" s="16" t="b">
        <f>VLOOKUP(A220,Módulos!A:B,2,FALSE)</f>
        <v>0</v>
      </c>
      <c r="E220" s="19" t="str">
        <f>IF(C220,"Nenhuma",VLOOKUP(B220,Funcoes_Outputs!B:C,2,FALSE))</f>
        <v>Nenhuma</v>
      </c>
    </row>
    <row r="221" spans="1:5" x14ac:dyDescent="0.25">
      <c r="A221" s="19" t="s">
        <v>224</v>
      </c>
      <c r="B221" s="19" t="s">
        <v>81</v>
      </c>
      <c r="C221" s="19" t="b">
        <f>TRUE</f>
        <v>1</v>
      </c>
      <c r="D221" s="16" t="b">
        <f>VLOOKUP(A221,Módulos!A:B,2,FALSE)</f>
        <v>0</v>
      </c>
      <c r="E221" s="19" t="str">
        <f>IF(C221,"Nenhuma",VLOOKUP(B221,Funcoes_Outputs!B:C,2,FALSE))</f>
        <v>Nenhuma</v>
      </c>
    </row>
    <row r="222" spans="1:5" x14ac:dyDescent="0.25">
      <c r="A222" s="19" t="s">
        <v>325</v>
      </c>
      <c r="B222" s="19" t="s">
        <v>89</v>
      </c>
      <c r="C222" s="19" t="b">
        <f>FALSE</f>
        <v>0</v>
      </c>
      <c r="D222" s="16" t="b">
        <f>VLOOKUP(A222,Módulos!A:B,2,FALSE)</f>
        <v>0</v>
      </c>
      <c r="E222" s="19" t="str">
        <f>IF(C222,"Nenhuma",VLOOKUP(B222,Funcoes_Outputs!B:C,2,FALSE))</f>
        <v>calcular_beneficios_inss</v>
      </c>
    </row>
    <row r="223" spans="1:5" x14ac:dyDescent="0.25">
      <c r="A223" s="19" t="s">
        <v>325</v>
      </c>
      <c r="B223" s="19" t="s">
        <v>90</v>
      </c>
      <c r="C223" s="19" t="b">
        <f>FALSE</f>
        <v>0</v>
      </c>
      <c r="D223" s="16" t="b">
        <f>VLOOKUP(A223,Módulos!A:B,2,FALSE)</f>
        <v>0</v>
      </c>
      <c r="E223" s="19" t="str">
        <f>IF(C223,"Nenhuma",VLOOKUP(B223,Funcoes_Outputs!B:C,2,FALSE))</f>
        <v>calcular_beneficios_inss</v>
      </c>
    </row>
    <row r="224" spans="1:5" x14ac:dyDescent="0.25">
      <c r="A224" s="19" t="s">
        <v>325</v>
      </c>
      <c r="B224" s="19" t="s">
        <v>91</v>
      </c>
      <c r="C224" s="19" t="b">
        <f>FALSE</f>
        <v>0</v>
      </c>
      <c r="D224" s="16" t="b">
        <f>VLOOKUP(A224,Módulos!A:B,2,FALSE)</f>
        <v>0</v>
      </c>
      <c r="E224" s="19" t="str">
        <f>IF(C224,"Nenhuma",VLOOKUP(B224,Funcoes_Outputs!B:C,2,FALSE))</f>
        <v>calcular_beneficios_inss</v>
      </c>
    </row>
    <row r="225" spans="1:5" x14ac:dyDescent="0.25">
      <c r="A225" s="19" t="s">
        <v>325</v>
      </c>
      <c r="B225" s="19" t="s">
        <v>92</v>
      </c>
      <c r="C225" s="19" t="b">
        <f>FALSE</f>
        <v>0</v>
      </c>
      <c r="D225" s="16" t="b">
        <f>VLOOKUP(A225,Módulos!A:B,2,FALSE)</f>
        <v>0</v>
      </c>
      <c r="E225" s="19" t="str">
        <f>IF(C225,"Nenhuma",VLOOKUP(B225,Funcoes_Outputs!B:C,2,FALSE))</f>
        <v>calcular_beneficios_inss</v>
      </c>
    </row>
    <row r="226" spans="1:5" x14ac:dyDescent="0.25">
      <c r="A226" s="19" t="s">
        <v>325</v>
      </c>
      <c r="B226" s="19" t="s">
        <v>202</v>
      </c>
      <c r="C226" s="19" t="b">
        <f>TRUE</f>
        <v>1</v>
      </c>
      <c r="D226" s="16" t="b">
        <f>VLOOKUP(A226,Módulos!A:B,2,FALSE)</f>
        <v>0</v>
      </c>
      <c r="E226" s="19" t="str">
        <f>IF(C226,"Nenhuma",VLOOKUP(B226,Funcoes_Outputs!B:C,2,FALSE))</f>
        <v>Nenhuma</v>
      </c>
    </row>
    <row r="227" spans="1:5" x14ac:dyDescent="0.25">
      <c r="A227" s="19" t="s">
        <v>325</v>
      </c>
      <c r="B227" s="19" t="s">
        <v>203</v>
      </c>
      <c r="C227" s="19" t="b">
        <f>TRUE</f>
        <v>1</v>
      </c>
      <c r="D227" s="16" t="b">
        <f>VLOOKUP(A227,Módulos!A:B,2,FALSE)</f>
        <v>0</v>
      </c>
      <c r="E227" s="19" t="str">
        <f>IF(C227,"Nenhuma",VLOOKUP(B227,Funcoes_Outputs!B:C,2,FALSE))</f>
        <v>Nenhuma</v>
      </c>
    </row>
    <row r="228" spans="1:5" x14ac:dyDescent="0.25">
      <c r="A228" s="19" t="s">
        <v>325</v>
      </c>
      <c r="B228" s="19" t="s">
        <v>204</v>
      </c>
      <c r="C228" s="19" t="b">
        <f>TRUE</f>
        <v>1</v>
      </c>
      <c r="D228" s="16" t="b">
        <f>VLOOKUP(A228,Módulos!A:B,2,FALSE)</f>
        <v>0</v>
      </c>
      <c r="E228" s="19" t="str">
        <f>IF(C228,"Nenhuma",VLOOKUP(B228,Funcoes_Outputs!B:C,2,FALSE))</f>
        <v>Nenhuma</v>
      </c>
    </row>
    <row r="229" spans="1:5" x14ac:dyDescent="0.25">
      <c r="A229" s="19" t="s">
        <v>325</v>
      </c>
      <c r="B229" s="19" t="s">
        <v>205</v>
      </c>
      <c r="C229" s="19" t="b">
        <f>TRUE</f>
        <v>1</v>
      </c>
      <c r="D229" s="16" t="b">
        <f>VLOOKUP(A229,Módulos!A:B,2,FALSE)</f>
        <v>0</v>
      </c>
      <c r="E229" s="19" t="str">
        <f>IF(C229,"Nenhuma",VLOOKUP(B229,Funcoes_Outputs!B:C,2,FALSE))</f>
        <v>Nenhuma</v>
      </c>
    </row>
    <row r="230" spans="1:5" x14ac:dyDescent="0.25">
      <c r="A230" s="19" t="s">
        <v>325</v>
      </c>
      <c r="B230" s="19" t="s">
        <v>2</v>
      </c>
      <c r="C230" s="19" t="b">
        <f>TRUE</f>
        <v>1</v>
      </c>
      <c r="D230" s="16" t="b">
        <f>VLOOKUP(A230,Módulos!A:B,2,FALSE)</f>
        <v>0</v>
      </c>
      <c r="E230" s="19" t="str">
        <f>IF(C230,"Nenhuma",VLOOKUP(B230,Funcoes_Outputs!B:C,2,FALSE))</f>
        <v>Nenhuma</v>
      </c>
    </row>
    <row r="231" spans="1:5" x14ac:dyDescent="0.25">
      <c r="A231" s="19" t="s">
        <v>325</v>
      </c>
      <c r="B231" s="19" t="s">
        <v>1</v>
      </c>
      <c r="C231" s="19" t="b">
        <f>TRUE</f>
        <v>1</v>
      </c>
      <c r="D231" s="16" t="b">
        <f>VLOOKUP(A231,Módulos!A:B,2,FALSE)</f>
        <v>0</v>
      </c>
      <c r="E231" s="19" t="str">
        <f>IF(C231,"Nenhuma",VLOOKUP(B231,Funcoes_Outputs!B:C,2,FALSE))</f>
        <v>Nenhuma</v>
      </c>
    </row>
    <row r="232" spans="1:5" x14ac:dyDescent="0.25">
      <c r="A232" s="19" t="s">
        <v>325</v>
      </c>
      <c r="B232" s="19" t="s">
        <v>139</v>
      </c>
      <c r="C232" s="19" t="b">
        <f>FALSE</f>
        <v>0</v>
      </c>
      <c r="D232" s="16" t="b">
        <f>VLOOKUP(A232,Módulos!A:B,2,FALSE)</f>
        <v>0</v>
      </c>
      <c r="E232" s="19" t="str">
        <f>IF(C232,"Nenhuma",VLOOKUP(B232,Funcoes_Outputs!B:C,2,FALSE))</f>
        <v>calcular_turnovergeral</v>
      </c>
    </row>
    <row r="233" spans="1:5" x14ac:dyDescent="0.25">
      <c r="A233" s="19" t="s">
        <v>326</v>
      </c>
      <c r="B233" s="19" t="s">
        <v>339</v>
      </c>
      <c r="C233" s="19" t="b">
        <f>TRUE</f>
        <v>1</v>
      </c>
      <c r="D233" s="16" t="b">
        <f>VLOOKUP(A233,Módulos!A:B,2,FALSE)</f>
        <v>0</v>
      </c>
      <c r="E233" s="19" t="str">
        <f>IF(C233,"Nenhuma",VLOOKUP(B233,Funcoes_Outputs!B:C,2,FALSE))</f>
        <v>Nenhuma</v>
      </c>
    </row>
    <row r="234" spans="1:5" x14ac:dyDescent="0.25">
      <c r="A234" s="19" t="s">
        <v>327</v>
      </c>
      <c r="B234" s="19" t="s">
        <v>340</v>
      </c>
      <c r="C234" s="19" t="b">
        <f>TRUE</f>
        <v>1</v>
      </c>
      <c r="D234" s="16" t="b">
        <f>VLOOKUP(A234,Módulos!A:B,2,FALSE)</f>
        <v>0</v>
      </c>
      <c r="E234" s="19" t="str">
        <f>IF(C234,"Nenhuma",VLOOKUP(B234,Funcoes_Outputs!B:C,2,FALSE))</f>
        <v>Nenhuma</v>
      </c>
    </row>
    <row r="235" spans="1:5" x14ac:dyDescent="0.25">
      <c r="A235" s="19" t="s">
        <v>327</v>
      </c>
      <c r="B235" s="19" t="s">
        <v>1</v>
      </c>
      <c r="C235" s="19" t="b">
        <f>TRUE</f>
        <v>1</v>
      </c>
      <c r="D235" s="16" t="b">
        <f>VLOOKUP(A235,Módulos!A:B,2,FALSE)</f>
        <v>0</v>
      </c>
      <c r="E235" s="19" t="str">
        <f>IF(C235,"Nenhuma",VLOOKUP(B235,Funcoes_Outputs!B:C,2,FALSE))</f>
        <v>Nenhuma</v>
      </c>
    </row>
    <row r="236" spans="1:5" x14ac:dyDescent="0.25">
      <c r="A236" s="19" t="s">
        <v>327</v>
      </c>
      <c r="B236" s="19" t="s">
        <v>13</v>
      </c>
      <c r="C236" s="19" t="b">
        <f>TRUE</f>
        <v>1</v>
      </c>
      <c r="D236" s="16" t="b">
        <f>VLOOKUP(A236,Módulos!A:B,2,FALSE)</f>
        <v>0</v>
      </c>
      <c r="E236" s="19" t="str">
        <f>IF(C236,"Nenhuma",VLOOKUP(B236,Funcoes_Outputs!B:C,2,FALSE))</f>
        <v>Nenhuma</v>
      </c>
    </row>
    <row r="237" spans="1:5" x14ac:dyDescent="0.25">
      <c r="A237" s="19" t="s">
        <v>327</v>
      </c>
      <c r="B237" s="19" t="s">
        <v>341</v>
      </c>
      <c r="C237" s="19" t="b">
        <f>TRUE</f>
        <v>1</v>
      </c>
      <c r="D237" s="16" t="b">
        <f>VLOOKUP(A237,Módulos!A:B,2,FALSE)</f>
        <v>0</v>
      </c>
      <c r="E237" s="19" t="str">
        <f>IF(C237,"Nenhuma",VLOOKUP(B237,Funcoes_Outputs!B:C,2,FALSE))</f>
        <v>Nenhuma</v>
      </c>
    </row>
    <row r="238" spans="1:5" x14ac:dyDescent="0.25">
      <c r="A238" s="19" t="s">
        <v>327</v>
      </c>
      <c r="B238" s="19" t="s">
        <v>54</v>
      </c>
      <c r="C238" s="19" t="b">
        <f>TRUE</f>
        <v>1</v>
      </c>
      <c r="D238" s="16" t="b">
        <f>VLOOKUP(A238,Módulos!A:B,2,FALSE)</f>
        <v>0</v>
      </c>
      <c r="E238" s="19" t="str">
        <f>IF(C238,"Nenhuma",VLOOKUP(B238,Funcoes_Outputs!B:C,2,FALSE))</f>
        <v>Nenhuma</v>
      </c>
    </row>
    <row r="239" spans="1:5" x14ac:dyDescent="0.25">
      <c r="A239" s="19" t="s">
        <v>327</v>
      </c>
      <c r="B239" s="19" t="s">
        <v>62</v>
      </c>
      <c r="C239" s="19" t="b">
        <f>TRUE</f>
        <v>1</v>
      </c>
      <c r="D239" s="16" t="b">
        <f>VLOOKUP(A239,Módulos!A:B,2,FALSE)</f>
        <v>0</v>
      </c>
      <c r="E239" s="19" t="str">
        <f>IF(C239,"Nenhuma",VLOOKUP(B239,Funcoes_Outputs!B:C,2,FALSE))</f>
        <v>Nenhuma</v>
      </c>
    </row>
    <row r="240" spans="1:5" x14ac:dyDescent="0.25">
      <c r="A240" s="19" t="s">
        <v>327</v>
      </c>
      <c r="B240" s="19" t="s">
        <v>55</v>
      </c>
      <c r="C240" s="19" t="b">
        <f>TRUE</f>
        <v>1</v>
      </c>
      <c r="D240" s="16" t="b">
        <f>VLOOKUP(A240,Módulos!A:B,2,FALSE)</f>
        <v>0</v>
      </c>
      <c r="E240" s="19" t="str">
        <f>IF(C240,"Nenhuma",VLOOKUP(B240,Funcoes_Outputs!B:C,2,FALSE))</f>
        <v>Nenhuma</v>
      </c>
    </row>
    <row r="241" spans="1:5" x14ac:dyDescent="0.25">
      <c r="A241" s="19" t="s">
        <v>327</v>
      </c>
      <c r="B241" s="19" t="s">
        <v>63</v>
      </c>
      <c r="C241" s="19" t="b">
        <f>TRUE</f>
        <v>1</v>
      </c>
      <c r="D241" s="16" t="b">
        <f>VLOOKUP(A241,Módulos!A:B,2,FALSE)</f>
        <v>0</v>
      </c>
      <c r="E241" s="19" t="str">
        <f>IF(C241,"Nenhuma",VLOOKUP(B241,Funcoes_Outputs!B:C,2,FALSE))</f>
        <v>Nenhuma</v>
      </c>
    </row>
    <row r="242" spans="1:5" x14ac:dyDescent="0.25">
      <c r="A242" s="19" t="s">
        <v>327</v>
      </c>
      <c r="B242" s="19" t="s">
        <v>52</v>
      </c>
      <c r="C242" s="19" t="b">
        <f>TRUE</f>
        <v>1</v>
      </c>
      <c r="D242" s="16" t="b">
        <f>VLOOKUP(A242,Módulos!A:B,2,FALSE)</f>
        <v>0</v>
      </c>
      <c r="E242" s="19" t="str">
        <f>IF(C242,"Nenhuma",VLOOKUP(B242,Funcoes_Outputs!B:C,2,FALSE))</f>
        <v>Nenhuma</v>
      </c>
    </row>
    <row r="243" spans="1:5" x14ac:dyDescent="0.25">
      <c r="A243" s="19" t="s">
        <v>327</v>
      </c>
      <c r="B243" s="19" t="s">
        <v>60</v>
      </c>
      <c r="C243" s="19" t="b">
        <f>TRUE</f>
        <v>1</v>
      </c>
      <c r="D243" s="16" t="b">
        <f>VLOOKUP(A243,Módulos!A:B,2,FALSE)</f>
        <v>0</v>
      </c>
      <c r="E243" s="19" t="str">
        <f>IF(C243,"Nenhuma",VLOOKUP(B243,Funcoes_Outputs!B:C,2,FALSE))</f>
        <v>Nenhuma</v>
      </c>
    </row>
    <row r="244" spans="1:5" x14ac:dyDescent="0.25">
      <c r="A244" s="19" t="s">
        <v>327</v>
      </c>
      <c r="B244" s="19" t="s">
        <v>53</v>
      </c>
      <c r="C244" s="19" t="b">
        <f>TRUE</f>
        <v>1</v>
      </c>
      <c r="D244" s="16" t="b">
        <f>VLOOKUP(A244,Módulos!A:B,2,FALSE)</f>
        <v>0</v>
      </c>
      <c r="E244" s="19" t="str">
        <f>IF(C244,"Nenhuma",VLOOKUP(B244,Funcoes_Outputs!B:C,2,FALSE))</f>
        <v>Nenhuma</v>
      </c>
    </row>
    <row r="245" spans="1:5" x14ac:dyDescent="0.25">
      <c r="A245" s="19" t="s">
        <v>327</v>
      </c>
      <c r="B245" s="19" t="s">
        <v>61</v>
      </c>
      <c r="C245" s="19" t="b">
        <f>TRUE</f>
        <v>1</v>
      </c>
      <c r="D245" s="16" t="b">
        <f>VLOOKUP(A245,Módulos!A:B,2,FALSE)</f>
        <v>0</v>
      </c>
      <c r="E245" s="19" t="str">
        <f>IF(C245,"Nenhuma",VLOOKUP(B245,Funcoes_Outputs!B:C,2,FALSE))</f>
        <v>Nenhuma</v>
      </c>
    </row>
  </sheetData>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D860C-358B-42B9-84C8-D51672A9350B}">
  <dimension ref="A1:D11"/>
  <sheetViews>
    <sheetView workbookViewId="0">
      <selection activeCell="C14" sqref="C14"/>
    </sheetView>
  </sheetViews>
  <sheetFormatPr defaultRowHeight="15" x14ac:dyDescent="0.25"/>
  <cols>
    <col min="1" max="1" width="19.42578125" style="16" bestFit="1" customWidth="1"/>
    <col min="2" max="2" width="32.7109375" style="16" bestFit="1" customWidth="1"/>
    <col min="3" max="3" width="32.28515625" style="16" bestFit="1" customWidth="1"/>
    <col min="4" max="4" width="31.42578125" style="16" bestFit="1" customWidth="1"/>
    <col min="5" max="16384" width="9.140625" style="16"/>
  </cols>
  <sheetData>
    <row r="1" spans="1:4" x14ac:dyDescent="0.25">
      <c r="A1" s="109" t="s">
        <v>588</v>
      </c>
      <c r="B1" s="16" t="s">
        <v>597</v>
      </c>
    </row>
    <row r="3" spans="1:4" x14ac:dyDescent="0.25">
      <c r="A3" s="109" t="s">
        <v>598</v>
      </c>
      <c r="B3" s="16" t="s">
        <v>599</v>
      </c>
      <c r="C3" s="16" t="s">
        <v>600</v>
      </c>
      <c r="D3" s="16" t="s">
        <v>601</v>
      </c>
    </row>
    <row r="4" spans="1:4" x14ac:dyDescent="0.25">
      <c r="A4" s="108">
        <v>2010</v>
      </c>
      <c r="B4" s="95">
        <v>1</v>
      </c>
      <c r="C4" s="95">
        <v>1200.0260000000001</v>
      </c>
      <c r="D4" s="95">
        <v>1200.0260000000001</v>
      </c>
    </row>
    <row r="5" spans="1:4" x14ac:dyDescent="0.25">
      <c r="A5" s="108">
        <v>2011</v>
      </c>
      <c r="B5" s="95">
        <v>5</v>
      </c>
      <c r="C5" s="95">
        <v>3732.0559999999996</v>
      </c>
      <c r="D5" s="95">
        <v>18660.28</v>
      </c>
    </row>
    <row r="6" spans="1:4" x14ac:dyDescent="0.25">
      <c r="A6" s="108">
        <v>2012</v>
      </c>
      <c r="B6" s="95">
        <v>2</v>
      </c>
      <c r="C6" s="95">
        <v>2349.5034999999998</v>
      </c>
      <c r="D6" s="95">
        <v>4699.0069999999996</v>
      </c>
    </row>
    <row r="7" spans="1:4" x14ac:dyDescent="0.25">
      <c r="A7" s="108">
        <v>2013</v>
      </c>
      <c r="B7" s="95">
        <v>8</v>
      </c>
      <c r="C7" s="95">
        <v>2523.7584999999999</v>
      </c>
      <c r="D7" s="95">
        <v>20190.067999999999</v>
      </c>
    </row>
    <row r="8" spans="1:4" x14ac:dyDescent="0.25">
      <c r="A8" s="108">
        <v>2014</v>
      </c>
      <c r="B8" s="95">
        <v>3</v>
      </c>
      <c r="C8" s="95">
        <v>2172.5400000000004</v>
      </c>
      <c r="D8" s="95">
        <v>6517.6200000000008</v>
      </c>
    </row>
    <row r="9" spans="1:4" x14ac:dyDescent="0.25">
      <c r="A9" s="108">
        <v>2015</v>
      </c>
      <c r="B9" s="95">
        <v>3</v>
      </c>
      <c r="C9" s="95">
        <v>4154.9776666666667</v>
      </c>
      <c r="D9" s="95">
        <v>12464.932999999999</v>
      </c>
    </row>
    <row r="10" spans="1:4" x14ac:dyDescent="0.25">
      <c r="A10" s="108" t="s">
        <v>602</v>
      </c>
      <c r="B10" s="95"/>
      <c r="C10" s="95"/>
      <c r="D10" s="95"/>
    </row>
    <row r="11" spans="1:4" x14ac:dyDescent="0.25">
      <c r="A11" s="108" t="s">
        <v>603</v>
      </c>
      <c r="B11" s="95">
        <v>22</v>
      </c>
      <c r="C11" s="95">
        <v>2896.9060909090904</v>
      </c>
      <c r="D11" s="95">
        <v>63731.933999999987</v>
      </c>
    </row>
  </sheetData>
  <pageMargins left="0.511811024" right="0.511811024" top="0.78740157499999996" bottom="0.78740157499999996" header="0.31496062000000002" footer="0.3149606200000000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27"/>
  <sheetViews>
    <sheetView workbookViewId="0">
      <selection activeCell="D26" sqref="D26"/>
    </sheetView>
  </sheetViews>
  <sheetFormatPr defaultRowHeight="15" x14ac:dyDescent="0.25"/>
  <cols>
    <col min="1" max="1" width="32.7109375" customWidth="1"/>
    <col min="2" max="2" width="19.42578125" customWidth="1"/>
  </cols>
  <sheetData>
    <row r="1" spans="1:2" x14ac:dyDescent="0.25">
      <c r="A1" s="5" t="s">
        <v>228</v>
      </c>
      <c r="B1" s="5" t="s">
        <v>227</v>
      </c>
    </row>
    <row r="2" spans="1:2" x14ac:dyDescent="0.25">
      <c r="A2" s="16" t="s">
        <v>49</v>
      </c>
      <c r="B2" s="16" t="b">
        <f>TRUE</f>
        <v>1</v>
      </c>
    </row>
    <row r="3" spans="1:2" x14ac:dyDescent="0.25">
      <c r="A3" s="16" t="s">
        <v>68</v>
      </c>
      <c r="B3" s="16" t="b">
        <f>TRUE</f>
        <v>1</v>
      </c>
    </row>
    <row r="4" spans="1:2" x14ac:dyDescent="0.25">
      <c r="A4" s="16" t="s">
        <v>69</v>
      </c>
      <c r="B4" s="16" t="b">
        <f>FALSE</f>
        <v>0</v>
      </c>
    </row>
    <row r="5" spans="1:2" x14ac:dyDescent="0.25">
      <c r="A5" s="16" t="s">
        <v>73</v>
      </c>
      <c r="B5" s="16" t="b">
        <f>FALSE</f>
        <v>0</v>
      </c>
    </row>
    <row r="6" spans="1:2" x14ac:dyDescent="0.25">
      <c r="A6" s="16" t="s">
        <v>83</v>
      </c>
      <c r="B6" s="16" t="b">
        <f>FALSE</f>
        <v>0</v>
      </c>
    </row>
    <row r="7" spans="1:2" x14ac:dyDescent="0.25">
      <c r="A7" s="16" t="s">
        <v>88</v>
      </c>
      <c r="B7" s="16" t="b">
        <f>TRUE</f>
        <v>1</v>
      </c>
    </row>
    <row r="8" spans="1:2" x14ac:dyDescent="0.25">
      <c r="A8" s="16" t="s">
        <v>107</v>
      </c>
      <c r="B8" s="16" t="b">
        <f>FALSE</f>
        <v>0</v>
      </c>
    </row>
    <row r="9" spans="1:2" x14ac:dyDescent="0.25">
      <c r="A9" s="16" t="s">
        <v>111</v>
      </c>
      <c r="B9" s="16" t="b">
        <f>FALSE</f>
        <v>0</v>
      </c>
    </row>
    <row r="10" spans="1:2" x14ac:dyDescent="0.25">
      <c r="A10" s="16" t="s">
        <v>116</v>
      </c>
      <c r="B10" s="16" t="b">
        <f>FALSE</f>
        <v>0</v>
      </c>
    </row>
    <row r="11" spans="1:2" x14ac:dyDescent="0.25">
      <c r="A11" s="16" t="s">
        <v>119</v>
      </c>
      <c r="B11" s="16" t="b">
        <f>FALSE</f>
        <v>0</v>
      </c>
    </row>
    <row r="12" spans="1:2" x14ac:dyDescent="0.25">
      <c r="A12" s="16" t="s">
        <v>123</v>
      </c>
      <c r="B12" s="16" t="b">
        <f>FALSE</f>
        <v>0</v>
      </c>
    </row>
    <row r="13" spans="1:2" x14ac:dyDescent="0.25">
      <c r="A13" s="16" t="s">
        <v>132</v>
      </c>
      <c r="B13" s="16" t="b">
        <f>FALSE</f>
        <v>0</v>
      </c>
    </row>
    <row r="14" spans="1:2" x14ac:dyDescent="0.25">
      <c r="A14" s="16" t="s">
        <v>136</v>
      </c>
      <c r="B14" s="16" t="b">
        <f>TRUE</f>
        <v>1</v>
      </c>
    </row>
    <row r="15" spans="1:2" x14ac:dyDescent="0.25">
      <c r="A15" s="16" t="s">
        <v>141</v>
      </c>
      <c r="B15" s="16" t="b">
        <f>FALSE</f>
        <v>0</v>
      </c>
    </row>
    <row r="16" spans="1:2" x14ac:dyDescent="0.25">
      <c r="A16" s="16" t="s">
        <v>146</v>
      </c>
      <c r="B16" s="16" t="b">
        <f>FALSE</f>
        <v>0</v>
      </c>
    </row>
    <row r="17" spans="1:2" x14ac:dyDescent="0.25">
      <c r="A17" s="16" t="s">
        <v>153</v>
      </c>
      <c r="B17" s="16" t="b">
        <f>FALSE</f>
        <v>0</v>
      </c>
    </row>
    <row r="18" spans="1:2" x14ac:dyDescent="0.25">
      <c r="A18" s="16" t="s">
        <v>158</v>
      </c>
      <c r="B18" s="16" t="b">
        <f>FALSE</f>
        <v>0</v>
      </c>
    </row>
    <row r="19" spans="1:2" x14ac:dyDescent="0.25">
      <c r="A19" s="16" t="s">
        <v>162</v>
      </c>
      <c r="B19" s="16" t="b">
        <f>FALSE</f>
        <v>0</v>
      </c>
    </row>
    <row r="20" spans="1:2" x14ac:dyDescent="0.25">
      <c r="A20" s="16" t="s">
        <v>170</v>
      </c>
      <c r="B20" s="16" t="b">
        <f>FALSE</f>
        <v>0</v>
      </c>
    </row>
    <row r="21" spans="1:2" x14ac:dyDescent="0.25">
      <c r="A21" s="16" t="s">
        <v>174</v>
      </c>
      <c r="B21" s="16" t="b">
        <f>FALSE</f>
        <v>0</v>
      </c>
    </row>
    <row r="22" spans="1:2" x14ac:dyDescent="0.25">
      <c r="A22" s="16" t="s">
        <v>77</v>
      </c>
      <c r="B22" s="16" t="b">
        <f>FALSE</f>
        <v>0</v>
      </c>
    </row>
    <row r="23" spans="1:2" x14ac:dyDescent="0.25">
      <c r="A23" s="16" t="s">
        <v>216</v>
      </c>
      <c r="B23" s="16" t="b">
        <f>FALSE</f>
        <v>0</v>
      </c>
    </row>
    <row r="24" spans="1:2" x14ac:dyDescent="0.25">
      <c r="A24" s="16" t="s">
        <v>224</v>
      </c>
      <c r="B24" s="16" t="b">
        <f>FALSE</f>
        <v>0</v>
      </c>
    </row>
    <row r="25" spans="1:2" x14ac:dyDescent="0.25">
      <c r="A25" s="16" t="s">
        <v>325</v>
      </c>
      <c r="B25" s="16" t="b">
        <f>FALSE</f>
        <v>0</v>
      </c>
    </row>
    <row r="26" spans="1:2" x14ac:dyDescent="0.25">
      <c r="A26" s="16" t="s">
        <v>326</v>
      </c>
      <c r="B26" s="16" t="b">
        <f>FALSE</f>
        <v>0</v>
      </c>
    </row>
    <row r="27" spans="1:2" x14ac:dyDescent="0.25">
      <c r="A27" s="16" t="s">
        <v>327</v>
      </c>
      <c r="B27" s="16" t="b">
        <f>FALSE</f>
        <v>0</v>
      </c>
    </row>
  </sheetData>
  <autoFilter ref="A1:B24" xr:uid="{00000000-0009-0000-0000-00000C000000}"/>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7"/>
  <sheetViews>
    <sheetView workbookViewId="0">
      <selection activeCell="C8" sqref="C8"/>
    </sheetView>
  </sheetViews>
  <sheetFormatPr defaultRowHeight="15" x14ac:dyDescent="0.25"/>
  <cols>
    <col min="1" max="1" width="30.85546875" customWidth="1"/>
    <col min="2" max="2" width="37.42578125" customWidth="1"/>
    <col min="3" max="3" width="29.7109375" bestFit="1" customWidth="1"/>
  </cols>
  <sheetData>
    <row r="1" spans="1:3" x14ac:dyDescent="0.25">
      <c r="A1" s="5" t="s">
        <v>45</v>
      </c>
      <c r="B1" s="5" t="s">
        <v>48</v>
      </c>
      <c r="C1" s="5" t="s">
        <v>342</v>
      </c>
    </row>
    <row r="2" spans="1:3" x14ac:dyDescent="0.25">
      <c r="A2" s="16" t="s">
        <v>49</v>
      </c>
      <c r="B2" s="16" t="s">
        <v>51</v>
      </c>
      <c r="C2" s="16" t="str">
        <f>A2</f>
        <v>calcular_faltas</v>
      </c>
    </row>
    <row r="3" spans="1:3" x14ac:dyDescent="0.25">
      <c r="A3" s="16" t="s">
        <v>68</v>
      </c>
      <c r="B3" s="16" t="s">
        <v>52</v>
      </c>
      <c r="C3" s="16" t="str">
        <f t="shared" ref="C3:C66" si="0">A3</f>
        <v>calcular_eventos</v>
      </c>
    </row>
    <row r="4" spans="1:3" x14ac:dyDescent="0.25">
      <c r="A4" s="16" t="s">
        <v>68</v>
      </c>
      <c r="B4" s="16" t="s">
        <v>53</v>
      </c>
      <c r="C4" s="16" t="str">
        <f t="shared" si="0"/>
        <v>calcular_eventos</v>
      </c>
    </row>
    <row r="5" spans="1:3" x14ac:dyDescent="0.25">
      <c r="A5" s="16" t="s">
        <v>68</v>
      </c>
      <c r="B5" s="16" t="s">
        <v>54</v>
      </c>
      <c r="C5" s="16" t="str">
        <f t="shared" si="0"/>
        <v>calcular_eventos</v>
      </c>
    </row>
    <row r="6" spans="1:3" x14ac:dyDescent="0.25">
      <c r="A6" s="16" t="s">
        <v>68</v>
      </c>
      <c r="B6" s="16" t="s">
        <v>55</v>
      </c>
      <c r="C6" s="16" t="str">
        <f t="shared" si="0"/>
        <v>calcular_eventos</v>
      </c>
    </row>
    <row r="7" spans="1:3" x14ac:dyDescent="0.25">
      <c r="A7" s="16" t="s">
        <v>68</v>
      </c>
      <c r="B7" s="16" t="s">
        <v>56</v>
      </c>
      <c r="C7" s="16" t="str">
        <f t="shared" si="0"/>
        <v>calcular_eventos</v>
      </c>
    </row>
    <row r="8" spans="1:3" x14ac:dyDescent="0.25">
      <c r="A8" s="16" t="s">
        <v>68</v>
      </c>
      <c r="B8" s="16" t="s">
        <v>57</v>
      </c>
      <c r="C8" s="16" t="str">
        <f t="shared" si="0"/>
        <v>calcular_eventos</v>
      </c>
    </row>
    <row r="9" spans="1:3" x14ac:dyDescent="0.25">
      <c r="A9" s="16" t="s">
        <v>68</v>
      </c>
      <c r="B9" s="16" t="s">
        <v>58</v>
      </c>
      <c r="C9" s="16" t="str">
        <f t="shared" si="0"/>
        <v>calcular_eventos</v>
      </c>
    </row>
    <row r="10" spans="1:3" x14ac:dyDescent="0.25">
      <c r="A10" s="16" t="s">
        <v>68</v>
      </c>
      <c r="B10" s="16" t="s">
        <v>59</v>
      </c>
      <c r="C10" s="16" t="str">
        <f t="shared" si="0"/>
        <v>calcular_eventos</v>
      </c>
    </row>
    <row r="11" spans="1:3" x14ac:dyDescent="0.25">
      <c r="A11" s="16" t="s">
        <v>68</v>
      </c>
      <c r="B11" s="16" t="s">
        <v>60</v>
      </c>
      <c r="C11" s="16" t="str">
        <f t="shared" si="0"/>
        <v>calcular_eventos</v>
      </c>
    </row>
    <row r="12" spans="1:3" x14ac:dyDescent="0.25">
      <c r="A12" s="16" t="s">
        <v>68</v>
      </c>
      <c r="B12" s="16" t="s">
        <v>61</v>
      </c>
      <c r="C12" s="16" t="str">
        <f t="shared" si="0"/>
        <v>calcular_eventos</v>
      </c>
    </row>
    <row r="13" spans="1:3" x14ac:dyDescent="0.25">
      <c r="A13" s="16" t="s">
        <v>68</v>
      </c>
      <c r="B13" s="16" t="s">
        <v>62</v>
      </c>
      <c r="C13" s="16" t="str">
        <f t="shared" si="0"/>
        <v>calcular_eventos</v>
      </c>
    </row>
    <row r="14" spans="1:3" x14ac:dyDescent="0.25">
      <c r="A14" s="16" t="s">
        <v>68</v>
      </c>
      <c r="B14" s="16" t="s">
        <v>63</v>
      </c>
      <c r="C14" s="16" t="str">
        <f t="shared" si="0"/>
        <v>calcular_eventos</v>
      </c>
    </row>
    <row r="15" spans="1:3" x14ac:dyDescent="0.25">
      <c r="A15" s="16" t="s">
        <v>68</v>
      </c>
      <c r="B15" s="16" t="s">
        <v>64</v>
      </c>
      <c r="C15" s="16" t="str">
        <f t="shared" si="0"/>
        <v>calcular_eventos</v>
      </c>
    </row>
    <row r="16" spans="1:3" x14ac:dyDescent="0.25">
      <c r="A16" s="16" t="s">
        <v>68</v>
      </c>
      <c r="B16" s="16" t="s">
        <v>65</v>
      </c>
      <c r="C16" s="16" t="str">
        <f t="shared" si="0"/>
        <v>calcular_eventos</v>
      </c>
    </row>
    <row r="17" spans="1:3" x14ac:dyDescent="0.25">
      <c r="A17" s="16" t="s">
        <v>68</v>
      </c>
      <c r="B17" s="16" t="s">
        <v>66</v>
      </c>
      <c r="C17" s="16" t="str">
        <f t="shared" si="0"/>
        <v>calcular_eventos</v>
      </c>
    </row>
    <row r="18" spans="1:3" x14ac:dyDescent="0.25">
      <c r="A18" s="16" t="s">
        <v>68</v>
      </c>
      <c r="B18" s="16" t="s">
        <v>67</v>
      </c>
      <c r="C18" s="16" t="str">
        <f t="shared" si="0"/>
        <v>calcular_eventos</v>
      </c>
    </row>
    <row r="19" spans="1:3" x14ac:dyDescent="0.25">
      <c r="A19" s="16" t="s">
        <v>69</v>
      </c>
      <c r="B19" s="16" t="s">
        <v>72</v>
      </c>
      <c r="C19" s="16" t="str">
        <f t="shared" si="0"/>
        <v>calcular_turnover</v>
      </c>
    </row>
    <row r="20" spans="1:3" x14ac:dyDescent="0.25">
      <c r="A20" s="16" t="s">
        <v>69</v>
      </c>
      <c r="B20" s="16" t="s">
        <v>71</v>
      </c>
      <c r="C20" s="16" t="str">
        <f t="shared" si="0"/>
        <v>calcular_turnover</v>
      </c>
    </row>
    <row r="21" spans="1:3" x14ac:dyDescent="0.25">
      <c r="A21" s="16" t="s">
        <v>73</v>
      </c>
      <c r="B21" s="16" t="s">
        <v>75</v>
      </c>
      <c r="C21" s="16" t="str">
        <f t="shared" si="0"/>
        <v>calcular_absenteismo</v>
      </c>
    </row>
    <row r="22" spans="1:3" x14ac:dyDescent="0.25">
      <c r="A22" s="16" t="s">
        <v>73</v>
      </c>
      <c r="B22" s="16" t="s">
        <v>76</v>
      </c>
      <c r="C22" s="16" t="str">
        <f t="shared" si="0"/>
        <v>calcular_absenteismo</v>
      </c>
    </row>
    <row r="23" spans="1:3" x14ac:dyDescent="0.25">
      <c r="A23" s="16" t="s">
        <v>77</v>
      </c>
      <c r="B23" s="16" t="s">
        <v>78</v>
      </c>
      <c r="C23" s="16" t="str">
        <f t="shared" si="0"/>
        <v>calcular_multas</v>
      </c>
    </row>
    <row r="24" spans="1:3" x14ac:dyDescent="0.25">
      <c r="A24" s="16" t="s">
        <v>83</v>
      </c>
      <c r="B24" s="16" t="s">
        <v>85</v>
      </c>
      <c r="C24" s="16" t="str">
        <f t="shared" si="0"/>
        <v>calcular_acoes_regressivas_inss</v>
      </c>
    </row>
    <row r="25" spans="1:3" x14ac:dyDescent="0.25">
      <c r="A25" s="16" t="s">
        <v>83</v>
      </c>
      <c r="B25" s="16" t="s">
        <v>86</v>
      </c>
      <c r="C25" s="16" t="str">
        <f t="shared" si="0"/>
        <v>calcular_acoes_regressivas_inss</v>
      </c>
    </row>
    <row r="26" spans="1:3" x14ac:dyDescent="0.25">
      <c r="A26" s="16" t="s">
        <v>83</v>
      </c>
      <c r="B26" s="16" t="s">
        <v>215</v>
      </c>
      <c r="C26" s="16" t="str">
        <f t="shared" si="0"/>
        <v>calcular_acoes_regressivas_inss</v>
      </c>
    </row>
    <row r="27" spans="1:3" x14ac:dyDescent="0.25">
      <c r="A27" s="16" t="s">
        <v>83</v>
      </c>
      <c r="B27" s="16" t="s">
        <v>214</v>
      </c>
      <c r="C27" s="16" t="str">
        <f t="shared" si="0"/>
        <v>calcular_acoes_regressivas_inss</v>
      </c>
    </row>
    <row r="28" spans="1:3" x14ac:dyDescent="0.25">
      <c r="A28" s="16" t="s">
        <v>88</v>
      </c>
      <c r="B28" s="16" t="s">
        <v>89</v>
      </c>
      <c r="C28" s="16" t="str">
        <f t="shared" si="0"/>
        <v>calcular_beneficios_inss</v>
      </c>
    </row>
    <row r="29" spans="1:3" x14ac:dyDescent="0.25">
      <c r="A29" s="16" t="s">
        <v>88</v>
      </c>
      <c r="B29" s="16" t="s">
        <v>90</v>
      </c>
      <c r="C29" s="16" t="str">
        <f t="shared" si="0"/>
        <v>calcular_beneficios_inss</v>
      </c>
    </row>
    <row r="30" spans="1:3" x14ac:dyDescent="0.25">
      <c r="A30" s="16" t="s">
        <v>88</v>
      </c>
      <c r="B30" s="16" t="s">
        <v>91</v>
      </c>
      <c r="C30" s="16" t="str">
        <f t="shared" si="0"/>
        <v>calcular_beneficios_inss</v>
      </c>
    </row>
    <row r="31" spans="1:3" x14ac:dyDescent="0.25">
      <c r="A31" s="16" t="s">
        <v>88</v>
      </c>
      <c r="B31" s="16" t="s">
        <v>92</v>
      </c>
      <c r="C31" s="16" t="str">
        <f t="shared" si="0"/>
        <v>calcular_beneficios_inss</v>
      </c>
    </row>
    <row r="32" spans="1:3" x14ac:dyDescent="0.25">
      <c r="A32" s="16" t="s">
        <v>88</v>
      </c>
      <c r="B32" s="16" t="s">
        <v>93</v>
      </c>
      <c r="C32" s="16" t="str">
        <f t="shared" si="0"/>
        <v>calcular_beneficios_inss</v>
      </c>
    </row>
    <row r="33" spans="1:3" x14ac:dyDescent="0.25">
      <c r="A33" s="16" t="s">
        <v>88</v>
      </c>
      <c r="B33" s="16" t="s">
        <v>94</v>
      </c>
      <c r="C33" s="16" t="str">
        <f t="shared" si="0"/>
        <v>calcular_beneficios_inss</v>
      </c>
    </row>
    <row r="34" spans="1:3" x14ac:dyDescent="0.25">
      <c r="A34" s="16" t="s">
        <v>88</v>
      </c>
      <c r="B34" s="16" t="s">
        <v>101</v>
      </c>
      <c r="C34" s="16" t="str">
        <f t="shared" si="0"/>
        <v>calcular_beneficios_inss</v>
      </c>
    </row>
    <row r="35" spans="1:3" x14ac:dyDescent="0.25">
      <c r="A35" s="16" t="s">
        <v>88</v>
      </c>
      <c r="B35" s="16" t="s">
        <v>102</v>
      </c>
      <c r="C35" s="16" t="str">
        <f t="shared" si="0"/>
        <v>calcular_beneficios_inss</v>
      </c>
    </row>
    <row r="36" spans="1:3" x14ac:dyDescent="0.25">
      <c r="A36" s="16" t="s">
        <v>88</v>
      </c>
      <c r="B36" s="16" t="s">
        <v>103</v>
      </c>
      <c r="C36" s="16" t="str">
        <f t="shared" si="0"/>
        <v>calcular_beneficios_inss</v>
      </c>
    </row>
    <row r="37" spans="1:3" x14ac:dyDescent="0.25">
      <c r="A37" s="16" t="s">
        <v>88</v>
      </c>
      <c r="B37" s="16" t="s">
        <v>104</v>
      </c>
      <c r="C37" s="16" t="str">
        <f t="shared" si="0"/>
        <v>calcular_beneficios_inss</v>
      </c>
    </row>
    <row r="38" spans="1:3" x14ac:dyDescent="0.25">
      <c r="A38" s="16" t="s">
        <v>88</v>
      </c>
      <c r="B38" s="16" t="s">
        <v>105</v>
      </c>
      <c r="C38" s="16" t="str">
        <f t="shared" si="0"/>
        <v>calcular_beneficios_inss</v>
      </c>
    </row>
    <row r="39" spans="1:3" x14ac:dyDescent="0.25">
      <c r="A39" s="16" t="s">
        <v>88</v>
      </c>
      <c r="B39" s="16" t="s">
        <v>106</v>
      </c>
      <c r="C39" s="16" t="str">
        <f t="shared" si="0"/>
        <v>calcular_beneficios_inss</v>
      </c>
    </row>
    <row r="40" spans="1:3" x14ac:dyDescent="0.25">
      <c r="A40" s="16" t="s">
        <v>107</v>
      </c>
      <c r="B40" s="16" t="s">
        <v>109</v>
      </c>
      <c r="C40" s="16" t="str">
        <f t="shared" si="0"/>
        <v>calcular_presenteismo</v>
      </c>
    </row>
    <row r="41" spans="1:3" x14ac:dyDescent="0.25">
      <c r="A41" s="16" t="s">
        <v>107</v>
      </c>
      <c r="B41" s="16" t="s">
        <v>110</v>
      </c>
      <c r="C41" s="16" t="str">
        <f t="shared" si="0"/>
        <v>calcular_presenteismo</v>
      </c>
    </row>
    <row r="42" spans="1:3" x14ac:dyDescent="0.25">
      <c r="A42" s="16" t="s">
        <v>111</v>
      </c>
      <c r="B42" s="16" t="s">
        <v>112</v>
      </c>
      <c r="C42" s="16" t="str">
        <f t="shared" si="0"/>
        <v>calcular_despesasmedicas</v>
      </c>
    </row>
    <row r="43" spans="1:3" x14ac:dyDescent="0.25">
      <c r="A43" s="16" t="s">
        <v>111</v>
      </c>
      <c r="B43" s="16" t="s">
        <v>114</v>
      </c>
      <c r="C43" s="16" t="str">
        <f t="shared" si="0"/>
        <v>calcular_despesasmedicas</v>
      </c>
    </row>
    <row r="44" spans="1:3" x14ac:dyDescent="0.25">
      <c r="A44" s="16" t="s">
        <v>116</v>
      </c>
      <c r="B44" s="16" t="s">
        <v>117</v>
      </c>
      <c r="C44" s="16" t="str">
        <f t="shared" si="0"/>
        <v>calcular_refugo_retrabalho</v>
      </c>
    </row>
    <row r="45" spans="1:3" x14ac:dyDescent="0.25">
      <c r="A45" s="16" t="s">
        <v>116</v>
      </c>
      <c r="B45" s="16" t="s">
        <v>118</v>
      </c>
      <c r="C45" s="16" t="str">
        <f t="shared" si="0"/>
        <v>calcular_refugo_retrabalho</v>
      </c>
    </row>
    <row r="46" spans="1:3" x14ac:dyDescent="0.25">
      <c r="A46" s="16" t="s">
        <v>119</v>
      </c>
      <c r="B46" s="16" t="s">
        <v>121</v>
      </c>
      <c r="C46" s="16" t="str">
        <f t="shared" si="0"/>
        <v>calcular_mp_insumos</v>
      </c>
    </row>
    <row r="47" spans="1:3" x14ac:dyDescent="0.25">
      <c r="A47" s="16" t="s">
        <v>119</v>
      </c>
      <c r="B47" s="16" t="s">
        <v>122</v>
      </c>
      <c r="C47" s="16" t="str">
        <f t="shared" si="0"/>
        <v>calcular_mp_insumos</v>
      </c>
    </row>
    <row r="48" spans="1:3" x14ac:dyDescent="0.25">
      <c r="A48" s="16" t="s">
        <v>123</v>
      </c>
      <c r="B48" s="16" t="s">
        <v>124</v>
      </c>
      <c r="C48" s="16" t="str">
        <f t="shared" si="0"/>
        <v>calcular_indices_ampliados</v>
      </c>
    </row>
    <row r="49" spans="1:3" x14ac:dyDescent="0.25">
      <c r="A49" s="16" t="s">
        <v>123</v>
      </c>
      <c r="B49" s="16" t="s">
        <v>125</v>
      </c>
      <c r="C49" s="16" t="str">
        <f t="shared" si="0"/>
        <v>calcular_indices_ampliados</v>
      </c>
    </row>
    <row r="50" spans="1:3" x14ac:dyDescent="0.25">
      <c r="A50" s="16" t="s">
        <v>123</v>
      </c>
      <c r="B50" s="16" t="s">
        <v>126</v>
      </c>
      <c r="C50" s="16" t="str">
        <f t="shared" si="0"/>
        <v>calcular_indices_ampliados</v>
      </c>
    </row>
    <row r="51" spans="1:3" x14ac:dyDescent="0.25">
      <c r="A51" s="16" t="s">
        <v>132</v>
      </c>
      <c r="B51" s="16" t="s">
        <v>133</v>
      </c>
      <c r="C51" s="16" t="str">
        <f t="shared" si="0"/>
        <v>calcular_engajamento</v>
      </c>
    </row>
    <row r="52" spans="1:3" x14ac:dyDescent="0.25">
      <c r="A52" s="16" t="s">
        <v>132</v>
      </c>
      <c r="B52" s="16" t="s">
        <v>134</v>
      </c>
      <c r="C52" s="16" t="str">
        <f t="shared" si="0"/>
        <v>calcular_engajamento</v>
      </c>
    </row>
    <row r="53" spans="1:3" x14ac:dyDescent="0.25">
      <c r="A53" s="16" t="s">
        <v>132</v>
      </c>
      <c r="B53" s="16" t="s">
        <v>135</v>
      </c>
      <c r="C53" s="16" t="str">
        <f t="shared" si="0"/>
        <v>calcular_engajamento</v>
      </c>
    </row>
    <row r="54" spans="1:3" x14ac:dyDescent="0.25">
      <c r="A54" s="16" t="s">
        <v>136</v>
      </c>
      <c r="B54" s="16" t="s">
        <v>139</v>
      </c>
      <c r="C54" s="16" t="str">
        <f t="shared" si="0"/>
        <v>calcular_turnovergeral</v>
      </c>
    </row>
    <row r="55" spans="1:3" x14ac:dyDescent="0.25">
      <c r="A55" s="16" t="s">
        <v>136</v>
      </c>
      <c r="B55" s="16" t="s">
        <v>140</v>
      </c>
      <c r="C55" s="16" t="str">
        <f t="shared" si="0"/>
        <v>calcular_turnovergeral</v>
      </c>
    </row>
    <row r="56" spans="1:3" x14ac:dyDescent="0.25">
      <c r="A56" s="16" t="s">
        <v>141</v>
      </c>
      <c r="B56" s="16" t="s">
        <v>144</v>
      </c>
      <c r="C56" s="16" t="str">
        <f t="shared" si="0"/>
        <v>calcular_reclamatorias</v>
      </c>
    </row>
    <row r="57" spans="1:3" x14ac:dyDescent="0.25">
      <c r="A57" s="16" t="s">
        <v>141</v>
      </c>
      <c r="B57" s="16" t="s">
        <v>145</v>
      </c>
      <c r="C57" s="16" t="str">
        <f t="shared" si="0"/>
        <v>calcular_reclamatorias</v>
      </c>
    </row>
    <row r="58" spans="1:3" x14ac:dyDescent="0.25">
      <c r="A58" s="16" t="s">
        <v>146</v>
      </c>
      <c r="B58" s="16" t="s">
        <v>151</v>
      </c>
      <c r="C58" s="16" t="str">
        <f t="shared" si="0"/>
        <v>calcular_reajustes_plano</v>
      </c>
    </row>
    <row r="59" spans="1:3" x14ac:dyDescent="0.25">
      <c r="A59" s="16" t="s">
        <v>146</v>
      </c>
      <c r="B59" s="16" t="s">
        <v>152</v>
      </c>
      <c r="C59" s="16" t="str">
        <f t="shared" si="0"/>
        <v>calcular_reajustes_plano</v>
      </c>
    </row>
    <row r="60" spans="1:3" x14ac:dyDescent="0.25">
      <c r="A60" s="16" t="s">
        <v>153</v>
      </c>
      <c r="B60" s="16" t="s">
        <v>154</v>
      </c>
      <c r="C60" s="16" t="str">
        <f t="shared" si="0"/>
        <v>calcular_reabilitacao</v>
      </c>
    </row>
    <row r="61" spans="1:3" x14ac:dyDescent="0.25">
      <c r="A61" s="16" t="s">
        <v>153</v>
      </c>
      <c r="B61" s="16" t="s">
        <v>155</v>
      </c>
      <c r="C61" s="16" t="str">
        <f t="shared" si="0"/>
        <v>calcular_reabilitacao</v>
      </c>
    </row>
    <row r="62" spans="1:3" x14ac:dyDescent="0.25">
      <c r="A62" s="16" t="s">
        <v>158</v>
      </c>
      <c r="B62" s="16" t="s">
        <v>159</v>
      </c>
      <c r="C62" s="16" t="str">
        <f t="shared" si="0"/>
        <v>calcular_produtividade</v>
      </c>
    </row>
    <row r="63" spans="1:3" x14ac:dyDescent="0.25">
      <c r="A63" s="16" t="s">
        <v>162</v>
      </c>
      <c r="B63" s="16" t="s">
        <v>226</v>
      </c>
      <c r="C63" s="16" t="str">
        <f t="shared" si="0"/>
        <v>calcular_qualidade</v>
      </c>
    </row>
    <row r="64" spans="1:3" x14ac:dyDescent="0.25">
      <c r="A64" s="16" t="s">
        <v>170</v>
      </c>
      <c r="B64" s="16" t="s">
        <v>171</v>
      </c>
      <c r="C64" s="16" t="str">
        <f t="shared" si="0"/>
        <v>calcular_imagem_contracacao</v>
      </c>
    </row>
    <row r="65" spans="1:3" x14ac:dyDescent="0.25">
      <c r="A65" s="16" t="s">
        <v>170</v>
      </c>
      <c r="B65" s="16" t="s">
        <v>172</v>
      </c>
      <c r="C65" s="16" t="str">
        <f t="shared" si="0"/>
        <v>calcular_imagem_contracacao</v>
      </c>
    </row>
    <row r="66" spans="1:3" x14ac:dyDescent="0.25">
      <c r="A66" s="16" t="s">
        <v>174</v>
      </c>
      <c r="B66" s="16" t="s">
        <v>176</v>
      </c>
      <c r="C66" s="16" t="str">
        <f t="shared" si="0"/>
        <v>calcular_imagem_receita</v>
      </c>
    </row>
    <row r="67" spans="1:3" x14ac:dyDescent="0.25">
      <c r="A67" s="16" t="s">
        <v>174</v>
      </c>
      <c r="B67" s="16" t="s">
        <v>177</v>
      </c>
      <c r="C67" s="16" t="str">
        <f t="shared" ref="C67:C87" si="1">A67</f>
        <v>calcular_imagem_receita</v>
      </c>
    </row>
    <row r="68" spans="1:3" x14ac:dyDescent="0.25">
      <c r="A68" s="16" t="s">
        <v>216</v>
      </c>
      <c r="B68" s="16" t="s">
        <v>220</v>
      </c>
      <c r="C68" s="16" t="str">
        <f t="shared" si="1"/>
        <v>calcular_interrupcao_acidentes</v>
      </c>
    </row>
    <row r="69" spans="1:3" x14ac:dyDescent="0.25">
      <c r="A69" s="16" t="s">
        <v>216</v>
      </c>
      <c r="B69" s="16" t="s">
        <v>221</v>
      </c>
      <c r="C69" s="16" t="str">
        <f t="shared" si="1"/>
        <v>calcular_interrupcao_acidentes</v>
      </c>
    </row>
    <row r="70" spans="1:3" x14ac:dyDescent="0.25">
      <c r="A70" s="16" t="s">
        <v>224</v>
      </c>
      <c r="B70" s="16" t="s">
        <v>225</v>
      </c>
      <c r="C70" s="16" t="str">
        <f t="shared" si="1"/>
        <v>calcular_interdicao_fiscalizacao</v>
      </c>
    </row>
    <row r="71" spans="1:3" x14ac:dyDescent="0.25">
      <c r="A71" s="16" t="s">
        <v>325</v>
      </c>
      <c r="B71" s="16" t="s">
        <v>201</v>
      </c>
      <c r="C71" s="16" t="str">
        <f t="shared" si="1"/>
        <v>calcular_fap</v>
      </c>
    </row>
    <row r="72" spans="1:3" x14ac:dyDescent="0.25">
      <c r="A72" s="16" t="s">
        <v>325</v>
      </c>
      <c r="B72" s="16" t="s">
        <v>343</v>
      </c>
      <c r="C72" s="16" t="str">
        <f t="shared" si="1"/>
        <v>calcular_fap</v>
      </c>
    </row>
    <row r="73" spans="1:3" x14ac:dyDescent="0.25">
      <c r="A73" s="16" t="s">
        <v>325</v>
      </c>
      <c r="B73" s="16" t="s">
        <v>344</v>
      </c>
      <c r="C73" s="16" t="str">
        <f t="shared" si="1"/>
        <v>calcular_fap</v>
      </c>
    </row>
    <row r="74" spans="1:3" x14ac:dyDescent="0.25">
      <c r="A74" s="16" t="s">
        <v>325</v>
      </c>
      <c r="B74" s="16" t="s">
        <v>345</v>
      </c>
      <c r="C74" s="16" t="str">
        <f t="shared" si="1"/>
        <v>calcular_fap</v>
      </c>
    </row>
    <row r="75" spans="1:3" x14ac:dyDescent="0.25">
      <c r="A75" s="16" t="s">
        <v>325</v>
      </c>
      <c r="B75" s="16" t="s">
        <v>346</v>
      </c>
      <c r="C75" s="16" t="str">
        <f t="shared" si="1"/>
        <v>calcular_fap</v>
      </c>
    </row>
    <row r="76" spans="1:3" x14ac:dyDescent="0.25">
      <c r="A76" s="16" t="s">
        <v>325</v>
      </c>
      <c r="B76" s="16" t="s">
        <v>347</v>
      </c>
      <c r="C76" s="16" t="str">
        <f t="shared" si="1"/>
        <v>calcular_fap</v>
      </c>
    </row>
    <row r="77" spans="1:3" x14ac:dyDescent="0.25">
      <c r="A77" s="16" t="s">
        <v>325</v>
      </c>
      <c r="B77" s="16" t="s">
        <v>348</v>
      </c>
      <c r="C77" s="16" t="str">
        <f t="shared" si="1"/>
        <v>calcular_fap</v>
      </c>
    </row>
    <row r="78" spans="1:3" x14ac:dyDescent="0.25">
      <c r="A78" s="16" t="s">
        <v>325</v>
      </c>
      <c r="B78" s="16" t="s">
        <v>349</v>
      </c>
      <c r="C78" s="16" t="str">
        <f t="shared" si="1"/>
        <v>calcular_fap</v>
      </c>
    </row>
    <row r="79" spans="1:3" x14ac:dyDescent="0.25">
      <c r="A79" s="16" t="s">
        <v>325</v>
      </c>
      <c r="B79" s="16" t="s">
        <v>350</v>
      </c>
      <c r="C79" s="16" t="str">
        <f t="shared" si="1"/>
        <v>calcular_fap</v>
      </c>
    </row>
    <row r="80" spans="1:3" x14ac:dyDescent="0.25">
      <c r="A80" s="16" t="s">
        <v>325</v>
      </c>
      <c r="B80" s="16" t="s">
        <v>351</v>
      </c>
      <c r="C80" s="16" t="str">
        <f t="shared" si="1"/>
        <v>calcular_fap</v>
      </c>
    </row>
    <row r="81" spans="1:3" x14ac:dyDescent="0.25">
      <c r="A81" s="16" t="s">
        <v>325</v>
      </c>
      <c r="B81" s="16" t="s">
        <v>352</v>
      </c>
      <c r="C81" s="16" t="str">
        <f t="shared" si="1"/>
        <v>calcular_fap</v>
      </c>
    </row>
    <row r="82" spans="1:3" x14ac:dyDescent="0.25">
      <c r="A82" s="16" t="s">
        <v>325</v>
      </c>
      <c r="B82" s="16" t="s">
        <v>353</v>
      </c>
      <c r="C82" s="16" t="str">
        <f t="shared" si="1"/>
        <v>calcular_fap</v>
      </c>
    </row>
    <row r="83" spans="1:3" x14ac:dyDescent="0.25">
      <c r="A83" s="16" t="s">
        <v>326</v>
      </c>
      <c r="B83" s="19" t="s">
        <v>339</v>
      </c>
      <c r="C83" s="16" t="str">
        <f t="shared" si="1"/>
        <v>calcular_seguro_patrimonial</v>
      </c>
    </row>
    <row r="84" spans="1:3" x14ac:dyDescent="0.25">
      <c r="A84" s="16" t="s">
        <v>327</v>
      </c>
      <c r="B84" s="10" t="s">
        <v>354</v>
      </c>
      <c r="C84" s="16" t="str">
        <f t="shared" si="1"/>
        <v>calcular_taxas_acidentes</v>
      </c>
    </row>
    <row r="85" spans="1:3" x14ac:dyDescent="0.25">
      <c r="A85" s="16" t="s">
        <v>327</v>
      </c>
      <c r="B85" s="10" t="s">
        <v>355</v>
      </c>
      <c r="C85" s="16" t="str">
        <f t="shared" si="1"/>
        <v>calcular_taxas_acidentes</v>
      </c>
    </row>
    <row r="86" spans="1:3" x14ac:dyDescent="0.25">
      <c r="A86" s="16" t="s">
        <v>327</v>
      </c>
      <c r="B86" s="10" t="s">
        <v>332</v>
      </c>
      <c r="C86" s="16" t="str">
        <f t="shared" si="1"/>
        <v>calcular_taxas_acidentes</v>
      </c>
    </row>
    <row r="87" spans="1:3" x14ac:dyDescent="0.25">
      <c r="A87" s="16" t="s">
        <v>327</v>
      </c>
      <c r="B87" s="10" t="s">
        <v>334</v>
      </c>
      <c r="C87" s="16" t="str">
        <f t="shared" si="1"/>
        <v>calcular_taxas_acidentes</v>
      </c>
    </row>
  </sheetData>
  <autoFilter ref="A1:C87" xr:uid="{A2F5A233-41EA-4384-9155-6A1CAE4A11CF}"/>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EFEDF-BAD5-4B78-A3B7-6260A5A83F7F}">
  <sheetPr>
    <tabColor rgb="FF92D050"/>
  </sheetPr>
  <dimension ref="A1:K23"/>
  <sheetViews>
    <sheetView zoomScale="70" zoomScaleNormal="70" workbookViewId="0">
      <selection activeCell="C28" sqref="C28"/>
    </sheetView>
  </sheetViews>
  <sheetFormatPr defaultRowHeight="15" x14ac:dyDescent="0.25"/>
  <cols>
    <col min="1" max="1" width="17.7109375" style="16" bestFit="1" customWidth="1"/>
    <col min="2" max="2" width="13.42578125" style="16" bestFit="1" customWidth="1"/>
    <col min="3" max="3" width="33.28515625" style="16" bestFit="1" customWidth="1"/>
    <col min="4" max="4" width="24.28515625" style="16" bestFit="1" customWidth="1"/>
    <col min="5" max="5" width="30.28515625" style="16" bestFit="1" customWidth="1"/>
    <col min="6" max="6" width="36.140625" style="16" bestFit="1" customWidth="1"/>
    <col min="7" max="7" width="35.140625" style="16" bestFit="1" customWidth="1"/>
    <col min="8" max="8" width="32.7109375" style="16" bestFit="1" customWidth="1"/>
    <col min="9" max="9" width="20.140625" style="16" bestFit="1" customWidth="1"/>
    <col min="10" max="10" width="29.140625" style="16" bestFit="1" customWidth="1"/>
    <col min="11" max="11" width="37.42578125" style="16" customWidth="1"/>
    <col min="12" max="16384" width="9.140625" style="16"/>
  </cols>
  <sheetData>
    <row r="1" spans="1:11" ht="22.5" x14ac:dyDescent="0.25">
      <c r="A1" s="82" t="s">
        <v>586</v>
      </c>
      <c r="B1" s="82" t="s">
        <v>587</v>
      </c>
      <c r="C1" s="82" t="s">
        <v>588</v>
      </c>
      <c r="D1" s="82" t="s">
        <v>589</v>
      </c>
      <c r="E1" s="82" t="s">
        <v>590</v>
      </c>
      <c r="F1" s="82" t="s">
        <v>591</v>
      </c>
      <c r="G1" s="82" t="s">
        <v>592</v>
      </c>
      <c r="H1" s="82" t="s">
        <v>593</v>
      </c>
      <c r="I1" s="82" t="s">
        <v>594</v>
      </c>
      <c r="J1" s="82" t="s">
        <v>595</v>
      </c>
      <c r="K1" s="101" t="s">
        <v>0</v>
      </c>
    </row>
    <row r="2" spans="1:11" x14ac:dyDescent="0.25">
      <c r="A2" s="86">
        <v>5423149238</v>
      </c>
      <c r="B2" s="86">
        <v>2010345735601</v>
      </c>
      <c r="C2" s="86" t="s">
        <v>596</v>
      </c>
      <c r="D2" s="86">
        <v>679.26</v>
      </c>
      <c r="E2" s="87">
        <v>40457</v>
      </c>
      <c r="F2" s="87">
        <v>40404</v>
      </c>
      <c r="G2" s="87">
        <v>40457</v>
      </c>
      <c r="H2" s="86">
        <v>1.7666999999999999</v>
      </c>
      <c r="I2" s="88">
        <v>1200.0260000000001</v>
      </c>
      <c r="J2" s="87">
        <v>29226</v>
      </c>
      <c r="K2" s="16">
        <f>YEAR(E2)</f>
        <v>2010</v>
      </c>
    </row>
    <row r="3" spans="1:11" x14ac:dyDescent="0.25">
      <c r="A3" s="83">
        <v>5470723620</v>
      </c>
      <c r="B3" s="83">
        <v>2012071614301</v>
      </c>
      <c r="C3" s="83" t="s">
        <v>596</v>
      </c>
      <c r="D3" s="85">
        <v>1196.0899999999999</v>
      </c>
      <c r="E3" s="84">
        <v>40763</v>
      </c>
      <c r="F3" s="84">
        <v>40731</v>
      </c>
      <c r="G3" s="84">
        <v>40786</v>
      </c>
      <c r="H3" s="83">
        <v>1.8332999999999999</v>
      </c>
      <c r="I3" s="85">
        <v>2192.8319999999999</v>
      </c>
      <c r="J3" s="84">
        <v>27195</v>
      </c>
      <c r="K3" s="16">
        <f>YEAR(E3)</f>
        <v>2011</v>
      </c>
    </row>
    <row r="4" spans="1:11" x14ac:dyDescent="0.25">
      <c r="A4" s="86">
        <v>5471652602</v>
      </c>
      <c r="B4" s="86">
        <v>0</v>
      </c>
      <c r="C4" s="86" t="s">
        <v>596</v>
      </c>
      <c r="D4" s="88">
        <v>1021.93</v>
      </c>
      <c r="E4" s="87">
        <v>40780</v>
      </c>
      <c r="F4" s="87">
        <v>40746</v>
      </c>
      <c r="G4" s="87">
        <v>40858</v>
      </c>
      <c r="H4" s="86">
        <v>3.7</v>
      </c>
      <c r="I4" s="88">
        <v>3781.1410000000001</v>
      </c>
      <c r="J4" s="87">
        <v>22803</v>
      </c>
      <c r="K4" s="16">
        <f>YEAR(E4)</f>
        <v>2011</v>
      </c>
    </row>
    <row r="5" spans="1:11" x14ac:dyDescent="0.25">
      <c r="A5" s="83">
        <v>5489854550</v>
      </c>
      <c r="B5" s="83">
        <v>0</v>
      </c>
      <c r="C5" s="83" t="s">
        <v>596</v>
      </c>
      <c r="D5" s="85">
        <v>1177.58</v>
      </c>
      <c r="E5" s="84">
        <v>40905</v>
      </c>
      <c r="F5" s="84">
        <v>40870</v>
      </c>
      <c r="G5" s="84">
        <v>41060</v>
      </c>
      <c r="H5" s="83">
        <v>6.2667000000000002</v>
      </c>
      <c r="I5" s="85">
        <v>7379.5010000000002</v>
      </c>
      <c r="J5" s="84">
        <v>25501</v>
      </c>
      <c r="K5" s="16">
        <f>YEAR(E5)</f>
        <v>2011</v>
      </c>
    </row>
    <row r="6" spans="1:11" x14ac:dyDescent="0.25">
      <c r="A6" s="102">
        <v>5471652602</v>
      </c>
      <c r="B6" s="102">
        <v>0</v>
      </c>
      <c r="C6" s="102" t="s">
        <v>596</v>
      </c>
      <c r="D6" s="103">
        <v>1021.93</v>
      </c>
      <c r="E6" s="104">
        <v>40780</v>
      </c>
      <c r="F6" s="104">
        <v>40746</v>
      </c>
      <c r="G6" s="104">
        <v>40858</v>
      </c>
      <c r="H6" s="102">
        <v>3.7332999999999998</v>
      </c>
      <c r="I6" s="103">
        <v>3815.2049999999999</v>
      </c>
      <c r="J6" s="104">
        <v>22803</v>
      </c>
      <c r="K6" s="16">
        <f>YEAR(E6)</f>
        <v>2011</v>
      </c>
    </row>
    <row r="7" spans="1:11" x14ac:dyDescent="0.25">
      <c r="A7" s="83">
        <v>5489854550</v>
      </c>
      <c r="B7" s="83">
        <v>0</v>
      </c>
      <c r="C7" s="83" t="s">
        <v>596</v>
      </c>
      <c r="D7" s="85">
        <v>1177.58</v>
      </c>
      <c r="E7" s="84">
        <v>40905</v>
      </c>
      <c r="F7" s="84">
        <v>40870</v>
      </c>
      <c r="G7" s="84">
        <v>40908</v>
      </c>
      <c r="H7" s="83">
        <v>1.2666999999999999</v>
      </c>
      <c r="I7" s="85">
        <v>1491.6010000000001</v>
      </c>
      <c r="J7" s="84">
        <v>25501</v>
      </c>
      <c r="K7" s="16">
        <f>YEAR(E7)</f>
        <v>2011</v>
      </c>
    </row>
    <row r="8" spans="1:11" x14ac:dyDescent="0.25">
      <c r="A8" s="83">
        <v>5509817077</v>
      </c>
      <c r="B8" s="83">
        <v>2012199572001</v>
      </c>
      <c r="C8" s="83" t="s">
        <v>596</v>
      </c>
      <c r="D8" s="83">
        <v>924.82</v>
      </c>
      <c r="E8" s="84">
        <v>41057</v>
      </c>
      <c r="F8" s="84">
        <v>41010</v>
      </c>
      <c r="G8" s="84">
        <v>41089</v>
      </c>
      <c r="H8" s="83">
        <v>2.6333000000000002</v>
      </c>
      <c r="I8" s="85">
        <v>2435.3589999999999</v>
      </c>
      <c r="J8" s="84">
        <v>32988</v>
      </c>
      <c r="K8" s="16">
        <f>YEAR(E8)</f>
        <v>2012</v>
      </c>
    </row>
    <row r="9" spans="1:11" ht="15.75" thickBot="1" x14ac:dyDescent="0.3">
      <c r="A9" s="89">
        <v>5512469831</v>
      </c>
      <c r="B9" s="89">
        <v>2012216747301</v>
      </c>
      <c r="C9" s="89" t="s">
        <v>596</v>
      </c>
      <c r="D9" s="90">
        <v>1414.78</v>
      </c>
      <c r="E9" s="91">
        <v>41064</v>
      </c>
      <c r="F9" s="91">
        <v>41031</v>
      </c>
      <c r="G9" s="91">
        <v>41078</v>
      </c>
      <c r="H9" s="89">
        <v>1.6</v>
      </c>
      <c r="I9" s="90">
        <v>2263.6480000000001</v>
      </c>
      <c r="J9" s="91">
        <v>32399</v>
      </c>
      <c r="K9" s="16">
        <f>YEAR(E9)</f>
        <v>2012</v>
      </c>
    </row>
    <row r="10" spans="1:11" x14ac:dyDescent="0.25">
      <c r="A10" s="83">
        <v>6009469035</v>
      </c>
      <c r="B10" s="83">
        <v>2013097615601</v>
      </c>
      <c r="C10" s="83" t="s">
        <v>596</v>
      </c>
      <c r="D10" s="83">
        <v>846.71</v>
      </c>
      <c r="E10" s="84">
        <v>41416</v>
      </c>
      <c r="F10" s="84">
        <v>41339</v>
      </c>
      <c r="G10" s="84">
        <v>41383</v>
      </c>
      <c r="H10" s="83">
        <v>1.5</v>
      </c>
      <c r="I10" s="85">
        <v>1270.0650000000001</v>
      </c>
      <c r="J10" s="84">
        <v>28921</v>
      </c>
      <c r="K10" s="16">
        <f>YEAR(E10)</f>
        <v>2013</v>
      </c>
    </row>
    <row r="11" spans="1:11" x14ac:dyDescent="0.25">
      <c r="A11" s="86">
        <v>6021071640</v>
      </c>
      <c r="B11" s="86">
        <v>2013253004001</v>
      </c>
      <c r="C11" s="86" t="s">
        <v>596</v>
      </c>
      <c r="D11" s="86">
        <v>849.46</v>
      </c>
      <c r="E11" s="87">
        <v>41453</v>
      </c>
      <c r="F11" s="87">
        <v>41432</v>
      </c>
      <c r="G11" s="87">
        <v>41486</v>
      </c>
      <c r="H11" s="86">
        <v>1.8</v>
      </c>
      <c r="I11" s="88">
        <v>1529.028</v>
      </c>
      <c r="J11" s="87">
        <v>32335</v>
      </c>
      <c r="K11" s="16">
        <f>YEAR(E11)</f>
        <v>2013</v>
      </c>
    </row>
    <row r="12" spans="1:11" x14ac:dyDescent="0.25">
      <c r="A12" s="83">
        <v>6030500710</v>
      </c>
      <c r="B12" s="83">
        <v>0</v>
      </c>
      <c r="C12" s="83" t="s">
        <v>596</v>
      </c>
      <c r="D12" s="83">
        <v>914.24</v>
      </c>
      <c r="E12" s="84">
        <v>41535</v>
      </c>
      <c r="F12" s="84">
        <v>41510</v>
      </c>
      <c r="G12" s="84">
        <v>41698</v>
      </c>
      <c r="H12" s="83">
        <v>6.2667000000000002</v>
      </c>
      <c r="I12" s="85">
        <v>5729.2370000000001</v>
      </c>
      <c r="J12" s="84">
        <v>22489</v>
      </c>
      <c r="K12" s="16">
        <f>YEAR(E12)</f>
        <v>2013</v>
      </c>
    </row>
    <row r="13" spans="1:11" x14ac:dyDescent="0.25">
      <c r="A13" s="86">
        <v>6033250200</v>
      </c>
      <c r="B13" s="86">
        <v>0</v>
      </c>
      <c r="C13" s="86" t="s">
        <v>596</v>
      </c>
      <c r="D13" s="88">
        <v>1015.17</v>
      </c>
      <c r="E13" s="87">
        <v>41554</v>
      </c>
      <c r="F13" s="87">
        <v>41530</v>
      </c>
      <c r="G13" s="87">
        <v>41578</v>
      </c>
      <c r="H13" s="86">
        <v>1.6</v>
      </c>
      <c r="I13" s="88">
        <v>1624.2719999999999</v>
      </c>
      <c r="J13" s="87">
        <v>24161</v>
      </c>
      <c r="K13" s="16">
        <f>YEAR(E13)</f>
        <v>2013</v>
      </c>
    </row>
    <row r="14" spans="1:11" x14ac:dyDescent="0.25">
      <c r="A14" s="83">
        <v>6034343724</v>
      </c>
      <c r="B14" s="83">
        <v>0</v>
      </c>
      <c r="C14" s="83" t="s">
        <v>596</v>
      </c>
      <c r="D14" s="83">
        <v>678</v>
      </c>
      <c r="E14" s="84">
        <v>41558</v>
      </c>
      <c r="F14" s="84">
        <v>41541</v>
      </c>
      <c r="G14" s="84">
        <v>41670</v>
      </c>
      <c r="H14" s="83">
        <v>4.2332999999999998</v>
      </c>
      <c r="I14" s="85">
        <v>2870.2</v>
      </c>
      <c r="J14" s="84">
        <v>27568</v>
      </c>
      <c r="K14" s="16">
        <f>YEAR(E14)</f>
        <v>2013</v>
      </c>
    </row>
    <row r="15" spans="1:11" x14ac:dyDescent="0.25">
      <c r="A15" s="86">
        <v>6039773476</v>
      </c>
      <c r="B15" s="86">
        <v>2013263614002</v>
      </c>
      <c r="C15" s="86" t="s">
        <v>596</v>
      </c>
      <c r="D15" s="86">
        <v>947.92</v>
      </c>
      <c r="E15" s="87">
        <v>41598</v>
      </c>
      <c r="F15" s="87">
        <v>41564</v>
      </c>
      <c r="G15" s="87">
        <v>41597</v>
      </c>
      <c r="H15" s="86">
        <v>1.1333</v>
      </c>
      <c r="I15" s="88">
        <v>1074.309</v>
      </c>
      <c r="J15" s="87">
        <v>30613</v>
      </c>
      <c r="K15" s="16">
        <f>YEAR(E15)</f>
        <v>2013</v>
      </c>
    </row>
    <row r="16" spans="1:11" x14ac:dyDescent="0.25">
      <c r="A16" s="83">
        <v>6030500710</v>
      </c>
      <c r="B16" s="83">
        <v>0</v>
      </c>
      <c r="C16" s="83" t="s">
        <v>596</v>
      </c>
      <c r="D16" s="83">
        <v>914.24</v>
      </c>
      <c r="E16" s="84">
        <v>41535</v>
      </c>
      <c r="F16" s="84">
        <v>41510</v>
      </c>
      <c r="G16" s="84">
        <v>41639</v>
      </c>
      <c r="H16" s="83">
        <v>4.2667000000000002</v>
      </c>
      <c r="I16" s="85">
        <v>3900.7570000000001</v>
      </c>
      <c r="J16" s="84">
        <v>22489</v>
      </c>
      <c r="K16" s="16">
        <f>YEAR(E16)</f>
        <v>2013</v>
      </c>
    </row>
    <row r="17" spans="1:11" ht="15.75" thickBot="1" x14ac:dyDescent="0.3">
      <c r="A17" s="92">
        <v>6034343724</v>
      </c>
      <c r="B17" s="92">
        <v>0</v>
      </c>
      <c r="C17" s="92" t="s">
        <v>596</v>
      </c>
      <c r="D17" s="92">
        <v>678</v>
      </c>
      <c r="E17" s="94">
        <v>41558</v>
      </c>
      <c r="F17" s="94">
        <v>41541</v>
      </c>
      <c r="G17" s="94">
        <v>41639</v>
      </c>
      <c r="H17" s="92">
        <v>3.2332999999999998</v>
      </c>
      <c r="I17" s="93">
        <v>2192.1999999999998</v>
      </c>
      <c r="J17" s="94">
        <v>27568</v>
      </c>
      <c r="K17" s="16">
        <f>YEAR(E17)</f>
        <v>2013</v>
      </c>
    </row>
    <row r="18" spans="1:11" x14ac:dyDescent="0.25">
      <c r="A18" s="83">
        <v>6063508922</v>
      </c>
      <c r="B18" s="83">
        <v>0</v>
      </c>
      <c r="C18" s="83" t="s">
        <v>596</v>
      </c>
      <c r="D18" s="85">
        <v>1527.01</v>
      </c>
      <c r="E18" s="84">
        <v>41799</v>
      </c>
      <c r="F18" s="84">
        <v>41783</v>
      </c>
      <c r="G18" s="84">
        <v>41799</v>
      </c>
      <c r="H18" s="83">
        <v>0.56669999999999998</v>
      </c>
      <c r="I18" s="83">
        <v>865.30600000000004</v>
      </c>
      <c r="J18" s="84">
        <v>26768</v>
      </c>
      <c r="K18" s="16">
        <f>YEAR(E18)</f>
        <v>2014</v>
      </c>
    </row>
    <row r="19" spans="1:11" x14ac:dyDescent="0.25">
      <c r="A19" s="105">
        <v>6083157602</v>
      </c>
      <c r="B19" s="105">
        <v>0</v>
      </c>
      <c r="C19" s="105" t="s">
        <v>596</v>
      </c>
      <c r="D19" s="106">
        <v>1033.96</v>
      </c>
      <c r="E19" s="107">
        <v>41950</v>
      </c>
      <c r="F19" s="107">
        <v>41937</v>
      </c>
      <c r="G19" s="107">
        <v>42004</v>
      </c>
      <c r="H19" s="105">
        <v>2.2332999999999998</v>
      </c>
      <c r="I19" s="106">
        <v>2309.1770000000001</v>
      </c>
      <c r="J19" s="107">
        <v>22489</v>
      </c>
      <c r="K19" s="16">
        <f>YEAR(E19)</f>
        <v>2014</v>
      </c>
    </row>
    <row r="20" spans="1:11" x14ac:dyDescent="0.25">
      <c r="A20" s="86">
        <v>6083157602</v>
      </c>
      <c r="B20" s="86">
        <v>0</v>
      </c>
      <c r="C20" s="86" t="s">
        <v>596</v>
      </c>
      <c r="D20" s="88">
        <v>1033.96</v>
      </c>
      <c r="E20" s="87">
        <v>41950</v>
      </c>
      <c r="F20" s="87">
        <v>41937</v>
      </c>
      <c r="G20" s="87">
        <v>42035</v>
      </c>
      <c r="H20" s="86">
        <v>3.2332999999999998</v>
      </c>
      <c r="I20" s="88">
        <v>3343.1370000000002</v>
      </c>
      <c r="J20" s="87">
        <v>22489</v>
      </c>
      <c r="K20" s="16">
        <f>YEAR(E20)</f>
        <v>2014</v>
      </c>
    </row>
    <row r="21" spans="1:11" x14ac:dyDescent="0.25">
      <c r="A21" s="83">
        <v>6089192159</v>
      </c>
      <c r="B21" s="83">
        <v>2014558811401</v>
      </c>
      <c r="C21" s="83" t="s">
        <v>596</v>
      </c>
      <c r="D21" s="83">
        <v>724</v>
      </c>
      <c r="E21" s="84">
        <v>42009</v>
      </c>
      <c r="F21" s="84">
        <v>41977</v>
      </c>
      <c r="G21" s="84">
        <v>42009</v>
      </c>
      <c r="H21" s="83">
        <v>1.1000000000000001</v>
      </c>
      <c r="I21" s="83">
        <v>796.4</v>
      </c>
      <c r="J21" s="84">
        <v>33960</v>
      </c>
      <c r="K21" s="16">
        <f>YEAR(E21)</f>
        <v>2015</v>
      </c>
    </row>
    <row r="22" spans="1:11" ht="15.75" thickBot="1" x14ac:dyDescent="0.3">
      <c r="A22" s="89">
        <v>6099027223</v>
      </c>
      <c r="B22" s="89">
        <v>0</v>
      </c>
      <c r="C22" s="89" t="s">
        <v>596</v>
      </c>
      <c r="D22" s="90">
        <v>1058.18</v>
      </c>
      <c r="E22" s="91">
        <v>42101</v>
      </c>
      <c r="F22" s="91">
        <v>42078</v>
      </c>
      <c r="G22" s="91">
        <v>42369</v>
      </c>
      <c r="H22" s="89">
        <v>9.5667000000000009</v>
      </c>
      <c r="I22" s="90">
        <v>10123.254999999999</v>
      </c>
      <c r="J22" s="91">
        <v>30462</v>
      </c>
      <c r="K22" s="16">
        <f>YEAR(E22)</f>
        <v>2015</v>
      </c>
    </row>
    <row r="23" spans="1:11" x14ac:dyDescent="0.25">
      <c r="A23" s="102">
        <v>6111488485</v>
      </c>
      <c r="B23" s="102">
        <v>2015271258501</v>
      </c>
      <c r="C23" s="102" t="s">
        <v>596</v>
      </c>
      <c r="D23" s="103">
        <v>1495.43</v>
      </c>
      <c r="E23" s="104">
        <v>42199</v>
      </c>
      <c r="F23" s="104">
        <v>42195</v>
      </c>
      <c r="G23" s="104">
        <v>42225</v>
      </c>
      <c r="H23" s="102">
        <v>1.0333000000000001</v>
      </c>
      <c r="I23" s="103">
        <v>1545.278</v>
      </c>
      <c r="J23" s="104">
        <v>33514</v>
      </c>
      <c r="K23" s="16">
        <f>YEAR(E23)</f>
        <v>2015</v>
      </c>
    </row>
  </sheetData>
  <autoFilter ref="A1:K32" xr:uid="{16FA5765-8793-443C-993A-5692CE1C60D3}">
    <sortState ref="A2:K32">
      <sortCondition ref="K1:K32"/>
    </sortState>
  </autoFilter>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3E249-3868-4C29-94FA-4E265B98C9D4}">
  <sheetPr>
    <tabColor rgb="FF92D050"/>
  </sheetPr>
  <dimension ref="A1:S122"/>
  <sheetViews>
    <sheetView zoomScale="85" zoomScaleNormal="85" workbookViewId="0">
      <pane ySplit="1" topLeftCell="A2" activePane="bottomLeft" state="frozen"/>
      <selection pane="bottomLeft" activeCell="A2" sqref="A2"/>
    </sheetView>
  </sheetViews>
  <sheetFormatPr defaultColWidth="8.85546875" defaultRowHeight="15" x14ac:dyDescent="0.25"/>
  <cols>
    <col min="1" max="1" width="45.85546875" style="28" bestFit="1" customWidth="1"/>
    <col min="2" max="2" width="13.28515625" style="37" customWidth="1"/>
    <col min="3" max="3" width="15.7109375" style="41" customWidth="1"/>
    <col min="4" max="4" width="77.7109375" style="28" bestFit="1" customWidth="1"/>
    <col min="5" max="5" width="87.85546875" style="16" customWidth="1"/>
    <col min="6" max="6" width="34.140625" style="38" customWidth="1"/>
    <col min="7" max="7" width="113.85546875" style="65" customWidth="1"/>
    <col min="8" max="8" width="28.85546875" style="28" customWidth="1"/>
    <col min="9" max="17" width="10.140625" style="28" customWidth="1"/>
    <col min="18" max="18" width="45.140625" style="28" bestFit="1" customWidth="1"/>
    <col min="19" max="19" width="31.7109375" style="28" bestFit="1" customWidth="1"/>
    <col min="20" max="20" width="35.7109375" style="28" bestFit="1" customWidth="1"/>
    <col min="21" max="16384" width="8.85546875" style="28"/>
  </cols>
  <sheetData>
    <row r="1" spans="1:19" x14ac:dyDescent="0.25">
      <c r="A1" s="26" t="s">
        <v>366</v>
      </c>
      <c r="B1" s="27" t="s">
        <v>367</v>
      </c>
      <c r="C1" s="28" t="s">
        <v>368</v>
      </c>
      <c r="D1" s="26" t="s">
        <v>369</v>
      </c>
      <c r="E1" s="29" t="s">
        <v>370</v>
      </c>
      <c r="F1" s="29" t="s">
        <v>16</v>
      </c>
      <c r="G1" s="26" t="s">
        <v>371</v>
      </c>
      <c r="H1" s="26" t="s">
        <v>372</v>
      </c>
      <c r="I1" s="30" t="s">
        <v>373</v>
      </c>
      <c r="J1" s="30" t="s">
        <v>374</v>
      </c>
      <c r="K1" s="30" t="s">
        <v>375</v>
      </c>
      <c r="L1" s="30" t="s">
        <v>376</v>
      </c>
      <c r="M1" s="30" t="s">
        <v>377</v>
      </c>
      <c r="N1" s="30" t="s">
        <v>378</v>
      </c>
      <c r="O1" s="30" t="s">
        <v>379</v>
      </c>
      <c r="P1" s="30" t="s">
        <v>380</v>
      </c>
      <c r="Q1" s="30" t="s">
        <v>381</v>
      </c>
      <c r="R1" s="26" t="s">
        <v>366</v>
      </c>
      <c r="S1" s="26" t="s">
        <v>382</v>
      </c>
    </row>
    <row r="2" spans="1:19" s="33" customFormat="1" x14ac:dyDescent="0.25">
      <c r="A2" s="31" t="s">
        <v>79</v>
      </c>
      <c r="B2" s="32"/>
      <c r="C2" s="33" t="s">
        <v>383</v>
      </c>
      <c r="D2" s="33" t="s">
        <v>384</v>
      </c>
      <c r="E2" s="34" t="s">
        <v>385</v>
      </c>
      <c r="F2" s="34" t="s">
        <v>258</v>
      </c>
      <c r="H2" s="33" t="s">
        <v>386</v>
      </c>
      <c r="R2" s="33" t="s">
        <v>79</v>
      </c>
      <c r="S2" s="33" t="e">
        <f>AVERAGE(Tabela134[[#This Row],[2011]:[2016]])</f>
        <v>#DIV/0!</v>
      </c>
    </row>
    <row r="3" spans="1:19" s="33" customFormat="1" x14ac:dyDescent="0.25">
      <c r="A3" s="35" t="s">
        <v>179</v>
      </c>
      <c r="B3" s="32"/>
      <c r="C3" s="33" t="s">
        <v>383</v>
      </c>
      <c r="D3" s="33" t="s">
        <v>387</v>
      </c>
      <c r="E3" s="34" t="s">
        <v>388</v>
      </c>
      <c r="F3" s="34" t="s">
        <v>258</v>
      </c>
      <c r="H3" s="33" t="s">
        <v>386</v>
      </c>
      <c r="R3" s="33" t="s">
        <v>179</v>
      </c>
      <c r="S3" s="33" t="e">
        <f>AVERAGE(Tabela134[[#This Row],[2011]:[2016]])</f>
        <v>#DIV/0!</v>
      </c>
    </row>
    <row r="4" spans="1:19" s="33" customFormat="1" x14ac:dyDescent="0.25">
      <c r="A4" s="31" t="s">
        <v>180</v>
      </c>
      <c r="B4" s="32"/>
      <c r="C4" s="33" t="s">
        <v>383</v>
      </c>
      <c r="D4" s="33" t="s">
        <v>389</v>
      </c>
      <c r="E4" s="34" t="s">
        <v>390</v>
      </c>
      <c r="F4" s="34" t="s">
        <v>258</v>
      </c>
      <c r="H4" s="33" t="s">
        <v>386</v>
      </c>
      <c r="R4" s="33" t="s">
        <v>180</v>
      </c>
      <c r="S4" s="33" t="e">
        <f>AVERAGE(Tabela134[[#This Row],[2011]:[2016]])</f>
        <v>#DIV/0!</v>
      </c>
    </row>
    <row r="5" spans="1:19" s="33" customFormat="1" x14ac:dyDescent="0.25">
      <c r="A5" s="35" t="s">
        <v>181</v>
      </c>
      <c r="B5" s="32"/>
      <c r="C5" s="33" t="s">
        <v>383</v>
      </c>
      <c r="D5" s="33" t="s">
        <v>391</v>
      </c>
      <c r="E5" s="34" t="s">
        <v>392</v>
      </c>
      <c r="F5" s="34" t="s">
        <v>258</v>
      </c>
      <c r="H5" s="33" t="s">
        <v>386</v>
      </c>
      <c r="R5" s="33" t="s">
        <v>181</v>
      </c>
      <c r="S5" s="33" t="e">
        <f>AVERAGE(Tabela134[[#This Row],[2011]:[2016]])</f>
        <v>#DIV/0!</v>
      </c>
    </row>
    <row r="6" spans="1:19" s="33" customFormat="1" x14ac:dyDescent="0.25">
      <c r="A6" s="31" t="s">
        <v>182</v>
      </c>
      <c r="B6" s="32"/>
      <c r="C6" s="33" t="s">
        <v>383</v>
      </c>
      <c r="D6" s="33" t="s">
        <v>393</v>
      </c>
      <c r="E6" s="34" t="s">
        <v>394</v>
      </c>
      <c r="F6" s="34" t="s">
        <v>258</v>
      </c>
      <c r="H6" s="33" t="s">
        <v>386</v>
      </c>
      <c r="R6" s="33" t="s">
        <v>182</v>
      </c>
      <c r="S6" s="33" t="e">
        <f>AVERAGE(Tabela134[[#This Row],[2011]:[2016]])</f>
        <v>#DIV/0!</v>
      </c>
    </row>
    <row r="7" spans="1:19" s="33" customFormat="1" x14ac:dyDescent="0.25">
      <c r="A7" s="35" t="s">
        <v>178</v>
      </c>
      <c r="B7" s="32"/>
      <c r="C7" s="33" t="s">
        <v>383</v>
      </c>
      <c r="D7" s="33" t="s">
        <v>395</v>
      </c>
      <c r="E7" s="34" t="s">
        <v>260</v>
      </c>
      <c r="F7" s="34" t="s">
        <v>396</v>
      </c>
      <c r="H7" s="33" t="s">
        <v>386</v>
      </c>
      <c r="R7" s="33" t="s">
        <v>178</v>
      </c>
      <c r="S7" s="33" t="e">
        <f>AVERAGE(Tabela134[[#This Row],[2011]:[2016]])</f>
        <v>#DIV/0!</v>
      </c>
    </row>
    <row r="8" spans="1:19" s="33" customFormat="1" x14ac:dyDescent="0.25">
      <c r="A8" s="31" t="s">
        <v>183</v>
      </c>
      <c r="B8" s="32"/>
      <c r="C8" s="33" t="s">
        <v>383</v>
      </c>
      <c r="D8" s="33" t="s">
        <v>397</v>
      </c>
      <c r="E8" s="34" t="s">
        <v>261</v>
      </c>
      <c r="F8" s="34" t="s">
        <v>396</v>
      </c>
      <c r="H8" s="33" t="s">
        <v>386</v>
      </c>
      <c r="R8" s="33" t="s">
        <v>183</v>
      </c>
      <c r="S8" s="33" t="e">
        <f>AVERAGE(Tabela134[[#This Row],[2011]:[2016]])</f>
        <v>#DIV/0!</v>
      </c>
    </row>
    <row r="9" spans="1:19" s="33" customFormat="1" x14ac:dyDescent="0.25">
      <c r="A9" s="35" t="s">
        <v>184</v>
      </c>
      <c r="B9" s="32"/>
      <c r="C9" s="33" t="s">
        <v>383</v>
      </c>
      <c r="D9" s="33" t="s">
        <v>398</v>
      </c>
      <c r="E9" s="34" t="s">
        <v>262</v>
      </c>
      <c r="F9" s="34" t="s">
        <v>396</v>
      </c>
      <c r="H9" s="33" t="s">
        <v>386</v>
      </c>
      <c r="R9" s="33" t="s">
        <v>184</v>
      </c>
      <c r="S9" s="33" t="e">
        <f>AVERAGE(Tabela134[[#This Row],[2011]:[2016]])</f>
        <v>#DIV/0!</v>
      </c>
    </row>
    <row r="10" spans="1:19" s="33" customFormat="1" x14ac:dyDescent="0.25">
      <c r="A10" s="31" t="s">
        <v>185</v>
      </c>
      <c r="B10" s="32"/>
      <c r="C10" s="33" t="s">
        <v>383</v>
      </c>
      <c r="D10" s="33" t="s">
        <v>399</v>
      </c>
      <c r="E10" s="34" t="s">
        <v>263</v>
      </c>
      <c r="F10" s="34" t="s">
        <v>396</v>
      </c>
      <c r="H10" s="33" t="s">
        <v>386</v>
      </c>
      <c r="R10" s="33" t="s">
        <v>185</v>
      </c>
      <c r="S10" s="33" t="e">
        <f>AVERAGE(Tabela134[[#This Row],[2011]:[2016]])</f>
        <v>#DIV/0!</v>
      </c>
    </row>
    <row r="11" spans="1:19" s="33" customFormat="1" x14ac:dyDescent="0.25">
      <c r="A11" s="35" t="s">
        <v>186</v>
      </c>
      <c r="B11" s="32"/>
      <c r="C11" s="33" t="s">
        <v>383</v>
      </c>
      <c r="D11" s="33" t="s">
        <v>400</v>
      </c>
      <c r="E11" s="34" t="s">
        <v>264</v>
      </c>
      <c r="F11" s="34" t="s">
        <v>396</v>
      </c>
      <c r="H11" s="33" t="s">
        <v>386</v>
      </c>
      <c r="R11" s="33" t="s">
        <v>186</v>
      </c>
      <c r="S11" s="33" t="e">
        <f>AVERAGE(Tabela134[[#This Row],[2011]:[2016]])</f>
        <v>#DIV/0!</v>
      </c>
    </row>
    <row r="12" spans="1:19" s="33" customFormat="1" x14ac:dyDescent="0.25">
      <c r="A12" s="31" t="s">
        <v>82</v>
      </c>
      <c r="B12" s="32"/>
      <c r="C12" s="33" t="s">
        <v>383</v>
      </c>
      <c r="D12" s="33" t="s">
        <v>82</v>
      </c>
      <c r="E12" s="34" t="s">
        <v>265</v>
      </c>
      <c r="F12" s="34" t="s">
        <v>401</v>
      </c>
      <c r="H12" s="33" t="s">
        <v>386</v>
      </c>
      <c r="R12" s="33" t="s">
        <v>82</v>
      </c>
      <c r="S12" s="33" t="e">
        <f>AVERAGE(Tabela134[[#This Row],[2011]:[2016]])</f>
        <v>#DIV/0!</v>
      </c>
    </row>
    <row r="13" spans="1:19" s="33" customFormat="1" x14ac:dyDescent="0.25">
      <c r="A13" s="35" t="s">
        <v>187</v>
      </c>
      <c r="B13" s="32"/>
      <c r="C13" s="33" t="s">
        <v>383</v>
      </c>
      <c r="D13" s="33" t="s">
        <v>187</v>
      </c>
      <c r="E13" s="34" t="s">
        <v>266</v>
      </c>
      <c r="F13" s="34" t="s">
        <v>401</v>
      </c>
      <c r="H13" s="33" t="s">
        <v>386</v>
      </c>
      <c r="R13" s="33" t="s">
        <v>187</v>
      </c>
      <c r="S13" s="33" t="e">
        <f>AVERAGE(Tabela134[[#This Row],[2011]:[2016]])</f>
        <v>#DIV/0!</v>
      </c>
    </row>
    <row r="14" spans="1:19" s="33" customFormat="1" x14ac:dyDescent="0.25">
      <c r="A14" s="31" t="s">
        <v>188</v>
      </c>
      <c r="B14" s="32"/>
      <c r="C14" s="33" t="s">
        <v>383</v>
      </c>
      <c r="D14" s="33" t="s">
        <v>188</v>
      </c>
      <c r="E14" s="34" t="s">
        <v>267</v>
      </c>
      <c r="F14" s="34" t="s">
        <v>401</v>
      </c>
      <c r="H14" s="33" t="s">
        <v>386</v>
      </c>
      <c r="R14" s="33" t="s">
        <v>188</v>
      </c>
      <c r="S14" s="33" t="e">
        <f>AVERAGE(Tabela134[[#This Row],[2011]:[2016]])</f>
        <v>#DIV/0!</v>
      </c>
    </row>
    <row r="15" spans="1:19" s="33" customFormat="1" x14ac:dyDescent="0.25">
      <c r="A15" s="35" t="s">
        <v>189</v>
      </c>
      <c r="B15" s="32"/>
      <c r="C15" s="33" t="s">
        <v>383</v>
      </c>
      <c r="D15" s="33" t="s">
        <v>189</v>
      </c>
      <c r="E15" s="34" t="s">
        <v>268</v>
      </c>
      <c r="F15" s="34" t="s">
        <v>401</v>
      </c>
      <c r="H15" s="33" t="s">
        <v>386</v>
      </c>
      <c r="R15" s="33" t="s">
        <v>189</v>
      </c>
      <c r="S15" s="33" t="e">
        <f>AVERAGE(Tabela134[[#This Row],[2011]:[2016]])</f>
        <v>#DIV/0!</v>
      </c>
    </row>
    <row r="16" spans="1:19" s="33" customFormat="1" x14ac:dyDescent="0.25">
      <c r="A16" s="31" t="s">
        <v>190</v>
      </c>
      <c r="B16" s="32"/>
      <c r="C16" s="33" t="s">
        <v>383</v>
      </c>
      <c r="D16" s="33" t="s">
        <v>190</v>
      </c>
      <c r="E16" s="34" t="s">
        <v>269</v>
      </c>
      <c r="F16" s="34" t="s">
        <v>401</v>
      </c>
      <c r="H16" s="33" t="s">
        <v>386</v>
      </c>
      <c r="R16" s="33" t="s">
        <v>190</v>
      </c>
      <c r="S16" s="33" t="e">
        <f>AVERAGE(Tabela134[[#This Row],[2011]:[2016]])</f>
        <v>#DIV/0!</v>
      </c>
    </row>
    <row r="17" spans="1:19" x14ac:dyDescent="0.25">
      <c r="A17" s="36" t="s">
        <v>89</v>
      </c>
      <c r="C17" s="28" t="s">
        <v>383</v>
      </c>
      <c r="D17" s="28" t="s">
        <v>403</v>
      </c>
      <c r="E17" s="38" t="s">
        <v>404</v>
      </c>
      <c r="F17" s="38" t="s">
        <v>298</v>
      </c>
      <c r="G17" s="28" t="s">
        <v>405</v>
      </c>
      <c r="H17" s="28" t="s">
        <v>402</v>
      </c>
      <c r="I17" s="32">
        <v>5</v>
      </c>
      <c r="J17" s="32">
        <v>2</v>
      </c>
      <c r="K17" s="32">
        <v>8</v>
      </c>
      <c r="L17" s="32">
        <v>3</v>
      </c>
      <c r="M17" s="32">
        <v>3</v>
      </c>
      <c r="N17" s="32"/>
      <c r="O17" s="32"/>
      <c r="P17" s="32"/>
      <c r="Q17" s="32"/>
      <c r="R17" s="28" t="s">
        <v>89</v>
      </c>
      <c r="S17" s="28">
        <f>AVERAGE(Tabela134[[#This Row],[2011]:[2016]])</f>
        <v>4.2</v>
      </c>
    </row>
    <row r="18" spans="1:19" x14ac:dyDescent="0.25">
      <c r="A18" s="40" t="s">
        <v>90</v>
      </c>
      <c r="C18" s="28" t="s">
        <v>383</v>
      </c>
      <c r="D18" s="28" t="s">
        <v>406</v>
      </c>
      <c r="E18" s="38" t="s">
        <v>407</v>
      </c>
      <c r="F18" s="38" t="s">
        <v>298</v>
      </c>
      <c r="G18" s="28" t="s">
        <v>408</v>
      </c>
      <c r="H18" s="28" t="s">
        <v>402</v>
      </c>
      <c r="I18" s="32">
        <v>0</v>
      </c>
      <c r="J18" s="32">
        <v>0</v>
      </c>
      <c r="K18" s="32">
        <v>0</v>
      </c>
      <c r="L18" s="32">
        <v>0</v>
      </c>
      <c r="M18" s="32">
        <v>0</v>
      </c>
      <c r="N18" s="32"/>
      <c r="O18" s="32"/>
      <c r="P18" s="32"/>
      <c r="Q18" s="32"/>
      <c r="R18" s="28" t="s">
        <v>90</v>
      </c>
      <c r="S18" s="28">
        <f>AVERAGE(Tabela134[[#This Row],[2011]:[2016]])</f>
        <v>0</v>
      </c>
    </row>
    <row r="19" spans="1:19" x14ac:dyDescent="0.25">
      <c r="A19" s="36" t="s">
        <v>91</v>
      </c>
      <c r="C19" s="28" t="s">
        <v>383</v>
      </c>
      <c r="D19" s="28" t="s">
        <v>409</v>
      </c>
      <c r="E19" s="38" t="s">
        <v>410</v>
      </c>
      <c r="F19" s="38" t="s">
        <v>298</v>
      </c>
      <c r="G19" s="28" t="s">
        <v>411</v>
      </c>
      <c r="H19" s="28" t="s">
        <v>402</v>
      </c>
      <c r="I19" s="32">
        <v>0</v>
      </c>
      <c r="J19" s="32">
        <v>0</v>
      </c>
      <c r="K19" s="32">
        <v>0</v>
      </c>
      <c r="L19" s="32">
        <v>0</v>
      </c>
      <c r="M19" s="32">
        <v>0</v>
      </c>
      <c r="N19" s="32"/>
      <c r="O19" s="32"/>
      <c r="P19" s="32"/>
      <c r="Q19" s="32"/>
      <c r="R19" s="28" t="s">
        <v>91</v>
      </c>
      <c r="S19" s="28">
        <f>AVERAGE(Tabela134[[#This Row],[2011]:[2016]])</f>
        <v>0</v>
      </c>
    </row>
    <row r="20" spans="1:19" x14ac:dyDescent="0.25">
      <c r="A20" s="40" t="s">
        <v>92</v>
      </c>
      <c r="C20" s="28" t="s">
        <v>383</v>
      </c>
      <c r="D20" s="28" t="s">
        <v>412</v>
      </c>
      <c r="E20" s="38" t="s">
        <v>413</v>
      </c>
      <c r="F20" s="38" t="s">
        <v>298</v>
      </c>
      <c r="G20" s="28" t="s">
        <v>414</v>
      </c>
      <c r="H20" s="28" t="s">
        <v>402</v>
      </c>
      <c r="I20" s="32">
        <v>0</v>
      </c>
      <c r="J20" s="32">
        <v>0</v>
      </c>
      <c r="K20" s="32">
        <v>0</v>
      </c>
      <c r="L20" s="32">
        <v>0</v>
      </c>
      <c r="M20" s="32">
        <v>0</v>
      </c>
      <c r="N20" s="32"/>
      <c r="O20" s="32"/>
      <c r="P20" s="32"/>
      <c r="Q20" s="32"/>
      <c r="R20" s="28" t="s">
        <v>92</v>
      </c>
      <c r="S20" s="28">
        <f>AVERAGE(Tabela134[[#This Row],[2011]:[2016]])</f>
        <v>0</v>
      </c>
    </row>
    <row r="21" spans="1:19" x14ac:dyDescent="0.25">
      <c r="A21" s="36" t="s">
        <v>415</v>
      </c>
      <c r="B21" s="39"/>
      <c r="C21" s="28" t="s">
        <v>383</v>
      </c>
      <c r="D21" s="28" t="s">
        <v>416</v>
      </c>
      <c r="E21" s="28" t="s">
        <v>416</v>
      </c>
      <c r="F21" s="38" t="s">
        <v>396</v>
      </c>
      <c r="G21" s="28" t="s">
        <v>414</v>
      </c>
      <c r="H21" s="28" t="s">
        <v>402</v>
      </c>
      <c r="I21" s="28">
        <v>0</v>
      </c>
      <c r="J21" s="28">
        <v>1200.03</v>
      </c>
      <c r="K21" s="28">
        <v>8699.67</v>
      </c>
      <c r="L21" s="28">
        <v>18052.48</v>
      </c>
      <c r="M21" s="28">
        <v>16289.64</v>
      </c>
      <c r="N21" s="28">
        <v>17271.59</v>
      </c>
      <c r="R21" s="28" t="s">
        <v>415</v>
      </c>
      <c r="S21" s="28">
        <f>AVERAGE(Tabela134[[#This Row],[2011]:[2016]])</f>
        <v>10252.235000000001</v>
      </c>
    </row>
    <row r="22" spans="1:19" x14ac:dyDescent="0.25">
      <c r="A22" s="40" t="s">
        <v>417</v>
      </c>
      <c r="B22" s="39"/>
      <c r="C22" s="28" t="s">
        <v>383</v>
      </c>
      <c r="D22" s="28" t="s">
        <v>418</v>
      </c>
      <c r="E22" s="28" t="s">
        <v>418</v>
      </c>
      <c r="F22" s="38" t="s">
        <v>396</v>
      </c>
      <c r="G22" s="28" t="s">
        <v>414</v>
      </c>
      <c r="H22" s="28" t="s">
        <v>402</v>
      </c>
      <c r="I22" s="28">
        <v>0</v>
      </c>
      <c r="J22" s="28">
        <v>0</v>
      </c>
      <c r="K22" s="28">
        <v>0</v>
      </c>
      <c r="L22" s="28">
        <v>0</v>
      </c>
      <c r="M22" s="28">
        <v>0</v>
      </c>
      <c r="N22" s="28">
        <v>0</v>
      </c>
      <c r="R22" s="28" t="s">
        <v>417</v>
      </c>
      <c r="S22" s="28">
        <f>AVERAGE(Tabela134[[#This Row],[2011]:[2016]])</f>
        <v>0</v>
      </c>
    </row>
    <row r="23" spans="1:19" x14ac:dyDescent="0.25">
      <c r="A23" s="36" t="s">
        <v>419</v>
      </c>
      <c r="B23" s="39"/>
      <c r="C23" s="28" t="s">
        <v>383</v>
      </c>
      <c r="D23" s="28" t="s">
        <v>420</v>
      </c>
      <c r="E23" s="28" t="s">
        <v>420</v>
      </c>
      <c r="F23" s="38" t="s">
        <v>396</v>
      </c>
      <c r="G23" s="28" t="s">
        <v>414</v>
      </c>
      <c r="H23" s="28" t="s">
        <v>402</v>
      </c>
      <c r="I23" s="28">
        <v>0</v>
      </c>
      <c r="J23" s="28">
        <v>0</v>
      </c>
      <c r="K23" s="28">
        <v>0</v>
      </c>
      <c r="L23" s="28">
        <v>0</v>
      </c>
      <c r="M23" s="28">
        <v>0</v>
      </c>
      <c r="N23" s="28">
        <v>0</v>
      </c>
      <c r="R23" s="28" t="s">
        <v>419</v>
      </c>
      <c r="S23" s="28">
        <f>AVERAGE(Tabela134[[#This Row],[2011]:[2016]])</f>
        <v>0</v>
      </c>
    </row>
    <row r="24" spans="1:19" x14ac:dyDescent="0.25">
      <c r="A24" s="40" t="s">
        <v>421</v>
      </c>
      <c r="B24" s="39"/>
      <c r="C24" s="28" t="s">
        <v>383</v>
      </c>
      <c r="D24" s="28" t="s">
        <v>422</v>
      </c>
      <c r="E24" s="28" t="s">
        <v>422</v>
      </c>
      <c r="F24" s="38" t="s">
        <v>396</v>
      </c>
      <c r="G24" s="28" t="s">
        <v>414</v>
      </c>
      <c r="H24" s="28" t="s">
        <v>402</v>
      </c>
      <c r="I24" s="28">
        <v>0</v>
      </c>
      <c r="J24" s="28">
        <v>0</v>
      </c>
      <c r="K24" s="28">
        <v>0</v>
      </c>
      <c r="L24" s="28">
        <v>0</v>
      </c>
      <c r="M24" s="28">
        <v>0</v>
      </c>
      <c r="N24" s="28">
        <v>0</v>
      </c>
      <c r="R24" s="28" t="s">
        <v>421</v>
      </c>
      <c r="S24" s="28">
        <f>AVERAGE(Tabela134[[#This Row],[2011]:[2016]])</f>
        <v>0</v>
      </c>
    </row>
    <row r="25" spans="1:19" x14ac:dyDescent="0.25">
      <c r="A25" s="36" t="s">
        <v>201</v>
      </c>
      <c r="C25" s="41" t="s">
        <v>383</v>
      </c>
      <c r="D25" s="28" t="s">
        <v>423</v>
      </c>
      <c r="E25" s="38" t="s">
        <v>424</v>
      </c>
      <c r="F25" s="38" t="s">
        <v>396</v>
      </c>
      <c r="G25" s="28" t="s">
        <v>425</v>
      </c>
      <c r="H25" s="28" t="s">
        <v>426</v>
      </c>
      <c r="I25" s="32"/>
      <c r="J25" s="32">
        <v>1200</v>
      </c>
      <c r="K25" s="32">
        <v>8699.67</v>
      </c>
      <c r="L25" s="32">
        <v>18052.48</v>
      </c>
      <c r="M25" s="32">
        <v>16289.64</v>
      </c>
      <c r="N25" s="32">
        <v>17271.59</v>
      </c>
      <c r="O25" s="32"/>
      <c r="P25" s="32"/>
      <c r="Q25" s="32"/>
      <c r="R25" s="28" t="s">
        <v>201</v>
      </c>
      <c r="S25" s="28">
        <f>AVERAGE(Tabela134[[#This Row],[2011]:[2016]])</f>
        <v>12302.676000000001</v>
      </c>
    </row>
    <row r="26" spans="1:19" s="45" customFormat="1" x14ac:dyDescent="0.25">
      <c r="A26" s="42" t="s">
        <v>321</v>
      </c>
      <c r="B26" s="43"/>
      <c r="C26" s="44" t="s">
        <v>383</v>
      </c>
      <c r="D26" s="45" t="s">
        <v>427</v>
      </c>
      <c r="E26" s="45" t="s">
        <v>427</v>
      </c>
      <c r="F26" s="46" t="s">
        <v>396</v>
      </c>
      <c r="G26" s="45" t="s">
        <v>425</v>
      </c>
      <c r="H26" s="45" t="s">
        <v>426</v>
      </c>
      <c r="I26" s="47"/>
      <c r="J26" s="47">
        <v>2961118.67</v>
      </c>
      <c r="K26" s="47">
        <v>6206886.4900000002</v>
      </c>
      <c r="L26" s="47">
        <v>8999160.6899999995</v>
      </c>
      <c r="M26" s="47">
        <v>10568453.18</v>
      </c>
      <c r="N26" s="47">
        <v>11099906.109999999</v>
      </c>
      <c r="O26" s="47"/>
      <c r="P26" s="47"/>
      <c r="Q26" s="47"/>
      <c r="R26" s="45" t="s">
        <v>321</v>
      </c>
      <c r="S26" s="45">
        <f>AVERAGE(Tabela134[[#This Row],[2011]:[2016]])</f>
        <v>7967105.0279999999</v>
      </c>
    </row>
    <row r="27" spans="1:19" s="45" customFormat="1" x14ac:dyDescent="0.25">
      <c r="A27" s="48" t="s">
        <v>428</v>
      </c>
      <c r="B27" s="43"/>
      <c r="C27" s="44" t="s">
        <v>383</v>
      </c>
      <c r="D27" s="45" t="s">
        <v>429</v>
      </c>
      <c r="E27" s="45" t="s">
        <v>429</v>
      </c>
      <c r="F27" s="46" t="s">
        <v>430</v>
      </c>
      <c r="G27" s="45" t="s">
        <v>425</v>
      </c>
      <c r="H27" s="45" t="s">
        <v>426</v>
      </c>
      <c r="I27" s="47"/>
      <c r="J27" s="47">
        <v>79.291700000000006</v>
      </c>
      <c r="K27" s="47">
        <v>153.41669999999999</v>
      </c>
      <c r="L27" s="47">
        <v>229.66669999999999</v>
      </c>
      <c r="M27" s="47">
        <v>256.16669999999999</v>
      </c>
      <c r="N27" s="47">
        <v>240</v>
      </c>
      <c r="O27" s="47"/>
      <c r="P27" s="47"/>
      <c r="Q27" s="47"/>
      <c r="R27" s="45" t="s">
        <v>428</v>
      </c>
      <c r="S27" s="45">
        <f>AVERAGE(Tabela134[[#This Row],[2011]:[2016]])</f>
        <v>191.70836</v>
      </c>
    </row>
    <row r="28" spans="1:19" s="45" customFormat="1" x14ac:dyDescent="0.25">
      <c r="A28" s="42" t="s">
        <v>248</v>
      </c>
      <c r="B28" s="47"/>
      <c r="C28" s="44" t="s">
        <v>383</v>
      </c>
      <c r="D28" s="45" t="s">
        <v>431</v>
      </c>
      <c r="E28" s="45" t="s">
        <v>431</v>
      </c>
      <c r="F28" s="46" t="s">
        <v>291</v>
      </c>
      <c r="G28" s="45" t="s">
        <v>425</v>
      </c>
      <c r="H28" s="45" t="s">
        <v>426</v>
      </c>
      <c r="J28" s="45">
        <v>0.40529999999999999</v>
      </c>
      <c r="K28" s="45">
        <v>1.4016</v>
      </c>
      <c r="L28" s="45">
        <v>2.0059999999999998</v>
      </c>
      <c r="M28" s="45">
        <v>1.5412999999999999</v>
      </c>
      <c r="N28" s="45">
        <v>1.556</v>
      </c>
      <c r="R28" s="45" t="s">
        <v>248</v>
      </c>
      <c r="S28" s="45">
        <f>AVERAGE(Tabela134[[#This Row],[2011]:[2016]])</f>
        <v>1.3820399999999999</v>
      </c>
    </row>
    <row r="29" spans="1:19" s="45" customFormat="1" x14ac:dyDescent="0.25">
      <c r="A29" s="48" t="s">
        <v>246</v>
      </c>
      <c r="B29" s="47"/>
      <c r="C29" s="44" t="s">
        <v>383</v>
      </c>
      <c r="D29" s="45" t="s">
        <v>432</v>
      </c>
      <c r="E29" s="45" t="s">
        <v>432</v>
      </c>
      <c r="F29" s="46" t="s">
        <v>291</v>
      </c>
      <c r="G29" s="45" t="s">
        <v>425</v>
      </c>
      <c r="H29" s="45" t="s">
        <v>426</v>
      </c>
      <c r="J29" s="45">
        <v>201.7867</v>
      </c>
      <c r="K29" s="45">
        <v>221.61869999999999</v>
      </c>
      <c r="L29" s="45">
        <v>178.5196</v>
      </c>
      <c r="M29" s="45">
        <v>222.51140000000001</v>
      </c>
      <c r="N29" s="45">
        <v>262.5</v>
      </c>
      <c r="R29" s="45" t="s">
        <v>246</v>
      </c>
      <c r="S29" s="45">
        <f>AVERAGE(Tabela134[[#This Row],[2011]:[2016]])</f>
        <v>217.38728</v>
      </c>
    </row>
    <row r="30" spans="1:19" s="45" customFormat="1" x14ac:dyDescent="0.25">
      <c r="A30" s="42" t="s">
        <v>247</v>
      </c>
      <c r="B30" s="47"/>
      <c r="C30" s="44" t="s">
        <v>383</v>
      </c>
      <c r="D30" s="45" t="s">
        <v>433</v>
      </c>
      <c r="E30" s="45" t="s">
        <v>433</v>
      </c>
      <c r="F30" s="46" t="s">
        <v>291</v>
      </c>
      <c r="G30" s="45" t="s">
        <v>425</v>
      </c>
      <c r="H30" s="45" t="s">
        <v>426</v>
      </c>
      <c r="J30" s="45">
        <v>1.2612000000000001</v>
      </c>
      <c r="K30" s="45">
        <v>2.6073</v>
      </c>
      <c r="L30" s="45">
        <v>2.1770999999999998</v>
      </c>
      <c r="M30" s="45">
        <v>3.1230000000000002</v>
      </c>
      <c r="N30" s="45">
        <v>3.3332999999999999</v>
      </c>
      <c r="R30" s="45" t="s">
        <v>247</v>
      </c>
      <c r="S30" s="45">
        <f>AVERAGE(Tabela134[[#This Row],[2011]:[2016]])</f>
        <v>2.5003800000000003</v>
      </c>
    </row>
    <row r="31" spans="1:19" s="45" customFormat="1" x14ac:dyDescent="0.25">
      <c r="A31" s="48" t="s">
        <v>434</v>
      </c>
      <c r="B31" s="47"/>
      <c r="C31" s="44" t="s">
        <v>383</v>
      </c>
      <c r="D31" s="45" t="s">
        <v>435</v>
      </c>
      <c r="E31" s="45" t="s">
        <v>435</v>
      </c>
      <c r="F31" s="46" t="s">
        <v>291</v>
      </c>
      <c r="G31" s="45" t="s">
        <v>425</v>
      </c>
      <c r="H31" s="45" t="s">
        <v>426</v>
      </c>
      <c r="J31" s="45">
        <v>1.0848</v>
      </c>
      <c r="K31" s="45">
        <v>1.2454000000000001</v>
      </c>
      <c r="L31" s="45">
        <v>1.2430000000000001</v>
      </c>
      <c r="M31" s="45">
        <v>1.2276</v>
      </c>
      <c r="N31" s="45">
        <v>1.2688999999999999</v>
      </c>
      <c r="R31" s="45" t="s">
        <v>434</v>
      </c>
      <c r="S31" s="45">
        <f>AVERAGE(Tabela134[[#This Row],[2011]:[2016]])</f>
        <v>1.2139399999999998</v>
      </c>
    </row>
    <row r="32" spans="1:19" x14ac:dyDescent="0.25">
      <c r="A32" s="40" t="s">
        <v>251</v>
      </c>
      <c r="B32" s="39"/>
      <c r="C32" s="44" t="s">
        <v>383</v>
      </c>
      <c r="D32" s="28" t="s">
        <v>436</v>
      </c>
      <c r="E32" s="38" t="s">
        <v>290</v>
      </c>
      <c r="F32" s="38" t="s">
        <v>292</v>
      </c>
      <c r="G32" s="45" t="s">
        <v>425</v>
      </c>
      <c r="H32" s="45" t="s">
        <v>426</v>
      </c>
      <c r="J32" s="28">
        <v>37.526400000000002</v>
      </c>
      <c r="K32" s="28">
        <v>44.89</v>
      </c>
      <c r="L32" s="28">
        <v>50.484999999999999</v>
      </c>
      <c r="M32" s="28">
        <v>47.614400000000003</v>
      </c>
      <c r="N32" s="28">
        <v>48.6663</v>
      </c>
      <c r="R32" s="28" t="s">
        <v>251</v>
      </c>
      <c r="S32" s="28">
        <f>AVERAGE(Tabela134[[#This Row],[2011]:[2016]])</f>
        <v>45.836420000000004</v>
      </c>
    </row>
    <row r="33" spans="1:19" x14ac:dyDescent="0.25">
      <c r="A33" s="36" t="s">
        <v>249</v>
      </c>
      <c r="B33" s="39"/>
      <c r="C33" s="44" t="s">
        <v>383</v>
      </c>
      <c r="D33" s="28" t="s">
        <v>437</v>
      </c>
      <c r="E33" s="38" t="s">
        <v>288</v>
      </c>
      <c r="F33" s="38" t="s">
        <v>292</v>
      </c>
      <c r="G33" s="45" t="s">
        <v>425</v>
      </c>
      <c r="H33" s="45" t="s">
        <v>426</v>
      </c>
      <c r="J33" s="28">
        <v>83.4589</v>
      </c>
      <c r="K33" s="28">
        <v>88.890699999999995</v>
      </c>
      <c r="L33" s="28">
        <v>87.319599999999994</v>
      </c>
      <c r="M33" s="28">
        <v>83.985299999999995</v>
      </c>
      <c r="N33" s="28">
        <v>86.844399999999993</v>
      </c>
      <c r="R33" s="28" t="s">
        <v>249</v>
      </c>
      <c r="S33" s="28">
        <f>AVERAGE(Tabela134[[#This Row],[2011]:[2016]])</f>
        <v>86.099779999999996</v>
      </c>
    </row>
    <row r="34" spans="1:19" x14ac:dyDescent="0.25">
      <c r="A34" s="40" t="s">
        <v>250</v>
      </c>
      <c r="B34" s="39"/>
      <c r="C34" s="44" t="s">
        <v>383</v>
      </c>
      <c r="D34" s="28" t="s">
        <v>438</v>
      </c>
      <c r="E34" s="38" t="s">
        <v>289</v>
      </c>
      <c r="F34" s="38" t="s">
        <v>292</v>
      </c>
      <c r="G34" s="45" t="s">
        <v>425</v>
      </c>
      <c r="H34" s="45" t="s">
        <v>426</v>
      </c>
      <c r="J34" s="28">
        <v>38.802500000000002</v>
      </c>
      <c r="K34" s="28">
        <v>48.850299999999997</v>
      </c>
      <c r="L34" s="28">
        <v>48.038800000000002</v>
      </c>
      <c r="M34" s="28">
        <v>49.694000000000003</v>
      </c>
      <c r="N34" s="28">
        <v>51.509</v>
      </c>
      <c r="R34" s="28" t="s">
        <v>250</v>
      </c>
      <c r="S34" s="28">
        <f>AVERAGE(Tabela134[[#This Row],[2011]:[2016]])</f>
        <v>47.378920000000008</v>
      </c>
    </row>
    <row r="35" spans="1:19" x14ac:dyDescent="0.25">
      <c r="A35" s="36" t="s">
        <v>213</v>
      </c>
      <c r="C35" s="44" t="s">
        <v>383</v>
      </c>
      <c r="D35" s="28" t="s">
        <v>439</v>
      </c>
      <c r="E35" s="38" t="s">
        <v>440</v>
      </c>
      <c r="F35" s="38" t="s">
        <v>301</v>
      </c>
      <c r="G35" s="45" t="s">
        <v>425</v>
      </c>
      <c r="H35" s="45" t="s">
        <v>426</v>
      </c>
      <c r="I35" s="49"/>
      <c r="J35" s="49">
        <v>3.2543999999999997E-2</v>
      </c>
      <c r="K35" s="49">
        <v>3.7361999999999999E-2</v>
      </c>
      <c r="L35" s="49">
        <v>3.7289999999999997E-2</v>
      </c>
      <c r="M35" s="49">
        <v>3.6828E-2</v>
      </c>
      <c r="N35" s="49">
        <v>3.8066999999999997E-2</v>
      </c>
      <c r="O35" s="49"/>
      <c r="P35" s="49"/>
      <c r="Q35" s="49"/>
      <c r="R35" s="28" t="s">
        <v>213</v>
      </c>
      <c r="S35" s="28">
        <f>AVERAGE(Tabela134[[#This Row],[2011]:[2016]])</f>
        <v>3.6418199999999998E-2</v>
      </c>
    </row>
    <row r="36" spans="1:19" x14ac:dyDescent="0.25">
      <c r="A36" s="40" t="s">
        <v>212</v>
      </c>
      <c r="B36" s="39"/>
      <c r="C36" s="44" t="s">
        <v>383</v>
      </c>
      <c r="D36" s="28" t="s">
        <v>441</v>
      </c>
      <c r="E36" s="38" t="s">
        <v>295</v>
      </c>
      <c r="F36" s="38" t="s">
        <v>296</v>
      </c>
      <c r="G36" s="45" t="s">
        <v>425</v>
      </c>
      <c r="H36" s="45" t="s">
        <v>426</v>
      </c>
      <c r="J36" s="28">
        <v>3</v>
      </c>
      <c r="K36" s="28">
        <v>3</v>
      </c>
      <c r="L36" s="28">
        <v>3</v>
      </c>
      <c r="M36" s="28">
        <v>3</v>
      </c>
      <c r="N36" s="28">
        <v>3</v>
      </c>
      <c r="R36" s="28" t="s">
        <v>212</v>
      </c>
      <c r="S36" s="28">
        <f>AVERAGE(Tabela134[[#This Row],[2011]:[2016]])</f>
        <v>3</v>
      </c>
    </row>
    <row r="37" spans="1:19" x14ac:dyDescent="0.25">
      <c r="A37" s="36" t="s">
        <v>139</v>
      </c>
      <c r="C37" s="41" t="s">
        <v>383</v>
      </c>
      <c r="D37" s="28" t="s">
        <v>442</v>
      </c>
      <c r="E37" s="38" t="s">
        <v>443</v>
      </c>
      <c r="F37" s="38" t="s">
        <v>18</v>
      </c>
      <c r="G37" s="45" t="s">
        <v>425</v>
      </c>
      <c r="H37" s="45" t="s">
        <v>426</v>
      </c>
      <c r="I37" s="50"/>
      <c r="J37" s="50">
        <v>0.155914</v>
      </c>
      <c r="K37" s="50">
        <v>0.47244599999999998</v>
      </c>
      <c r="L37" s="50">
        <v>0.47131099999999998</v>
      </c>
      <c r="M37" s="50">
        <v>0.43571399999999999</v>
      </c>
      <c r="N37" s="50">
        <v>0.36915799999999999</v>
      </c>
      <c r="O37" s="50"/>
      <c r="P37" s="50"/>
      <c r="Q37" s="50"/>
      <c r="R37" s="28" t="s">
        <v>139</v>
      </c>
      <c r="S37" s="28">
        <f>AVERAGE(Tabela134[[#This Row],[2011]:[2016]])</f>
        <v>0.38090859999999999</v>
      </c>
    </row>
    <row r="38" spans="1:19" ht="75" x14ac:dyDescent="0.25">
      <c r="A38" s="42" t="s">
        <v>444</v>
      </c>
      <c r="C38" s="51" t="s">
        <v>383</v>
      </c>
      <c r="D38" s="28" t="s">
        <v>445</v>
      </c>
      <c r="E38" s="38" t="s">
        <v>446</v>
      </c>
      <c r="F38" s="38" t="s">
        <v>396</v>
      </c>
      <c r="G38" s="38" t="s">
        <v>447</v>
      </c>
      <c r="H38" s="28" t="s">
        <v>448</v>
      </c>
      <c r="O38" s="28">
        <v>0</v>
      </c>
      <c r="P38" s="28">
        <v>0</v>
      </c>
      <c r="Q38" s="28">
        <v>0</v>
      </c>
      <c r="R38" s="45" t="s">
        <v>444</v>
      </c>
      <c r="S38" s="28" t="e">
        <f>AVERAGE(Tabela134[[#This Row],[2011]:[2016]])</f>
        <v>#DIV/0!</v>
      </c>
    </row>
    <row r="39" spans="1:19" ht="60" x14ac:dyDescent="0.25">
      <c r="A39" s="48" t="s">
        <v>449</v>
      </c>
      <c r="C39" s="51" t="s">
        <v>383</v>
      </c>
      <c r="D39" s="52" t="s">
        <v>450</v>
      </c>
      <c r="E39" s="53" t="s">
        <v>451</v>
      </c>
      <c r="F39" s="38" t="s">
        <v>396</v>
      </c>
      <c r="G39" s="38" t="s">
        <v>452</v>
      </c>
      <c r="H39" s="28" t="s">
        <v>448</v>
      </c>
      <c r="R39" s="45" t="s">
        <v>449</v>
      </c>
      <c r="S39" s="28" t="e">
        <f>AVERAGE(Tabela134[[#This Row],[2011]:[2016]])</f>
        <v>#DIV/0!</v>
      </c>
    </row>
    <row r="40" spans="1:19" ht="45" x14ac:dyDescent="0.25">
      <c r="A40" s="42" t="s">
        <v>453</v>
      </c>
      <c r="C40" s="51" t="s">
        <v>383</v>
      </c>
      <c r="D40" s="28" t="s">
        <v>454</v>
      </c>
      <c r="E40" s="38" t="s">
        <v>455</v>
      </c>
      <c r="F40" s="38" t="s">
        <v>396</v>
      </c>
      <c r="G40" s="38" t="s">
        <v>456</v>
      </c>
      <c r="H40" s="28" t="s">
        <v>457</v>
      </c>
      <c r="I40" s="28">
        <v>0</v>
      </c>
      <c r="J40" s="28">
        <v>0</v>
      </c>
      <c r="K40" s="28">
        <v>0</v>
      </c>
      <c r="L40" s="28">
        <v>0</v>
      </c>
      <c r="M40" s="28">
        <v>0</v>
      </c>
      <c r="N40" s="28">
        <v>0</v>
      </c>
      <c r="R40" s="45" t="s">
        <v>453</v>
      </c>
      <c r="S40" s="28">
        <f>AVERAGE(Tabela134[[#This Row],[2011]:[2016]])</f>
        <v>0</v>
      </c>
    </row>
    <row r="41" spans="1:19" ht="45" x14ac:dyDescent="0.25">
      <c r="A41" s="48" t="s">
        <v>458</v>
      </c>
      <c r="C41" s="51" t="s">
        <v>383</v>
      </c>
      <c r="D41" s="28" t="s">
        <v>459</v>
      </c>
      <c r="E41" s="28" t="s">
        <v>460</v>
      </c>
      <c r="F41" s="38" t="s">
        <v>461</v>
      </c>
      <c r="G41" s="38" t="s">
        <v>462</v>
      </c>
      <c r="H41" s="28" t="s">
        <v>457</v>
      </c>
      <c r="I41" s="28">
        <v>0</v>
      </c>
      <c r="J41" s="28">
        <v>0</v>
      </c>
      <c r="K41" s="28">
        <v>0</v>
      </c>
      <c r="L41" s="28">
        <v>0</v>
      </c>
      <c r="M41" s="28">
        <v>0</v>
      </c>
      <c r="N41" s="28">
        <v>0</v>
      </c>
      <c r="R41" s="45" t="s">
        <v>458</v>
      </c>
      <c r="S41" s="28">
        <f>AVERAGE(Tabela134[[#This Row],[2011]:[2016]])</f>
        <v>0</v>
      </c>
    </row>
    <row r="42" spans="1:19" s="45" customFormat="1" ht="30" x14ac:dyDescent="0.25">
      <c r="A42" s="42" t="s">
        <v>463</v>
      </c>
      <c r="B42" s="39"/>
      <c r="C42" s="51" t="s">
        <v>383</v>
      </c>
      <c r="D42" s="28" t="s">
        <v>464</v>
      </c>
      <c r="E42" s="54" t="s">
        <v>465</v>
      </c>
      <c r="F42" s="38" t="s">
        <v>396</v>
      </c>
      <c r="G42" s="55" t="s">
        <v>466</v>
      </c>
      <c r="H42" s="38" t="s">
        <v>467</v>
      </c>
      <c r="I42" s="28"/>
      <c r="J42" s="28"/>
      <c r="K42" s="28"/>
      <c r="L42" s="28"/>
      <c r="M42" s="28"/>
      <c r="N42" s="28"/>
      <c r="O42" s="28"/>
      <c r="P42" s="28"/>
      <c r="Q42" s="28"/>
      <c r="R42" s="45" t="s">
        <v>463</v>
      </c>
      <c r="S42" s="45" t="e">
        <f>AVERAGE(Tabela134[[#This Row],[2011]:[2016]])</f>
        <v>#DIV/0!</v>
      </c>
    </row>
    <row r="43" spans="1:19" ht="45" x14ac:dyDescent="0.25">
      <c r="A43" s="48" t="s">
        <v>468</v>
      </c>
      <c r="B43" s="39"/>
      <c r="C43" s="51" t="s">
        <v>383</v>
      </c>
      <c r="D43" s="28" t="s">
        <v>469</v>
      </c>
      <c r="E43" s="38" t="s">
        <v>470</v>
      </c>
      <c r="F43" s="38" t="s">
        <v>471</v>
      </c>
      <c r="G43" s="55" t="s">
        <v>472</v>
      </c>
      <c r="H43" s="38" t="s">
        <v>467</v>
      </c>
      <c r="I43" s="28">
        <v>0</v>
      </c>
      <c r="J43" s="28">
        <v>0</v>
      </c>
      <c r="K43" s="28">
        <v>0</v>
      </c>
      <c r="L43" s="28">
        <v>1</v>
      </c>
      <c r="M43" s="28">
        <v>0</v>
      </c>
      <c r="N43" s="28">
        <v>1</v>
      </c>
      <c r="R43" s="45" t="s">
        <v>468</v>
      </c>
      <c r="S43" s="28">
        <f>AVERAGE(Tabela134[[#This Row],[2011]:[2016]])</f>
        <v>0.33333333333333331</v>
      </c>
    </row>
    <row r="44" spans="1:19" s="45" customFormat="1" ht="45" x14ac:dyDescent="0.25">
      <c r="A44" s="42" t="s">
        <v>473</v>
      </c>
      <c r="B44" s="37"/>
      <c r="C44" s="51" t="s">
        <v>383</v>
      </c>
      <c r="D44" s="28" t="s">
        <v>474</v>
      </c>
      <c r="E44" s="28" t="s">
        <v>475</v>
      </c>
      <c r="F44" s="38" t="s">
        <v>396</v>
      </c>
      <c r="G44" s="38" t="s">
        <v>476</v>
      </c>
      <c r="H44" s="38" t="s">
        <v>457</v>
      </c>
      <c r="I44" s="28"/>
      <c r="J44" s="28"/>
      <c r="K44" s="28"/>
      <c r="L44" s="28"/>
      <c r="M44" s="28"/>
      <c r="N44" s="28"/>
      <c r="O44" s="28"/>
      <c r="P44" s="28"/>
      <c r="Q44" s="28"/>
      <c r="R44" s="45" t="s">
        <v>473</v>
      </c>
      <c r="S44" s="45" t="e">
        <f>AVERAGE(Tabela134[[#This Row],[2011]:[2016]])</f>
        <v>#DIV/0!</v>
      </c>
    </row>
    <row r="45" spans="1:19" ht="30" x14ac:dyDescent="0.25">
      <c r="A45" s="48" t="s">
        <v>477</v>
      </c>
      <c r="C45" s="51" t="s">
        <v>383</v>
      </c>
      <c r="D45" s="28" t="s">
        <v>478</v>
      </c>
      <c r="E45" s="28" t="s">
        <v>478</v>
      </c>
      <c r="F45" s="38" t="s">
        <v>479</v>
      </c>
      <c r="G45" s="55" t="s">
        <v>480</v>
      </c>
      <c r="H45" s="38" t="s">
        <v>457</v>
      </c>
      <c r="R45" s="45" t="s">
        <v>477</v>
      </c>
      <c r="S45" s="28" t="e">
        <f>AVERAGE(Tabela134[[#This Row],[2011]:[2016]])</f>
        <v>#DIV/0!</v>
      </c>
    </row>
    <row r="46" spans="1:19" ht="45" x14ac:dyDescent="0.25">
      <c r="A46" s="42" t="s">
        <v>481</v>
      </c>
      <c r="B46" s="43"/>
      <c r="C46" s="51" t="s">
        <v>383</v>
      </c>
      <c r="D46" s="45" t="s">
        <v>482</v>
      </c>
      <c r="E46" s="45" t="s">
        <v>482</v>
      </c>
      <c r="F46" s="46" t="s">
        <v>396</v>
      </c>
      <c r="G46" s="38" t="s">
        <v>483</v>
      </c>
      <c r="H46" s="38" t="s">
        <v>457</v>
      </c>
      <c r="I46" s="45"/>
      <c r="J46" s="45"/>
      <c r="K46" s="45"/>
      <c r="L46" s="45"/>
      <c r="M46" s="45"/>
      <c r="N46" s="45"/>
      <c r="O46" s="45"/>
      <c r="P46" s="45"/>
      <c r="Q46" s="45"/>
      <c r="R46" s="45" t="s">
        <v>481</v>
      </c>
      <c r="S46" s="28" t="e">
        <f>AVERAGE(Tabela134[[#This Row],[2011]:[2016]])</f>
        <v>#DIV/0!</v>
      </c>
    </row>
    <row r="47" spans="1:19" ht="60" x14ac:dyDescent="0.25">
      <c r="A47" s="48" t="s">
        <v>169</v>
      </c>
      <c r="C47" s="51" t="s">
        <v>383</v>
      </c>
      <c r="D47" s="28" t="s">
        <v>484</v>
      </c>
      <c r="E47" s="38" t="s">
        <v>485</v>
      </c>
      <c r="F47" s="38" t="s">
        <v>486</v>
      </c>
      <c r="G47" s="38" t="s">
        <v>487</v>
      </c>
      <c r="H47" s="45" t="s">
        <v>457</v>
      </c>
      <c r="I47" s="56"/>
      <c r="J47" s="56"/>
      <c r="K47" s="56"/>
      <c r="L47" s="56"/>
      <c r="M47" s="56"/>
      <c r="N47" s="28">
        <v>15</v>
      </c>
      <c r="R47" s="45" t="s">
        <v>169</v>
      </c>
      <c r="S47" s="28">
        <f>AVERAGE(Tabela134[[#This Row],[2011]:[2016]])</f>
        <v>15</v>
      </c>
    </row>
    <row r="48" spans="1:19" ht="60" x14ac:dyDescent="0.25">
      <c r="A48" s="42" t="s">
        <v>137</v>
      </c>
      <c r="B48" s="43"/>
      <c r="C48" s="51" t="s">
        <v>383</v>
      </c>
      <c r="D48" s="45" t="s">
        <v>488</v>
      </c>
      <c r="E48" s="46" t="s">
        <v>489</v>
      </c>
      <c r="F48" s="46" t="s">
        <v>490</v>
      </c>
      <c r="G48" s="46" t="s">
        <v>491</v>
      </c>
      <c r="H48" s="45" t="s">
        <v>457</v>
      </c>
      <c r="I48" s="45">
        <v>32</v>
      </c>
      <c r="J48" s="45">
        <v>77</v>
      </c>
      <c r="K48" s="45">
        <v>68</v>
      </c>
      <c r="L48" s="45">
        <v>59</v>
      </c>
      <c r="M48" s="45">
        <v>38</v>
      </c>
      <c r="N48" s="45">
        <v>33</v>
      </c>
      <c r="O48" s="45"/>
      <c r="P48" s="45"/>
      <c r="Q48" s="45"/>
      <c r="R48" s="45" t="s">
        <v>137</v>
      </c>
      <c r="S48" s="28">
        <f>AVERAGE(Tabela134[[#This Row],[2011]:[2016]])</f>
        <v>51.166666666666664</v>
      </c>
    </row>
    <row r="49" spans="1:19" s="63" customFormat="1" ht="60" x14ac:dyDescent="0.25">
      <c r="A49" s="57" t="s">
        <v>134</v>
      </c>
      <c r="B49" s="58"/>
      <c r="C49" s="59" t="s">
        <v>383</v>
      </c>
      <c r="D49" s="60" t="s">
        <v>492</v>
      </c>
      <c r="E49" s="61" t="s">
        <v>489</v>
      </c>
      <c r="F49" s="61" t="s">
        <v>490</v>
      </c>
      <c r="G49" s="61" t="s">
        <v>493</v>
      </c>
      <c r="H49" s="60" t="s">
        <v>457</v>
      </c>
      <c r="I49" s="60">
        <v>30</v>
      </c>
      <c r="J49" s="60">
        <v>50</v>
      </c>
      <c r="K49" s="60">
        <v>35</v>
      </c>
      <c r="L49" s="60">
        <v>43</v>
      </c>
      <c r="M49" s="62">
        <v>14</v>
      </c>
      <c r="N49" s="62">
        <v>7</v>
      </c>
      <c r="O49" s="60"/>
      <c r="P49" s="60"/>
      <c r="Q49" s="60"/>
      <c r="R49" s="60" t="s">
        <v>137</v>
      </c>
      <c r="S49" s="28">
        <f>AVERAGE(Tabela134[[#This Row],[2011]:[2016]])</f>
        <v>29.833333333333332</v>
      </c>
    </row>
    <row r="50" spans="1:19" ht="45" x14ac:dyDescent="0.25">
      <c r="A50" s="48" t="s">
        <v>494</v>
      </c>
      <c r="B50" s="47"/>
      <c r="C50" s="45" t="s">
        <v>383</v>
      </c>
      <c r="D50" s="45" t="s">
        <v>495</v>
      </c>
      <c r="E50" s="46" t="s">
        <v>496</v>
      </c>
      <c r="F50" s="46" t="s">
        <v>396</v>
      </c>
      <c r="G50" s="46" t="s">
        <v>497</v>
      </c>
      <c r="H50" s="28" t="s">
        <v>498</v>
      </c>
      <c r="I50" s="45">
        <v>6547.9</v>
      </c>
      <c r="J50" s="45">
        <v>6433.6</v>
      </c>
      <c r="K50" s="45">
        <v>16580.73</v>
      </c>
      <c r="L50" s="45">
        <v>17007.88</v>
      </c>
      <c r="M50" s="47">
        <v>16487.96</v>
      </c>
      <c r="N50" s="47">
        <v>3885.67</v>
      </c>
      <c r="O50" s="47"/>
      <c r="P50" s="47"/>
      <c r="Q50" s="47"/>
      <c r="R50" s="45" t="s">
        <v>494</v>
      </c>
      <c r="S50" s="28">
        <f>AVERAGE(Tabela134[[#This Row],[2011]:[2016]])</f>
        <v>11157.29</v>
      </c>
    </row>
    <row r="51" spans="1:19" ht="45" x14ac:dyDescent="0.25">
      <c r="A51" s="42" t="s">
        <v>147</v>
      </c>
      <c r="C51" s="28" t="s">
        <v>383</v>
      </c>
      <c r="D51" s="28" t="s">
        <v>499</v>
      </c>
      <c r="E51" s="38" t="s">
        <v>500</v>
      </c>
      <c r="F51" s="38" t="s">
        <v>259</v>
      </c>
      <c r="G51" s="46" t="s">
        <v>501</v>
      </c>
      <c r="H51" s="28" t="s">
        <v>498</v>
      </c>
      <c r="I51" s="28">
        <v>32698.14</v>
      </c>
      <c r="J51" s="28">
        <v>41122.99</v>
      </c>
      <c r="K51" s="28">
        <v>25053.79</v>
      </c>
      <c r="L51" s="28">
        <v>26029.77</v>
      </c>
      <c r="M51" s="28">
        <v>41241.919999999998</v>
      </c>
      <c r="N51" s="28">
        <v>53799.71</v>
      </c>
      <c r="R51" s="45" t="s">
        <v>147</v>
      </c>
      <c r="S51" s="28">
        <f>AVERAGE(Tabela134[[#This Row],[2011]:[2016]])</f>
        <v>36657.72</v>
      </c>
    </row>
    <row r="52" spans="1:19" s="33" customFormat="1" ht="45" x14ac:dyDescent="0.25">
      <c r="A52" s="48" t="s">
        <v>222</v>
      </c>
      <c r="B52" s="39"/>
      <c r="C52" s="28" t="s">
        <v>383</v>
      </c>
      <c r="D52" s="28" t="s">
        <v>502</v>
      </c>
      <c r="E52" s="38" t="s">
        <v>503</v>
      </c>
      <c r="F52" s="38" t="s">
        <v>299</v>
      </c>
      <c r="G52" s="38" t="s">
        <v>504</v>
      </c>
      <c r="H52" s="28" t="s">
        <v>467</v>
      </c>
      <c r="I52" s="28">
        <v>0</v>
      </c>
      <c r="J52" s="28">
        <v>0</v>
      </c>
      <c r="K52" s="28">
        <v>0</v>
      </c>
      <c r="L52" s="28">
        <v>0</v>
      </c>
      <c r="M52" s="28">
        <v>0</v>
      </c>
      <c r="N52" s="28">
        <v>0</v>
      </c>
      <c r="O52" s="28"/>
      <c r="P52" s="28"/>
      <c r="Q52" s="28"/>
      <c r="R52" s="45" t="s">
        <v>222</v>
      </c>
      <c r="S52" s="33">
        <f>AVERAGE(Tabela134[[#This Row],[2011]:[2016]])</f>
        <v>0</v>
      </c>
    </row>
    <row r="53" spans="1:19" ht="45" x14ac:dyDescent="0.25">
      <c r="A53" s="42" t="s">
        <v>505</v>
      </c>
      <c r="C53" s="28" t="s">
        <v>383</v>
      </c>
      <c r="D53" s="28" t="s">
        <v>506</v>
      </c>
      <c r="E53" s="28" t="s">
        <v>506</v>
      </c>
      <c r="F53" s="38" t="s">
        <v>17</v>
      </c>
      <c r="G53" s="38" t="s">
        <v>507</v>
      </c>
      <c r="H53" s="28" t="s">
        <v>467</v>
      </c>
      <c r="I53" s="28">
        <v>0</v>
      </c>
      <c r="J53" s="28">
        <v>0</v>
      </c>
      <c r="K53" s="28">
        <v>0</v>
      </c>
      <c r="L53" s="28">
        <v>0</v>
      </c>
      <c r="M53" s="28">
        <v>0</v>
      </c>
      <c r="N53" s="28">
        <v>0</v>
      </c>
      <c r="R53" s="45" t="s">
        <v>505</v>
      </c>
      <c r="S53" s="28">
        <f>AVERAGE(Tabela134[[#This Row],[2011]:[2016]])</f>
        <v>0</v>
      </c>
    </row>
    <row r="54" spans="1:19" ht="45" x14ac:dyDescent="0.25">
      <c r="A54" s="48" t="s">
        <v>508</v>
      </c>
      <c r="B54" s="39"/>
      <c r="C54" s="28" t="s">
        <v>383</v>
      </c>
      <c r="D54" s="38" t="s">
        <v>509</v>
      </c>
      <c r="E54" s="38" t="s">
        <v>509</v>
      </c>
      <c r="F54" s="38" t="s">
        <v>486</v>
      </c>
      <c r="G54" s="38" t="s">
        <v>510</v>
      </c>
      <c r="H54" s="28" t="s">
        <v>467</v>
      </c>
      <c r="I54" s="28">
        <v>0</v>
      </c>
      <c r="J54" s="28">
        <v>0</v>
      </c>
      <c r="K54" s="28">
        <v>0</v>
      </c>
      <c r="L54" s="28">
        <v>0</v>
      </c>
      <c r="M54" s="28">
        <v>0</v>
      </c>
      <c r="N54" s="28">
        <v>0</v>
      </c>
      <c r="R54" s="45" t="s">
        <v>508</v>
      </c>
      <c r="S54" s="28">
        <f>AVERAGE(Tabela134[[#This Row],[2011]:[2016]])</f>
        <v>0</v>
      </c>
    </row>
    <row r="55" spans="1:19" ht="45" x14ac:dyDescent="0.25">
      <c r="A55" s="42" t="s">
        <v>511</v>
      </c>
      <c r="B55" s="39"/>
      <c r="C55" s="28" t="s">
        <v>383</v>
      </c>
      <c r="D55" s="28" t="s">
        <v>512</v>
      </c>
      <c r="E55" s="38" t="s">
        <v>513</v>
      </c>
      <c r="F55" s="38" t="s">
        <v>486</v>
      </c>
      <c r="G55" s="55" t="s">
        <v>514</v>
      </c>
      <c r="H55" s="28" t="s">
        <v>457</v>
      </c>
      <c r="I55" s="33"/>
      <c r="R55" s="45" t="s">
        <v>511</v>
      </c>
      <c r="S55" s="28" t="e">
        <f>AVERAGE(Tabela134[[#This Row],[2011]:[2016]])</f>
        <v>#DIV/0!</v>
      </c>
    </row>
    <row r="56" spans="1:19" x14ac:dyDescent="0.25">
      <c r="A56" s="48" t="s">
        <v>2</v>
      </c>
      <c r="B56" s="39"/>
      <c r="C56" s="28" t="s">
        <v>383</v>
      </c>
      <c r="D56" s="28" t="s">
        <v>515</v>
      </c>
      <c r="E56" s="38" t="s">
        <v>515</v>
      </c>
      <c r="F56" s="38" t="s">
        <v>396</v>
      </c>
      <c r="G56" s="28"/>
      <c r="H56" s="28" t="s">
        <v>457</v>
      </c>
      <c r="R56" s="45" t="s">
        <v>2</v>
      </c>
      <c r="S56" s="28" t="e">
        <f>AVERAGE(Tabela134[[#This Row],[2011]:[2016]])</f>
        <v>#DIV/0!</v>
      </c>
    </row>
    <row r="57" spans="1:19" x14ac:dyDescent="0.25">
      <c r="A57" s="42" t="s">
        <v>1</v>
      </c>
      <c r="C57" s="41" t="s">
        <v>383</v>
      </c>
      <c r="D57" s="28" t="s">
        <v>516</v>
      </c>
      <c r="E57" s="38" t="s">
        <v>517</v>
      </c>
      <c r="F57" s="38" t="s">
        <v>518</v>
      </c>
      <c r="G57" s="28"/>
      <c r="H57" s="28" t="s">
        <v>457</v>
      </c>
      <c r="I57" s="28">
        <v>221</v>
      </c>
      <c r="J57" s="28">
        <v>261</v>
      </c>
      <c r="K57" s="28">
        <v>217</v>
      </c>
      <c r="L57" s="28">
        <v>211</v>
      </c>
      <c r="M57" s="28">
        <v>209</v>
      </c>
      <c r="N57" s="28">
        <v>207</v>
      </c>
      <c r="R57" s="45" t="s">
        <v>1</v>
      </c>
      <c r="S57" s="28">
        <f>AVERAGE(Tabela134[[#This Row],[2011]:[2016]])</f>
        <v>221</v>
      </c>
    </row>
    <row r="58" spans="1:19" x14ac:dyDescent="0.25">
      <c r="A58" s="48" t="s">
        <v>519</v>
      </c>
      <c r="C58" s="41" t="s">
        <v>383</v>
      </c>
      <c r="D58" s="45" t="s">
        <v>520</v>
      </c>
      <c r="E58" s="45" t="s">
        <v>521</v>
      </c>
      <c r="F58" s="38" t="s">
        <v>522</v>
      </c>
      <c r="G58" s="28"/>
      <c r="H58" s="28" t="s">
        <v>457</v>
      </c>
      <c r="I58" s="28">
        <f>I57*(365-104)*8</f>
        <v>461448</v>
      </c>
      <c r="J58" s="28">
        <f t="shared" ref="J58:N58" si="0">J57*(365-104)*8</f>
        <v>544968</v>
      </c>
      <c r="K58" s="28">
        <f t="shared" si="0"/>
        <v>453096</v>
      </c>
      <c r="L58" s="28">
        <f t="shared" si="0"/>
        <v>440568</v>
      </c>
      <c r="M58" s="28">
        <f t="shared" si="0"/>
        <v>436392</v>
      </c>
      <c r="N58" s="28">
        <f t="shared" si="0"/>
        <v>432216</v>
      </c>
      <c r="R58" s="45" t="s">
        <v>519</v>
      </c>
      <c r="S58" s="28" t="s">
        <v>584</v>
      </c>
    </row>
    <row r="59" spans="1:19" ht="45" x14ac:dyDescent="0.25">
      <c r="A59" s="42" t="s">
        <v>523</v>
      </c>
      <c r="B59" s="39"/>
      <c r="C59" s="28" t="s">
        <v>383</v>
      </c>
      <c r="D59" s="28" t="s">
        <v>524</v>
      </c>
      <c r="E59" s="28" t="s">
        <v>524</v>
      </c>
      <c r="F59" s="38" t="s">
        <v>396</v>
      </c>
      <c r="G59" s="38" t="s">
        <v>525</v>
      </c>
      <c r="H59" s="28" t="s">
        <v>448</v>
      </c>
      <c r="I59" s="28">
        <v>0</v>
      </c>
      <c r="J59" s="28">
        <v>0</v>
      </c>
      <c r="K59" s="28">
        <v>0</v>
      </c>
      <c r="L59" s="28">
        <v>0</v>
      </c>
      <c r="M59" s="28">
        <v>0</v>
      </c>
      <c r="N59" s="28">
        <v>0</v>
      </c>
      <c r="R59" s="45" t="s">
        <v>523</v>
      </c>
      <c r="S59" s="28">
        <f>AVERAGE(Tabela134[[#This Row],[2011]:[2016]])</f>
        <v>0</v>
      </c>
    </row>
    <row r="60" spans="1:19" ht="45" x14ac:dyDescent="0.25">
      <c r="A60" s="48" t="s">
        <v>526</v>
      </c>
      <c r="B60" s="39"/>
      <c r="C60" s="28" t="s">
        <v>383</v>
      </c>
      <c r="D60" s="28" t="s">
        <v>527</v>
      </c>
      <c r="E60" s="28" t="s">
        <v>527</v>
      </c>
      <c r="F60" s="38" t="s">
        <v>396</v>
      </c>
      <c r="G60" s="38" t="s">
        <v>528</v>
      </c>
      <c r="H60" s="28" t="s">
        <v>448</v>
      </c>
      <c r="I60" s="28">
        <v>0</v>
      </c>
      <c r="J60" s="28">
        <v>0</v>
      </c>
      <c r="K60" s="28">
        <v>0</v>
      </c>
      <c r="L60" s="28">
        <v>0</v>
      </c>
      <c r="M60" s="28">
        <v>0</v>
      </c>
      <c r="N60" s="28">
        <v>0</v>
      </c>
      <c r="R60" s="45" t="s">
        <v>526</v>
      </c>
      <c r="S60" s="28">
        <f>AVERAGE(Tabela134[[#This Row],[2011]:[2016]])</f>
        <v>0</v>
      </c>
    </row>
    <row r="61" spans="1:19" ht="45" x14ac:dyDescent="0.25">
      <c r="A61" s="42" t="s">
        <v>529</v>
      </c>
      <c r="B61" s="39"/>
      <c r="C61" s="28" t="s">
        <v>383</v>
      </c>
      <c r="D61" s="28" t="s">
        <v>530</v>
      </c>
      <c r="E61" s="28" t="s">
        <v>530</v>
      </c>
      <c r="F61" s="38" t="s">
        <v>396</v>
      </c>
      <c r="G61" s="38" t="s">
        <v>531</v>
      </c>
      <c r="H61" s="28" t="s">
        <v>448</v>
      </c>
      <c r="I61" s="28">
        <v>0</v>
      </c>
      <c r="J61" s="28">
        <v>0</v>
      </c>
      <c r="K61" s="28">
        <v>0</v>
      </c>
      <c r="L61" s="28">
        <v>0</v>
      </c>
      <c r="M61" s="28">
        <v>0</v>
      </c>
      <c r="N61" s="28">
        <v>0</v>
      </c>
      <c r="R61" s="45" t="s">
        <v>529</v>
      </c>
      <c r="S61" s="28">
        <f>AVERAGE(Tabela134[[#This Row],[2011]:[2016]])</f>
        <v>0</v>
      </c>
    </row>
    <row r="62" spans="1:19" ht="30" x14ac:dyDescent="0.25">
      <c r="A62" s="48" t="s">
        <v>61</v>
      </c>
      <c r="B62" s="39"/>
      <c r="C62" s="28" t="s">
        <v>383</v>
      </c>
      <c r="D62" s="28" t="s">
        <v>532</v>
      </c>
      <c r="E62" s="38" t="s">
        <v>270</v>
      </c>
      <c r="F62" s="38" t="s">
        <v>297</v>
      </c>
      <c r="G62" s="28"/>
      <c r="H62" s="28" t="s">
        <v>457</v>
      </c>
      <c r="I62" s="28">
        <v>0</v>
      </c>
      <c r="J62" s="28">
        <v>0</v>
      </c>
      <c r="K62" s="28">
        <v>0</v>
      </c>
      <c r="L62" s="39">
        <v>0</v>
      </c>
      <c r="M62" s="39">
        <v>0</v>
      </c>
      <c r="N62" s="39">
        <v>0</v>
      </c>
      <c r="O62" s="39"/>
      <c r="P62" s="39"/>
      <c r="Q62" s="39"/>
      <c r="R62" s="45" t="s">
        <v>61</v>
      </c>
      <c r="S62" s="28">
        <f>AVERAGE(Tabela134[[#This Row],[2011]:[2016]])</f>
        <v>0</v>
      </c>
    </row>
    <row r="63" spans="1:19" ht="30" x14ac:dyDescent="0.25">
      <c r="A63" s="42" t="s">
        <v>65</v>
      </c>
      <c r="B63" s="39" t="s">
        <v>533</v>
      </c>
      <c r="C63" s="28" t="s">
        <v>383</v>
      </c>
      <c r="D63" s="28" t="s">
        <v>534</v>
      </c>
      <c r="E63" s="38" t="s">
        <v>271</v>
      </c>
      <c r="F63" s="38" t="s">
        <v>297</v>
      </c>
      <c r="G63" s="28"/>
      <c r="H63" s="28" t="s">
        <v>457</v>
      </c>
      <c r="I63" s="33"/>
      <c r="L63" s="39"/>
      <c r="M63" s="39"/>
      <c r="N63" s="39"/>
      <c r="O63" s="39"/>
      <c r="P63" s="39"/>
      <c r="Q63" s="39"/>
      <c r="R63" s="45" t="s">
        <v>65</v>
      </c>
      <c r="S63" s="28" t="e">
        <f>AVERAGE(Tabela134[[#This Row],[2011]:[2016]])</f>
        <v>#DIV/0!</v>
      </c>
    </row>
    <row r="64" spans="1:19" ht="30" x14ac:dyDescent="0.25">
      <c r="A64" s="48" t="s">
        <v>53</v>
      </c>
      <c r="B64" s="39"/>
      <c r="C64" s="28" t="s">
        <v>383</v>
      </c>
      <c r="D64" s="28" t="s">
        <v>535</v>
      </c>
      <c r="E64" s="38" t="s">
        <v>272</v>
      </c>
      <c r="F64" s="38" t="s">
        <v>297</v>
      </c>
      <c r="G64" s="28"/>
      <c r="H64" s="28" t="s">
        <v>457</v>
      </c>
      <c r="I64" s="28">
        <v>1</v>
      </c>
      <c r="J64" s="28">
        <v>2</v>
      </c>
      <c r="K64" s="28">
        <v>2</v>
      </c>
      <c r="L64" s="39">
        <v>3</v>
      </c>
      <c r="M64" s="39">
        <v>3</v>
      </c>
      <c r="N64" s="39">
        <v>0</v>
      </c>
      <c r="R64" s="45" t="s">
        <v>53</v>
      </c>
      <c r="S64" s="28">
        <f>AVERAGE(Tabela134[[#This Row],[2011]:[2016]])</f>
        <v>1.8333333333333333</v>
      </c>
    </row>
    <row r="65" spans="1:19" ht="30" x14ac:dyDescent="0.25">
      <c r="A65" s="42" t="s">
        <v>57</v>
      </c>
      <c r="B65" s="39" t="s">
        <v>533</v>
      </c>
      <c r="C65" s="28" t="s">
        <v>383</v>
      </c>
      <c r="D65" s="28" t="s">
        <v>536</v>
      </c>
      <c r="E65" s="38" t="s">
        <v>273</v>
      </c>
      <c r="F65" s="38" t="s">
        <v>297</v>
      </c>
      <c r="G65" s="28"/>
      <c r="H65" s="28" t="s">
        <v>457</v>
      </c>
      <c r="I65" s="28">
        <v>0</v>
      </c>
      <c r="J65" s="28">
        <v>1</v>
      </c>
      <c r="K65" s="28">
        <v>0</v>
      </c>
      <c r="L65" s="39">
        <v>0</v>
      </c>
      <c r="M65" s="39">
        <v>0</v>
      </c>
      <c r="N65" s="39">
        <v>0</v>
      </c>
      <c r="R65" s="45" t="s">
        <v>57</v>
      </c>
      <c r="S65" s="28">
        <f>AVERAGE(Tabela134[[#This Row],[2011]:[2016]])</f>
        <v>0.16666666666666666</v>
      </c>
    </row>
    <row r="66" spans="1:19" ht="30" x14ac:dyDescent="0.25">
      <c r="A66" s="48" t="s">
        <v>60</v>
      </c>
      <c r="B66" s="39"/>
      <c r="C66" s="28" t="s">
        <v>383</v>
      </c>
      <c r="D66" s="28" t="s">
        <v>537</v>
      </c>
      <c r="E66" s="38" t="s">
        <v>274</v>
      </c>
      <c r="F66" s="38" t="s">
        <v>297</v>
      </c>
      <c r="G66" s="28"/>
      <c r="H66" s="28" t="s">
        <v>457</v>
      </c>
      <c r="I66" s="28">
        <v>0</v>
      </c>
      <c r="J66" s="28">
        <v>0</v>
      </c>
      <c r="K66" s="28">
        <v>0</v>
      </c>
      <c r="L66" s="39">
        <v>0</v>
      </c>
      <c r="M66" s="39">
        <v>0</v>
      </c>
      <c r="N66" s="39">
        <v>0</v>
      </c>
      <c r="O66" s="39"/>
      <c r="P66" s="39"/>
      <c r="Q66" s="39"/>
      <c r="R66" s="45" t="s">
        <v>60</v>
      </c>
      <c r="S66" s="28">
        <f>AVERAGE(Tabela134[[#This Row],[2011]:[2016]])</f>
        <v>0</v>
      </c>
    </row>
    <row r="67" spans="1:19" ht="30" x14ac:dyDescent="0.25">
      <c r="A67" s="42" t="s">
        <v>64</v>
      </c>
      <c r="B67" s="39" t="s">
        <v>533</v>
      </c>
      <c r="C67" s="28" t="s">
        <v>383</v>
      </c>
      <c r="D67" s="28" t="s">
        <v>538</v>
      </c>
      <c r="E67" s="38" t="s">
        <v>275</v>
      </c>
      <c r="F67" s="38" t="s">
        <v>297</v>
      </c>
      <c r="G67" s="28"/>
      <c r="H67" s="28" t="s">
        <v>457</v>
      </c>
      <c r="I67" s="56">
        <v>0</v>
      </c>
      <c r="J67" s="56">
        <v>0</v>
      </c>
      <c r="K67" s="56">
        <v>0</v>
      </c>
      <c r="L67" s="56">
        <v>0</v>
      </c>
      <c r="M67" s="56">
        <v>0</v>
      </c>
      <c r="N67" s="56">
        <v>0</v>
      </c>
      <c r="O67" s="39"/>
      <c r="P67" s="39"/>
      <c r="Q67" s="39"/>
      <c r="R67" s="45" t="s">
        <v>64</v>
      </c>
      <c r="S67" s="28">
        <f>AVERAGE(Tabela134[[#This Row],[2011]:[2016]])</f>
        <v>0</v>
      </c>
    </row>
    <row r="68" spans="1:19" ht="30" x14ac:dyDescent="0.25">
      <c r="A68" s="48" t="s">
        <v>52</v>
      </c>
      <c r="B68" s="39"/>
      <c r="C68" s="28" t="s">
        <v>383</v>
      </c>
      <c r="D68" s="28" t="s">
        <v>539</v>
      </c>
      <c r="E68" s="38" t="s">
        <v>276</v>
      </c>
      <c r="F68" s="38" t="s">
        <v>297</v>
      </c>
      <c r="G68" s="28"/>
      <c r="H68" s="28" t="s">
        <v>457</v>
      </c>
      <c r="I68" s="28">
        <v>27</v>
      </c>
      <c r="J68" s="28">
        <v>26</v>
      </c>
      <c r="K68" s="28">
        <v>41</v>
      </c>
      <c r="L68" s="28">
        <v>35</v>
      </c>
      <c r="M68" s="28">
        <v>43</v>
      </c>
      <c r="N68" s="28">
        <v>47</v>
      </c>
      <c r="R68" s="45" t="s">
        <v>52</v>
      </c>
      <c r="S68" s="28">
        <f>AVERAGE(Tabela134[[#This Row],[2011]:[2016]])</f>
        <v>36.5</v>
      </c>
    </row>
    <row r="69" spans="1:19" ht="30" x14ac:dyDescent="0.25">
      <c r="A69" s="42" t="s">
        <v>56</v>
      </c>
      <c r="B69" s="39" t="s">
        <v>533</v>
      </c>
      <c r="C69" s="28" t="s">
        <v>383</v>
      </c>
      <c r="D69" s="28" t="s">
        <v>540</v>
      </c>
      <c r="E69" s="38" t="s">
        <v>277</v>
      </c>
      <c r="F69" s="38" t="s">
        <v>297</v>
      </c>
      <c r="G69" s="28"/>
      <c r="H69" s="28" t="s">
        <v>457</v>
      </c>
      <c r="I69" s="28">
        <v>0</v>
      </c>
      <c r="J69" s="28">
        <v>1</v>
      </c>
      <c r="K69" s="28">
        <v>0</v>
      </c>
      <c r="L69" s="28">
        <v>0</v>
      </c>
      <c r="M69" s="28">
        <v>0</v>
      </c>
      <c r="N69" s="28">
        <v>0</v>
      </c>
      <c r="R69" s="45" t="s">
        <v>56</v>
      </c>
      <c r="S69" s="28">
        <f>AVERAGE(Tabela134[[#This Row],[2011]:[2016]])</f>
        <v>0.16666666666666666</v>
      </c>
    </row>
    <row r="70" spans="1:19" ht="30" x14ac:dyDescent="0.25">
      <c r="A70" s="48" t="s">
        <v>63</v>
      </c>
      <c r="B70" s="39"/>
      <c r="C70" s="28" t="s">
        <v>383</v>
      </c>
      <c r="D70" s="28" t="s">
        <v>541</v>
      </c>
      <c r="E70" s="38" t="s">
        <v>278</v>
      </c>
      <c r="F70" s="38" t="s">
        <v>297</v>
      </c>
      <c r="G70" s="28"/>
      <c r="H70" s="28" t="s">
        <v>457</v>
      </c>
      <c r="I70" s="28">
        <v>0</v>
      </c>
      <c r="J70" s="28">
        <v>0</v>
      </c>
      <c r="K70" s="28">
        <v>0</v>
      </c>
      <c r="L70" s="28">
        <v>0</v>
      </c>
      <c r="M70" s="28">
        <v>0</v>
      </c>
      <c r="N70" s="28">
        <v>0</v>
      </c>
      <c r="R70" s="45" t="s">
        <v>63</v>
      </c>
      <c r="S70" s="28">
        <f>AVERAGE(Tabela134[[#This Row],[2011]:[2016]])</f>
        <v>0</v>
      </c>
    </row>
    <row r="71" spans="1:19" ht="30" x14ac:dyDescent="0.25">
      <c r="A71" s="42" t="s">
        <v>67</v>
      </c>
      <c r="B71" s="39"/>
      <c r="C71" s="28" t="s">
        <v>383</v>
      </c>
      <c r="D71" s="28" t="s">
        <v>542</v>
      </c>
      <c r="E71" s="38" t="s">
        <v>279</v>
      </c>
      <c r="F71" s="38" t="s">
        <v>297</v>
      </c>
      <c r="G71" s="28"/>
      <c r="H71" s="28" t="s">
        <v>457</v>
      </c>
      <c r="I71" s="28">
        <v>0</v>
      </c>
      <c r="J71" s="28">
        <v>0</v>
      </c>
      <c r="K71" s="28">
        <v>0</v>
      </c>
      <c r="L71" s="28">
        <v>0</v>
      </c>
      <c r="M71" s="28">
        <v>0</v>
      </c>
      <c r="N71" s="28">
        <v>0</v>
      </c>
      <c r="R71" s="45" t="s">
        <v>67</v>
      </c>
      <c r="S71" s="28">
        <f>AVERAGE(Tabela134[[#This Row],[2011]:[2016]])</f>
        <v>0</v>
      </c>
    </row>
    <row r="72" spans="1:19" ht="30" x14ac:dyDescent="0.25">
      <c r="A72" s="48" t="s">
        <v>55</v>
      </c>
      <c r="B72" s="39"/>
      <c r="C72" s="28" t="s">
        <v>383</v>
      </c>
      <c r="D72" s="28" t="s">
        <v>543</v>
      </c>
      <c r="E72" s="38" t="s">
        <v>280</v>
      </c>
      <c r="F72" s="38" t="s">
        <v>297</v>
      </c>
      <c r="G72" s="28"/>
      <c r="H72" s="28" t="s">
        <v>457</v>
      </c>
      <c r="I72" s="28">
        <v>0</v>
      </c>
      <c r="J72" s="28">
        <v>0</v>
      </c>
      <c r="K72" s="28">
        <v>0</v>
      </c>
      <c r="L72" s="28">
        <v>0</v>
      </c>
      <c r="M72" s="28">
        <v>0</v>
      </c>
      <c r="N72" s="28">
        <v>0</v>
      </c>
      <c r="R72" s="45" t="s">
        <v>55</v>
      </c>
      <c r="S72" s="28">
        <f>AVERAGE(Tabela134[[#This Row],[2011]:[2016]])</f>
        <v>0</v>
      </c>
    </row>
    <row r="73" spans="1:19" ht="30" x14ac:dyDescent="0.25">
      <c r="A73" s="42" t="s">
        <v>59</v>
      </c>
      <c r="B73" s="39"/>
      <c r="C73" s="28" t="s">
        <v>383</v>
      </c>
      <c r="D73" s="28" t="s">
        <v>544</v>
      </c>
      <c r="E73" s="38" t="s">
        <v>281</v>
      </c>
      <c r="F73" s="38" t="s">
        <v>297</v>
      </c>
      <c r="G73" s="28"/>
      <c r="H73" s="28" t="s">
        <v>457</v>
      </c>
      <c r="I73" s="28">
        <v>0</v>
      </c>
      <c r="J73" s="28">
        <v>0</v>
      </c>
      <c r="K73" s="28">
        <v>0</v>
      </c>
      <c r="L73" s="28">
        <v>0</v>
      </c>
      <c r="M73" s="28">
        <v>0</v>
      </c>
      <c r="N73" s="28">
        <v>0</v>
      </c>
      <c r="R73" s="45" t="s">
        <v>59</v>
      </c>
      <c r="S73" s="28">
        <f>AVERAGE(Tabela134[[#This Row],[2011]:[2016]])</f>
        <v>0</v>
      </c>
    </row>
    <row r="74" spans="1:19" ht="30" x14ac:dyDescent="0.25">
      <c r="A74" s="48" t="s">
        <v>62</v>
      </c>
      <c r="B74" s="39" t="s">
        <v>533</v>
      </c>
      <c r="C74" s="28" t="s">
        <v>383</v>
      </c>
      <c r="D74" s="28" t="s">
        <v>545</v>
      </c>
      <c r="E74" s="38" t="s">
        <v>282</v>
      </c>
      <c r="F74" s="38" t="s">
        <v>297</v>
      </c>
      <c r="G74" s="28"/>
      <c r="H74" s="28" t="s">
        <v>457</v>
      </c>
      <c r="I74" s="28">
        <v>0</v>
      </c>
      <c r="J74" s="28">
        <v>0</v>
      </c>
      <c r="K74" s="28">
        <v>0</v>
      </c>
      <c r="L74" s="28">
        <v>0</v>
      </c>
      <c r="M74" s="28">
        <v>0</v>
      </c>
      <c r="N74" s="28">
        <v>0</v>
      </c>
      <c r="R74" s="45" t="s">
        <v>62</v>
      </c>
      <c r="S74" s="28">
        <f>AVERAGE(Tabela134[[#This Row],[2011]:[2016]])</f>
        <v>0</v>
      </c>
    </row>
    <row r="75" spans="1:19" ht="30" x14ac:dyDescent="0.25">
      <c r="A75" s="42" t="s">
        <v>66</v>
      </c>
      <c r="B75" s="39" t="s">
        <v>533</v>
      </c>
      <c r="C75" s="28" t="s">
        <v>383</v>
      </c>
      <c r="D75" s="28" t="s">
        <v>546</v>
      </c>
      <c r="E75" s="38" t="s">
        <v>283</v>
      </c>
      <c r="F75" s="38" t="s">
        <v>297</v>
      </c>
      <c r="G75" s="28"/>
      <c r="H75" s="28" t="s">
        <v>457</v>
      </c>
      <c r="I75" s="28">
        <v>0</v>
      </c>
      <c r="J75" s="28">
        <v>0</v>
      </c>
      <c r="K75" s="28">
        <v>0</v>
      </c>
      <c r="L75" s="28">
        <v>0</v>
      </c>
      <c r="M75" s="28">
        <v>0</v>
      </c>
      <c r="N75" s="28">
        <v>0</v>
      </c>
      <c r="R75" s="45" t="s">
        <v>66</v>
      </c>
      <c r="S75" s="28">
        <f>AVERAGE(Tabela134[[#This Row],[2011]:[2016]])</f>
        <v>0</v>
      </c>
    </row>
    <row r="76" spans="1:19" s="14" customFormat="1" ht="30" x14ac:dyDescent="0.25">
      <c r="A76" s="36" t="s">
        <v>54</v>
      </c>
      <c r="B76" s="39" t="s">
        <v>533</v>
      </c>
      <c r="C76" s="28" t="s">
        <v>383</v>
      </c>
      <c r="D76" s="28" t="s">
        <v>547</v>
      </c>
      <c r="E76" s="38" t="s">
        <v>284</v>
      </c>
      <c r="F76" s="38" t="s">
        <v>297</v>
      </c>
      <c r="G76" s="28"/>
      <c r="H76" s="28" t="s">
        <v>457</v>
      </c>
      <c r="I76" s="28">
        <v>7</v>
      </c>
      <c r="J76" s="28">
        <v>10</v>
      </c>
      <c r="K76" s="28">
        <v>17</v>
      </c>
      <c r="L76" s="28">
        <v>14</v>
      </c>
      <c r="M76" s="28">
        <v>30</v>
      </c>
      <c r="N76" s="28">
        <v>17</v>
      </c>
      <c r="O76" s="28"/>
      <c r="P76" s="28"/>
      <c r="Q76" s="28"/>
      <c r="R76" s="28" t="s">
        <v>54</v>
      </c>
      <c r="S76" s="28">
        <f>AVERAGE(Tabela134[[#This Row],[2011]:[2016]])</f>
        <v>15.833333333333334</v>
      </c>
    </row>
    <row r="77" spans="1:19" s="14" customFormat="1" ht="30" x14ac:dyDescent="0.25">
      <c r="A77" s="40" t="s">
        <v>58</v>
      </c>
      <c r="B77" s="39" t="s">
        <v>533</v>
      </c>
      <c r="C77" s="28" t="s">
        <v>383</v>
      </c>
      <c r="D77" s="28" t="s">
        <v>548</v>
      </c>
      <c r="E77" s="38" t="s">
        <v>285</v>
      </c>
      <c r="F77" s="38" t="s">
        <v>297</v>
      </c>
      <c r="G77" s="28"/>
      <c r="H77" s="28" t="s">
        <v>457</v>
      </c>
      <c r="I77" s="28">
        <v>0</v>
      </c>
      <c r="J77" s="28">
        <v>0</v>
      </c>
      <c r="K77" s="28">
        <v>0</v>
      </c>
      <c r="L77" s="28">
        <v>0</v>
      </c>
      <c r="M77" s="28">
        <v>0</v>
      </c>
      <c r="N77" s="28">
        <v>0</v>
      </c>
      <c r="O77" s="28"/>
      <c r="P77" s="28"/>
      <c r="Q77" s="28"/>
      <c r="R77" s="28" t="s">
        <v>58</v>
      </c>
      <c r="S77" s="28">
        <f>AVERAGE(Tabela134[[#This Row],[2011]:[2016]])</f>
        <v>0</v>
      </c>
    </row>
    <row r="78" spans="1:19" ht="45" x14ac:dyDescent="0.25">
      <c r="A78" s="36" t="s">
        <v>549</v>
      </c>
      <c r="B78" s="37" t="s">
        <v>533</v>
      </c>
      <c r="C78" s="41" t="s">
        <v>383</v>
      </c>
      <c r="D78" s="28" t="s">
        <v>550</v>
      </c>
      <c r="E78" s="38" t="s">
        <v>286</v>
      </c>
      <c r="F78" s="38" t="s">
        <v>287</v>
      </c>
      <c r="G78" s="55" t="s">
        <v>551</v>
      </c>
      <c r="H78" s="28" t="s">
        <v>457</v>
      </c>
      <c r="I78" s="28">
        <v>0</v>
      </c>
      <c r="J78" s="28">
        <v>0</v>
      </c>
      <c r="K78" s="28">
        <v>0</v>
      </c>
      <c r="L78" s="28">
        <v>0</v>
      </c>
      <c r="M78" s="28">
        <v>0</v>
      </c>
      <c r="N78" s="28">
        <v>0</v>
      </c>
      <c r="R78" s="28" t="s">
        <v>549</v>
      </c>
      <c r="S78" s="28">
        <f>AVERAGE(Tabela134[[#This Row],[2011]:[2016]])</f>
        <v>0</v>
      </c>
    </row>
    <row r="79" spans="1:19" x14ac:dyDescent="0.25">
      <c r="A79" s="40" t="s">
        <v>552</v>
      </c>
      <c r="B79" s="39"/>
      <c r="C79" s="28" t="s">
        <v>383</v>
      </c>
      <c r="D79" s="28" t="s">
        <v>553</v>
      </c>
      <c r="E79" s="28" t="s">
        <v>554</v>
      </c>
      <c r="F79" s="38" t="s">
        <v>555</v>
      </c>
      <c r="G79" s="28"/>
      <c r="H79" s="28" t="s">
        <v>467</v>
      </c>
      <c r="I79" s="28">
        <v>0</v>
      </c>
      <c r="J79" s="28">
        <v>0</v>
      </c>
      <c r="K79" s="28">
        <v>0</v>
      </c>
      <c r="L79" s="28">
        <v>0</v>
      </c>
      <c r="M79" s="28">
        <v>0</v>
      </c>
      <c r="N79" s="28">
        <v>0</v>
      </c>
      <c r="R79" s="28" t="s">
        <v>552</v>
      </c>
      <c r="S79" s="28">
        <f>AVERAGE(Tabela134[[#This Row],[2011]:[2016]])</f>
        <v>0</v>
      </c>
    </row>
    <row r="80" spans="1:19" ht="75" x14ac:dyDescent="0.25">
      <c r="A80" s="36" t="s">
        <v>108</v>
      </c>
      <c r="C80" s="28" t="s">
        <v>383</v>
      </c>
      <c r="D80" s="52" t="s">
        <v>556</v>
      </c>
      <c r="E80" s="52" t="s">
        <v>557</v>
      </c>
      <c r="F80" s="38" t="s">
        <v>18</v>
      </c>
      <c r="G80" s="38" t="s">
        <v>558</v>
      </c>
      <c r="H80" s="28" t="s">
        <v>457</v>
      </c>
      <c r="R80" s="52" t="s">
        <v>108</v>
      </c>
      <c r="S80" s="28" t="e">
        <f>AVERAGE(Tabela134[[#This Row],[2011]:[2016]])</f>
        <v>#DIV/0!</v>
      </c>
    </row>
    <row r="81" spans="1:19" x14ac:dyDescent="0.25">
      <c r="A81" s="40" t="s">
        <v>131</v>
      </c>
      <c r="C81" s="41" t="s">
        <v>383</v>
      </c>
      <c r="D81" s="28" t="s">
        <v>131</v>
      </c>
      <c r="E81" s="38" t="s">
        <v>294</v>
      </c>
      <c r="F81" s="38" t="s">
        <v>18</v>
      </c>
      <c r="G81" s="28"/>
      <c r="H81" s="28" t="s">
        <v>559</v>
      </c>
      <c r="I81" s="64"/>
      <c r="J81" s="64"/>
      <c r="K81" s="64"/>
      <c r="L81" s="64"/>
      <c r="M81" s="64"/>
      <c r="N81" s="64"/>
      <c r="O81" s="64"/>
      <c r="P81" s="64"/>
      <c r="Q81" s="64"/>
      <c r="R81" s="28" t="s">
        <v>131</v>
      </c>
      <c r="S81" s="28" t="e">
        <f>AVERAGE(Tabela134[[#This Row],[2011]:[2016]])</f>
        <v>#DIV/0!</v>
      </c>
    </row>
    <row r="82" spans="1:19" x14ac:dyDescent="0.25">
      <c r="E82" s="28"/>
    </row>
    <row r="83" spans="1:19" x14ac:dyDescent="0.25">
      <c r="E83" s="28"/>
      <c r="K83" s="28">
        <f t="shared" ref="K83:M83" si="1">J64+I64</f>
        <v>3</v>
      </c>
      <c r="L83" s="28">
        <f t="shared" si="1"/>
        <v>4</v>
      </c>
      <c r="M83" s="28">
        <f t="shared" si="1"/>
        <v>5</v>
      </c>
      <c r="N83" s="28">
        <f>M64+L64</f>
        <v>6</v>
      </c>
    </row>
    <row r="84" spans="1:19" x14ac:dyDescent="0.25">
      <c r="E84" s="28"/>
    </row>
    <row r="85" spans="1:19" x14ac:dyDescent="0.25">
      <c r="E85" s="28"/>
    </row>
    <row r="86" spans="1:19" x14ac:dyDescent="0.25">
      <c r="E86" s="28"/>
    </row>
    <row r="87" spans="1:19" x14ac:dyDescent="0.25">
      <c r="E87" s="28"/>
    </row>
    <row r="88" spans="1:19" x14ac:dyDescent="0.25">
      <c r="E88" s="28"/>
    </row>
    <row r="89" spans="1:19" x14ac:dyDescent="0.25">
      <c r="E89" s="28"/>
    </row>
    <row r="90" spans="1:19" x14ac:dyDescent="0.25">
      <c r="E90" s="28"/>
    </row>
    <row r="91" spans="1:19" x14ac:dyDescent="0.25">
      <c r="E91" s="28"/>
    </row>
    <row r="92" spans="1:19" x14ac:dyDescent="0.25">
      <c r="E92" s="28"/>
    </row>
    <row r="93" spans="1:19" x14ac:dyDescent="0.25">
      <c r="E93" s="28"/>
    </row>
    <row r="94" spans="1:19" x14ac:dyDescent="0.25">
      <c r="E94" s="28"/>
    </row>
    <row r="95" spans="1:19" s="38" customFormat="1" x14ac:dyDescent="0.25">
      <c r="A95" s="28"/>
      <c r="B95" s="37"/>
      <c r="C95" s="41"/>
      <c r="D95" s="28"/>
      <c r="E95" s="28"/>
      <c r="G95" s="65"/>
      <c r="H95" s="28"/>
      <c r="I95" s="28"/>
      <c r="J95" s="28"/>
      <c r="K95" s="28"/>
      <c r="L95" s="28"/>
      <c r="M95" s="28"/>
      <c r="N95" s="28"/>
      <c r="O95" s="28"/>
      <c r="P95" s="28"/>
      <c r="Q95" s="28"/>
      <c r="R95" s="28"/>
      <c r="S95" s="28"/>
    </row>
    <row r="96" spans="1:19" s="38" customFormat="1" x14ac:dyDescent="0.25">
      <c r="A96" s="28"/>
      <c r="B96" s="37"/>
      <c r="C96" s="41"/>
      <c r="D96" s="28"/>
      <c r="E96" s="28"/>
      <c r="G96" s="65"/>
      <c r="H96" s="28"/>
      <c r="I96" s="28"/>
      <c r="J96" s="28"/>
      <c r="K96" s="28"/>
      <c r="L96" s="28"/>
      <c r="M96" s="28"/>
      <c r="N96" s="28"/>
      <c r="O96" s="28"/>
      <c r="P96" s="28"/>
      <c r="Q96" s="28"/>
      <c r="R96" s="28"/>
      <c r="S96" s="28"/>
    </row>
    <row r="97" spans="1:19" s="38" customFormat="1" x14ac:dyDescent="0.25">
      <c r="A97" s="28"/>
      <c r="B97" s="37"/>
      <c r="C97" s="41"/>
      <c r="D97" s="28"/>
      <c r="E97" s="28"/>
      <c r="G97" s="65"/>
      <c r="H97" s="28"/>
      <c r="I97" s="28"/>
      <c r="J97" s="28"/>
      <c r="K97" s="28"/>
      <c r="L97" s="28"/>
      <c r="M97" s="28"/>
      <c r="N97" s="28"/>
      <c r="O97" s="28"/>
      <c r="P97" s="28"/>
      <c r="Q97" s="28"/>
      <c r="R97" s="28"/>
      <c r="S97" s="28"/>
    </row>
    <row r="98" spans="1:19" s="38" customFormat="1" x14ac:dyDescent="0.25">
      <c r="A98" s="28"/>
      <c r="B98" s="37"/>
      <c r="C98" s="41"/>
      <c r="D98" s="28"/>
      <c r="E98" s="28"/>
      <c r="G98" s="65"/>
      <c r="H98" s="28"/>
      <c r="I98" s="28"/>
      <c r="J98" s="28"/>
      <c r="K98" s="28"/>
      <c r="L98" s="28"/>
      <c r="M98" s="28"/>
      <c r="N98" s="28"/>
      <c r="O98" s="28"/>
      <c r="P98" s="28"/>
      <c r="Q98" s="28"/>
      <c r="R98" s="28"/>
      <c r="S98" s="28"/>
    </row>
    <row r="99" spans="1:19" s="38" customFormat="1" x14ac:dyDescent="0.25">
      <c r="A99" s="28"/>
      <c r="B99" s="37"/>
      <c r="C99" s="41"/>
      <c r="D99" s="28"/>
      <c r="E99" s="28"/>
      <c r="G99" s="65"/>
      <c r="H99" s="28"/>
      <c r="I99" s="28"/>
      <c r="J99" s="28"/>
      <c r="K99" s="28"/>
      <c r="L99" s="28"/>
      <c r="M99" s="28"/>
      <c r="N99" s="28"/>
      <c r="O99" s="28"/>
      <c r="P99" s="28"/>
      <c r="Q99" s="28"/>
      <c r="R99" s="28"/>
      <c r="S99" s="28"/>
    </row>
    <row r="100" spans="1:19" s="38" customFormat="1" x14ac:dyDescent="0.25">
      <c r="A100" s="28"/>
      <c r="B100" s="37"/>
      <c r="C100" s="41"/>
      <c r="D100" s="28"/>
      <c r="E100" s="28"/>
      <c r="G100" s="65"/>
      <c r="H100" s="28"/>
      <c r="I100" s="28"/>
      <c r="J100" s="28"/>
      <c r="K100" s="28"/>
      <c r="L100" s="28"/>
      <c r="M100" s="28"/>
      <c r="N100" s="28"/>
      <c r="O100" s="28"/>
      <c r="P100" s="28"/>
      <c r="Q100" s="28"/>
      <c r="R100" s="28"/>
      <c r="S100" s="28"/>
    </row>
    <row r="101" spans="1:19" s="38" customFormat="1" x14ac:dyDescent="0.25">
      <c r="A101" s="28"/>
      <c r="B101" s="37"/>
      <c r="C101" s="41"/>
      <c r="D101" s="28"/>
      <c r="E101" s="28"/>
      <c r="G101" s="65"/>
      <c r="H101" s="28"/>
      <c r="I101" s="28"/>
      <c r="J101" s="28"/>
      <c r="K101" s="28"/>
      <c r="L101" s="28"/>
      <c r="M101" s="28"/>
      <c r="N101" s="28"/>
      <c r="O101" s="28"/>
      <c r="P101" s="28"/>
      <c r="Q101" s="28"/>
      <c r="R101" s="28"/>
      <c r="S101" s="28"/>
    </row>
    <row r="102" spans="1:19" s="38" customFormat="1" x14ac:dyDescent="0.25">
      <c r="A102" s="28"/>
      <c r="B102" s="37"/>
      <c r="C102" s="41"/>
      <c r="D102" s="28"/>
      <c r="E102" s="28"/>
      <c r="G102" s="65"/>
      <c r="H102" s="28"/>
      <c r="I102" s="28"/>
      <c r="J102" s="28"/>
      <c r="K102" s="28"/>
      <c r="L102" s="28"/>
      <c r="M102" s="28"/>
      <c r="N102" s="28"/>
      <c r="O102" s="28"/>
      <c r="P102" s="28"/>
      <c r="Q102" s="28"/>
      <c r="R102" s="28"/>
      <c r="S102" s="28"/>
    </row>
    <row r="103" spans="1:19" s="38" customFormat="1" x14ac:dyDescent="0.25">
      <c r="A103" s="28"/>
      <c r="B103" s="37"/>
      <c r="C103" s="41"/>
      <c r="D103" s="28"/>
      <c r="E103" s="28"/>
      <c r="G103" s="65"/>
      <c r="H103" s="28"/>
      <c r="I103" s="28"/>
      <c r="J103" s="28"/>
      <c r="K103" s="28"/>
      <c r="L103" s="28"/>
      <c r="M103" s="28"/>
      <c r="N103" s="28"/>
      <c r="O103" s="28"/>
      <c r="P103" s="28"/>
      <c r="Q103" s="28"/>
      <c r="R103" s="28"/>
      <c r="S103" s="28"/>
    </row>
    <row r="104" spans="1:19" s="38" customFormat="1" x14ac:dyDescent="0.25">
      <c r="A104" s="28"/>
      <c r="B104" s="37"/>
      <c r="C104" s="41"/>
      <c r="D104" s="28"/>
      <c r="E104" s="28"/>
      <c r="G104" s="65"/>
      <c r="H104" s="28"/>
      <c r="I104" s="28"/>
      <c r="J104" s="28"/>
      <c r="K104" s="28"/>
      <c r="L104" s="28"/>
      <c r="M104" s="28"/>
      <c r="N104" s="28"/>
      <c r="O104" s="28"/>
      <c r="P104" s="28"/>
      <c r="Q104" s="28"/>
      <c r="R104" s="28"/>
      <c r="S104" s="28"/>
    </row>
    <row r="105" spans="1:19" s="38" customFormat="1" x14ac:dyDescent="0.25">
      <c r="A105" s="28"/>
      <c r="B105" s="37"/>
      <c r="C105" s="41"/>
      <c r="D105" s="28"/>
      <c r="E105" s="28"/>
      <c r="G105" s="65"/>
      <c r="H105" s="28"/>
      <c r="I105" s="28"/>
      <c r="J105" s="28"/>
      <c r="K105" s="28"/>
      <c r="L105" s="28"/>
      <c r="M105" s="28"/>
      <c r="N105" s="28"/>
      <c r="O105" s="28"/>
      <c r="P105" s="28"/>
      <c r="Q105" s="28"/>
      <c r="R105" s="28"/>
      <c r="S105" s="28"/>
    </row>
    <row r="106" spans="1:19" s="38" customFormat="1" x14ac:dyDescent="0.25">
      <c r="A106" s="28"/>
      <c r="B106" s="37"/>
      <c r="C106" s="41"/>
      <c r="D106" s="28"/>
      <c r="E106" s="28"/>
      <c r="G106" s="65"/>
      <c r="H106" s="28"/>
      <c r="I106" s="28"/>
      <c r="J106" s="28"/>
      <c r="K106" s="28"/>
      <c r="L106" s="28"/>
      <c r="M106" s="28"/>
      <c r="N106" s="28"/>
      <c r="O106" s="28"/>
      <c r="P106" s="28"/>
      <c r="Q106" s="28"/>
      <c r="R106" s="28"/>
      <c r="S106" s="28"/>
    </row>
    <row r="107" spans="1:19" s="38" customFormat="1" x14ac:dyDescent="0.25">
      <c r="A107" s="28"/>
      <c r="B107" s="37"/>
      <c r="C107" s="41"/>
      <c r="D107" s="28"/>
      <c r="E107" s="28"/>
      <c r="G107" s="65"/>
      <c r="H107" s="28"/>
      <c r="I107" s="28"/>
      <c r="J107" s="28"/>
      <c r="K107" s="28"/>
      <c r="L107" s="28"/>
      <c r="M107" s="28"/>
      <c r="N107" s="28"/>
      <c r="O107" s="28"/>
      <c r="P107" s="28"/>
      <c r="Q107" s="28"/>
      <c r="R107" s="28"/>
      <c r="S107" s="28"/>
    </row>
    <row r="108" spans="1:19" s="38" customFormat="1" x14ac:dyDescent="0.25">
      <c r="A108" s="28"/>
      <c r="B108" s="37"/>
      <c r="C108" s="41"/>
      <c r="D108" s="28"/>
      <c r="E108" s="28"/>
      <c r="G108" s="65"/>
      <c r="H108" s="28"/>
      <c r="I108" s="28"/>
      <c r="J108" s="28"/>
      <c r="K108" s="28"/>
      <c r="L108" s="28"/>
      <c r="M108" s="28"/>
      <c r="N108" s="28"/>
      <c r="O108" s="28"/>
      <c r="P108" s="28"/>
      <c r="Q108" s="28"/>
      <c r="R108" s="28"/>
      <c r="S108" s="28"/>
    </row>
    <row r="109" spans="1:19" s="38" customFormat="1" x14ac:dyDescent="0.25">
      <c r="A109" s="28"/>
      <c r="B109" s="37"/>
      <c r="C109" s="41"/>
      <c r="D109" s="28"/>
      <c r="E109" s="28"/>
      <c r="G109" s="65"/>
      <c r="H109" s="28"/>
      <c r="I109" s="28"/>
      <c r="J109" s="28"/>
      <c r="K109" s="28"/>
      <c r="L109" s="28"/>
      <c r="M109" s="28"/>
      <c r="N109" s="28"/>
      <c r="O109" s="28"/>
      <c r="P109" s="28"/>
      <c r="Q109" s="28"/>
      <c r="R109" s="28"/>
      <c r="S109" s="28"/>
    </row>
    <row r="110" spans="1:19" s="38" customFormat="1" x14ac:dyDescent="0.25">
      <c r="A110" s="28"/>
      <c r="B110" s="37"/>
      <c r="C110" s="41"/>
      <c r="D110" s="28"/>
      <c r="E110" s="28"/>
      <c r="G110" s="65"/>
      <c r="H110" s="28"/>
      <c r="I110" s="28"/>
      <c r="J110" s="28"/>
      <c r="K110" s="28"/>
      <c r="L110" s="28"/>
      <c r="M110" s="28"/>
      <c r="N110" s="28"/>
      <c r="O110" s="28"/>
      <c r="P110" s="28"/>
      <c r="Q110" s="28"/>
      <c r="R110" s="28"/>
      <c r="S110" s="28"/>
    </row>
    <row r="111" spans="1:19" s="38" customFormat="1" x14ac:dyDescent="0.25">
      <c r="A111" s="28"/>
      <c r="B111" s="37"/>
      <c r="C111" s="41"/>
      <c r="D111" s="28"/>
      <c r="E111" s="28"/>
      <c r="G111" s="65"/>
      <c r="H111" s="28"/>
      <c r="I111" s="28"/>
      <c r="J111" s="28"/>
      <c r="K111" s="28"/>
      <c r="L111" s="28"/>
      <c r="M111" s="28"/>
      <c r="N111" s="28"/>
      <c r="O111" s="28"/>
      <c r="P111" s="28"/>
      <c r="Q111" s="28"/>
      <c r="R111" s="28"/>
      <c r="S111" s="28"/>
    </row>
    <row r="112" spans="1:19" s="38" customFormat="1" x14ac:dyDescent="0.25">
      <c r="A112" s="28"/>
      <c r="B112" s="37"/>
      <c r="C112" s="41"/>
      <c r="D112" s="28"/>
      <c r="E112" s="28"/>
      <c r="G112" s="65"/>
      <c r="H112" s="28"/>
      <c r="I112" s="28"/>
      <c r="J112" s="28"/>
      <c r="K112" s="28"/>
      <c r="L112" s="28"/>
      <c r="M112" s="28"/>
      <c r="N112" s="28"/>
      <c r="O112" s="28"/>
      <c r="P112" s="28"/>
      <c r="Q112" s="28"/>
      <c r="R112" s="28"/>
      <c r="S112" s="28"/>
    </row>
    <row r="113" spans="1:19" s="38" customFormat="1" x14ac:dyDescent="0.25">
      <c r="A113" s="28"/>
      <c r="B113" s="37"/>
      <c r="C113" s="41"/>
      <c r="D113" s="28"/>
      <c r="E113" s="28"/>
      <c r="G113" s="65"/>
      <c r="H113" s="28"/>
      <c r="I113" s="28"/>
      <c r="J113" s="28"/>
      <c r="K113" s="28"/>
      <c r="L113" s="28"/>
      <c r="M113" s="28"/>
      <c r="N113" s="28"/>
      <c r="O113" s="28"/>
      <c r="P113" s="28"/>
      <c r="Q113" s="28"/>
      <c r="R113" s="28"/>
      <c r="S113" s="28"/>
    </row>
    <row r="114" spans="1:19" s="38" customFormat="1" x14ac:dyDescent="0.25">
      <c r="A114" s="28"/>
      <c r="B114" s="37"/>
      <c r="C114" s="41"/>
      <c r="D114" s="28"/>
      <c r="E114" s="28"/>
      <c r="G114" s="65"/>
      <c r="H114" s="28"/>
      <c r="I114" s="28"/>
      <c r="J114" s="28"/>
      <c r="K114" s="28"/>
      <c r="L114" s="28"/>
      <c r="M114" s="28"/>
      <c r="N114" s="28"/>
      <c r="O114" s="28"/>
      <c r="P114" s="28"/>
      <c r="Q114" s="28"/>
      <c r="R114" s="28"/>
      <c r="S114" s="28"/>
    </row>
    <row r="115" spans="1:19" s="38" customFormat="1" x14ac:dyDescent="0.25">
      <c r="A115" s="28"/>
      <c r="B115" s="37"/>
      <c r="C115" s="41"/>
      <c r="D115" s="28"/>
      <c r="E115" s="28"/>
      <c r="G115" s="65"/>
      <c r="H115" s="28"/>
      <c r="I115" s="28"/>
      <c r="J115" s="28"/>
      <c r="K115" s="28"/>
      <c r="L115" s="28"/>
      <c r="M115" s="28"/>
      <c r="N115" s="28"/>
      <c r="O115" s="28"/>
      <c r="P115" s="28"/>
      <c r="Q115" s="28"/>
      <c r="R115" s="28"/>
      <c r="S115" s="28"/>
    </row>
    <row r="116" spans="1:19" s="38" customFormat="1" x14ac:dyDescent="0.25">
      <c r="A116" s="28"/>
      <c r="B116" s="37"/>
      <c r="C116" s="41"/>
      <c r="D116" s="28"/>
      <c r="E116" s="28"/>
      <c r="G116" s="65"/>
      <c r="H116" s="28"/>
      <c r="I116" s="28"/>
      <c r="J116" s="28"/>
      <c r="K116" s="28"/>
      <c r="L116" s="28"/>
      <c r="M116" s="28"/>
      <c r="N116" s="28"/>
      <c r="O116" s="28"/>
      <c r="P116" s="28"/>
      <c r="Q116" s="28"/>
      <c r="R116" s="28"/>
      <c r="S116" s="28"/>
    </row>
    <row r="117" spans="1:19" s="38" customFormat="1" x14ac:dyDescent="0.25">
      <c r="A117" s="28"/>
      <c r="B117" s="37"/>
      <c r="C117" s="41"/>
      <c r="D117" s="28"/>
      <c r="E117" s="28"/>
      <c r="G117" s="65"/>
      <c r="H117" s="28"/>
      <c r="I117" s="28"/>
      <c r="J117" s="28"/>
      <c r="K117" s="28"/>
      <c r="L117" s="28"/>
      <c r="M117" s="28"/>
      <c r="N117" s="28"/>
      <c r="O117" s="28"/>
      <c r="P117" s="28"/>
      <c r="Q117" s="28"/>
      <c r="R117" s="28"/>
      <c r="S117" s="28"/>
    </row>
    <row r="118" spans="1:19" s="38" customFormat="1" x14ac:dyDescent="0.25">
      <c r="A118" s="28"/>
      <c r="B118" s="37"/>
      <c r="C118" s="41"/>
      <c r="D118" s="28"/>
      <c r="E118" s="28"/>
      <c r="G118" s="65"/>
      <c r="H118" s="28"/>
      <c r="I118" s="28"/>
      <c r="J118" s="28"/>
      <c r="K118" s="28"/>
      <c r="L118" s="28"/>
      <c r="M118" s="28"/>
      <c r="N118" s="28"/>
      <c r="O118" s="28"/>
      <c r="P118" s="28"/>
      <c r="Q118" s="28"/>
      <c r="R118" s="28"/>
      <c r="S118" s="28"/>
    </row>
    <row r="119" spans="1:19" s="38" customFormat="1" x14ac:dyDescent="0.25">
      <c r="A119" s="28"/>
      <c r="B119" s="37"/>
      <c r="C119" s="41"/>
      <c r="D119" s="28"/>
      <c r="E119" s="28"/>
      <c r="G119" s="65"/>
      <c r="H119" s="28"/>
      <c r="I119" s="28"/>
      <c r="J119" s="28"/>
      <c r="K119" s="28"/>
      <c r="L119" s="28"/>
      <c r="M119" s="28"/>
      <c r="N119" s="28"/>
      <c r="O119" s="28"/>
      <c r="P119" s="28"/>
      <c r="Q119" s="28"/>
      <c r="R119" s="28"/>
      <c r="S119" s="28"/>
    </row>
    <row r="120" spans="1:19" s="38" customFormat="1" x14ac:dyDescent="0.25">
      <c r="A120" s="28"/>
      <c r="B120" s="37"/>
      <c r="C120" s="41"/>
      <c r="D120" s="28"/>
      <c r="E120" s="28"/>
      <c r="G120" s="65"/>
      <c r="H120" s="28"/>
      <c r="I120" s="28"/>
      <c r="J120" s="28"/>
      <c r="K120" s="28"/>
      <c r="L120" s="28"/>
      <c r="M120" s="28"/>
      <c r="N120" s="28"/>
      <c r="O120" s="28"/>
      <c r="P120" s="28"/>
      <c r="Q120" s="28"/>
      <c r="R120" s="28"/>
      <c r="S120" s="28"/>
    </row>
    <row r="121" spans="1:19" s="38" customFormat="1" x14ac:dyDescent="0.25">
      <c r="A121" s="28"/>
      <c r="B121" s="37"/>
      <c r="C121" s="41"/>
      <c r="D121" s="28"/>
      <c r="E121" s="28"/>
      <c r="G121" s="65"/>
      <c r="H121" s="28"/>
      <c r="I121" s="28"/>
      <c r="J121" s="28"/>
      <c r="K121" s="28"/>
      <c r="L121" s="28"/>
      <c r="M121" s="28"/>
      <c r="N121" s="28"/>
      <c r="O121" s="28"/>
      <c r="P121" s="28"/>
      <c r="Q121" s="28"/>
      <c r="R121" s="28"/>
      <c r="S121" s="28"/>
    </row>
    <row r="122" spans="1:19" s="38" customFormat="1" x14ac:dyDescent="0.25">
      <c r="A122" s="28"/>
      <c r="B122" s="37"/>
      <c r="C122" s="41"/>
      <c r="D122" s="28"/>
      <c r="E122" s="28"/>
      <c r="G122" s="65"/>
      <c r="H122" s="28"/>
      <c r="I122" s="28"/>
      <c r="J122" s="28"/>
      <c r="K122" s="28"/>
      <c r="L122" s="28"/>
      <c r="M122" s="28"/>
      <c r="N122" s="28"/>
      <c r="O122" s="28"/>
      <c r="P122" s="28"/>
      <c r="Q122" s="28"/>
      <c r="R122" s="28"/>
      <c r="S122" s="28"/>
    </row>
  </sheetData>
  <autoFilter ref="A1:A81" xr:uid="{00000000-0009-0000-0000-000000000000}"/>
  <pageMargins left="0.511811024" right="0.511811024" top="0.78740157499999996" bottom="0.78740157499999996" header="0.31496062000000002" footer="0.31496062000000002"/>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0"/>
  <sheetViews>
    <sheetView zoomScaleNormal="100" workbookViewId="0">
      <selection activeCell="C22" sqref="C22"/>
    </sheetView>
  </sheetViews>
  <sheetFormatPr defaultRowHeight="15" x14ac:dyDescent="0.25"/>
  <cols>
    <col min="1" max="1" width="19" customWidth="1"/>
    <col min="2" max="2" width="12.7109375" customWidth="1"/>
    <col min="3" max="3" width="9.28515625" style="8" customWidth="1"/>
    <col min="4" max="4" width="16" style="3" bestFit="1" customWidth="1"/>
  </cols>
  <sheetData>
    <row r="1" spans="1:4" x14ac:dyDescent="0.25">
      <c r="A1" s="5" t="s">
        <v>33</v>
      </c>
      <c r="B1" s="5" t="s">
        <v>29</v>
      </c>
      <c r="C1" s="7" t="s">
        <v>0</v>
      </c>
      <c r="D1" s="6" t="s">
        <v>35</v>
      </c>
    </row>
    <row r="2" spans="1:4" x14ac:dyDescent="0.25">
      <c r="A2" s="16" t="s">
        <v>10</v>
      </c>
      <c r="B2" s="16" t="s">
        <v>30</v>
      </c>
      <c r="C2" s="8">
        <v>2017</v>
      </c>
      <c r="D2" s="66">
        <f>((77400+31389+103998)/3)+70000</f>
        <v>140929</v>
      </c>
    </row>
    <row r="3" spans="1:4" x14ac:dyDescent="0.25">
      <c r="A3" s="16" t="s">
        <v>10</v>
      </c>
      <c r="B3" s="16" t="s">
        <v>30</v>
      </c>
      <c r="C3" s="8">
        <f>C2+1</f>
        <v>2018</v>
      </c>
      <c r="D3" s="66">
        <v>14000</v>
      </c>
    </row>
    <row r="4" spans="1:4" s="16" customFormat="1" x14ac:dyDescent="0.25">
      <c r="A4" s="16" t="s">
        <v>10</v>
      </c>
      <c r="B4" s="16" t="s">
        <v>30</v>
      </c>
      <c r="C4" s="8">
        <f t="shared" ref="C4:C7" si="0">C3+1</f>
        <v>2019</v>
      </c>
      <c r="D4" s="66">
        <v>14000</v>
      </c>
    </row>
    <row r="5" spans="1:4" s="16" customFormat="1" x14ac:dyDescent="0.25">
      <c r="A5" s="16" t="s">
        <v>19</v>
      </c>
      <c r="B5" s="16" t="s">
        <v>30</v>
      </c>
      <c r="C5" s="8">
        <v>2017</v>
      </c>
      <c r="D5" s="66">
        <f>8000+1500</f>
        <v>9500</v>
      </c>
    </row>
    <row r="6" spans="1:4" s="16" customFormat="1" x14ac:dyDescent="0.25">
      <c r="A6" s="16" t="s">
        <v>19</v>
      </c>
      <c r="B6" s="16" t="s">
        <v>30</v>
      </c>
      <c r="C6" s="8">
        <f>C5+1</f>
        <v>2018</v>
      </c>
      <c r="D6" s="66">
        <v>1500</v>
      </c>
    </row>
    <row r="7" spans="1:4" s="16" customFormat="1" x14ac:dyDescent="0.25">
      <c r="A7" s="16" t="s">
        <v>19</v>
      </c>
      <c r="B7" s="16" t="s">
        <v>30</v>
      </c>
      <c r="C7" s="8">
        <f t="shared" si="0"/>
        <v>2019</v>
      </c>
      <c r="D7" s="66">
        <v>1500</v>
      </c>
    </row>
    <row r="8" spans="1:4" x14ac:dyDescent="0.25">
      <c r="A8" t="s">
        <v>245</v>
      </c>
      <c r="B8" s="16" t="s">
        <v>30</v>
      </c>
      <c r="C8" s="8">
        <f>C2</f>
        <v>2017</v>
      </c>
      <c r="D8" s="3">
        <v>0</v>
      </c>
    </row>
    <row r="9" spans="1:4" x14ac:dyDescent="0.25">
      <c r="A9" s="16" t="s">
        <v>245</v>
      </c>
      <c r="B9" s="16" t="s">
        <v>30</v>
      </c>
      <c r="C9" s="8">
        <f>C8+1</f>
        <v>2018</v>
      </c>
      <c r="D9" s="3">
        <v>0</v>
      </c>
    </row>
    <row r="10" spans="1:4" x14ac:dyDescent="0.25">
      <c r="A10" s="16" t="s">
        <v>245</v>
      </c>
      <c r="B10" s="16" t="s">
        <v>30</v>
      </c>
      <c r="C10" s="8">
        <f t="shared" ref="C10" si="1">C9+1</f>
        <v>2019</v>
      </c>
      <c r="D10" s="3">
        <v>0</v>
      </c>
    </row>
  </sheetData>
  <autoFilter ref="A1:D9" xr:uid="{00000000-0009-0000-0000-000010000000}"/>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K259"/>
  <sheetViews>
    <sheetView zoomScale="85" zoomScaleNormal="85" workbookViewId="0">
      <pane ySplit="1" topLeftCell="A2" activePane="bottomLeft" state="frozen"/>
      <selection pane="bottomLeft" activeCell="A2" sqref="A2"/>
    </sheetView>
  </sheetViews>
  <sheetFormatPr defaultRowHeight="15" x14ac:dyDescent="0.25"/>
  <cols>
    <col min="1" max="1" width="36" style="21" customWidth="1"/>
    <col min="2" max="2" width="18" style="21" customWidth="1"/>
    <col min="3" max="3" width="13.5703125" style="21" bestFit="1" customWidth="1"/>
    <col min="4" max="4" width="13.7109375" style="21" customWidth="1"/>
    <col min="5" max="6" width="13.5703125" style="21" bestFit="1" customWidth="1"/>
    <col min="7" max="7" width="10" style="21" customWidth="1"/>
    <col min="8" max="8" width="12.5703125" style="21" customWidth="1"/>
    <col min="9" max="9" width="22.140625" style="21" bestFit="1" customWidth="1"/>
    <col min="10" max="10" width="22.140625" style="21" customWidth="1"/>
    <col min="11" max="11" width="76.42578125" style="21" bestFit="1" customWidth="1"/>
    <col min="12" max="16384" width="9.140625" style="21"/>
  </cols>
  <sheetData>
    <row r="1" spans="1:11" x14ac:dyDescent="0.25">
      <c r="A1" s="20" t="s">
        <v>5</v>
      </c>
      <c r="B1" s="20" t="s">
        <v>11</v>
      </c>
      <c r="C1" s="20" t="s">
        <v>6</v>
      </c>
      <c r="D1" s="20" t="s">
        <v>7</v>
      </c>
      <c r="E1" s="20" t="s">
        <v>8</v>
      </c>
      <c r="F1" s="20" t="s">
        <v>9</v>
      </c>
      <c r="G1" s="20" t="s">
        <v>33</v>
      </c>
      <c r="H1" s="20" t="s">
        <v>322</v>
      </c>
      <c r="I1" s="20" t="s">
        <v>357</v>
      </c>
      <c r="J1" s="67" t="s">
        <v>562</v>
      </c>
      <c r="K1" s="20" t="s">
        <v>365</v>
      </c>
    </row>
    <row r="2" spans="1:11" s="22" customFormat="1" ht="12.75" x14ac:dyDescent="0.2">
      <c r="A2" s="22" t="s">
        <v>70</v>
      </c>
      <c r="B2" s="22" t="s">
        <v>36</v>
      </c>
      <c r="C2" s="22">
        <v>0</v>
      </c>
      <c r="D2" s="22">
        <v>0</v>
      </c>
      <c r="G2" s="22" t="s">
        <v>245</v>
      </c>
      <c r="H2" s="22" t="b">
        <f>IF(COUNTIF(ParametrosSemSeedFixa!$A:$A,Parametros!A2)&gt;0,FALSE,TRUE)</f>
        <v>1</v>
      </c>
      <c r="I2" s="22" t="str">
        <f t="shared" ref="I2:I66" si="0">IF(AND(B2="normal",NOT(COUNT(C2:D2)=2)),"Dados Incorretos",
IF(AND(B2="triangular",NOT(COUNT(C2:E2)=3)),"Dados Incorretos",
IF(AND(B2="poisson",NOT(COUNT(C2:D2)=1)),"Dados Incorretos",
IF(AND(B2="normaltruncada",NOT(COUNT(C2:F2)=4)),"Dados Incorretos",
IF(AND(B2="uniforme",NOT(COUNT(C2:D2)=2)),"Dados Incorretos",
IF(AND(B2="poisson_percentual_eventos",NOT(COUNT(C2:D2)=1)),"Dados Incorretos","OK"))))))</f>
        <v>OK</v>
      </c>
      <c r="K2" s="22" t="str">
        <f>VLOOKUP(B2,Distribuições!$A$1:$F$13,6,FALSE)</f>
        <v>Parametro 1: média, Parametro 2: desvio padrão</v>
      </c>
    </row>
    <row r="3" spans="1:11" s="22" customFormat="1" ht="12.75" x14ac:dyDescent="0.2">
      <c r="A3" s="22" t="s">
        <v>74</v>
      </c>
      <c r="B3" s="22" t="s">
        <v>36</v>
      </c>
      <c r="C3" s="22">
        <v>0</v>
      </c>
      <c r="D3" s="22">
        <v>0</v>
      </c>
      <c r="G3" s="22" t="s">
        <v>245</v>
      </c>
      <c r="H3" s="22" t="b">
        <f>IF(COUNTIF(ParametrosSemSeedFixa!$A:$A,Parametros!A3)&gt;0,FALSE,TRUE)</f>
        <v>1</v>
      </c>
      <c r="I3" s="22" t="str">
        <f t="shared" si="0"/>
        <v>OK</v>
      </c>
      <c r="K3" s="22" t="str">
        <f>VLOOKUP(B3,Distribuições!$A$1:$F$13,6,FALSE)</f>
        <v>Parametro 1: média, Parametro 2: desvio padrão</v>
      </c>
    </row>
    <row r="4" spans="1:11" s="22" customFormat="1" ht="12.75" x14ac:dyDescent="0.2">
      <c r="A4" s="22" t="s">
        <v>87</v>
      </c>
      <c r="B4" s="22" t="s">
        <v>36</v>
      </c>
      <c r="C4" s="22">
        <v>0</v>
      </c>
      <c r="D4" s="22">
        <v>0</v>
      </c>
      <c r="G4" s="22" t="s">
        <v>245</v>
      </c>
      <c r="H4" s="22" t="b">
        <f>IF(COUNTIF(ParametrosSemSeedFixa!$A:$A,Parametros!A4)&gt;0,FALSE,TRUE)</f>
        <v>1</v>
      </c>
      <c r="I4" s="22" t="str">
        <f t="shared" si="0"/>
        <v>OK</v>
      </c>
      <c r="K4" s="22" t="str">
        <f>VLOOKUP(B4,Distribuições!$A$1:$F$13,6,FALSE)</f>
        <v>Parametro 1: média, Parametro 2: desvio padrão</v>
      </c>
    </row>
    <row r="5" spans="1:11" s="22" customFormat="1" ht="12.75" x14ac:dyDescent="0.2">
      <c r="A5" s="22" t="s">
        <v>84</v>
      </c>
      <c r="B5" s="22" t="s">
        <v>36</v>
      </c>
      <c r="C5" s="22">
        <v>0</v>
      </c>
      <c r="D5" s="22">
        <v>0</v>
      </c>
      <c r="G5" s="22" t="s">
        <v>245</v>
      </c>
      <c r="H5" s="22" t="b">
        <f>IF(COUNTIF(ParametrosSemSeedFixa!$A:$A,Parametros!A5)&gt;0,FALSE,TRUE)</f>
        <v>1</v>
      </c>
      <c r="I5" s="22" t="str">
        <f t="shared" si="0"/>
        <v>OK</v>
      </c>
      <c r="K5" s="22" t="str">
        <f>VLOOKUP(B5,Distribuições!$A$1:$F$13,6,FALSE)</f>
        <v>Parametro 1: média, Parametro 2: desvio padrão</v>
      </c>
    </row>
    <row r="6" spans="1:11" s="22" customFormat="1" ht="12.75" x14ac:dyDescent="0.2">
      <c r="A6" s="22" t="s">
        <v>108</v>
      </c>
      <c r="B6" s="22" t="s">
        <v>36</v>
      </c>
      <c r="C6" s="22">
        <v>0</v>
      </c>
      <c r="D6" s="22">
        <v>0</v>
      </c>
      <c r="G6" s="22" t="s">
        <v>245</v>
      </c>
      <c r="H6" s="22" t="b">
        <f>IF(COUNTIF(ParametrosSemSeedFixa!$A:$A,Parametros!A6)&gt;0,FALSE,TRUE)</f>
        <v>1</v>
      </c>
      <c r="I6" s="22" t="str">
        <f t="shared" si="0"/>
        <v>OK</v>
      </c>
      <c r="K6" s="22" t="str">
        <f>VLOOKUP(B6,Distribuições!$A$1:$F$13,6,FALSE)</f>
        <v>Parametro 1: média, Parametro 2: desvio padrão</v>
      </c>
    </row>
    <row r="7" spans="1:11" s="22" customFormat="1" ht="12.75" x14ac:dyDescent="0.2">
      <c r="A7" s="22" t="s">
        <v>113</v>
      </c>
      <c r="B7" s="22" t="str">
        <f>VLOOKUP($A7,'Tratamento-Histórico'!$A$2:$M$226,9,FALSE)</f>
        <v>normaltruncada</v>
      </c>
      <c r="C7" s="22">
        <f>VLOOKUP($A7,'Tratamento-Histórico'!$A$2:$M$226,10,FALSE)</f>
        <v>206.24477859010506</v>
      </c>
      <c r="D7" s="22">
        <f>VLOOKUP($A7,'Tratamento-Histórico'!$A$2:$M$226,11,FALSE)</f>
        <v>84.201670173795719</v>
      </c>
      <c r="E7" s="22">
        <f>VLOOKUP($A7,'Tratamento-Histórico'!$A$2:$M$226,12,FALSE)</f>
        <v>0</v>
      </c>
      <c r="F7" s="22">
        <f>VLOOKUP($A7,'Tratamento-Histórico'!$A$2:$M$226,13,FALSE)</f>
        <v>711.45479963287937</v>
      </c>
      <c r="G7" s="22" t="s">
        <v>245</v>
      </c>
      <c r="H7" s="22" t="b">
        <f>IF(COUNTIF(ParametrosSemSeedFixa!$A:$A,Parametros!A7)&gt;0,FALSE,TRUE)</f>
        <v>1</v>
      </c>
      <c r="I7" s="22" t="str">
        <f t="shared" si="0"/>
        <v>OK</v>
      </c>
      <c r="J7" s="22" t="s">
        <v>566</v>
      </c>
      <c r="K7" s="22" t="str">
        <f>VLOOKUP(B7,Distribuições!$A$1:$F$13,6,FALSE)</f>
        <v>Parametro 1: média, Parametro 2: desvio padrão, Parametro 3: mínimo, Parametro 4: máximo</v>
      </c>
    </row>
    <row r="8" spans="1:11" s="22" customFormat="1" ht="12.75" x14ac:dyDescent="0.2">
      <c r="A8" s="22" t="s">
        <v>115</v>
      </c>
      <c r="B8" s="22" t="s">
        <v>36</v>
      </c>
      <c r="C8" s="22">
        <v>0</v>
      </c>
      <c r="D8" s="22">
        <f t="shared" ref="D8" si="1">C8*0.01</f>
        <v>0</v>
      </c>
      <c r="G8" s="22" t="s">
        <v>245</v>
      </c>
      <c r="H8" s="22" t="b">
        <f>IF(COUNTIF(ParametrosSemSeedFixa!$A:$A,Parametros!A8)&gt;0,FALSE,TRUE)</f>
        <v>1</v>
      </c>
      <c r="I8" s="22" t="str">
        <f t="shared" si="0"/>
        <v>OK</v>
      </c>
      <c r="K8" s="22" t="str">
        <f>VLOOKUP(B8,Distribuições!$A$1:$F$13,6,FALSE)</f>
        <v>Parametro 1: média, Parametro 2: desvio padrão</v>
      </c>
    </row>
    <row r="9" spans="1:11" s="22" customFormat="1" ht="12.75" x14ac:dyDescent="0.2">
      <c r="A9" s="22" t="s">
        <v>120</v>
      </c>
      <c r="B9" s="22" t="s">
        <v>36</v>
      </c>
      <c r="C9" s="22">
        <v>0</v>
      </c>
      <c r="D9" s="22">
        <f t="shared" ref="D9" si="2">C9*0.01</f>
        <v>0</v>
      </c>
      <c r="G9" s="22" t="s">
        <v>245</v>
      </c>
      <c r="H9" s="22" t="b">
        <f>IF(COUNTIF(ParametrosSemSeedFixa!$A:$A,Parametros!A9)&gt;0,FALSE,TRUE)</f>
        <v>1</v>
      </c>
      <c r="I9" s="22" t="str">
        <f t="shared" si="0"/>
        <v>OK</v>
      </c>
      <c r="K9" s="22" t="str">
        <f>VLOOKUP(B9,Distribuições!$A$1:$F$13,6,FALSE)</f>
        <v>Parametro 1: média, Parametro 2: desvio padrão</v>
      </c>
    </row>
    <row r="10" spans="1:11" s="22" customFormat="1" ht="12.75" x14ac:dyDescent="0.2">
      <c r="A10" s="22" t="s">
        <v>142</v>
      </c>
      <c r="B10" s="22" t="s">
        <v>36</v>
      </c>
      <c r="C10" s="22">
        <v>0</v>
      </c>
      <c r="D10" s="22">
        <v>0</v>
      </c>
      <c r="G10" s="22" t="s">
        <v>245</v>
      </c>
      <c r="H10" s="22" t="b">
        <f>IF(COUNTIF(ParametrosSemSeedFixa!$A:$A,Parametros!A10)&gt;0,FALSE,TRUE)</f>
        <v>1</v>
      </c>
      <c r="I10" s="22" t="str">
        <f t="shared" si="0"/>
        <v>OK</v>
      </c>
      <c r="K10" s="22" t="str">
        <f>VLOOKUP(B10,Distribuições!$A$1:$F$13,6,FALSE)</f>
        <v>Parametro 1: média, Parametro 2: desvio padrão</v>
      </c>
    </row>
    <row r="11" spans="1:11" s="22" customFormat="1" ht="12.75" x14ac:dyDescent="0.2">
      <c r="A11" s="22" t="s">
        <v>143</v>
      </c>
      <c r="B11" s="22" t="s">
        <v>36</v>
      </c>
      <c r="C11" s="22">
        <v>0</v>
      </c>
      <c r="D11" s="22">
        <v>0</v>
      </c>
      <c r="G11" s="22" t="s">
        <v>245</v>
      </c>
      <c r="H11" s="22" t="b">
        <f>IF(COUNTIF(ParametrosSemSeedFixa!$A:$A,Parametros!A11)&gt;0,FALSE,TRUE)</f>
        <v>1</v>
      </c>
      <c r="I11" s="22" t="str">
        <f t="shared" si="0"/>
        <v>OK</v>
      </c>
      <c r="K11" s="22" t="str">
        <f>VLOOKUP(B11,Distribuições!$A$1:$F$13,6,FALSE)</f>
        <v>Parametro 1: média, Parametro 2: desvio padrão</v>
      </c>
    </row>
    <row r="12" spans="1:11" s="22" customFormat="1" ht="12.75" x14ac:dyDescent="0.2">
      <c r="A12" s="22" t="s">
        <v>156</v>
      </c>
      <c r="B12" s="22" t="s">
        <v>36</v>
      </c>
      <c r="C12" s="22">
        <v>0</v>
      </c>
      <c r="D12" s="22">
        <f t="shared" ref="D12:D13" si="3">C12*0.01</f>
        <v>0</v>
      </c>
      <c r="G12" s="22" t="s">
        <v>245</v>
      </c>
      <c r="H12" s="22" t="b">
        <f>IF(COUNTIF(ParametrosSemSeedFixa!$A:$A,Parametros!A12)&gt;0,FALSE,TRUE)</f>
        <v>1</v>
      </c>
      <c r="I12" s="22" t="str">
        <f t="shared" si="0"/>
        <v>OK</v>
      </c>
      <c r="K12" s="22" t="str">
        <f>VLOOKUP(B12,Distribuições!$A$1:$F$13,6,FALSE)</f>
        <v>Parametro 1: média, Parametro 2: desvio padrão</v>
      </c>
    </row>
    <row r="13" spans="1:11" s="22" customFormat="1" ht="12.75" x14ac:dyDescent="0.2">
      <c r="A13" s="22" t="s">
        <v>157</v>
      </c>
      <c r="B13" s="22" t="s">
        <v>36</v>
      </c>
      <c r="C13" s="22">
        <v>0</v>
      </c>
      <c r="D13" s="22">
        <f t="shared" si="3"/>
        <v>0</v>
      </c>
      <c r="G13" s="22" t="s">
        <v>245</v>
      </c>
      <c r="H13" s="22" t="b">
        <f>IF(COUNTIF(ParametrosSemSeedFixa!$A:$A,Parametros!A13)&gt;0,FALSE,TRUE)</f>
        <v>1</v>
      </c>
      <c r="I13" s="22" t="str">
        <f t="shared" si="0"/>
        <v>OK</v>
      </c>
      <c r="K13" s="22" t="str">
        <f>VLOOKUP(B13,Distribuições!$A$1:$F$13,6,FALSE)</f>
        <v>Parametro 1: média, Parametro 2: desvio padrão</v>
      </c>
    </row>
    <row r="14" spans="1:11" s="22" customFormat="1" ht="12.75" x14ac:dyDescent="0.2">
      <c r="A14" s="22" t="s">
        <v>160</v>
      </c>
      <c r="B14" s="22" t="s">
        <v>36</v>
      </c>
      <c r="C14" s="22">
        <v>0</v>
      </c>
      <c r="D14" s="22">
        <f t="shared" ref="D14" si="4">C14*0.01</f>
        <v>0</v>
      </c>
      <c r="G14" s="22" t="s">
        <v>245</v>
      </c>
      <c r="H14" s="22" t="b">
        <f>IF(COUNTIF(ParametrosSemSeedFixa!$A:$A,Parametros!A14)&gt;0,FALSE,TRUE)</f>
        <v>1</v>
      </c>
      <c r="I14" s="22" t="str">
        <f t="shared" si="0"/>
        <v>OK</v>
      </c>
      <c r="K14" s="22" t="str">
        <f>VLOOKUP(B14,Distribuições!$A$1:$F$13,6,FALSE)</f>
        <v>Parametro 1: média, Parametro 2: desvio padrão</v>
      </c>
    </row>
    <row r="15" spans="1:11" s="22" customFormat="1" ht="12.75" x14ac:dyDescent="0.2">
      <c r="A15" s="22" t="s">
        <v>163</v>
      </c>
      <c r="B15" s="22" t="s">
        <v>36</v>
      </c>
      <c r="C15" s="22">
        <v>0</v>
      </c>
      <c r="D15" s="22">
        <f t="shared" ref="D15" si="5">C15*0.01</f>
        <v>0</v>
      </c>
      <c r="G15" s="22" t="s">
        <v>245</v>
      </c>
      <c r="H15" s="22" t="b">
        <f>IF(COUNTIF(ParametrosSemSeedFixa!$A:$A,Parametros!A15)&gt;0,FALSE,TRUE)</f>
        <v>1</v>
      </c>
      <c r="I15" s="22" t="str">
        <f t="shared" si="0"/>
        <v>OK</v>
      </c>
      <c r="K15" s="22" t="str">
        <f>VLOOKUP(B15,Distribuições!$A$1:$F$13,6,FALSE)</f>
        <v>Parametro 1: média, Parametro 2: desvio padrão</v>
      </c>
    </row>
    <row r="16" spans="1:11" s="22" customFormat="1" ht="12.75" x14ac:dyDescent="0.2">
      <c r="A16" s="22" t="s">
        <v>173</v>
      </c>
      <c r="B16" s="22" t="s">
        <v>36</v>
      </c>
      <c r="C16" s="22">
        <v>0</v>
      </c>
      <c r="D16" s="22">
        <v>0</v>
      </c>
      <c r="G16" s="22" t="s">
        <v>245</v>
      </c>
      <c r="H16" s="22" t="b">
        <f>IF(COUNTIF(ParametrosSemSeedFixa!$A:$A,Parametros!A16)&gt;0,FALSE,TRUE)</f>
        <v>1</v>
      </c>
      <c r="I16" s="22" t="str">
        <f t="shared" si="0"/>
        <v>OK</v>
      </c>
      <c r="K16" s="22" t="str">
        <f>VLOOKUP(B16,Distribuições!$A$1:$F$13,6,FALSE)</f>
        <v>Parametro 1: média, Parametro 2: desvio padrão</v>
      </c>
    </row>
    <row r="17" spans="1:11" s="22" customFormat="1" ht="12.75" x14ac:dyDescent="0.2">
      <c r="A17" s="22" t="s">
        <v>175</v>
      </c>
      <c r="B17" s="22" t="s">
        <v>36</v>
      </c>
      <c r="C17" s="22">
        <v>0</v>
      </c>
      <c r="D17" s="22">
        <f t="shared" ref="D17" si="6">C17*0.01</f>
        <v>0</v>
      </c>
      <c r="G17" s="22" t="s">
        <v>245</v>
      </c>
      <c r="H17" s="22" t="b">
        <f>IF(COUNTIF(ParametrosSemSeedFixa!$A:$A,Parametros!A17)&gt;0,FALSE,TRUE)</f>
        <v>1</v>
      </c>
      <c r="I17" s="22" t="str">
        <f t="shared" si="0"/>
        <v>OK</v>
      </c>
      <c r="K17" s="22" t="str">
        <f>VLOOKUP(B17,Distribuições!$A$1:$F$13,6,FALSE)</f>
        <v>Parametro 1: média, Parametro 2: desvio padrão</v>
      </c>
    </row>
    <row r="18" spans="1:11" s="22" customFormat="1" ht="12.75" x14ac:dyDescent="0.2">
      <c r="A18" s="22" t="s">
        <v>82</v>
      </c>
      <c r="B18" s="22" t="s">
        <v>36</v>
      </c>
      <c r="C18" s="22">
        <v>0</v>
      </c>
      <c r="D18" s="22">
        <v>0</v>
      </c>
      <c r="G18" s="22" t="s">
        <v>245</v>
      </c>
      <c r="H18" s="22" t="b">
        <f>IF(COUNTIF(ParametrosSemSeedFixa!$A:$A,Parametros!A18)&gt;0,FALSE,TRUE)</f>
        <v>1</v>
      </c>
      <c r="I18" s="22" t="str">
        <f t="shared" si="0"/>
        <v>OK</v>
      </c>
      <c r="K18" s="22" t="str">
        <f>VLOOKUP(B18,Distribuições!$A$1:$F$13,6,FALSE)</f>
        <v>Parametro 1: média, Parametro 2: desvio padrão</v>
      </c>
    </row>
    <row r="19" spans="1:11" s="22" customFormat="1" ht="12.75" x14ac:dyDescent="0.2">
      <c r="A19" s="22" t="s">
        <v>187</v>
      </c>
      <c r="B19" s="22" t="s">
        <v>36</v>
      </c>
      <c r="C19" s="22">
        <v>0</v>
      </c>
      <c r="D19" s="22">
        <v>0</v>
      </c>
      <c r="G19" s="22" t="s">
        <v>245</v>
      </c>
      <c r="H19" s="22" t="b">
        <f>IF(COUNTIF(ParametrosSemSeedFixa!$A:$A,Parametros!A19)&gt;0,FALSE,TRUE)</f>
        <v>1</v>
      </c>
      <c r="I19" s="22" t="str">
        <f t="shared" si="0"/>
        <v>OK</v>
      </c>
      <c r="K19" s="22" t="str">
        <f>VLOOKUP(B19,Distribuições!$A$1:$F$13,6,FALSE)</f>
        <v>Parametro 1: média, Parametro 2: desvio padrão</v>
      </c>
    </row>
    <row r="20" spans="1:11" s="22" customFormat="1" ht="12.75" x14ac:dyDescent="0.2">
      <c r="A20" s="22" t="s">
        <v>188</v>
      </c>
      <c r="B20" s="22" t="s">
        <v>36</v>
      </c>
      <c r="C20" s="22">
        <v>0</v>
      </c>
      <c r="D20" s="22">
        <v>0</v>
      </c>
      <c r="G20" s="22" t="s">
        <v>245</v>
      </c>
      <c r="H20" s="22" t="b">
        <f>IF(COUNTIF(ParametrosSemSeedFixa!$A:$A,Parametros!A20)&gt;0,FALSE,TRUE)</f>
        <v>1</v>
      </c>
      <c r="I20" s="22" t="str">
        <f t="shared" si="0"/>
        <v>OK</v>
      </c>
      <c r="K20" s="22" t="str">
        <f>VLOOKUP(B20,Distribuições!$A$1:$F$13,6,FALSE)</f>
        <v>Parametro 1: média, Parametro 2: desvio padrão</v>
      </c>
    </row>
    <row r="21" spans="1:11" s="22" customFormat="1" ht="12.75" x14ac:dyDescent="0.2">
      <c r="A21" s="22" t="s">
        <v>189</v>
      </c>
      <c r="B21" s="22" t="s">
        <v>36</v>
      </c>
      <c r="C21" s="22">
        <v>0</v>
      </c>
      <c r="D21" s="22">
        <v>0</v>
      </c>
      <c r="G21" s="22" t="s">
        <v>245</v>
      </c>
      <c r="H21" s="22" t="b">
        <f>IF(COUNTIF(ParametrosSemSeedFixa!$A:$A,Parametros!A21)&gt;0,FALSE,TRUE)</f>
        <v>1</v>
      </c>
      <c r="I21" s="22" t="str">
        <f t="shared" si="0"/>
        <v>OK</v>
      </c>
      <c r="K21" s="22" t="str">
        <f>VLOOKUP(B21,Distribuições!$A$1:$F$13,6,FALSE)</f>
        <v>Parametro 1: média, Parametro 2: desvio padrão</v>
      </c>
    </row>
    <row r="22" spans="1:11" s="22" customFormat="1" ht="12.75" x14ac:dyDescent="0.2">
      <c r="A22" s="22" t="s">
        <v>190</v>
      </c>
      <c r="B22" s="22" t="s">
        <v>36</v>
      </c>
      <c r="C22" s="22">
        <v>0</v>
      </c>
      <c r="D22" s="22">
        <v>0</v>
      </c>
      <c r="G22" s="22" t="s">
        <v>245</v>
      </c>
      <c r="H22" s="22" t="b">
        <f>IF(COUNTIF(ParametrosSemSeedFixa!$A:$A,Parametros!A22)&gt;0,FALSE,TRUE)</f>
        <v>1</v>
      </c>
      <c r="I22" s="22" t="str">
        <f t="shared" si="0"/>
        <v>OK</v>
      </c>
      <c r="K22" s="22" t="str">
        <f>VLOOKUP(B22,Distribuições!$A$1:$F$13,6,FALSE)</f>
        <v>Parametro 1: média, Parametro 2: desvio padrão</v>
      </c>
    </row>
    <row r="23" spans="1:11" s="22" customFormat="1" ht="12.75" x14ac:dyDescent="0.2">
      <c r="A23" s="22" t="s">
        <v>178</v>
      </c>
      <c r="B23" s="22" t="s">
        <v>36</v>
      </c>
      <c r="C23" s="22">
        <v>0</v>
      </c>
      <c r="D23" s="22">
        <v>0</v>
      </c>
      <c r="G23" s="22" t="s">
        <v>245</v>
      </c>
      <c r="H23" s="22" t="b">
        <f>IF(COUNTIF(ParametrosSemSeedFixa!$A:$A,Parametros!A23)&gt;0,FALSE,TRUE)</f>
        <v>1</v>
      </c>
      <c r="I23" s="22" t="str">
        <f t="shared" si="0"/>
        <v>OK</v>
      </c>
      <c r="K23" s="22" t="str">
        <f>VLOOKUP(B23,Distribuições!$A$1:$F$13,6,FALSE)</f>
        <v>Parametro 1: média, Parametro 2: desvio padrão</v>
      </c>
    </row>
    <row r="24" spans="1:11" s="22" customFormat="1" ht="12.75" x14ac:dyDescent="0.2">
      <c r="A24" s="22" t="s">
        <v>183</v>
      </c>
      <c r="B24" s="22" t="s">
        <v>36</v>
      </c>
      <c r="C24" s="22">
        <v>0</v>
      </c>
      <c r="D24" s="22">
        <v>0</v>
      </c>
      <c r="G24" s="22" t="s">
        <v>245</v>
      </c>
      <c r="H24" s="22" t="b">
        <f>IF(COUNTIF(ParametrosSemSeedFixa!$A:$A,Parametros!A24)&gt;0,FALSE,TRUE)</f>
        <v>1</v>
      </c>
      <c r="I24" s="22" t="str">
        <f t="shared" si="0"/>
        <v>OK</v>
      </c>
      <c r="K24" s="22" t="str">
        <f>VLOOKUP(B24,Distribuições!$A$1:$F$13,6,FALSE)</f>
        <v>Parametro 1: média, Parametro 2: desvio padrão</v>
      </c>
    </row>
    <row r="25" spans="1:11" s="22" customFormat="1" ht="12.75" x14ac:dyDescent="0.2">
      <c r="A25" s="22" t="s">
        <v>184</v>
      </c>
      <c r="B25" s="22" t="s">
        <v>36</v>
      </c>
      <c r="C25" s="22">
        <v>0</v>
      </c>
      <c r="D25" s="22">
        <v>0</v>
      </c>
      <c r="G25" s="22" t="s">
        <v>245</v>
      </c>
      <c r="H25" s="22" t="b">
        <f>IF(COUNTIF(ParametrosSemSeedFixa!$A:$A,Parametros!A25)&gt;0,FALSE,TRUE)</f>
        <v>1</v>
      </c>
      <c r="I25" s="22" t="str">
        <f t="shared" si="0"/>
        <v>OK</v>
      </c>
      <c r="K25" s="22" t="str">
        <f>VLOOKUP(B25,Distribuições!$A$1:$F$13,6,FALSE)</f>
        <v>Parametro 1: média, Parametro 2: desvio padrão</v>
      </c>
    </row>
    <row r="26" spans="1:11" s="22" customFormat="1" ht="12.75" x14ac:dyDescent="0.2">
      <c r="A26" s="22" t="s">
        <v>185</v>
      </c>
      <c r="B26" s="22" t="s">
        <v>36</v>
      </c>
      <c r="C26" s="22">
        <v>0</v>
      </c>
      <c r="D26" s="22">
        <v>0</v>
      </c>
      <c r="G26" s="22" t="s">
        <v>245</v>
      </c>
      <c r="H26" s="22" t="b">
        <f>IF(COUNTIF(ParametrosSemSeedFixa!$A:$A,Parametros!A26)&gt;0,FALSE,TRUE)</f>
        <v>1</v>
      </c>
      <c r="I26" s="22" t="str">
        <f t="shared" si="0"/>
        <v>OK</v>
      </c>
      <c r="K26" s="22" t="str">
        <f>VLOOKUP(B26,Distribuições!$A$1:$F$13,6,FALSE)</f>
        <v>Parametro 1: média, Parametro 2: desvio padrão</v>
      </c>
    </row>
    <row r="27" spans="1:11" s="22" customFormat="1" ht="12.75" x14ac:dyDescent="0.2">
      <c r="A27" s="22" t="s">
        <v>186</v>
      </c>
      <c r="B27" s="22" t="s">
        <v>36</v>
      </c>
      <c r="C27" s="22">
        <v>0</v>
      </c>
      <c r="D27" s="22">
        <v>0</v>
      </c>
      <c r="G27" s="22" t="s">
        <v>245</v>
      </c>
      <c r="H27" s="22" t="b">
        <f>IF(COUNTIF(ParametrosSemSeedFixa!$A:$A,Parametros!A27)&gt;0,FALSE,TRUE)</f>
        <v>1</v>
      </c>
      <c r="I27" s="22" t="str">
        <f t="shared" si="0"/>
        <v>OK</v>
      </c>
      <c r="K27" s="22" t="str">
        <f>VLOOKUP(B27,Distribuições!$A$1:$F$13,6,FALSE)</f>
        <v>Parametro 1: média, Parametro 2: desvio padrão</v>
      </c>
    </row>
    <row r="28" spans="1:11" s="22" customFormat="1" ht="12.75" x14ac:dyDescent="0.2">
      <c r="A28" s="22" t="s">
        <v>79</v>
      </c>
      <c r="B28" s="22" t="s">
        <v>36</v>
      </c>
      <c r="C28" s="22">
        <v>0</v>
      </c>
      <c r="D28" s="22">
        <v>0</v>
      </c>
      <c r="G28" s="22" t="s">
        <v>245</v>
      </c>
      <c r="H28" s="22" t="b">
        <f>IF(COUNTIF(ParametrosSemSeedFixa!$A:$A,Parametros!A28)&gt;0,FALSE,TRUE)</f>
        <v>1</v>
      </c>
      <c r="I28" s="22" t="str">
        <f t="shared" si="0"/>
        <v>OK</v>
      </c>
      <c r="K28" s="22" t="str">
        <f>VLOOKUP(B28,Distribuições!$A$1:$F$13,6,FALSE)</f>
        <v>Parametro 1: média, Parametro 2: desvio padrão</v>
      </c>
    </row>
    <row r="29" spans="1:11" s="22" customFormat="1" ht="12.75" x14ac:dyDescent="0.2">
      <c r="A29" s="22" t="s">
        <v>179</v>
      </c>
      <c r="B29" s="22" t="s">
        <v>36</v>
      </c>
      <c r="C29" s="22">
        <v>0</v>
      </c>
      <c r="D29" s="22">
        <v>0</v>
      </c>
      <c r="G29" s="22" t="s">
        <v>245</v>
      </c>
      <c r="H29" s="22" t="b">
        <f>IF(COUNTIF(ParametrosSemSeedFixa!$A:$A,Parametros!A29)&gt;0,FALSE,TRUE)</f>
        <v>1</v>
      </c>
      <c r="I29" s="22" t="str">
        <f t="shared" si="0"/>
        <v>OK</v>
      </c>
      <c r="K29" s="22" t="str">
        <f>VLOOKUP(B29,Distribuições!$A$1:$F$13,6,FALSE)</f>
        <v>Parametro 1: média, Parametro 2: desvio padrão</v>
      </c>
    </row>
    <row r="30" spans="1:11" s="22" customFormat="1" ht="12.75" x14ac:dyDescent="0.2">
      <c r="A30" s="22" t="s">
        <v>180</v>
      </c>
      <c r="B30" s="22" t="s">
        <v>36</v>
      </c>
      <c r="C30" s="22">
        <v>0</v>
      </c>
      <c r="D30" s="22">
        <v>0</v>
      </c>
      <c r="G30" s="22" t="s">
        <v>245</v>
      </c>
      <c r="H30" s="22" t="b">
        <f>IF(COUNTIF(ParametrosSemSeedFixa!$A:$A,Parametros!A30)&gt;0,FALSE,TRUE)</f>
        <v>1</v>
      </c>
      <c r="I30" s="22" t="str">
        <f t="shared" si="0"/>
        <v>OK</v>
      </c>
      <c r="K30" s="22" t="str">
        <f>VLOOKUP(B30,Distribuições!$A$1:$F$13,6,FALSE)</f>
        <v>Parametro 1: média, Parametro 2: desvio padrão</v>
      </c>
    </row>
    <row r="31" spans="1:11" s="22" customFormat="1" ht="12.75" x14ac:dyDescent="0.2">
      <c r="A31" s="22" t="s">
        <v>181</v>
      </c>
      <c r="B31" s="22" t="s">
        <v>36</v>
      </c>
      <c r="C31" s="22">
        <v>0</v>
      </c>
      <c r="D31" s="22">
        <v>0</v>
      </c>
      <c r="G31" s="22" t="s">
        <v>245</v>
      </c>
      <c r="H31" s="22" t="b">
        <f>IF(COUNTIF(ParametrosSemSeedFixa!$A:$A,Parametros!A31)&gt;0,FALSE,TRUE)</f>
        <v>1</v>
      </c>
      <c r="I31" s="22" t="str">
        <f t="shared" si="0"/>
        <v>OK</v>
      </c>
      <c r="K31" s="22" t="str">
        <f>VLOOKUP(B31,Distribuições!$A$1:$F$13,6,FALSE)</f>
        <v>Parametro 1: média, Parametro 2: desvio padrão</v>
      </c>
    </row>
    <row r="32" spans="1:11" s="22" customFormat="1" ht="12.75" x14ac:dyDescent="0.2">
      <c r="A32" s="22" t="s">
        <v>182</v>
      </c>
      <c r="B32" s="22" t="s">
        <v>36</v>
      </c>
      <c r="C32" s="22">
        <v>0</v>
      </c>
      <c r="D32" s="22">
        <v>0</v>
      </c>
      <c r="G32" s="22" t="s">
        <v>245</v>
      </c>
      <c r="H32" s="22" t="b">
        <f>IF(COUNTIF(ParametrosSemSeedFixa!$A:$A,Parametros!A32)&gt;0,FALSE,TRUE)</f>
        <v>1</v>
      </c>
      <c r="I32" s="22" t="str">
        <f t="shared" si="0"/>
        <v>OK</v>
      </c>
      <c r="K32" s="22" t="str">
        <f>VLOOKUP(B32,Distribuições!$A$1:$F$13,6,FALSE)</f>
        <v>Parametro 1: média, Parametro 2: desvio padrão</v>
      </c>
    </row>
    <row r="33" spans="1:11" s="22" customFormat="1" ht="12.75" x14ac:dyDescent="0.2">
      <c r="A33" s="22" t="s">
        <v>217</v>
      </c>
      <c r="B33" s="22" t="s">
        <v>36</v>
      </c>
      <c r="C33" s="22">
        <v>0</v>
      </c>
      <c r="D33" s="22">
        <v>0</v>
      </c>
      <c r="G33" s="22" t="s">
        <v>245</v>
      </c>
      <c r="H33" s="22" t="b">
        <f>IF(COUNTIF(ParametrosSemSeedFixa!$A:$A,Parametros!A33)&gt;0,FALSE,TRUE)</f>
        <v>1</v>
      </c>
      <c r="I33" s="22" t="str">
        <f t="shared" si="0"/>
        <v>OK</v>
      </c>
      <c r="K33" s="22" t="str">
        <f>VLOOKUP(B33,Distribuições!$A$1:$F$13,6,FALSE)</f>
        <v>Parametro 1: média, Parametro 2: desvio padrão</v>
      </c>
    </row>
    <row r="34" spans="1:11" s="22" customFormat="1" ht="12.75" x14ac:dyDescent="0.2">
      <c r="A34" s="22" t="s">
        <v>218</v>
      </c>
      <c r="B34" s="22" t="s">
        <v>36</v>
      </c>
      <c r="C34" s="22">
        <v>0</v>
      </c>
      <c r="D34" s="22">
        <v>0</v>
      </c>
      <c r="G34" s="22" t="s">
        <v>245</v>
      </c>
      <c r="H34" s="22" t="b">
        <f>IF(COUNTIF(ParametrosSemSeedFixa!$A:$A,Parametros!A34)&gt;0,FALSE,TRUE)</f>
        <v>1</v>
      </c>
      <c r="I34" s="22" t="str">
        <f t="shared" si="0"/>
        <v>OK</v>
      </c>
      <c r="K34" s="22" t="str">
        <f>VLOOKUP(B34,Distribuições!$A$1:$F$13,6,FALSE)</f>
        <v>Parametro 1: média, Parametro 2: desvio padrão</v>
      </c>
    </row>
    <row r="35" spans="1:11" s="22" customFormat="1" ht="12.75" x14ac:dyDescent="0.2">
      <c r="A35" s="22" t="s">
        <v>219</v>
      </c>
      <c r="B35" s="22" t="s">
        <v>36</v>
      </c>
      <c r="C35" s="22">
        <v>0</v>
      </c>
      <c r="D35" s="22">
        <v>0</v>
      </c>
      <c r="G35" s="22" t="s">
        <v>245</v>
      </c>
      <c r="H35" s="22" t="b">
        <f>IF(COUNTIF(ParametrosSemSeedFixa!$A:$A,Parametros!A35)&gt;0,FALSE,TRUE)</f>
        <v>1</v>
      </c>
      <c r="I35" s="22" t="str">
        <f t="shared" si="0"/>
        <v>OK</v>
      </c>
      <c r="K35" s="22" t="str">
        <f>VLOOKUP(B35,Distribuições!$A$1:$F$13,6,FALSE)</f>
        <v>Parametro 1: média, Parametro 2: desvio padrão</v>
      </c>
    </row>
    <row r="36" spans="1:11" s="22" customFormat="1" ht="12.75" x14ac:dyDescent="0.2">
      <c r="A36" s="22" t="s">
        <v>222</v>
      </c>
      <c r="B36" s="22" t="s">
        <v>36</v>
      </c>
      <c r="C36" s="22">
        <v>0</v>
      </c>
      <c r="D36" s="22">
        <v>0</v>
      </c>
      <c r="G36" s="22" t="s">
        <v>245</v>
      </c>
      <c r="H36" s="22" t="b">
        <f>IF(COUNTIF(ParametrosSemSeedFixa!$A:$A,Parametros!A36)&gt;0,FALSE,TRUE)</f>
        <v>1</v>
      </c>
      <c r="I36" s="22" t="str">
        <f t="shared" si="0"/>
        <v>OK</v>
      </c>
      <c r="K36" s="22" t="str">
        <f>VLOOKUP(B36,Distribuições!$A$1:$F$13,6,FALSE)</f>
        <v>Parametro 1: média, Parametro 2: desvio padrão</v>
      </c>
    </row>
    <row r="37" spans="1:11" s="22" customFormat="1" ht="12.75" x14ac:dyDescent="0.2">
      <c r="A37" s="22" t="s">
        <v>223</v>
      </c>
      <c r="B37" s="22" t="s">
        <v>36</v>
      </c>
      <c r="C37" s="22">
        <v>0</v>
      </c>
      <c r="D37" s="22">
        <f t="shared" ref="D37" si="7">C37*0.01</f>
        <v>0</v>
      </c>
      <c r="G37" s="22" t="s">
        <v>245</v>
      </c>
      <c r="H37" s="22" t="b">
        <f>IF(COUNTIF(ParametrosSemSeedFixa!$A:$A,Parametros!A37)&gt;0,FALSE,TRUE)</f>
        <v>1</v>
      </c>
      <c r="I37" s="22" t="str">
        <f t="shared" si="0"/>
        <v>OK</v>
      </c>
      <c r="K37" s="22" t="str">
        <f>VLOOKUP(B37,Distribuições!$A$1:$F$13,6,FALSE)</f>
        <v>Parametro 1: média, Parametro 2: desvio padrão</v>
      </c>
    </row>
    <row r="38" spans="1:11" s="22" customFormat="1" ht="12.75" x14ac:dyDescent="0.2">
      <c r="A38" s="22" t="s">
        <v>202</v>
      </c>
      <c r="B38" s="22" t="str">
        <f>VLOOKUP($A38,'Tratamento-Histórico'!$A$2:$M$226,9,FALSE)</f>
        <v>normaltruncada</v>
      </c>
      <c r="C38" s="22">
        <f>VLOOKUP($A38,'Tratamento-Histórico'!$A$2:$M$226,10,FALSE)</f>
        <v>3283.7117708333335</v>
      </c>
      <c r="D38" s="22">
        <f>VLOOKUP($A38,'Tratamento-Histórico'!$A$2:$M$226,11,FALSE)</f>
        <v>2454.8602500269808</v>
      </c>
      <c r="E38" s="22">
        <f>VLOOKUP($A38,'Tratamento-Histórico'!$A$2:$M$226,12,FALSE)</f>
        <v>0</v>
      </c>
      <c r="F38" s="22">
        <f>VLOOKUP($A38,'Tratamento-Histórico'!$A$2:$M$226,13,FALSE)</f>
        <v>18012.873270995216</v>
      </c>
      <c r="G38" s="22" t="s">
        <v>245</v>
      </c>
      <c r="H38" s="22" t="b">
        <f>IF(COUNTIF(ParametrosSemSeedFixa!$A:$A,Parametros!A38)&gt;0,FALSE,TRUE)</f>
        <v>1</v>
      </c>
      <c r="I38" s="22" t="str">
        <f t="shared" si="0"/>
        <v>OK</v>
      </c>
      <c r="J38" s="22" t="s">
        <v>566</v>
      </c>
      <c r="K38" s="22" t="str">
        <f>VLOOKUP(B38,Distribuições!$A$1:$F$13,6,FALSE)</f>
        <v>Parametro 1: média, Parametro 2: desvio padrão, Parametro 3: mínimo, Parametro 4: máximo</v>
      </c>
    </row>
    <row r="39" spans="1:11" s="22" customFormat="1" ht="12.75" x14ac:dyDescent="0.2">
      <c r="A39" s="22" t="s">
        <v>203</v>
      </c>
      <c r="B39" s="22" t="str">
        <f>VLOOKUP($A39,'Tratamento-Histórico'!$A$2:$M$226,9,FALSE)</f>
        <v>normal</v>
      </c>
      <c r="C39" s="22">
        <f>VLOOKUP($A39,'Tratamento-Histórico'!$A$2:$M$226,10,FALSE)</f>
        <v>0</v>
      </c>
      <c r="D39" s="22">
        <f>VLOOKUP($A39,'Tratamento-Histórico'!$A$2:$M$226,11,FALSE)</f>
        <v>0</v>
      </c>
      <c r="E39" s="22">
        <f>VLOOKUP($A39,'Tratamento-Histórico'!$A$2:$M$226,12,FALSE)</f>
        <v>0</v>
      </c>
      <c r="F39" s="22">
        <f>VLOOKUP($A39,'Tratamento-Histórico'!$A$2:$M$226,13,FALSE)</f>
        <v>0</v>
      </c>
      <c r="G39" s="22" t="s">
        <v>245</v>
      </c>
      <c r="H39" s="22" t="b">
        <f>IF(COUNTIF(ParametrosSemSeedFixa!$A:$A,Parametros!A39)&gt;0,FALSE,TRUE)</f>
        <v>1</v>
      </c>
      <c r="I39" s="22" t="str">
        <f t="shared" si="0"/>
        <v>OK</v>
      </c>
      <c r="J39" s="22" t="s">
        <v>566</v>
      </c>
      <c r="K39" s="22" t="str">
        <f>VLOOKUP(B39,Distribuições!$A$1:$F$13,6,FALSE)</f>
        <v>Parametro 1: média, Parametro 2: desvio padrão</v>
      </c>
    </row>
    <row r="40" spans="1:11" s="22" customFormat="1" ht="12.75" x14ac:dyDescent="0.2">
      <c r="A40" s="22" t="s">
        <v>204</v>
      </c>
      <c r="B40" s="22" t="str">
        <f>VLOOKUP($A40,'Tratamento-Histórico'!$A$2:$M$226,9,FALSE)</f>
        <v>normal</v>
      </c>
      <c r="C40" s="22">
        <f>VLOOKUP($A40,'Tratamento-Histórico'!$A$2:$M$226,10,FALSE)</f>
        <v>0</v>
      </c>
      <c r="D40" s="22">
        <f>VLOOKUP($A40,'Tratamento-Histórico'!$A$2:$M$226,11,FALSE)</f>
        <v>0</v>
      </c>
      <c r="E40" s="22">
        <f>VLOOKUP($A40,'Tratamento-Histórico'!$A$2:$M$226,12,FALSE)</f>
        <v>0</v>
      </c>
      <c r="F40" s="22">
        <f>VLOOKUP($A40,'Tratamento-Histórico'!$A$2:$M$226,13,FALSE)</f>
        <v>0</v>
      </c>
      <c r="G40" s="22" t="s">
        <v>245</v>
      </c>
      <c r="H40" s="22" t="b">
        <f>IF(COUNTIF(ParametrosSemSeedFixa!$A:$A,Parametros!A40)&gt;0,FALSE,TRUE)</f>
        <v>1</v>
      </c>
      <c r="I40" s="22" t="str">
        <f t="shared" si="0"/>
        <v>OK</v>
      </c>
      <c r="J40" s="22" t="s">
        <v>566</v>
      </c>
      <c r="K40" s="22" t="str">
        <f>VLOOKUP(B40,Distribuições!$A$1:$F$13,6,FALSE)</f>
        <v>Parametro 1: média, Parametro 2: desvio padrão</v>
      </c>
    </row>
    <row r="41" spans="1:11" s="22" customFormat="1" ht="12.75" x14ac:dyDescent="0.2">
      <c r="A41" s="22" t="s">
        <v>205</v>
      </c>
      <c r="B41" s="22" t="str">
        <f>VLOOKUP($A41,'Tratamento-Histórico'!$A$2:$M$226,9,FALSE)</f>
        <v>normal</v>
      </c>
      <c r="C41" s="22">
        <f>VLOOKUP($A41,'Tratamento-Histórico'!$A$2:$M$226,10,FALSE)</f>
        <v>0</v>
      </c>
      <c r="D41" s="22">
        <f>VLOOKUP($A41,'Tratamento-Histórico'!$A$2:$M$226,11,FALSE)</f>
        <v>0</v>
      </c>
      <c r="E41" s="22">
        <f>VLOOKUP($A41,'Tratamento-Histórico'!$A$2:$M$226,12,FALSE)</f>
        <v>0</v>
      </c>
      <c r="F41" s="22">
        <f>VLOOKUP($A41,'Tratamento-Histórico'!$A$2:$M$226,13,FALSE)</f>
        <v>0</v>
      </c>
      <c r="G41" s="22" t="s">
        <v>245</v>
      </c>
      <c r="H41" s="22" t="b">
        <f>IF(COUNTIF(ParametrosSemSeedFixa!$A:$A,Parametros!A41)&gt;0,FALSE,TRUE)</f>
        <v>1</v>
      </c>
      <c r="I41" s="22" t="str">
        <f t="shared" si="0"/>
        <v>OK</v>
      </c>
      <c r="J41" s="22" t="s">
        <v>566</v>
      </c>
      <c r="K41" s="22" t="str">
        <f>VLOOKUP(B41,Distribuições!$A$1:$F$13,6,FALSE)</f>
        <v>Parametro 1: média, Parametro 2: desvio padrão</v>
      </c>
    </row>
    <row r="42" spans="1:11" s="22" customFormat="1" ht="12.75" x14ac:dyDescent="0.2">
      <c r="A42" s="22" t="s">
        <v>237</v>
      </c>
      <c r="B42" s="22" t="str">
        <f>VLOOKUP($G42&amp;$A42,Eventos!$A:$I,3,FALSE)</f>
        <v>normaltruncada</v>
      </c>
      <c r="C42" s="22">
        <f>VLOOKUP($G42&amp;$A42,Eventos!$A:$I,4,FALSE)</f>
        <v>0.16823340670781092</v>
      </c>
      <c r="D42" s="22">
        <f>VLOOKUP($G42&amp;$A42,Eventos!$A:$I,5,FALSE)</f>
        <v>4.4964499050289319E-2</v>
      </c>
      <c r="E42" s="22">
        <f>VLOOKUP($G42&amp;$A42,Eventos!$A:$I,6,FALSE)</f>
        <v>0</v>
      </c>
      <c r="F42" s="22">
        <f>VLOOKUP($G42&amp;$A42,Eventos!$A:$I,7,FALSE)</f>
        <v>1</v>
      </c>
      <c r="G42" s="22" t="s">
        <v>245</v>
      </c>
      <c r="H42" s="22" t="b">
        <f>IF(COUNTIF(ParametrosSemSeedFixa!$A:$A,Parametros!A42)&gt;0,FALSE,TRUE)</f>
        <v>1</v>
      </c>
      <c r="I42" s="22" t="str">
        <f t="shared" si="0"/>
        <v>OK</v>
      </c>
      <c r="J42" s="22" t="s">
        <v>300</v>
      </c>
      <c r="K42" s="22" t="str">
        <f>VLOOKUP(B42,Distribuições!$A$1:$F$13,6,FALSE)</f>
        <v>Parametro 1: média, Parametro 2: desvio padrão, Parametro 3: mínimo, Parametro 4: máximo</v>
      </c>
    </row>
    <row r="43" spans="1:11" s="22" customFormat="1" ht="12.75" x14ac:dyDescent="0.2">
      <c r="A43" s="22" t="s">
        <v>241</v>
      </c>
      <c r="B43" s="22" t="str">
        <f>VLOOKUP($G43&amp;$A43,Eventos!$A:$I,3,FALSE)</f>
        <v>normaltruncada</v>
      </c>
      <c r="C43" s="22">
        <f>VLOOKUP($G43&amp;$A43,Eventos!$A:$I,4,FALSE)</f>
        <v>8.3293980754900448E-3</v>
      </c>
      <c r="D43" s="22">
        <f>VLOOKUP($G43&amp;$A43,Eventos!$A:$I,5,FALSE)</f>
        <v>5.0999505349728505E-3</v>
      </c>
      <c r="E43" s="22">
        <f>VLOOKUP($G43&amp;$A43,Eventos!$A:$I,6,FALSE)</f>
        <v>0</v>
      </c>
      <c r="F43" s="22">
        <f>VLOOKUP($G43&amp;$A43,Eventos!$A:$I,7,FALSE)</f>
        <v>1</v>
      </c>
      <c r="G43" s="22" t="s">
        <v>245</v>
      </c>
      <c r="H43" s="22" t="b">
        <f>IF(COUNTIF(ParametrosSemSeedFixa!$A:$A,Parametros!A43)&gt;0,FALSE,TRUE)</f>
        <v>1</v>
      </c>
      <c r="I43" s="22" t="str">
        <f t="shared" si="0"/>
        <v>OK</v>
      </c>
      <c r="J43" s="22" t="s">
        <v>300</v>
      </c>
      <c r="K43" s="22" t="str">
        <f>VLOOKUP(B43,Distribuições!$A$1:$F$13,6,FALSE)</f>
        <v>Parametro 1: média, Parametro 2: desvio padrão, Parametro 3: mínimo, Parametro 4: máximo</v>
      </c>
    </row>
    <row r="44" spans="1:11" s="22" customFormat="1" ht="12.75" x14ac:dyDescent="0.2">
      <c r="A44" s="22" t="s">
        <v>229</v>
      </c>
      <c r="B44" s="22" t="str">
        <f>VLOOKUP($G44&amp;$A44,Eventos!$A:$I,3,FALSE)</f>
        <v>normaltruncada</v>
      </c>
      <c r="C44" s="22">
        <f>VLOOKUP($G44&amp;$A44,Eventos!$A:$I,4,FALSE)</f>
        <v>7.339106380609324E-2</v>
      </c>
      <c r="D44" s="22">
        <f>VLOOKUP($G44&amp;$A44,Eventos!$A:$I,5,FALSE)</f>
        <v>3.6610590636467551E-2</v>
      </c>
      <c r="E44" s="22">
        <f>VLOOKUP($G44&amp;$A44,Eventos!$A:$I,6,FALSE)</f>
        <v>0</v>
      </c>
      <c r="F44" s="22">
        <f>VLOOKUP($G44&amp;$A44,Eventos!$A:$I,7,FALSE)</f>
        <v>1</v>
      </c>
      <c r="G44" s="22" t="s">
        <v>245</v>
      </c>
      <c r="H44" s="22" t="b">
        <f>IF(COUNTIF(ParametrosSemSeedFixa!$A:$A,Parametros!A44)&gt;0,FALSE,TRUE)</f>
        <v>1</v>
      </c>
      <c r="I44" s="22" t="str">
        <f t="shared" si="0"/>
        <v>OK</v>
      </c>
      <c r="J44" s="22" t="s">
        <v>300</v>
      </c>
      <c r="K44" s="22" t="str">
        <f>VLOOKUP(B44,Distribuições!$A$1:$F$13,6,FALSE)</f>
        <v>Parametro 1: média, Parametro 2: desvio padrão, Parametro 3: mínimo, Parametro 4: máximo</v>
      </c>
    </row>
    <row r="45" spans="1:11" s="22" customFormat="1" ht="12.75" x14ac:dyDescent="0.2">
      <c r="A45" s="22" t="s">
        <v>233</v>
      </c>
      <c r="B45" s="22" t="str">
        <f>VLOOKUP($G45&amp;$A45,Eventos!$A:$I,3,FALSE)</f>
        <v>normaltruncada</v>
      </c>
      <c r="C45" s="22">
        <f>VLOOKUP($G45&amp;$A45,Eventos!$A:$I,4,FALSE)</f>
        <v>0</v>
      </c>
      <c r="D45" s="22">
        <f>VLOOKUP($G45&amp;$A45,Eventos!$A:$I,5,FALSE)</f>
        <v>0</v>
      </c>
      <c r="E45" s="22">
        <f>VLOOKUP($G45&amp;$A45,Eventos!$A:$I,6,FALSE)</f>
        <v>0</v>
      </c>
      <c r="F45" s="22">
        <f>VLOOKUP($G45&amp;$A45,Eventos!$A:$I,7,FALSE)</f>
        <v>1</v>
      </c>
      <c r="G45" s="22" t="s">
        <v>245</v>
      </c>
      <c r="H45" s="22" t="b">
        <f>IF(COUNTIF(ParametrosSemSeedFixa!$A:$A,Parametros!A45)&gt;0,FALSE,TRUE)</f>
        <v>1</v>
      </c>
      <c r="I45" s="22" t="str">
        <f t="shared" si="0"/>
        <v>OK</v>
      </c>
      <c r="J45" s="22" t="s">
        <v>300</v>
      </c>
      <c r="K45" s="22" t="str">
        <f>VLOOKUP(B45,Distribuições!$A$1:$F$13,6,FALSE)</f>
        <v>Parametro 1: média, Parametro 2: desvio padrão, Parametro 3: mínimo, Parametro 4: máximo</v>
      </c>
    </row>
    <row r="46" spans="1:11" s="22" customFormat="1" ht="12.75" x14ac:dyDescent="0.2">
      <c r="A46" s="22" t="s">
        <v>238</v>
      </c>
      <c r="B46" s="22" t="str">
        <f>VLOOKUP($G46&amp;$A46,Eventos!$A:$I,3,FALSE)</f>
        <v>normaltruncada</v>
      </c>
      <c r="C46" s="22">
        <f>VLOOKUP($G46&amp;$A46,Eventos!$A:$I,4,FALSE)</f>
        <v>6.385696040868454E-4</v>
      </c>
      <c r="D46" s="22">
        <f>VLOOKUP($G46&amp;$A46,Eventos!$A:$I,5,FALSE)</f>
        <v>1.4278850431033139E-3</v>
      </c>
      <c r="E46" s="22">
        <f>VLOOKUP($G46&amp;$A46,Eventos!$A:$I,6,FALSE)</f>
        <v>0</v>
      </c>
      <c r="F46" s="22">
        <f>VLOOKUP($G46&amp;$A46,Eventos!$A:$I,7,FALSE)</f>
        <v>1</v>
      </c>
      <c r="G46" s="22" t="s">
        <v>245</v>
      </c>
      <c r="H46" s="22" t="b">
        <f>IF(COUNTIF(ParametrosSemSeedFixa!$A:$A,Parametros!A46)&gt;0,FALSE,TRUE)</f>
        <v>1</v>
      </c>
      <c r="I46" s="22" t="str">
        <f t="shared" si="0"/>
        <v>OK</v>
      </c>
      <c r="J46" s="22" t="s">
        <v>300</v>
      </c>
      <c r="K46" s="22" t="str">
        <f>VLOOKUP(B46,Distribuições!$A$1:$F$13,6,FALSE)</f>
        <v>Parametro 1: média, Parametro 2: desvio padrão, Parametro 3: mínimo, Parametro 4: máximo</v>
      </c>
    </row>
    <row r="47" spans="1:11" s="22" customFormat="1" ht="12.75" x14ac:dyDescent="0.2">
      <c r="A47" s="22" t="s">
        <v>242</v>
      </c>
      <c r="B47" s="22" t="str">
        <f>VLOOKUP($G47&amp;$A47,Eventos!$A:$I,3,FALSE)</f>
        <v>normaltruncada</v>
      </c>
      <c r="C47" s="22">
        <f>VLOOKUP($G47&amp;$A47,Eventos!$A:$I,4,FALSE)</f>
        <v>6.385696040868454E-4</v>
      </c>
      <c r="D47" s="22">
        <f>VLOOKUP($G47&amp;$A47,Eventos!$A:$I,5,FALSE)</f>
        <v>1.4278850431033139E-3</v>
      </c>
      <c r="E47" s="22">
        <f>VLOOKUP($G47&amp;$A47,Eventos!$A:$I,6,FALSE)</f>
        <v>0</v>
      </c>
      <c r="F47" s="22">
        <f>VLOOKUP($G47&amp;$A47,Eventos!$A:$I,7,FALSE)</f>
        <v>1</v>
      </c>
      <c r="G47" s="22" t="s">
        <v>245</v>
      </c>
      <c r="H47" s="22" t="b">
        <f>IF(COUNTIF(ParametrosSemSeedFixa!$A:$A,Parametros!A47)&gt;0,FALSE,TRUE)</f>
        <v>1</v>
      </c>
      <c r="I47" s="22" t="str">
        <f t="shared" si="0"/>
        <v>OK</v>
      </c>
      <c r="J47" s="22" t="s">
        <v>300</v>
      </c>
      <c r="K47" s="22" t="str">
        <f>VLOOKUP(B47,Distribuições!$A$1:$F$13,6,FALSE)</f>
        <v>Parametro 1: média, Parametro 2: desvio padrão, Parametro 3: mínimo, Parametro 4: máximo</v>
      </c>
    </row>
    <row r="48" spans="1:11" s="22" customFormat="1" ht="12.75" x14ac:dyDescent="0.2">
      <c r="A48" s="22" t="s">
        <v>230</v>
      </c>
      <c r="B48" s="22" t="str">
        <f>VLOOKUP($G48&amp;$A48,Eventos!$A:$I,3,FALSE)</f>
        <v>normaltruncada</v>
      </c>
      <c r="C48" s="22">
        <f>VLOOKUP($G48&amp;$A48,Eventos!$A:$I,4,FALSE)</f>
        <v>0</v>
      </c>
      <c r="D48" s="22">
        <f>VLOOKUP($G48&amp;$A48,Eventos!$A:$I,5,FALSE)</f>
        <v>0</v>
      </c>
      <c r="E48" s="22">
        <f>VLOOKUP($G48&amp;$A48,Eventos!$A:$I,6,FALSE)</f>
        <v>0</v>
      </c>
      <c r="F48" s="22">
        <f>VLOOKUP($G48&amp;$A48,Eventos!$A:$I,7,FALSE)</f>
        <v>1</v>
      </c>
      <c r="G48" s="22" t="s">
        <v>245</v>
      </c>
      <c r="H48" s="22" t="b">
        <f>IF(COUNTIF(ParametrosSemSeedFixa!$A:$A,Parametros!A48)&gt;0,FALSE,TRUE)</f>
        <v>1</v>
      </c>
      <c r="I48" s="22" t="str">
        <f t="shared" si="0"/>
        <v>OK</v>
      </c>
      <c r="J48" s="22" t="s">
        <v>300</v>
      </c>
      <c r="K48" s="22" t="str">
        <f>VLOOKUP(B48,Distribuições!$A$1:$F$13,6,FALSE)</f>
        <v>Parametro 1: média, Parametro 2: desvio padrão, Parametro 3: mínimo, Parametro 4: máximo</v>
      </c>
    </row>
    <row r="49" spans="1:11" s="22" customFormat="1" ht="12.75" x14ac:dyDescent="0.2">
      <c r="A49" s="22" t="s">
        <v>234</v>
      </c>
      <c r="B49" s="22" t="str">
        <f>VLOOKUP($G49&amp;$A49,Eventos!$A:$I,3,FALSE)</f>
        <v>normaltruncada</v>
      </c>
      <c r="C49" s="22">
        <f>VLOOKUP($G49&amp;$A49,Eventos!$A:$I,4,FALSE)</f>
        <v>0</v>
      </c>
      <c r="D49" s="22">
        <f>VLOOKUP($G49&amp;$A49,Eventos!$A:$I,5,FALSE)</f>
        <v>0</v>
      </c>
      <c r="E49" s="22">
        <f>VLOOKUP($G49&amp;$A49,Eventos!$A:$I,6,FALSE)</f>
        <v>0</v>
      </c>
      <c r="F49" s="22">
        <f>VLOOKUP($G49&amp;$A49,Eventos!$A:$I,7,FALSE)</f>
        <v>1</v>
      </c>
      <c r="G49" s="22" t="s">
        <v>245</v>
      </c>
      <c r="H49" s="22" t="b">
        <f>IF(COUNTIF(ParametrosSemSeedFixa!$A:$A,Parametros!A49)&gt;0,FALSE,TRUE)</f>
        <v>1</v>
      </c>
      <c r="I49" s="22" t="str">
        <f t="shared" si="0"/>
        <v>OK</v>
      </c>
      <c r="J49" s="22" t="s">
        <v>300</v>
      </c>
      <c r="K49" s="22" t="str">
        <f>VLOOKUP(B49,Distribuições!$A$1:$F$13,6,FALSE)</f>
        <v>Parametro 1: média, Parametro 2: desvio padrão, Parametro 3: mínimo, Parametro 4: máximo</v>
      </c>
    </row>
    <row r="50" spans="1:11" s="22" customFormat="1" ht="12.75" x14ac:dyDescent="0.2">
      <c r="A50" s="22" t="s">
        <v>239</v>
      </c>
      <c r="B50" s="22" t="str">
        <f>VLOOKUP($G50&amp;$A50,Eventos!$A:$I,3,FALSE)</f>
        <v>normaltruncada</v>
      </c>
      <c r="C50" s="22">
        <f>VLOOKUP($G50&amp;$A50,Eventos!$A:$I,4,FALSE)</f>
        <v>0</v>
      </c>
      <c r="D50" s="22">
        <f>VLOOKUP($G50&amp;$A50,Eventos!$A:$I,5,FALSE)</f>
        <v>0</v>
      </c>
      <c r="E50" s="22">
        <f>VLOOKUP($G50&amp;$A50,Eventos!$A:$I,6,FALSE)</f>
        <v>0</v>
      </c>
      <c r="F50" s="22">
        <f>VLOOKUP($G50&amp;$A50,Eventos!$A:$I,7,FALSE)</f>
        <v>1</v>
      </c>
      <c r="G50" s="22" t="s">
        <v>245</v>
      </c>
      <c r="H50" s="22" t="b">
        <f>IF(COUNTIF(ParametrosSemSeedFixa!$A:$A,Parametros!A50)&gt;0,FALSE,TRUE)</f>
        <v>1</v>
      </c>
      <c r="I50" s="22" t="str">
        <f t="shared" si="0"/>
        <v>OK</v>
      </c>
      <c r="J50" s="22" t="s">
        <v>300</v>
      </c>
      <c r="K50" s="22" t="str">
        <f>VLOOKUP(B50,Distribuições!$A$1:$F$13,6,FALSE)</f>
        <v>Parametro 1: média, Parametro 2: desvio padrão, Parametro 3: mínimo, Parametro 4: máximo</v>
      </c>
    </row>
    <row r="51" spans="1:11" s="22" customFormat="1" ht="12.75" x14ac:dyDescent="0.2">
      <c r="A51" s="22" t="s">
        <v>243</v>
      </c>
      <c r="B51" s="22" t="str">
        <f>VLOOKUP($G51&amp;$A51,Eventos!$A:$I,3,FALSE)</f>
        <v>normaltruncada</v>
      </c>
      <c r="C51" s="22">
        <f>VLOOKUP($G51&amp;$A51,Eventos!$A:$I,4,FALSE)</f>
        <v>0</v>
      </c>
      <c r="D51" s="22">
        <f>VLOOKUP($G51&amp;$A51,Eventos!$A:$I,5,FALSE)</f>
        <v>0</v>
      </c>
      <c r="E51" s="22">
        <f>VLOOKUP($G51&amp;$A51,Eventos!$A:$I,6,FALSE)</f>
        <v>0</v>
      </c>
      <c r="F51" s="22">
        <f>VLOOKUP($G51&amp;$A51,Eventos!$A:$I,7,FALSE)</f>
        <v>1</v>
      </c>
      <c r="G51" s="22" t="s">
        <v>245</v>
      </c>
      <c r="H51" s="22" t="b">
        <f>IF(COUNTIF(ParametrosSemSeedFixa!$A:$A,Parametros!A51)&gt;0,FALSE,TRUE)</f>
        <v>1</v>
      </c>
      <c r="I51" s="22" t="str">
        <f t="shared" si="0"/>
        <v>OK</v>
      </c>
      <c r="J51" s="22" t="s">
        <v>300</v>
      </c>
      <c r="K51" s="22" t="str">
        <f>VLOOKUP(B51,Distribuições!$A$1:$F$13,6,FALSE)</f>
        <v>Parametro 1: média, Parametro 2: desvio padrão, Parametro 3: mínimo, Parametro 4: máximo</v>
      </c>
    </row>
    <row r="52" spans="1:11" s="22" customFormat="1" ht="12.75" x14ac:dyDescent="0.2">
      <c r="A52" s="22" t="s">
        <v>231</v>
      </c>
      <c r="B52" s="22" t="str">
        <f>VLOOKUP($G52&amp;$A52,Eventos!$A:$I,3,FALSE)</f>
        <v>normaltruncada</v>
      </c>
      <c r="C52" s="22">
        <f>VLOOKUP($G52&amp;$A52,Eventos!$A:$I,4,FALSE)</f>
        <v>0</v>
      </c>
      <c r="D52" s="22">
        <f>VLOOKUP($G52&amp;$A52,Eventos!$A:$I,5,FALSE)</f>
        <v>0</v>
      </c>
      <c r="E52" s="22">
        <f>VLOOKUP($G52&amp;$A52,Eventos!$A:$I,6,FALSE)</f>
        <v>0</v>
      </c>
      <c r="F52" s="22">
        <f>VLOOKUP($G52&amp;$A52,Eventos!$A:$I,7,FALSE)</f>
        <v>1</v>
      </c>
      <c r="G52" s="22" t="s">
        <v>245</v>
      </c>
      <c r="H52" s="22" t="b">
        <f>IF(COUNTIF(ParametrosSemSeedFixa!$A:$A,Parametros!A52)&gt;0,FALSE,TRUE)</f>
        <v>1</v>
      </c>
      <c r="I52" s="22" t="str">
        <f t="shared" si="0"/>
        <v>OK</v>
      </c>
      <c r="J52" s="22" t="s">
        <v>300</v>
      </c>
      <c r="K52" s="22" t="str">
        <f>VLOOKUP(B52,Distribuições!$A$1:$F$13,6,FALSE)</f>
        <v>Parametro 1: média, Parametro 2: desvio padrão, Parametro 3: mínimo, Parametro 4: máximo</v>
      </c>
    </row>
    <row r="53" spans="1:11" s="22" customFormat="1" ht="12.75" x14ac:dyDescent="0.2">
      <c r="A53" s="22" t="s">
        <v>235</v>
      </c>
      <c r="B53" s="22" t="str">
        <f>VLOOKUP($G53&amp;$A53,Eventos!$A:$I,3,FALSE)</f>
        <v>normaltruncada</v>
      </c>
      <c r="C53" s="22">
        <f>VLOOKUP($G53&amp;$A53,Eventos!$A:$I,4,FALSE)</f>
        <v>0</v>
      </c>
      <c r="D53" s="22">
        <f>VLOOKUP($G53&amp;$A53,Eventos!$A:$I,5,FALSE)</f>
        <v>0</v>
      </c>
      <c r="E53" s="22">
        <f>VLOOKUP($G53&amp;$A53,Eventos!$A:$I,6,FALSE)</f>
        <v>0</v>
      </c>
      <c r="F53" s="22">
        <f>VLOOKUP($G53&amp;$A53,Eventos!$A:$I,7,FALSE)</f>
        <v>1</v>
      </c>
      <c r="G53" s="22" t="s">
        <v>245</v>
      </c>
      <c r="H53" s="22" t="b">
        <f>IF(COUNTIF(ParametrosSemSeedFixa!$A:$A,Parametros!A53)&gt;0,FALSE,TRUE)</f>
        <v>1</v>
      </c>
      <c r="I53" s="22" t="str">
        <f t="shared" si="0"/>
        <v>OK</v>
      </c>
      <c r="J53" s="22" t="s">
        <v>300</v>
      </c>
      <c r="K53" s="22" t="str">
        <f>VLOOKUP(B53,Distribuições!$A$1:$F$13,6,FALSE)</f>
        <v>Parametro 1: média, Parametro 2: desvio padrão, Parametro 3: mínimo, Parametro 4: máximo</v>
      </c>
    </row>
    <row r="54" spans="1:11" s="22" customFormat="1" ht="12.75" x14ac:dyDescent="0.2">
      <c r="A54" s="22" t="s">
        <v>240</v>
      </c>
      <c r="B54" s="22" t="str">
        <f>VLOOKUP($G54&amp;$A54,Eventos!$A:$I,3,FALSE)</f>
        <v>normaltruncada</v>
      </c>
      <c r="C54" s="22">
        <f>VLOOKUP($G54&amp;$A54,Eventos!$A:$I,4,FALSE)</f>
        <v>0</v>
      </c>
      <c r="D54" s="22">
        <f>VLOOKUP($G54&amp;$A54,Eventos!$A:$I,5,FALSE)</f>
        <v>0</v>
      </c>
      <c r="E54" s="22">
        <f>VLOOKUP($G54&amp;$A54,Eventos!$A:$I,6,FALSE)</f>
        <v>0</v>
      </c>
      <c r="F54" s="22">
        <f>VLOOKUP($G54&amp;$A54,Eventos!$A:$I,7,FALSE)</f>
        <v>1</v>
      </c>
      <c r="G54" s="22" t="s">
        <v>245</v>
      </c>
      <c r="H54" s="22" t="b">
        <f>IF(COUNTIF(ParametrosSemSeedFixa!$A:$A,Parametros!A54)&gt;0,FALSE,TRUE)</f>
        <v>1</v>
      </c>
      <c r="I54" s="22" t="str">
        <f t="shared" si="0"/>
        <v>OK</v>
      </c>
      <c r="J54" s="22" t="s">
        <v>300</v>
      </c>
      <c r="K54" s="22" t="str">
        <f>VLOOKUP(B54,Distribuições!$A$1:$F$13,6,FALSE)</f>
        <v>Parametro 1: média, Parametro 2: desvio padrão, Parametro 3: mínimo, Parametro 4: máximo</v>
      </c>
    </row>
    <row r="55" spans="1:11" s="22" customFormat="1" ht="12.75" x14ac:dyDescent="0.2">
      <c r="A55" s="22" t="s">
        <v>244</v>
      </c>
      <c r="B55" s="22" t="str">
        <f>VLOOKUP($G55&amp;$A55,Eventos!$A:$I,3,FALSE)</f>
        <v>normaltruncada</v>
      </c>
      <c r="C55" s="22">
        <f>VLOOKUP($G55&amp;$A55,Eventos!$A:$I,4,FALSE)</f>
        <v>0</v>
      </c>
      <c r="D55" s="22">
        <f>VLOOKUP($G55&amp;$A55,Eventos!$A:$I,5,FALSE)</f>
        <v>0</v>
      </c>
      <c r="E55" s="22">
        <f>VLOOKUP($G55&amp;$A55,Eventos!$A:$I,6,FALSE)</f>
        <v>0</v>
      </c>
      <c r="F55" s="22">
        <f>VLOOKUP($G55&amp;$A55,Eventos!$A:$I,7,FALSE)</f>
        <v>1</v>
      </c>
      <c r="G55" s="22" t="s">
        <v>245</v>
      </c>
      <c r="H55" s="22" t="b">
        <f>IF(COUNTIF(ParametrosSemSeedFixa!$A:$A,Parametros!A55)&gt;0,FALSE,TRUE)</f>
        <v>1</v>
      </c>
      <c r="I55" s="22" t="str">
        <f t="shared" si="0"/>
        <v>OK</v>
      </c>
      <c r="J55" s="22" t="s">
        <v>300</v>
      </c>
      <c r="K55" s="22" t="str">
        <f>VLOOKUP(B55,Distribuições!$A$1:$F$13,6,FALSE)</f>
        <v>Parametro 1: média, Parametro 2: desvio padrão, Parametro 3: mínimo, Parametro 4: máximo</v>
      </c>
    </row>
    <row r="56" spans="1:11" s="22" customFormat="1" ht="12.75" x14ac:dyDescent="0.2">
      <c r="A56" s="22" t="s">
        <v>232</v>
      </c>
      <c r="B56" s="22" t="str">
        <f>VLOOKUP($G56&amp;$A56,Eventos!$A:$I,3,FALSE)</f>
        <v>normaltruncada</v>
      </c>
      <c r="C56" s="22">
        <f>VLOOKUP($G56&amp;$A56,Eventos!$A:$I,4,FALSE)</f>
        <v>0</v>
      </c>
      <c r="D56" s="22">
        <f>VLOOKUP($G56&amp;$A56,Eventos!$A:$I,5,FALSE)</f>
        <v>0</v>
      </c>
      <c r="E56" s="22">
        <f>VLOOKUP($G56&amp;$A56,Eventos!$A:$I,6,FALSE)</f>
        <v>0</v>
      </c>
      <c r="F56" s="22">
        <f>VLOOKUP($G56&amp;$A56,Eventos!$A:$I,7,FALSE)</f>
        <v>1</v>
      </c>
      <c r="G56" s="22" t="s">
        <v>245</v>
      </c>
      <c r="H56" s="22" t="b">
        <f>IF(COUNTIF(ParametrosSemSeedFixa!$A:$A,Parametros!A56)&gt;0,FALSE,TRUE)</f>
        <v>1</v>
      </c>
      <c r="I56" s="22" t="str">
        <f t="shared" si="0"/>
        <v>OK</v>
      </c>
      <c r="J56" s="22" t="s">
        <v>300</v>
      </c>
      <c r="K56" s="22" t="str">
        <f>VLOOKUP(B56,Distribuições!$A$1:$F$13,6,FALSE)</f>
        <v>Parametro 1: média, Parametro 2: desvio padrão, Parametro 3: mínimo, Parametro 4: máximo</v>
      </c>
    </row>
    <row r="57" spans="1:11" s="22" customFormat="1" ht="12.75" x14ac:dyDescent="0.2">
      <c r="A57" s="22" t="s">
        <v>236</v>
      </c>
      <c r="B57" s="22" t="str">
        <f>VLOOKUP($G57&amp;$A57,Eventos!$A:$I,3,FALSE)</f>
        <v>normaltruncada</v>
      </c>
      <c r="C57" s="22">
        <f>VLOOKUP($G57&amp;$A57,Eventos!$A:$I,4,FALSE)</f>
        <v>0</v>
      </c>
      <c r="D57" s="22">
        <f>VLOOKUP($G57&amp;$A57,Eventos!$A:$I,5,FALSE)</f>
        <v>0</v>
      </c>
      <c r="E57" s="22">
        <f>VLOOKUP($G57&amp;$A57,Eventos!$A:$I,6,FALSE)</f>
        <v>0</v>
      </c>
      <c r="F57" s="22">
        <f>VLOOKUP($G57&amp;$A57,Eventos!$A:$I,7,FALSE)</f>
        <v>1</v>
      </c>
      <c r="G57" s="22" t="s">
        <v>245</v>
      </c>
      <c r="H57" s="22" t="b">
        <f>IF(COUNTIF(ParametrosSemSeedFixa!$A:$A,Parametros!A57)&gt;0,FALSE,TRUE)</f>
        <v>1</v>
      </c>
      <c r="I57" s="22" t="str">
        <f t="shared" si="0"/>
        <v>OK</v>
      </c>
      <c r="J57" s="22" t="s">
        <v>300</v>
      </c>
      <c r="K57" s="22" t="str">
        <f>VLOOKUP(B57,Distribuições!$A$1:$F$13,6,FALSE)</f>
        <v>Parametro 1: média, Parametro 2: desvio padrão, Parametro 3: mínimo, Parametro 4: máximo</v>
      </c>
    </row>
    <row r="58" spans="1:11" s="22" customFormat="1" ht="12.75" x14ac:dyDescent="0.2">
      <c r="A58" s="22" t="s">
        <v>50</v>
      </c>
      <c r="B58" s="22" t="str">
        <f>VLOOKUP($G58&amp;$A58,Eventos!$A:$I,3,FALSE)</f>
        <v>normaltruncada</v>
      </c>
      <c r="C58" s="22">
        <f>VLOOKUP($G58&amp;$A58,Eventos!$A:$I,4,FALSE)</f>
        <v>0</v>
      </c>
      <c r="D58" s="22">
        <f>VLOOKUP($G58&amp;$A58,Eventos!$A:$I,5,FALSE)</f>
        <v>0</v>
      </c>
      <c r="E58" s="22">
        <f>VLOOKUP($G58&amp;$A58,Eventos!$A:$I,6,FALSE)</f>
        <v>0</v>
      </c>
      <c r="F58" s="22">
        <f>VLOOKUP($G58&amp;$A58,Eventos!$A:$I,7,FALSE)</f>
        <v>5</v>
      </c>
      <c r="G58" s="22" t="s">
        <v>245</v>
      </c>
      <c r="H58" s="22" t="b">
        <f>IF(COUNTIF(ParametrosSemSeedFixa!$A:$A,Parametros!A58)&gt;0,FALSE,TRUE)</f>
        <v>1</v>
      </c>
      <c r="I58" s="22" t="str">
        <f t="shared" si="0"/>
        <v>OK</v>
      </c>
      <c r="J58" s="22" t="s">
        <v>300</v>
      </c>
      <c r="K58" s="22" t="str">
        <f>VLOOKUP(B58,Distribuições!$A$1:$F$13,6,FALSE)</f>
        <v>Parametro 1: média, Parametro 2: desvio padrão, Parametro 3: mínimo, Parametro 4: máximo</v>
      </c>
    </row>
    <row r="59" spans="1:11" s="22" customFormat="1" ht="12.75" x14ac:dyDescent="0.2">
      <c r="A59" s="22" t="s">
        <v>148</v>
      </c>
      <c r="B59" s="22" t="s">
        <v>36</v>
      </c>
      <c r="C59" s="24">
        <f>VLOOKUP(A59,Regressões!$A$2:$B$192,2,FALSE)</f>
        <v>-0.42076591028339194</v>
      </c>
      <c r="D59" s="22">
        <v>0</v>
      </c>
      <c r="G59" s="22" t="s">
        <v>245</v>
      </c>
      <c r="H59" s="22" t="b">
        <f>IF(COUNTIF(ParametrosSemSeedFixa!$A:$A,Parametros!A59)&gt;0,FALSE,TRUE)</f>
        <v>1</v>
      </c>
      <c r="I59" s="22" t="str">
        <f t="shared" si="0"/>
        <v>OK</v>
      </c>
      <c r="J59" s="22" t="s">
        <v>578</v>
      </c>
      <c r="K59" s="22" t="str">
        <f>VLOOKUP(B59,Distribuições!$A$1:$F$13,6,FALSE)</f>
        <v>Parametro 1: média, Parametro 2: desvio padrão</v>
      </c>
    </row>
    <row r="60" spans="1:11" s="22" customFormat="1" ht="12.75" x14ac:dyDescent="0.2">
      <c r="A60" s="22" t="s">
        <v>149</v>
      </c>
      <c r="B60" s="22" t="s">
        <v>36</v>
      </c>
      <c r="C60" s="24">
        <f>VLOOKUP(A60,Regressões!$A$2:$B$192,2,FALSE)</f>
        <v>0</v>
      </c>
      <c r="D60" s="22">
        <v>0</v>
      </c>
      <c r="G60" s="22" t="s">
        <v>245</v>
      </c>
      <c r="H60" s="22" t="b">
        <f>IF(COUNTIF(ParametrosSemSeedFixa!$A:$A,Parametros!A60)&gt;0,FALSE,TRUE)</f>
        <v>1</v>
      </c>
      <c r="I60" s="22" t="str">
        <f t="shared" si="0"/>
        <v>OK</v>
      </c>
      <c r="J60" s="22" t="s">
        <v>578</v>
      </c>
      <c r="K60" s="22" t="str">
        <f>VLOOKUP(B60,Distribuições!$A$1:$F$13,6,FALSE)</f>
        <v>Parametro 1: média, Parametro 2: desvio padrão</v>
      </c>
    </row>
    <row r="61" spans="1:11" s="22" customFormat="1" ht="12.75" x14ac:dyDescent="0.2">
      <c r="A61" s="22" t="s">
        <v>150</v>
      </c>
      <c r="B61" s="22" t="s">
        <v>36</v>
      </c>
      <c r="C61" s="24">
        <f>VLOOKUP(A61,Regressões!$A$2:$B$192,2,FALSE)</f>
        <v>2.1053586513514737E-2</v>
      </c>
      <c r="D61" s="22">
        <v>0</v>
      </c>
      <c r="G61" s="22" t="s">
        <v>245</v>
      </c>
      <c r="H61" s="22" t="b">
        <f>IF(COUNTIF(ParametrosSemSeedFixa!$A:$A,Parametros!A61)&gt;0,FALSE,TRUE)</f>
        <v>1</v>
      </c>
      <c r="I61" s="22" t="str">
        <f t="shared" si="0"/>
        <v>OK</v>
      </c>
      <c r="J61" s="22" t="s">
        <v>578</v>
      </c>
      <c r="K61" s="22" t="str">
        <f>VLOOKUP(B61,Distribuições!$A$1:$F$13,6,FALSE)</f>
        <v>Parametro 1: média, Parametro 2: desvio padrão</v>
      </c>
    </row>
    <row r="62" spans="1:11" s="22" customFormat="1" ht="12.75" x14ac:dyDescent="0.2">
      <c r="A62" s="22" t="s">
        <v>165</v>
      </c>
      <c r="B62" s="22" t="s">
        <v>36</v>
      </c>
      <c r="C62" s="24">
        <f>VLOOKUP(A62,Regressões!$A$2:$B$192,2,FALSE)</f>
        <v>0</v>
      </c>
      <c r="D62" s="22">
        <v>0</v>
      </c>
      <c r="G62" s="22" t="s">
        <v>245</v>
      </c>
      <c r="H62" s="22" t="b">
        <f>IF(COUNTIF(ParametrosSemSeedFixa!$A:$A,Parametros!A62)&gt;0,FALSE,TRUE)</f>
        <v>1</v>
      </c>
      <c r="I62" s="22" t="str">
        <f t="shared" si="0"/>
        <v>OK</v>
      </c>
      <c r="J62" s="22" t="s">
        <v>578</v>
      </c>
      <c r="K62" s="22" t="str">
        <f>VLOOKUP(B62,Distribuições!$A$1:$F$13,6,FALSE)</f>
        <v>Parametro 1: média, Parametro 2: desvio padrão</v>
      </c>
    </row>
    <row r="63" spans="1:11" s="22" customFormat="1" ht="12.75" x14ac:dyDescent="0.2">
      <c r="A63" s="22" t="s">
        <v>168</v>
      </c>
      <c r="B63" s="22" t="s">
        <v>36</v>
      </c>
      <c r="C63" s="24">
        <f>VLOOKUP(A63,Regressões!$A$2:$B$192,2,FALSE)</f>
        <v>0</v>
      </c>
      <c r="D63" s="22">
        <v>0</v>
      </c>
      <c r="G63" s="22" t="s">
        <v>245</v>
      </c>
      <c r="H63" s="22" t="b">
        <f>IF(COUNTIF(ParametrosSemSeedFixa!$A:$A,Parametros!A63)&gt;0,FALSE,TRUE)</f>
        <v>1</v>
      </c>
      <c r="I63" s="22" t="str">
        <f t="shared" si="0"/>
        <v>OK</v>
      </c>
      <c r="J63" s="22" t="s">
        <v>578</v>
      </c>
      <c r="K63" s="22" t="str">
        <f>VLOOKUP(B63,Distribuições!$A$1:$F$13,6,FALSE)</f>
        <v>Parametro 1: média, Parametro 2: desvio padrão</v>
      </c>
    </row>
    <row r="64" spans="1:11" s="22" customFormat="1" ht="12.75" x14ac:dyDescent="0.2">
      <c r="A64" s="22" t="s">
        <v>166</v>
      </c>
      <c r="B64" s="22" t="s">
        <v>36</v>
      </c>
      <c r="C64" s="24">
        <f>VLOOKUP(A64,Regressões!$A$2:$B$192,2,FALSE)</f>
        <v>0</v>
      </c>
      <c r="D64" s="22">
        <v>0</v>
      </c>
      <c r="G64" s="22" t="s">
        <v>245</v>
      </c>
      <c r="H64" s="22" t="b">
        <f>IF(COUNTIF(ParametrosSemSeedFixa!$A:$A,Parametros!A64)&gt;0,FALSE,TRUE)</f>
        <v>1</v>
      </c>
      <c r="I64" s="22" t="str">
        <f t="shared" si="0"/>
        <v>OK</v>
      </c>
      <c r="J64" s="22" t="s">
        <v>578</v>
      </c>
      <c r="K64" s="22" t="str">
        <f>VLOOKUP(B64,Distribuições!$A$1:$F$13,6,FALSE)</f>
        <v>Parametro 1: média, Parametro 2: desvio padrão</v>
      </c>
    </row>
    <row r="65" spans="1:11" s="22" customFormat="1" ht="12.75" x14ac:dyDescent="0.2">
      <c r="A65" s="22" t="s">
        <v>167</v>
      </c>
      <c r="B65" s="22" t="s">
        <v>36</v>
      </c>
      <c r="C65" s="24">
        <f>VLOOKUP(A65,Regressões!$A$2:$B$192,2,FALSE)</f>
        <v>0</v>
      </c>
      <c r="D65" s="22">
        <v>0</v>
      </c>
      <c r="G65" s="22" t="s">
        <v>245</v>
      </c>
      <c r="H65" s="22" t="b">
        <f>IF(COUNTIF(ParametrosSemSeedFixa!$A:$A,Parametros!A65)&gt;0,FALSE,TRUE)</f>
        <v>1</v>
      </c>
      <c r="I65" s="22" t="str">
        <f t="shared" si="0"/>
        <v>OK</v>
      </c>
      <c r="J65" s="22" t="s">
        <v>578</v>
      </c>
      <c r="K65" s="22" t="str">
        <f>VLOOKUP(B65,Distribuições!$A$1:$F$13,6,FALSE)</f>
        <v>Parametro 1: média, Parametro 2: desvio padrão</v>
      </c>
    </row>
    <row r="66" spans="1:11" s="22" customFormat="1" ht="12.75" x14ac:dyDescent="0.2">
      <c r="A66" s="22" t="s">
        <v>169</v>
      </c>
      <c r="B66" s="22" t="s">
        <v>36</v>
      </c>
      <c r="C66" s="22">
        <v>0</v>
      </c>
      <c r="D66" s="22">
        <v>0</v>
      </c>
      <c r="G66" s="22" t="s">
        <v>245</v>
      </c>
      <c r="H66" s="22" t="b">
        <f>IF(COUNTIF(ParametrosSemSeedFixa!$A:$A,Parametros!A66)&gt;0,FALSE,TRUE)</f>
        <v>1</v>
      </c>
      <c r="I66" s="22" t="str">
        <f t="shared" si="0"/>
        <v>OK</v>
      </c>
      <c r="K66" s="22" t="str">
        <f>VLOOKUP(B66,Distribuições!$A$1:$F$13,6,FALSE)</f>
        <v>Parametro 1: média, Parametro 2: desvio padrão</v>
      </c>
    </row>
    <row r="67" spans="1:11" s="22" customFormat="1" ht="12.75" x14ac:dyDescent="0.2">
      <c r="A67" s="22" t="s">
        <v>207</v>
      </c>
      <c r="B67" s="22" t="s">
        <v>36</v>
      </c>
      <c r="C67" s="24">
        <f>VLOOKUP(A67,Regressões!$A$2:$B$192,2,FALSE)</f>
        <v>3.2427571049487511</v>
      </c>
      <c r="D67" s="22">
        <v>0</v>
      </c>
      <c r="G67" s="22" t="s">
        <v>245</v>
      </c>
      <c r="H67" s="22" t="b">
        <f>IF(COUNTIF(ParametrosSemSeedFixa!$A:$A,Parametros!A67)&gt;0,FALSE,TRUE)</f>
        <v>1</v>
      </c>
      <c r="I67" s="22" t="str">
        <f t="shared" ref="I67:I130" si="8">IF(AND(B67="normal",NOT(COUNT(C67:D67)=2)),"Dados Incorretos",
IF(AND(B67="triangular",NOT(COUNT(C67:E67)=3)),"Dados Incorretos",
IF(AND(B67="poisson",NOT(COUNT(C67:D67)=1)),"Dados Incorretos",
IF(AND(B67="normaltruncada",NOT(COUNT(C67:F67)=4)),"Dados Incorretos",
IF(AND(B67="uniforme",NOT(COUNT(C67:D67)=2)),"Dados Incorretos",
IF(AND(B67="poisson_percentual_eventos",NOT(COUNT(C67:D67)=1)),"Dados Incorretos","OK"))))))</f>
        <v>OK</v>
      </c>
      <c r="J67" s="22" t="s">
        <v>578</v>
      </c>
      <c r="K67" s="22" t="str">
        <f>VLOOKUP(B67,Distribuições!$A$1:$F$13,6,FALSE)</f>
        <v>Parametro 1: média, Parametro 2: desvio padrão</v>
      </c>
    </row>
    <row r="68" spans="1:11" s="22" customFormat="1" ht="12.75" x14ac:dyDescent="0.2">
      <c r="A68" s="22" t="s">
        <v>211</v>
      </c>
      <c r="B68" s="22" t="s">
        <v>36</v>
      </c>
      <c r="C68" s="24">
        <f>VLOOKUP(A68,Regressões!$A$2:$B$192,2,FALSE)</f>
        <v>0.37518257762400703</v>
      </c>
      <c r="D68" s="22">
        <v>0</v>
      </c>
      <c r="G68" s="22" t="s">
        <v>245</v>
      </c>
      <c r="H68" s="22" t="b">
        <f>IF(COUNTIF(ParametrosSemSeedFixa!$A:$A,Parametros!A68)&gt;0,FALSE,TRUE)</f>
        <v>1</v>
      </c>
      <c r="I68" s="22" t="str">
        <f t="shared" si="8"/>
        <v>OK</v>
      </c>
      <c r="J68" s="22" t="s">
        <v>578</v>
      </c>
      <c r="K68" s="22" t="str">
        <f>VLOOKUP(B68,Distribuições!$A$1:$F$13,6,FALSE)</f>
        <v>Parametro 1: média, Parametro 2: desvio padrão</v>
      </c>
    </row>
    <row r="69" spans="1:11" s="22" customFormat="1" ht="12.75" x14ac:dyDescent="0.2">
      <c r="A69" s="22" t="s">
        <v>206</v>
      </c>
      <c r="B69" s="22" t="s">
        <v>36</v>
      </c>
      <c r="C69" s="24">
        <f>VLOOKUP(A69,Regressões!$A$2:$B$192,2,FALSE)</f>
        <v>5.5630527212806946</v>
      </c>
      <c r="D69" s="22">
        <v>0</v>
      </c>
      <c r="G69" s="22" t="s">
        <v>245</v>
      </c>
      <c r="H69" s="22" t="b">
        <f>IF(COUNTIF(ParametrosSemSeedFixa!$A:$A,Parametros!A69)&gt;0,FALSE,TRUE)</f>
        <v>1</v>
      </c>
      <c r="I69" s="22" t="str">
        <f t="shared" si="8"/>
        <v>OK</v>
      </c>
      <c r="J69" s="22" t="s">
        <v>578</v>
      </c>
      <c r="K69" s="22" t="str">
        <f>VLOOKUP(B69,Distribuições!$A$1:$F$13,6,FALSE)</f>
        <v>Parametro 1: média, Parametro 2: desvio padrão</v>
      </c>
    </row>
    <row r="70" spans="1:11" s="22" customFormat="1" ht="12.75" x14ac:dyDescent="0.2">
      <c r="A70" s="22" t="s">
        <v>208</v>
      </c>
      <c r="B70" s="22" t="s">
        <v>36</v>
      </c>
      <c r="C70" s="24">
        <f>VLOOKUP(A70,Regressões!$A$2:$B$192,2,FALSE)</f>
        <v>15.833851730619756</v>
      </c>
      <c r="D70" s="22">
        <v>0</v>
      </c>
      <c r="G70" s="22" t="s">
        <v>245</v>
      </c>
      <c r="H70" s="22" t="b">
        <f>IF(COUNTIF(ParametrosSemSeedFixa!$A:$A,Parametros!A70)&gt;0,FALSE,TRUE)</f>
        <v>1</v>
      </c>
      <c r="I70" s="22" t="str">
        <f t="shared" si="8"/>
        <v>OK</v>
      </c>
      <c r="J70" s="22" t="s">
        <v>578</v>
      </c>
      <c r="K70" s="22" t="str">
        <f>VLOOKUP(B70,Distribuições!$A$1:$F$13,6,FALSE)</f>
        <v>Parametro 1: média, Parametro 2: desvio padrão</v>
      </c>
    </row>
    <row r="71" spans="1:11" s="22" customFormat="1" ht="12.75" x14ac:dyDescent="0.2">
      <c r="A71" s="22" t="s">
        <v>209</v>
      </c>
      <c r="B71" s="22" t="s">
        <v>36</v>
      </c>
      <c r="C71" s="24">
        <f>VLOOKUP(A71,Regressões!$A$2:$B$192,2,FALSE)</f>
        <v>8.2830353814945887</v>
      </c>
      <c r="D71" s="22">
        <v>0</v>
      </c>
      <c r="G71" s="22" t="s">
        <v>245</v>
      </c>
      <c r="H71" s="22" t="b">
        <f>IF(COUNTIF(ParametrosSemSeedFixa!$A:$A,Parametros!A71)&gt;0,FALSE,TRUE)</f>
        <v>1</v>
      </c>
      <c r="I71" s="22" t="str">
        <f t="shared" si="8"/>
        <v>OK</v>
      </c>
      <c r="J71" s="22" t="s">
        <v>578</v>
      </c>
      <c r="K71" s="22" t="str">
        <f>VLOOKUP(B71,Distribuições!$A$1:$F$13,6,FALSE)</f>
        <v>Parametro 1: média, Parametro 2: desvio padrão</v>
      </c>
    </row>
    <row r="72" spans="1:11" s="22" customFormat="1" ht="12.75" x14ac:dyDescent="0.2">
      <c r="A72" s="22" t="s">
        <v>210</v>
      </c>
      <c r="B72" s="22" t="s">
        <v>36</v>
      </c>
      <c r="C72" s="24">
        <f>VLOOKUP(A72,Regressões!$A$2:$B$192,2,FALSE)</f>
        <v>24.775093677395436</v>
      </c>
      <c r="D72" s="22">
        <v>0</v>
      </c>
      <c r="G72" s="22" t="s">
        <v>245</v>
      </c>
      <c r="H72" s="22" t="b">
        <f>IF(COUNTIF(ParametrosSemSeedFixa!$A:$A,Parametros!A72)&gt;0,FALSE,TRUE)</f>
        <v>1</v>
      </c>
      <c r="I72" s="22" t="str">
        <f t="shared" si="8"/>
        <v>OK</v>
      </c>
      <c r="J72" s="22" t="s">
        <v>578</v>
      </c>
      <c r="K72" s="22" t="str">
        <f>VLOOKUP(B72,Distribuições!$A$1:$F$13,6,FALSE)</f>
        <v>Parametro 1: média, Parametro 2: desvio padrão</v>
      </c>
    </row>
    <row r="73" spans="1:11" s="22" customFormat="1" ht="12.75" x14ac:dyDescent="0.2">
      <c r="A73" s="22" t="s">
        <v>127</v>
      </c>
      <c r="B73" s="22" t="s">
        <v>36</v>
      </c>
      <c r="C73" s="24">
        <f>VLOOKUP(A73,Regressões!$A$2:$B$192,2,FALSE)</f>
        <v>0.13220022506494009</v>
      </c>
      <c r="D73" s="22">
        <v>0</v>
      </c>
      <c r="G73" s="22" t="s">
        <v>245</v>
      </c>
      <c r="H73" s="22" t="b">
        <f>IF(COUNTIF(ParametrosSemSeedFixa!$A:$A,Parametros!A73)&gt;0,FALSE,TRUE)</f>
        <v>1</v>
      </c>
      <c r="I73" s="22" t="str">
        <f t="shared" si="8"/>
        <v>OK</v>
      </c>
      <c r="J73" s="22" t="s">
        <v>578</v>
      </c>
      <c r="K73" s="22" t="str">
        <f>VLOOKUP(B73,Distribuições!$A$1:$F$13,6,FALSE)</f>
        <v>Parametro 1: média, Parametro 2: desvio padrão</v>
      </c>
    </row>
    <row r="74" spans="1:11" s="22" customFormat="1" ht="12.75" x14ac:dyDescent="0.2">
      <c r="A74" s="22" t="s">
        <v>130</v>
      </c>
      <c r="B74" s="22" t="s">
        <v>36</v>
      </c>
      <c r="C74" s="24">
        <f>VLOOKUP(A74,Regressões!$A$2:$B$192,2,FALSE)</f>
        <v>0</v>
      </c>
      <c r="D74" s="22">
        <v>0</v>
      </c>
      <c r="G74" s="22" t="s">
        <v>245</v>
      </c>
      <c r="H74" s="22" t="b">
        <f>IF(COUNTIF(ParametrosSemSeedFixa!$A:$A,Parametros!A74)&gt;0,FALSE,TRUE)</f>
        <v>1</v>
      </c>
      <c r="I74" s="22" t="str">
        <f t="shared" si="8"/>
        <v>OK</v>
      </c>
      <c r="J74" s="22" t="s">
        <v>578</v>
      </c>
      <c r="K74" s="22" t="str">
        <f>VLOOKUP(B74,Distribuições!$A$1:$F$13,6,FALSE)</f>
        <v>Parametro 1: média, Parametro 2: desvio padrão</v>
      </c>
    </row>
    <row r="75" spans="1:11" s="22" customFormat="1" ht="12.75" x14ac:dyDescent="0.2">
      <c r="A75" s="22" t="s">
        <v>128</v>
      </c>
      <c r="B75" s="22" t="s">
        <v>36</v>
      </c>
      <c r="C75" s="24">
        <f>VLOOKUP(A75,Regressões!$A$2:$B$192,2,FALSE)</f>
        <v>0</v>
      </c>
      <c r="D75" s="22">
        <v>0</v>
      </c>
      <c r="G75" s="22" t="s">
        <v>245</v>
      </c>
      <c r="H75" s="22" t="b">
        <f>IF(COUNTIF(ParametrosSemSeedFixa!$A:$A,Parametros!A75)&gt;0,FALSE,TRUE)</f>
        <v>1</v>
      </c>
      <c r="I75" s="22" t="str">
        <f t="shared" si="8"/>
        <v>OK</v>
      </c>
      <c r="J75" s="22" t="s">
        <v>578</v>
      </c>
      <c r="K75" s="22" t="str">
        <f>VLOOKUP(B75,Distribuições!$A$1:$F$13,6,FALSE)</f>
        <v>Parametro 1: média, Parametro 2: desvio padrão</v>
      </c>
    </row>
    <row r="76" spans="1:11" s="22" customFormat="1" ht="12.75" x14ac:dyDescent="0.2">
      <c r="A76" s="22" t="s">
        <v>129</v>
      </c>
      <c r="B76" s="22" t="s">
        <v>36</v>
      </c>
      <c r="C76" s="24">
        <f>VLOOKUP(A76,Regressões!$A$2:$B$192,2,FALSE)</f>
        <v>0</v>
      </c>
      <c r="D76" s="22">
        <v>0</v>
      </c>
      <c r="G76" s="22" t="s">
        <v>245</v>
      </c>
      <c r="H76" s="22" t="b">
        <f>IF(COUNTIF(ParametrosSemSeedFixa!$A:$A,Parametros!A76)&gt;0,FALSE,TRUE)</f>
        <v>1</v>
      </c>
      <c r="I76" s="22" t="str">
        <f t="shared" si="8"/>
        <v>OK</v>
      </c>
      <c r="J76" s="22" t="s">
        <v>578</v>
      </c>
      <c r="K76" s="22" t="str">
        <f>VLOOKUP(B76,Distribuições!$A$1:$F$13,6,FALSE)</f>
        <v>Parametro 1: média, Parametro 2: desvio padrão</v>
      </c>
    </row>
    <row r="77" spans="1:11" s="22" customFormat="1" ht="12.75" x14ac:dyDescent="0.2">
      <c r="A77" s="22" t="s">
        <v>70</v>
      </c>
      <c r="B77" s="22" t="s">
        <v>36</v>
      </c>
      <c r="C77" s="22">
        <v>0</v>
      </c>
      <c r="D77" s="22">
        <v>0</v>
      </c>
      <c r="G77" s="22" t="s">
        <v>10</v>
      </c>
      <c r="H77" s="22" t="b">
        <f>IF(COUNTIF(ParametrosSemSeedFixa!$A:$A,Parametros!A77)&gt;0,FALSE,TRUE)</f>
        <v>1</v>
      </c>
      <c r="I77" s="22" t="str">
        <f t="shared" si="8"/>
        <v>OK</v>
      </c>
      <c r="K77" s="22" t="str">
        <f>VLOOKUP(B77,Distribuições!$A$1:$F$13,6,FALSE)</f>
        <v>Parametro 1: média, Parametro 2: desvio padrão</v>
      </c>
    </row>
    <row r="78" spans="1:11" s="22" customFormat="1" ht="12.75" x14ac:dyDescent="0.2">
      <c r="A78" s="22" t="s">
        <v>74</v>
      </c>
      <c r="B78" s="22" t="s">
        <v>36</v>
      </c>
      <c r="C78" s="22">
        <v>0</v>
      </c>
      <c r="D78" s="22">
        <v>0</v>
      </c>
      <c r="G78" s="22" t="s">
        <v>10</v>
      </c>
      <c r="H78" s="22" t="b">
        <f>IF(COUNTIF(ParametrosSemSeedFixa!$A:$A,Parametros!A78)&gt;0,FALSE,TRUE)</f>
        <v>1</v>
      </c>
      <c r="I78" s="22" t="str">
        <f t="shared" si="8"/>
        <v>OK</v>
      </c>
      <c r="K78" s="22" t="str">
        <f>VLOOKUP(B78,Distribuições!$A$1:$F$13,6,FALSE)</f>
        <v>Parametro 1: média, Parametro 2: desvio padrão</v>
      </c>
    </row>
    <row r="79" spans="1:11" s="22" customFormat="1" ht="12.75" x14ac:dyDescent="0.2">
      <c r="A79" s="22" t="s">
        <v>87</v>
      </c>
      <c r="B79" s="22" t="s">
        <v>36</v>
      </c>
      <c r="C79" s="22">
        <v>0</v>
      </c>
      <c r="D79" s="22">
        <v>0</v>
      </c>
      <c r="G79" s="22" t="s">
        <v>10</v>
      </c>
      <c r="H79" s="22" t="b">
        <f>IF(COUNTIF(ParametrosSemSeedFixa!$A:$A,Parametros!A79)&gt;0,FALSE,TRUE)</f>
        <v>1</v>
      </c>
      <c r="I79" s="22" t="str">
        <f t="shared" si="8"/>
        <v>OK</v>
      </c>
      <c r="K79" s="22" t="str">
        <f>VLOOKUP(B79,Distribuições!$A$1:$F$13,6,FALSE)</f>
        <v>Parametro 1: média, Parametro 2: desvio padrão</v>
      </c>
    </row>
    <row r="80" spans="1:11" s="22" customFormat="1" ht="12.75" x14ac:dyDescent="0.2">
      <c r="A80" s="22" t="s">
        <v>84</v>
      </c>
      <c r="B80" s="22" t="s">
        <v>36</v>
      </c>
      <c r="C80" s="22">
        <v>0</v>
      </c>
      <c r="D80" s="22">
        <v>0</v>
      </c>
      <c r="G80" s="22" t="s">
        <v>10</v>
      </c>
      <c r="H80" s="22" t="b">
        <f>IF(COUNTIF(ParametrosSemSeedFixa!$A:$A,Parametros!A80)&gt;0,FALSE,TRUE)</f>
        <v>1</v>
      </c>
      <c r="I80" s="22" t="str">
        <f t="shared" si="8"/>
        <v>OK</v>
      </c>
      <c r="K80" s="22" t="str">
        <f>VLOOKUP(B80,Distribuições!$A$1:$F$13,6,FALSE)</f>
        <v>Parametro 1: média, Parametro 2: desvio padrão</v>
      </c>
    </row>
    <row r="81" spans="1:11" s="22" customFormat="1" ht="12.75" x14ac:dyDescent="0.2">
      <c r="A81" s="22" t="s">
        <v>108</v>
      </c>
      <c r="B81" s="22" t="s">
        <v>36</v>
      </c>
      <c r="C81" s="22">
        <v>0</v>
      </c>
      <c r="D81" s="22">
        <v>0</v>
      </c>
      <c r="G81" s="22" t="s">
        <v>10</v>
      </c>
      <c r="H81" s="22" t="b">
        <f>IF(COUNTIF(ParametrosSemSeedFixa!$A:$A,Parametros!A81)&gt;0,FALSE,TRUE)</f>
        <v>1</v>
      </c>
      <c r="I81" s="22" t="str">
        <f t="shared" si="8"/>
        <v>OK</v>
      </c>
      <c r="K81" s="22" t="str">
        <f>VLOOKUP(B81,Distribuições!$A$1:$F$13,6,FALSE)</f>
        <v>Parametro 1: média, Parametro 2: desvio padrão</v>
      </c>
    </row>
    <row r="82" spans="1:11" s="22" customFormat="1" ht="12.75" x14ac:dyDescent="0.2">
      <c r="A82" s="22" t="s">
        <v>113</v>
      </c>
      <c r="B82" s="22" t="str">
        <f>VLOOKUP($A82,'Tratamento-Histórico'!$A$2:$M$226,9,FALSE)</f>
        <v>normaltruncada</v>
      </c>
      <c r="C82" s="22">
        <f>VLOOKUP($A82,'Tratamento-Histórico'!$A$2:$M$226,10,FALSE)</f>
        <v>206.24477859010506</v>
      </c>
      <c r="D82" s="22">
        <f>VLOOKUP($A82,'Tratamento-Histórico'!$A$2:$M$226,11,FALSE)</f>
        <v>84.201670173795719</v>
      </c>
      <c r="E82" s="22">
        <f>VLOOKUP($A82,'Tratamento-Histórico'!$A$2:$M$226,12,FALSE)</f>
        <v>0</v>
      </c>
      <c r="F82" s="22">
        <f>VLOOKUP($A82,'Tratamento-Histórico'!$A$2:$M$226,13,FALSE)</f>
        <v>711.45479963287937</v>
      </c>
      <c r="G82" s="22" t="s">
        <v>10</v>
      </c>
      <c r="H82" s="22" t="b">
        <f>IF(COUNTIF(ParametrosSemSeedFixa!$A:$A,Parametros!A82)&gt;0,FALSE,TRUE)</f>
        <v>1</v>
      </c>
      <c r="I82" s="22" t="str">
        <f t="shared" si="8"/>
        <v>OK</v>
      </c>
      <c r="J82" s="22" t="s">
        <v>566</v>
      </c>
      <c r="K82" s="22" t="str">
        <f>VLOOKUP(B82,Distribuições!$A$1:$F$13,6,FALSE)</f>
        <v>Parametro 1: média, Parametro 2: desvio padrão, Parametro 3: mínimo, Parametro 4: máximo</v>
      </c>
    </row>
    <row r="83" spans="1:11" s="22" customFormat="1" ht="12.75" x14ac:dyDescent="0.2">
      <c r="A83" s="22" t="s">
        <v>115</v>
      </c>
      <c r="B83" s="22" t="s">
        <v>36</v>
      </c>
      <c r="C83" s="22">
        <v>0</v>
      </c>
      <c r="D83" s="22">
        <v>0</v>
      </c>
      <c r="G83" s="22" t="s">
        <v>10</v>
      </c>
      <c r="H83" s="22" t="b">
        <f>IF(COUNTIF(ParametrosSemSeedFixa!$A:$A,Parametros!A83)&gt;0,FALSE,TRUE)</f>
        <v>1</v>
      </c>
      <c r="I83" s="22" t="str">
        <f t="shared" si="8"/>
        <v>OK</v>
      </c>
      <c r="K83" s="22" t="str">
        <f>VLOOKUP(B83,Distribuições!$A$1:$F$13,6,FALSE)</f>
        <v>Parametro 1: média, Parametro 2: desvio padrão</v>
      </c>
    </row>
    <row r="84" spans="1:11" s="22" customFormat="1" ht="12.75" x14ac:dyDescent="0.2">
      <c r="A84" s="22" t="s">
        <v>120</v>
      </c>
      <c r="B84" s="22" t="s">
        <v>36</v>
      </c>
      <c r="C84" s="22">
        <v>0</v>
      </c>
      <c r="D84" s="22">
        <v>0</v>
      </c>
      <c r="G84" s="22" t="s">
        <v>10</v>
      </c>
      <c r="H84" s="22" t="b">
        <f>IF(COUNTIF(ParametrosSemSeedFixa!$A:$A,Parametros!A84)&gt;0,FALSE,TRUE)</f>
        <v>1</v>
      </c>
      <c r="I84" s="22" t="str">
        <f t="shared" si="8"/>
        <v>OK</v>
      </c>
      <c r="K84" s="22" t="str">
        <f>VLOOKUP(B84,Distribuições!$A$1:$F$13,6,FALSE)</f>
        <v>Parametro 1: média, Parametro 2: desvio padrão</v>
      </c>
    </row>
    <row r="85" spans="1:11" s="22" customFormat="1" ht="12.75" x14ac:dyDescent="0.2">
      <c r="A85" s="22" t="s">
        <v>142</v>
      </c>
      <c r="B85" s="22" t="s">
        <v>36</v>
      </c>
      <c r="C85" s="22">
        <v>0</v>
      </c>
      <c r="D85" s="22">
        <v>0</v>
      </c>
      <c r="G85" s="22" t="s">
        <v>10</v>
      </c>
      <c r="H85" s="22" t="b">
        <f>IF(COUNTIF(ParametrosSemSeedFixa!$A:$A,Parametros!A85)&gt;0,FALSE,TRUE)</f>
        <v>1</v>
      </c>
      <c r="I85" s="22" t="str">
        <f t="shared" si="8"/>
        <v>OK</v>
      </c>
      <c r="K85" s="22" t="str">
        <f>VLOOKUP(B85,Distribuições!$A$1:$F$13,6,FALSE)</f>
        <v>Parametro 1: média, Parametro 2: desvio padrão</v>
      </c>
    </row>
    <row r="86" spans="1:11" s="22" customFormat="1" ht="12.75" x14ac:dyDescent="0.2">
      <c r="A86" s="22" t="s">
        <v>143</v>
      </c>
      <c r="B86" s="22" t="s">
        <v>36</v>
      </c>
      <c r="C86" s="22">
        <v>0</v>
      </c>
      <c r="D86" s="22">
        <v>0</v>
      </c>
      <c r="G86" s="22" t="s">
        <v>10</v>
      </c>
      <c r="H86" s="22" t="b">
        <f>IF(COUNTIF(ParametrosSemSeedFixa!$A:$A,Parametros!A86)&gt;0,FALSE,TRUE)</f>
        <v>1</v>
      </c>
      <c r="I86" s="22" t="str">
        <f t="shared" si="8"/>
        <v>OK</v>
      </c>
      <c r="K86" s="22" t="str">
        <f>VLOOKUP(B86,Distribuições!$A$1:$F$13,6,FALSE)</f>
        <v>Parametro 1: média, Parametro 2: desvio padrão</v>
      </c>
    </row>
    <row r="87" spans="1:11" s="22" customFormat="1" ht="12.75" x14ac:dyDescent="0.2">
      <c r="A87" s="22" t="s">
        <v>156</v>
      </c>
      <c r="B87" s="22" t="s">
        <v>36</v>
      </c>
      <c r="C87" s="22">
        <v>0</v>
      </c>
      <c r="D87" s="22">
        <v>0</v>
      </c>
      <c r="G87" s="22" t="s">
        <v>10</v>
      </c>
      <c r="H87" s="22" t="b">
        <f>IF(COUNTIF(ParametrosSemSeedFixa!$A:$A,Parametros!A87)&gt;0,FALSE,TRUE)</f>
        <v>1</v>
      </c>
      <c r="I87" s="22" t="str">
        <f t="shared" si="8"/>
        <v>OK</v>
      </c>
      <c r="K87" s="22" t="str">
        <f>VLOOKUP(B87,Distribuições!$A$1:$F$13,6,FALSE)</f>
        <v>Parametro 1: média, Parametro 2: desvio padrão</v>
      </c>
    </row>
    <row r="88" spans="1:11" s="22" customFormat="1" ht="12.75" x14ac:dyDescent="0.2">
      <c r="A88" s="22" t="s">
        <v>157</v>
      </c>
      <c r="B88" s="22" t="s">
        <v>36</v>
      </c>
      <c r="C88" s="22">
        <v>0</v>
      </c>
      <c r="D88" s="22">
        <v>0</v>
      </c>
      <c r="G88" s="22" t="s">
        <v>10</v>
      </c>
      <c r="H88" s="22" t="b">
        <f>IF(COUNTIF(ParametrosSemSeedFixa!$A:$A,Parametros!A88)&gt;0,FALSE,TRUE)</f>
        <v>1</v>
      </c>
      <c r="I88" s="22" t="str">
        <f t="shared" si="8"/>
        <v>OK</v>
      </c>
      <c r="K88" s="22" t="str">
        <f>VLOOKUP(B88,Distribuições!$A$1:$F$13,6,FALSE)</f>
        <v>Parametro 1: média, Parametro 2: desvio padrão</v>
      </c>
    </row>
    <row r="89" spans="1:11" s="22" customFormat="1" ht="12.75" x14ac:dyDescent="0.2">
      <c r="A89" s="22" t="s">
        <v>160</v>
      </c>
      <c r="B89" s="22" t="s">
        <v>36</v>
      </c>
      <c r="C89" s="22">
        <v>0</v>
      </c>
      <c r="D89" s="22">
        <v>0</v>
      </c>
      <c r="G89" s="22" t="s">
        <v>10</v>
      </c>
      <c r="H89" s="22" t="b">
        <f>IF(COUNTIF(ParametrosSemSeedFixa!$A:$A,Parametros!A89)&gt;0,FALSE,TRUE)</f>
        <v>1</v>
      </c>
      <c r="I89" s="22" t="str">
        <f t="shared" si="8"/>
        <v>OK</v>
      </c>
      <c r="K89" s="22" t="str">
        <f>VLOOKUP(B89,Distribuições!$A$1:$F$13,6,FALSE)</f>
        <v>Parametro 1: média, Parametro 2: desvio padrão</v>
      </c>
    </row>
    <row r="90" spans="1:11" s="22" customFormat="1" ht="12.75" x14ac:dyDescent="0.2">
      <c r="A90" s="22" t="s">
        <v>163</v>
      </c>
      <c r="B90" s="22" t="s">
        <v>36</v>
      </c>
      <c r="C90" s="22">
        <v>0</v>
      </c>
      <c r="D90" s="22">
        <v>0</v>
      </c>
      <c r="G90" s="22" t="s">
        <v>10</v>
      </c>
      <c r="H90" s="22" t="b">
        <f>IF(COUNTIF(ParametrosSemSeedFixa!$A:$A,Parametros!A90)&gt;0,FALSE,TRUE)</f>
        <v>1</v>
      </c>
      <c r="I90" s="22" t="str">
        <f t="shared" si="8"/>
        <v>OK</v>
      </c>
      <c r="K90" s="22" t="str">
        <f>VLOOKUP(B90,Distribuições!$A$1:$F$13,6,FALSE)</f>
        <v>Parametro 1: média, Parametro 2: desvio padrão</v>
      </c>
    </row>
    <row r="91" spans="1:11" s="22" customFormat="1" ht="12.75" x14ac:dyDescent="0.2">
      <c r="A91" s="22" t="s">
        <v>173</v>
      </c>
      <c r="B91" s="22" t="s">
        <v>36</v>
      </c>
      <c r="C91" s="22">
        <v>0</v>
      </c>
      <c r="D91" s="22">
        <v>0</v>
      </c>
      <c r="G91" s="22" t="s">
        <v>10</v>
      </c>
      <c r="H91" s="22" t="b">
        <f>IF(COUNTIF(ParametrosSemSeedFixa!$A:$A,Parametros!A91)&gt;0,FALSE,TRUE)</f>
        <v>1</v>
      </c>
      <c r="I91" s="22" t="str">
        <f t="shared" si="8"/>
        <v>OK</v>
      </c>
      <c r="K91" s="22" t="str">
        <f>VLOOKUP(B91,Distribuições!$A$1:$F$13,6,FALSE)</f>
        <v>Parametro 1: média, Parametro 2: desvio padrão</v>
      </c>
    </row>
    <row r="92" spans="1:11" s="22" customFormat="1" ht="12.75" x14ac:dyDescent="0.2">
      <c r="A92" s="22" t="s">
        <v>175</v>
      </c>
      <c r="B92" s="22" t="s">
        <v>36</v>
      </c>
      <c r="C92" s="22">
        <v>0</v>
      </c>
      <c r="D92" s="22">
        <v>0</v>
      </c>
      <c r="G92" s="22" t="s">
        <v>10</v>
      </c>
      <c r="H92" s="22" t="b">
        <f>IF(COUNTIF(ParametrosSemSeedFixa!$A:$A,Parametros!A92)&gt;0,FALSE,TRUE)</f>
        <v>1</v>
      </c>
      <c r="I92" s="22" t="str">
        <f t="shared" si="8"/>
        <v>OK</v>
      </c>
      <c r="K92" s="22" t="str">
        <f>VLOOKUP(B92,Distribuições!$A$1:$F$13,6,FALSE)</f>
        <v>Parametro 1: média, Parametro 2: desvio padrão</v>
      </c>
    </row>
    <row r="93" spans="1:11" s="22" customFormat="1" ht="12.75" x14ac:dyDescent="0.2">
      <c r="A93" s="22" t="s">
        <v>82</v>
      </c>
      <c r="B93" s="22" t="s">
        <v>36</v>
      </c>
      <c r="C93" s="22">
        <v>0</v>
      </c>
      <c r="D93" s="22">
        <v>0</v>
      </c>
      <c r="G93" s="22" t="s">
        <v>10</v>
      </c>
      <c r="H93" s="22" t="b">
        <f>IF(COUNTIF(ParametrosSemSeedFixa!$A:$A,Parametros!A93)&gt;0,FALSE,TRUE)</f>
        <v>1</v>
      </c>
      <c r="I93" s="22" t="str">
        <f t="shared" si="8"/>
        <v>OK</v>
      </c>
      <c r="K93" s="22" t="str">
        <f>VLOOKUP(B93,Distribuições!$A$1:$F$13,6,FALSE)</f>
        <v>Parametro 1: média, Parametro 2: desvio padrão</v>
      </c>
    </row>
    <row r="94" spans="1:11" s="22" customFormat="1" ht="12.75" x14ac:dyDescent="0.2">
      <c r="A94" s="22" t="s">
        <v>187</v>
      </c>
      <c r="B94" s="22" t="s">
        <v>36</v>
      </c>
      <c r="C94" s="22">
        <v>0</v>
      </c>
      <c r="D94" s="22">
        <v>0</v>
      </c>
      <c r="G94" s="22" t="s">
        <v>10</v>
      </c>
      <c r="H94" s="22" t="b">
        <f>IF(COUNTIF(ParametrosSemSeedFixa!$A:$A,Parametros!A94)&gt;0,FALSE,TRUE)</f>
        <v>1</v>
      </c>
      <c r="I94" s="22" t="str">
        <f t="shared" si="8"/>
        <v>OK</v>
      </c>
      <c r="K94" s="22" t="str">
        <f>VLOOKUP(B94,Distribuições!$A$1:$F$13,6,FALSE)</f>
        <v>Parametro 1: média, Parametro 2: desvio padrão</v>
      </c>
    </row>
    <row r="95" spans="1:11" s="22" customFormat="1" ht="12.75" x14ac:dyDescent="0.2">
      <c r="A95" s="22" t="s">
        <v>188</v>
      </c>
      <c r="B95" s="22" t="s">
        <v>36</v>
      </c>
      <c r="C95" s="22">
        <v>0</v>
      </c>
      <c r="D95" s="22">
        <v>0</v>
      </c>
      <c r="G95" s="22" t="s">
        <v>10</v>
      </c>
      <c r="H95" s="22" t="b">
        <f>IF(COUNTIF(ParametrosSemSeedFixa!$A:$A,Parametros!A95)&gt;0,FALSE,TRUE)</f>
        <v>1</v>
      </c>
      <c r="I95" s="22" t="str">
        <f t="shared" si="8"/>
        <v>OK</v>
      </c>
      <c r="K95" s="22" t="str">
        <f>VLOOKUP(B95,Distribuições!$A$1:$F$13,6,FALSE)</f>
        <v>Parametro 1: média, Parametro 2: desvio padrão</v>
      </c>
    </row>
    <row r="96" spans="1:11" s="22" customFormat="1" ht="12.75" x14ac:dyDescent="0.2">
      <c r="A96" s="22" t="s">
        <v>189</v>
      </c>
      <c r="B96" s="22" t="s">
        <v>36</v>
      </c>
      <c r="C96" s="22">
        <v>0</v>
      </c>
      <c r="D96" s="22">
        <v>0</v>
      </c>
      <c r="G96" s="22" t="s">
        <v>10</v>
      </c>
      <c r="H96" s="22" t="b">
        <f>IF(COUNTIF(ParametrosSemSeedFixa!$A:$A,Parametros!A96)&gt;0,FALSE,TRUE)</f>
        <v>1</v>
      </c>
      <c r="I96" s="22" t="str">
        <f t="shared" si="8"/>
        <v>OK</v>
      </c>
      <c r="K96" s="22" t="str">
        <f>VLOOKUP(B96,Distribuições!$A$1:$F$13,6,FALSE)</f>
        <v>Parametro 1: média, Parametro 2: desvio padrão</v>
      </c>
    </row>
    <row r="97" spans="1:11" s="22" customFormat="1" ht="12.75" x14ac:dyDescent="0.2">
      <c r="A97" s="22" t="s">
        <v>190</v>
      </c>
      <c r="B97" s="22" t="s">
        <v>36</v>
      </c>
      <c r="C97" s="22">
        <v>0</v>
      </c>
      <c r="D97" s="22">
        <v>0</v>
      </c>
      <c r="G97" s="22" t="s">
        <v>10</v>
      </c>
      <c r="H97" s="22" t="b">
        <f>IF(COUNTIF(ParametrosSemSeedFixa!$A:$A,Parametros!A97)&gt;0,FALSE,TRUE)</f>
        <v>1</v>
      </c>
      <c r="I97" s="22" t="str">
        <f t="shared" si="8"/>
        <v>OK</v>
      </c>
      <c r="K97" s="22" t="str">
        <f>VLOOKUP(B97,Distribuições!$A$1:$F$13,6,FALSE)</f>
        <v>Parametro 1: média, Parametro 2: desvio padrão</v>
      </c>
    </row>
    <row r="98" spans="1:11" s="22" customFormat="1" ht="12.75" x14ac:dyDescent="0.2">
      <c r="A98" s="22" t="s">
        <v>178</v>
      </c>
      <c r="B98" s="22" t="s">
        <v>36</v>
      </c>
      <c r="C98" s="22">
        <v>0</v>
      </c>
      <c r="D98" s="22">
        <v>0</v>
      </c>
      <c r="G98" s="22" t="s">
        <v>10</v>
      </c>
      <c r="H98" s="22" t="b">
        <f>IF(COUNTIF(ParametrosSemSeedFixa!$A:$A,Parametros!A98)&gt;0,FALSE,TRUE)</f>
        <v>1</v>
      </c>
      <c r="I98" s="22" t="str">
        <f t="shared" si="8"/>
        <v>OK</v>
      </c>
      <c r="K98" s="22" t="str">
        <f>VLOOKUP(B98,Distribuições!$A$1:$F$13,6,FALSE)</f>
        <v>Parametro 1: média, Parametro 2: desvio padrão</v>
      </c>
    </row>
    <row r="99" spans="1:11" s="22" customFormat="1" ht="12.75" x14ac:dyDescent="0.2">
      <c r="A99" s="22" t="s">
        <v>183</v>
      </c>
      <c r="B99" s="22" t="s">
        <v>36</v>
      </c>
      <c r="C99" s="22">
        <v>0</v>
      </c>
      <c r="D99" s="22">
        <v>0</v>
      </c>
      <c r="G99" s="22" t="s">
        <v>10</v>
      </c>
      <c r="H99" s="22" t="b">
        <f>IF(COUNTIF(ParametrosSemSeedFixa!$A:$A,Parametros!A99)&gt;0,FALSE,TRUE)</f>
        <v>1</v>
      </c>
      <c r="I99" s="22" t="str">
        <f t="shared" si="8"/>
        <v>OK</v>
      </c>
      <c r="K99" s="22" t="str">
        <f>VLOOKUP(B99,Distribuições!$A$1:$F$13,6,FALSE)</f>
        <v>Parametro 1: média, Parametro 2: desvio padrão</v>
      </c>
    </row>
    <row r="100" spans="1:11" s="22" customFormat="1" ht="12.75" x14ac:dyDescent="0.2">
      <c r="A100" s="22" t="s">
        <v>184</v>
      </c>
      <c r="B100" s="22" t="s">
        <v>36</v>
      </c>
      <c r="C100" s="22">
        <v>0</v>
      </c>
      <c r="D100" s="22">
        <v>0</v>
      </c>
      <c r="G100" s="22" t="s">
        <v>10</v>
      </c>
      <c r="H100" s="22" t="b">
        <f>IF(COUNTIF(ParametrosSemSeedFixa!$A:$A,Parametros!A100)&gt;0,FALSE,TRUE)</f>
        <v>1</v>
      </c>
      <c r="I100" s="22" t="str">
        <f t="shared" si="8"/>
        <v>OK</v>
      </c>
      <c r="K100" s="22" t="str">
        <f>VLOOKUP(B100,Distribuições!$A$1:$F$13,6,FALSE)</f>
        <v>Parametro 1: média, Parametro 2: desvio padrão</v>
      </c>
    </row>
    <row r="101" spans="1:11" s="22" customFormat="1" ht="12.75" x14ac:dyDescent="0.2">
      <c r="A101" s="22" t="s">
        <v>185</v>
      </c>
      <c r="B101" s="22" t="s">
        <v>36</v>
      </c>
      <c r="C101" s="22">
        <v>0</v>
      </c>
      <c r="D101" s="22">
        <v>0</v>
      </c>
      <c r="G101" s="22" t="s">
        <v>10</v>
      </c>
      <c r="H101" s="22" t="b">
        <f>IF(COUNTIF(ParametrosSemSeedFixa!$A:$A,Parametros!A101)&gt;0,FALSE,TRUE)</f>
        <v>1</v>
      </c>
      <c r="I101" s="22" t="str">
        <f t="shared" si="8"/>
        <v>OK</v>
      </c>
      <c r="K101" s="22" t="str">
        <f>VLOOKUP(B101,Distribuições!$A$1:$F$13,6,FALSE)</f>
        <v>Parametro 1: média, Parametro 2: desvio padrão</v>
      </c>
    </row>
    <row r="102" spans="1:11" s="22" customFormat="1" ht="12.75" x14ac:dyDescent="0.2">
      <c r="A102" s="22" t="s">
        <v>186</v>
      </c>
      <c r="B102" s="22" t="s">
        <v>36</v>
      </c>
      <c r="C102" s="22">
        <v>0</v>
      </c>
      <c r="D102" s="22">
        <v>0</v>
      </c>
      <c r="G102" s="22" t="s">
        <v>10</v>
      </c>
      <c r="H102" s="22" t="b">
        <f>IF(COUNTIF(ParametrosSemSeedFixa!$A:$A,Parametros!A102)&gt;0,FALSE,TRUE)</f>
        <v>1</v>
      </c>
      <c r="I102" s="22" t="str">
        <f t="shared" si="8"/>
        <v>OK</v>
      </c>
      <c r="K102" s="22" t="str">
        <f>VLOOKUP(B102,Distribuições!$A$1:$F$13,6,FALSE)</f>
        <v>Parametro 1: média, Parametro 2: desvio padrão</v>
      </c>
    </row>
    <row r="103" spans="1:11" s="22" customFormat="1" ht="12.75" x14ac:dyDescent="0.2">
      <c r="A103" s="22" t="s">
        <v>79</v>
      </c>
      <c r="B103" s="22" t="s">
        <v>36</v>
      </c>
      <c r="C103" s="22">
        <v>0</v>
      </c>
      <c r="D103" s="22">
        <v>0</v>
      </c>
      <c r="G103" s="22" t="s">
        <v>10</v>
      </c>
      <c r="H103" s="22" t="b">
        <f>IF(COUNTIF(ParametrosSemSeedFixa!$A:$A,Parametros!A103)&gt;0,FALSE,TRUE)</f>
        <v>1</v>
      </c>
      <c r="I103" s="22" t="str">
        <f t="shared" si="8"/>
        <v>OK</v>
      </c>
      <c r="K103" s="22" t="str">
        <f>VLOOKUP(B103,Distribuições!$A$1:$F$13,6,FALSE)</f>
        <v>Parametro 1: média, Parametro 2: desvio padrão</v>
      </c>
    </row>
    <row r="104" spans="1:11" s="22" customFormat="1" ht="12.75" x14ac:dyDescent="0.2">
      <c r="A104" s="22" t="s">
        <v>179</v>
      </c>
      <c r="B104" s="22" t="s">
        <v>36</v>
      </c>
      <c r="C104" s="22">
        <v>0</v>
      </c>
      <c r="D104" s="22">
        <v>0</v>
      </c>
      <c r="G104" s="22" t="s">
        <v>10</v>
      </c>
      <c r="H104" s="22" t="b">
        <f>IF(COUNTIF(ParametrosSemSeedFixa!$A:$A,Parametros!A104)&gt;0,FALSE,TRUE)</f>
        <v>1</v>
      </c>
      <c r="I104" s="22" t="str">
        <f t="shared" si="8"/>
        <v>OK</v>
      </c>
      <c r="K104" s="22" t="str">
        <f>VLOOKUP(B104,Distribuições!$A$1:$F$13,6,FALSE)</f>
        <v>Parametro 1: média, Parametro 2: desvio padrão</v>
      </c>
    </row>
    <row r="105" spans="1:11" s="22" customFormat="1" ht="12.75" x14ac:dyDescent="0.2">
      <c r="A105" s="22" t="s">
        <v>180</v>
      </c>
      <c r="B105" s="22" t="s">
        <v>36</v>
      </c>
      <c r="C105" s="22">
        <v>0</v>
      </c>
      <c r="D105" s="22">
        <v>0</v>
      </c>
      <c r="G105" s="22" t="s">
        <v>10</v>
      </c>
      <c r="H105" s="22" t="b">
        <f>IF(COUNTIF(ParametrosSemSeedFixa!$A:$A,Parametros!A105)&gt;0,FALSE,TRUE)</f>
        <v>1</v>
      </c>
      <c r="I105" s="22" t="str">
        <f t="shared" si="8"/>
        <v>OK</v>
      </c>
      <c r="K105" s="22" t="str">
        <f>VLOOKUP(B105,Distribuições!$A$1:$F$13,6,FALSE)</f>
        <v>Parametro 1: média, Parametro 2: desvio padrão</v>
      </c>
    </row>
    <row r="106" spans="1:11" s="22" customFormat="1" ht="12.75" x14ac:dyDescent="0.2">
      <c r="A106" s="22" t="s">
        <v>181</v>
      </c>
      <c r="B106" s="22" t="s">
        <v>36</v>
      </c>
      <c r="C106" s="22">
        <v>0</v>
      </c>
      <c r="D106" s="22">
        <v>0</v>
      </c>
      <c r="G106" s="22" t="s">
        <v>10</v>
      </c>
      <c r="H106" s="22" t="b">
        <f>IF(COUNTIF(ParametrosSemSeedFixa!$A:$A,Parametros!A106)&gt;0,FALSE,TRUE)</f>
        <v>1</v>
      </c>
      <c r="I106" s="22" t="str">
        <f t="shared" si="8"/>
        <v>OK</v>
      </c>
      <c r="K106" s="22" t="str">
        <f>VLOOKUP(B106,Distribuições!$A$1:$F$13,6,FALSE)</f>
        <v>Parametro 1: média, Parametro 2: desvio padrão</v>
      </c>
    </row>
    <row r="107" spans="1:11" s="22" customFormat="1" ht="12.75" x14ac:dyDescent="0.2">
      <c r="A107" s="22" t="s">
        <v>182</v>
      </c>
      <c r="B107" s="22" t="s">
        <v>36</v>
      </c>
      <c r="C107" s="22">
        <v>0</v>
      </c>
      <c r="D107" s="22">
        <v>0</v>
      </c>
      <c r="G107" s="22" t="s">
        <v>10</v>
      </c>
      <c r="H107" s="22" t="b">
        <f>IF(COUNTIF(ParametrosSemSeedFixa!$A:$A,Parametros!A107)&gt;0,FALSE,TRUE)</f>
        <v>1</v>
      </c>
      <c r="I107" s="22" t="str">
        <f t="shared" si="8"/>
        <v>OK</v>
      </c>
      <c r="K107" s="22" t="str">
        <f>VLOOKUP(B107,Distribuições!$A$1:$F$13,6,FALSE)</f>
        <v>Parametro 1: média, Parametro 2: desvio padrão</v>
      </c>
    </row>
    <row r="108" spans="1:11" s="22" customFormat="1" ht="12.75" x14ac:dyDescent="0.2">
      <c r="A108" s="22" t="s">
        <v>217</v>
      </c>
      <c r="B108" s="22" t="s">
        <v>36</v>
      </c>
      <c r="C108" s="22">
        <v>0</v>
      </c>
      <c r="D108" s="22">
        <v>0</v>
      </c>
      <c r="G108" s="22" t="s">
        <v>10</v>
      </c>
      <c r="H108" s="22" t="b">
        <f>IF(COUNTIF(ParametrosSemSeedFixa!$A:$A,Parametros!A108)&gt;0,FALSE,TRUE)</f>
        <v>1</v>
      </c>
      <c r="I108" s="22" t="str">
        <f t="shared" si="8"/>
        <v>OK</v>
      </c>
      <c r="K108" s="22" t="str">
        <f>VLOOKUP(B108,Distribuições!$A$1:$F$13,6,FALSE)</f>
        <v>Parametro 1: média, Parametro 2: desvio padrão</v>
      </c>
    </row>
    <row r="109" spans="1:11" s="22" customFormat="1" ht="12.75" x14ac:dyDescent="0.2">
      <c r="A109" s="22" t="s">
        <v>218</v>
      </c>
      <c r="B109" s="22" t="s">
        <v>36</v>
      </c>
      <c r="C109" s="22">
        <v>0</v>
      </c>
      <c r="D109" s="22">
        <v>0</v>
      </c>
      <c r="G109" s="22" t="s">
        <v>10</v>
      </c>
      <c r="H109" s="22" t="b">
        <f>IF(COUNTIF(ParametrosSemSeedFixa!$A:$A,Parametros!A109)&gt;0,FALSE,TRUE)</f>
        <v>1</v>
      </c>
      <c r="I109" s="22" t="str">
        <f t="shared" si="8"/>
        <v>OK</v>
      </c>
      <c r="K109" s="22" t="str">
        <f>VLOOKUP(B109,Distribuições!$A$1:$F$13,6,FALSE)</f>
        <v>Parametro 1: média, Parametro 2: desvio padrão</v>
      </c>
    </row>
    <row r="110" spans="1:11" s="22" customFormat="1" ht="12.75" x14ac:dyDescent="0.2">
      <c r="A110" s="22" t="s">
        <v>219</v>
      </c>
      <c r="B110" s="22" t="s">
        <v>36</v>
      </c>
      <c r="C110" s="22">
        <v>0</v>
      </c>
      <c r="D110" s="22">
        <v>0</v>
      </c>
      <c r="G110" s="22" t="s">
        <v>10</v>
      </c>
      <c r="H110" s="22" t="b">
        <f>IF(COUNTIF(ParametrosSemSeedFixa!$A:$A,Parametros!A110)&gt;0,FALSE,TRUE)</f>
        <v>1</v>
      </c>
      <c r="I110" s="22" t="str">
        <f t="shared" si="8"/>
        <v>OK</v>
      </c>
      <c r="K110" s="22" t="str">
        <f>VLOOKUP(B110,Distribuições!$A$1:$F$13,6,FALSE)</f>
        <v>Parametro 1: média, Parametro 2: desvio padrão</v>
      </c>
    </row>
    <row r="111" spans="1:11" s="22" customFormat="1" ht="12.75" x14ac:dyDescent="0.2">
      <c r="A111" s="22" t="s">
        <v>222</v>
      </c>
      <c r="B111" s="22" t="s">
        <v>36</v>
      </c>
      <c r="C111" s="22">
        <v>0</v>
      </c>
      <c r="D111" s="22">
        <v>0</v>
      </c>
      <c r="G111" s="22" t="s">
        <v>10</v>
      </c>
      <c r="H111" s="22" t="b">
        <f>IF(COUNTIF(ParametrosSemSeedFixa!$A:$A,Parametros!A111)&gt;0,FALSE,TRUE)</f>
        <v>1</v>
      </c>
      <c r="I111" s="22" t="str">
        <f t="shared" si="8"/>
        <v>OK</v>
      </c>
      <c r="K111" s="22" t="str">
        <f>VLOOKUP(B111,Distribuições!$A$1:$F$13,6,FALSE)</f>
        <v>Parametro 1: média, Parametro 2: desvio padrão</v>
      </c>
    </row>
    <row r="112" spans="1:11" s="22" customFormat="1" ht="12.75" x14ac:dyDescent="0.2">
      <c r="A112" s="22" t="s">
        <v>223</v>
      </c>
      <c r="B112" s="22" t="s">
        <v>36</v>
      </c>
      <c r="C112" s="22">
        <v>0</v>
      </c>
      <c r="D112" s="22">
        <v>0</v>
      </c>
      <c r="G112" s="22" t="s">
        <v>10</v>
      </c>
      <c r="H112" s="22" t="b">
        <f>IF(COUNTIF(ParametrosSemSeedFixa!$A:$A,Parametros!A112)&gt;0,FALSE,TRUE)</f>
        <v>1</v>
      </c>
      <c r="I112" s="22" t="str">
        <f t="shared" si="8"/>
        <v>OK</v>
      </c>
      <c r="K112" s="22" t="str">
        <f>VLOOKUP(B112,Distribuições!$A$1:$F$13,6,FALSE)</f>
        <v>Parametro 1: média, Parametro 2: desvio padrão</v>
      </c>
    </row>
    <row r="113" spans="1:11" s="22" customFormat="1" ht="12.75" x14ac:dyDescent="0.2">
      <c r="A113" s="22" t="s">
        <v>202</v>
      </c>
      <c r="B113" s="22" t="str">
        <f>VLOOKUP($A113,'Tratamento-Histórico'!$A$2:$M$226,9,FALSE)</f>
        <v>normaltruncada</v>
      </c>
      <c r="C113" s="22">
        <f>VLOOKUP($A113,'Tratamento-Histórico'!$A$2:$M$226,10,FALSE)</f>
        <v>3283.7117708333335</v>
      </c>
      <c r="D113" s="22">
        <f>VLOOKUP($A113,'Tratamento-Histórico'!$A$2:$M$226,11,FALSE)</f>
        <v>2454.8602500269808</v>
      </c>
      <c r="E113" s="22">
        <f>VLOOKUP($A113,'Tratamento-Histórico'!$A$2:$M$226,12,FALSE)</f>
        <v>0</v>
      </c>
      <c r="F113" s="22">
        <f>VLOOKUP($A113,'Tratamento-Histórico'!$A$2:$M$226,13,FALSE)</f>
        <v>18012.873270995216</v>
      </c>
      <c r="G113" s="22" t="s">
        <v>10</v>
      </c>
      <c r="H113" s="22" t="b">
        <f>IF(COUNTIF(ParametrosSemSeedFixa!$A:$A,Parametros!A113)&gt;0,FALSE,TRUE)</f>
        <v>1</v>
      </c>
      <c r="I113" s="22" t="str">
        <f t="shared" si="8"/>
        <v>OK</v>
      </c>
      <c r="J113" s="22" t="s">
        <v>566</v>
      </c>
      <c r="K113" s="22" t="str">
        <f>VLOOKUP(B113,Distribuições!$A$1:$F$13,6,FALSE)</f>
        <v>Parametro 1: média, Parametro 2: desvio padrão, Parametro 3: mínimo, Parametro 4: máximo</v>
      </c>
    </row>
    <row r="114" spans="1:11" s="22" customFormat="1" ht="12.75" x14ac:dyDescent="0.2">
      <c r="A114" s="22" t="s">
        <v>203</v>
      </c>
      <c r="B114" s="22" t="str">
        <f>VLOOKUP($A114,'Tratamento-Histórico'!$A$2:$M$226,9,FALSE)</f>
        <v>normal</v>
      </c>
      <c r="C114" s="22">
        <f>VLOOKUP($A114,'Tratamento-Histórico'!$A$2:$M$226,10,FALSE)</f>
        <v>0</v>
      </c>
      <c r="D114" s="22">
        <f>VLOOKUP($A114,'Tratamento-Histórico'!$A$2:$M$226,11,FALSE)</f>
        <v>0</v>
      </c>
      <c r="E114" s="22">
        <f>VLOOKUP($A114,'Tratamento-Histórico'!$A$2:$M$226,12,FALSE)</f>
        <v>0</v>
      </c>
      <c r="F114" s="22">
        <f>VLOOKUP($A114,'Tratamento-Histórico'!$A$2:$M$226,13,FALSE)</f>
        <v>0</v>
      </c>
      <c r="G114" s="22" t="s">
        <v>10</v>
      </c>
      <c r="H114" s="22" t="b">
        <f>IF(COUNTIF(ParametrosSemSeedFixa!$A:$A,Parametros!A114)&gt;0,FALSE,TRUE)</f>
        <v>1</v>
      </c>
      <c r="I114" s="22" t="str">
        <f t="shared" si="8"/>
        <v>OK</v>
      </c>
      <c r="J114" s="22" t="s">
        <v>566</v>
      </c>
      <c r="K114" s="22" t="str">
        <f>VLOOKUP(B114,Distribuições!$A$1:$F$13,6,FALSE)</f>
        <v>Parametro 1: média, Parametro 2: desvio padrão</v>
      </c>
    </row>
    <row r="115" spans="1:11" s="22" customFormat="1" ht="12.75" x14ac:dyDescent="0.2">
      <c r="A115" s="22" t="s">
        <v>204</v>
      </c>
      <c r="B115" s="22" t="str">
        <f>VLOOKUP($A115,'Tratamento-Histórico'!$A$2:$M$226,9,FALSE)</f>
        <v>normal</v>
      </c>
      <c r="C115" s="22">
        <f>VLOOKUP($A115,'Tratamento-Histórico'!$A$2:$M$226,10,FALSE)</f>
        <v>0</v>
      </c>
      <c r="D115" s="22">
        <f>VLOOKUP($A115,'Tratamento-Histórico'!$A$2:$M$226,11,FALSE)</f>
        <v>0</v>
      </c>
      <c r="E115" s="22">
        <f>VLOOKUP($A115,'Tratamento-Histórico'!$A$2:$M$226,12,FALSE)</f>
        <v>0</v>
      </c>
      <c r="F115" s="22">
        <f>VLOOKUP($A115,'Tratamento-Histórico'!$A$2:$M$226,13,FALSE)</f>
        <v>0</v>
      </c>
      <c r="G115" s="22" t="s">
        <v>10</v>
      </c>
      <c r="H115" s="22" t="b">
        <f>IF(COUNTIF(ParametrosSemSeedFixa!$A:$A,Parametros!A115)&gt;0,FALSE,TRUE)</f>
        <v>1</v>
      </c>
      <c r="I115" s="22" t="str">
        <f t="shared" si="8"/>
        <v>OK</v>
      </c>
      <c r="J115" s="22" t="s">
        <v>566</v>
      </c>
      <c r="K115" s="22" t="str">
        <f>VLOOKUP(B115,Distribuições!$A$1:$F$13,6,FALSE)</f>
        <v>Parametro 1: média, Parametro 2: desvio padrão</v>
      </c>
    </row>
    <row r="116" spans="1:11" s="22" customFormat="1" ht="12.75" x14ac:dyDescent="0.2">
      <c r="A116" s="22" t="s">
        <v>205</v>
      </c>
      <c r="B116" s="22" t="str">
        <f>VLOOKUP($A116,'Tratamento-Histórico'!$A$2:$M$226,9,FALSE)</f>
        <v>normal</v>
      </c>
      <c r="C116" s="22">
        <f>VLOOKUP($A116,'Tratamento-Histórico'!$A$2:$M$226,10,FALSE)</f>
        <v>0</v>
      </c>
      <c r="D116" s="22">
        <f>VLOOKUP($A116,'Tratamento-Histórico'!$A$2:$M$226,11,FALSE)</f>
        <v>0</v>
      </c>
      <c r="E116" s="22">
        <f>VLOOKUP($A116,'Tratamento-Histórico'!$A$2:$M$226,12,FALSE)</f>
        <v>0</v>
      </c>
      <c r="F116" s="22">
        <f>VLOOKUP($A116,'Tratamento-Histórico'!$A$2:$M$226,13,FALSE)</f>
        <v>0</v>
      </c>
      <c r="G116" s="22" t="s">
        <v>10</v>
      </c>
      <c r="H116" s="22" t="b">
        <f>IF(COUNTIF(ParametrosSemSeedFixa!$A:$A,Parametros!A116)&gt;0,FALSE,TRUE)</f>
        <v>1</v>
      </c>
      <c r="I116" s="22" t="str">
        <f t="shared" si="8"/>
        <v>OK</v>
      </c>
      <c r="J116" s="22" t="s">
        <v>566</v>
      </c>
      <c r="K116" s="22" t="str">
        <f>VLOOKUP(B116,Distribuições!$A$1:$F$13,6,FALSE)</f>
        <v>Parametro 1: média, Parametro 2: desvio padrão</v>
      </c>
    </row>
    <row r="117" spans="1:11" s="22" customFormat="1" ht="12.75" x14ac:dyDescent="0.2">
      <c r="A117" s="22" t="s">
        <v>237</v>
      </c>
      <c r="B117" s="22" t="str">
        <f>VLOOKUP($G117&amp;$A117,Eventos!$A:$I,3,FALSE)</f>
        <v>normaltruncada</v>
      </c>
      <c r="C117" s="22">
        <f>VLOOKUP($G117&amp;$A117,Eventos!$A:$I,4,FALSE)</f>
        <v>0.15141006603702983</v>
      </c>
      <c r="D117" s="22">
        <f>VLOOKUP($G117&amp;$A117,Eventos!$A:$I,5,FALSE)</f>
        <v>0</v>
      </c>
      <c r="E117" s="22">
        <f>VLOOKUP($G117&amp;$A117,Eventos!$A:$I,6,FALSE)</f>
        <v>0</v>
      </c>
      <c r="F117" s="22">
        <f>VLOOKUP($G117&amp;$A117,Eventos!$A:$I,7,FALSE)</f>
        <v>1</v>
      </c>
      <c r="G117" s="22" t="s">
        <v>10</v>
      </c>
      <c r="H117" s="22" t="b">
        <f>IF(COUNTIF(ParametrosSemSeedFixa!$A:$A,Parametros!A117)&gt;0,FALSE,TRUE)</f>
        <v>1</v>
      </c>
      <c r="I117" s="22" t="str">
        <f t="shared" si="8"/>
        <v>OK</v>
      </c>
      <c r="J117" s="22" t="s">
        <v>300</v>
      </c>
      <c r="K117" s="22" t="str">
        <f>VLOOKUP(B117,Distribuições!$A$1:$F$13,6,FALSE)</f>
        <v>Parametro 1: média, Parametro 2: desvio padrão, Parametro 3: mínimo, Parametro 4: máximo</v>
      </c>
    </row>
    <row r="118" spans="1:11" s="22" customFormat="1" ht="12.75" x14ac:dyDescent="0.2">
      <c r="A118" s="22" t="s">
        <v>241</v>
      </c>
      <c r="B118" s="22" t="str">
        <f>VLOOKUP($G118&amp;$A118,Eventos!$A:$I,3,FALSE)</f>
        <v>normaltruncada</v>
      </c>
      <c r="C118" s="22">
        <f>VLOOKUP($G118&amp;$A118,Eventos!$A:$I,4,FALSE)</f>
        <v>0</v>
      </c>
      <c r="D118" s="22">
        <f>VLOOKUP($G118&amp;$A118,Eventos!$A:$I,5,FALSE)</f>
        <v>0</v>
      </c>
      <c r="E118" s="22">
        <f>VLOOKUP($G118&amp;$A118,Eventos!$A:$I,6,FALSE)</f>
        <v>0</v>
      </c>
      <c r="F118" s="22">
        <f>VLOOKUP($G118&amp;$A118,Eventos!$A:$I,7,FALSE)</f>
        <v>1</v>
      </c>
      <c r="G118" s="22" t="s">
        <v>10</v>
      </c>
      <c r="H118" s="22" t="b">
        <f>IF(COUNTIF(ParametrosSemSeedFixa!$A:$A,Parametros!A118)&gt;0,FALSE,TRUE)</f>
        <v>1</v>
      </c>
      <c r="I118" s="22" t="str">
        <f t="shared" si="8"/>
        <v>OK</v>
      </c>
      <c r="J118" s="22" t="s">
        <v>300</v>
      </c>
      <c r="K118" s="22" t="str">
        <f>VLOOKUP(B118,Distribuições!$A$1:$F$13,6,FALSE)</f>
        <v>Parametro 1: média, Parametro 2: desvio padrão, Parametro 3: mínimo, Parametro 4: máximo</v>
      </c>
    </row>
    <row r="119" spans="1:11" s="22" customFormat="1" ht="12.75" x14ac:dyDescent="0.2">
      <c r="A119" s="22" t="s">
        <v>229</v>
      </c>
      <c r="B119" s="22" t="str">
        <f>VLOOKUP($G119&amp;$A119,Eventos!$A:$I,3,FALSE)</f>
        <v>normaltruncada</v>
      </c>
      <c r="C119" s="22">
        <f>VLOOKUP($G119&amp;$A119,Eventos!$A:$I,4,FALSE)</f>
        <v>7.339106380609324E-2</v>
      </c>
      <c r="D119" s="22">
        <f>VLOOKUP($G119&amp;$A119,Eventos!$A:$I,5,FALSE)</f>
        <v>0</v>
      </c>
      <c r="E119" s="22">
        <f>VLOOKUP($G119&amp;$A119,Eventos!$A:$I,6,FALSE)</f>
        <v>0</v>
      </c>
      <c r="F119" s="22">
        <f>VLOOKUP($G119&amp;$A119,Eventos!$A:$I,7,FALSE)</f>
        <v>1</v>
      </c>
      <c r="G119" s="22" t="s">
        <v>10</v>
      </c>
      <c r="H119" s="22" t="b">
        <f>IF(COUNTIF(ParametrosSemSeedFixa!$A:$A,Parametros!A119)&gt;0,FALSE,TRUE)</f>
        <v>1</v>
      </c>
      <c r="I119" s="22" t="str">
        <f t="shared" si="8"/>
        <v>OK</v>
      </c>
      <c r="J119" s="22" t="s">
        <v>300</v>
      </c>
      <c r="K119" s="22" t="str">
        <f>VLOOKUP(B119,Distribuições!$A$1:$F$13,6,FALSE)</f>
        <v>Parametro 1: média, Parametro 2: desvio padrão, Parametro 3: mínimo, Parametro 4: máximo</v>
      </c>
    </row>
    <row r="120" spans="1:11" s="22" customFormat="1" ht="12.75" x14ac:dyDescent="0.2">
      <c r="A120" s="22" t="s">
        <v>233</v>
      </c>
      <c r="B120" s="22" t="str">
        <f>VLOOKUP($G120&amp;$A120,Eventos!$A:$I,3,FALSE)</f>
        <v>normaltruncada</v>
      </c>
      <c r="C120" s="22">
        <f>VLOOKUP($G120&amp;$A120,Eventos!$A:$I,4,FALSE)</f>
        <v>0</v>
      </c>
      <c r="D120" s="22">
        <f>VLOOKUP($G120&amp;$A120,Eventos!$A:$I,5,FALSE)</f>
        <v>0</v>
      </c>
      <c r="E120" s="22">
        <f>VLOOKUP($G120&amp;$A120,Eventos!$A:$I,6,FALSE)</f>
        <v>0</v>
      </c>
      <c r="F120" s="22">
        <f>VLOOKUP($G120&amp;$A120,Eventos!$A:$I,7,FALSE)</f>
        <v>1</v>
      </c>
      <c r="G120" s="22" t="s">
        <v>10</v>
      </c>
      <c r="H120" s="22" t="b">
        <f>IF(COUNTIF(ParametrosSemSeedFixa!$A:$A,Parametros!A120)&gt;0,FALSE,TRUE)</f>
        <v>1</v>
      </c>
      <c r="I120" s="22" t="str">
        <f t="shared" si="8"/>
        <v>OK</v>
      </c>
      <c r="J120" s="22" t="s">
        <v>300</v>
      </c>
      <c r="K120" s="22" t="str">
        <f>VLOOKUP(B120,Distribuições!$A$1:$F$13,6,FALSE)</f>
        <v>Parametro 1: média, Parametro 2: desvio padrão, Parametro 3: mínimo, Parametro 4: máximo</v>
      </c>
    </row>
    <row r="121" spans="1:11" s="22" customFormat="1" ht="12.75" x14ac:dyDescent="0.2">
      <c r="A121" s="22" t="s">
        <v>238</v>
      </c>
      <c r="B121" s="22" t="str">
        <f>VLOOKUP($G121&amp;$A121,Eventos!$A:$I,3,FALSE)</f>
        <v>normaltruncada</v>
      </c>
      <c r="C121" s="22">
        <f>VLOOKUP($G121&amp;$A121,Eventos!$A:$I,4,FALSE)</f>
        <v>0</v>
      </c>
      <c r="D121" s="22">
        <f>VLOOKUP($G121&amp;$A121,Eventos!$A:$I,5,FALSE)</f>
        <v>0</v>
      </c>
      <c r="E121" s="22">
        <f>VLOOKUP($G121&amp;$A121,Eventos!$A:$I,6,FALSE)</f>
        <v>0</v>
      </c>
      <c r="F121" s="22">
        <f>VLOOKUP($G121&amp;$A121,Eventos!$A:$I,7,FALSE)</f>
        <v>1</v>
      </c>
      <c r="G121" s="22" t="s">
        <v>10</v>
      </c>
      <c r="H121" s="22" t="b">
        <f>IF(COUNTIF(ParametrosSemSeedFixa!$A:$A,Parametros!A121)&gt;0,FALSE,TRUE)</f>
        <v>1</v>
      </c>
      <c r="I121" s="22" t="str">
        <f t="shared" si="8"/>
        <v>OK</v>
      </c>
      <c r="J121" s="22" t="s">
        <v>300</v>
      </c>
      <c r="K121" s="22" t="str">
        <f>VLOOKUP(B121,Distribuições!$A$1:$F$13,6,FALSE)</f>
        <v>Parametro 1: média, Parametro 2: desvio padrão, Parametro 3: mínimo, Parametro 4: máximo</v>
      </c>
    </row>
    <row r="122" spans="1:11" s="22" customFormat="1" ht="12.75" x14ac:dyDescent="0.2">
      <c r="A122" s="22" t="s">
        <v>242</v>
      </c>
      <c r="B122" s="22" t="str">
        <f>VLOOKUP($G122&amp;$A122,Eventos!$A:$I,3,FALSE)</f>
        <v>normaltruncada</v>
      </c>
      <c r="C122" s="22">
        <f>VLOOKUP($G122&amp;$A122,Eventos!$A:$I,4,FALSE)</f>
        <v>0</v>
      </c>
      <c r="D122" s="22">
        <f>VLOOKUP($G122&amp;$A122,Eventos!$A:$I,5,FALSE)</f>
        <v>0</v>
      </c>
      <c r="E122" s="22">
        <f>VLOOKUP($G122&amp;$A122,Eventos!$A:$I,6,FALSE)</f>
        <v>0</v>
      </c>
      <c r="F122" s="22">
        <f>VLOOKUP($G122&amp;$A122,Eventos!$A:$I,7,FALSE)</f>
        <v>1</v>
      </c>
      <c r="G122" s="22" t="s">
        <v>10</v>
      </c>
      <c r="H122" s="22" t="b">
        <f>IF(COUNTIF(ParametrosSemSeedFixa!$A:$A,Parametros!A122)&gt;0,FALSE,TRUE)</f>
        <v>1</v>
      </c>
      <c r="I122" s="22" t="str">
        <f t="shared" si="8"/>
        <v>OK</v>
      </c>
      <c r="J122" s="22" t="s">
        <v>300</v>
      </c>
      <c r="K122" s="22" t="str">
        <f>VLOOKUP(B122,Distribuições!$A$1:$F$13,6,FALSE)</f>
        <v>Parametro 1: média, Parametro 2: desvio padrão, Parametro 3: mínimo, Parametro 4: máximo</v>
      </c>
    </row>
    <row r="123" spans="1:11" s="22" customFormat="1" ht="12.75" x14ac:dyDescent="0.2">
      <c r="A123" s="22" t="s">
        <v>230</v>
      </c>
      <c r="B123" s="22" t="str">
        <f>VLOOKUP($G123&amp;$A123,Eventos!$A:$I,3,FALSE)</f>
        <v>normaltruncada</v>
      </c>
      <c r="C123" s="22">
        <f>VLOOKUP($G123&amp;$A123,Eventos!$A:$I,4,FALSE)</f>
        <v>0</v>
      </c>
      <c r="D123" s="22">
        <f>VLOOKUP($G123&amp;$A123,Eventos!$A:$I,5,FALSE)</f>
        <v>0</v>
      </c>
      <c r="E123" s="22">
        <f>VLOOKUP($G123&amp;$A123,Eventos!$A:$I,6,FALSE)</f>
        <v>0</v>
      </c>
      <c r="F123" s="22">
        <f>VLOOKUP($G123&amp;$A123,Eventos!$A:$I,7,FALSE)</f>
        <v>1</v>
      </c>
      <c r="G123" s="22" t="s">
        <v>10</v>
      </c>
      <c r="H123" s="22" t="b">
        <f>IF(COUNTIF(ParametrosSemSeedFixa!$A:$A,Parametros!A123)&gt;0,FALSE,TRUE)</f>
        <v>1</v>
      </c>
      <c r="I123" s="22" t="str">
        <f t="shared" si="8"/>
        <v>OK</v>
      </c>
      <c r="J123" s="22" t="s">
        <v>300</v>
      </c>
      <c r="K123" s="22" t="str">
        <f>VLOOKUP(B123,Distribuições!$A$1:$F$13,6,FALSE)</f>
        <v>Parametro 1: média, Parametro 2: desvio padrão, Parametro 3: mínimo, Parametro 4: máximo</v>
      </c>
    </row>
    <row r="124" spans="1:11" s="22" customFormat="1" ht="12.75" x14ac:dyDescent="0.2">
      <c r="A124" s="22" t="s">
        <v>234</v>
      </c>
      <c r="B124" s="22" t="str">
        <f>VLOOKUP($G124&amp;$A124,Eventos!$A:$I,3,FALSE)</f>
        <v>normaltruncada</v>
      </c>
      <c r="C124" s="22">
        <f>VLOOKUP($G124&amp;$A124,Eventos!$A:$I,4,FALSE)</f>
        <v>0</v>
      </c>
      <c r="D124" s="22">
        <f>VLOOKUP($G124&amp;$A124,Eventos!$A:$I,5,FALSE)</f>
        <v>0</v>
      </c>
      <c r="E124" s="22">
        <f>VLOOKUP($G124&amp;$A124,Eventos!$A:$I,6,FALSE)</f>
        <v>0</v>
      </c>
      <c r="F124" s="22">
        <f>VLOOKUP($G124&amp;$A124,Eventos!$A:$I,7,FALSE)</f>
        <v>1</v>
      </c>
      <c r="G124" s="22" t="s">
        <v>10</v>
      </c>
      <c r="H124" s="22" t="b">
        <f>IF(COUNTIF(ParametrosSemSeedFixa!$A:$A,Parametros!A124)&gt;0,FALSE,TRUE)</f>
        <v>1</v>
      </c>
      <c r="I124" s="22" t="str">
        <f t="shared" si="8"/>
        <v>OK</v>
      </c>
      <c r="J124" s="22" t="s">
        <v>300</v>
      </c>
      <c r="K124" s="22" t="str">
        <f>VLOOKUP(B124,Distribuições!$A$1:$F$13,6,FALSE)</f>
        <v>Parametro 1: média, Parametro 2: desvio padrão, Parametro 3: mínimo, Parametro 4: máximo</v>
      </c>
    </row>
    <row r="125" spans="1:11" s="22" customFormat="1" ht="12.75" x14ac:dyDescent="0.2">
      <c r="A125" s="22" t="s">
        <v>239</v>
      </c>
      <c r="B125" s="22" t="str">
        <f>VLOOKUP($G125&amp;$A125,Eventos!$A:$I,3,FALSE)</f>
        <v>normaltruncada</v>
      </c>
      <c r="C125" s="22">
        <f>VLOOKUP($G125&amp;$A125,Eventos!$A:$I,4,FALSE)</f>
        <v>0</v>
      </c>
      <c r="D125" s="22">
        <f>VLOOKUP($G125&amp;$A125,Eventos!$A:$I,5,FALSE)</f>
        <v>0</v>
      </c>
      <c r="E125" s="22">
        <f>VLOOKUP($G125&amp;$A125,Eventos!$A:$I,6,FALSE)</f>
        <v>0</v>
      </c>
      <c r="F125" s="22">
        <f>VLOOKUP($G125&amp;$A125,Eventos!$A:$I,7,FALSE)</f>
        <v>1</v>
      </c>
      <c r="G125" s="22" t="s">
        <v>10</v>
      </c>
      <c r="H125" s="22" t="b">
        <f>IF(COUNTIF(ParametrosSemSeedFixa!$A:$A,Parametros!A125)&gt;0,FALSE,TRUE)</f>
        <v>1</v>
      </c>
      <c r="I125" s="22" t="str">
        <f t="shared" si="8"/>
        <v>OK</v>
      </c>
      <c r="J125" s="22" t="s">
        <v>300</v>
      </c>
      <c r="K125" s="22" t="str">
        <f>VLOOKUP(B125,Distribuições!$A$1:$F$13,6,FALSE)</f>
        <v>Parametro 1: média, Parametro 2: desvio padrão, Parametro 3: mínimo, Parametro 4: máximo</v>
      </c>
    </row>
    <row r="126" spans="1:11" s="22" customFormat="1" ht="12.75" x14ac:dyDescent="0.2">
      <c r="A126" s="22" t="s">
        <v>243</v>
      </c>
      <c r="B126" s="22" t="str">
        <f>VLOOKUP($G126&amp;$A126,Eventos!$A:$I,3,FALSE)</f>
        <v>normaltruncada</v>
      </c>
      <c r="C126" s="22">
        <f>VLOOKUP($G126&amp;$A126,Eventos!$A:$I,4,FALSE)</f>
        <v>0</v>
      </c>
      <c r="D126" s="22">
        <f>VLOOKUP($G126&amp;$A126,Eventos!$A:$I,5,FALSE)</f>
        <v>0</v>
      </c>
      <c r="E126" s="22">
        <f>VLOOKUP($G126&amp;$A126,Eventos!$A:$I,6,FALSE)</f>
        <v>0</v>
      </c>
      <c r="F126" s="22">
        <f>VLOOKUP($G126&amp;$A126,Eventos!$A:$I,7,FALSE)</f>
        <v>1</v>
      </c>
      <c r="G126" s="22" t="s">
        <v>10</v>
      </c>
      <c r="H126" s="22" t="b">
        <f>IF(COUNTIF(ParametrosSemSeedFixa!$A:$A,Parametros!A126)&gt;0,FALSE,TRUE)</f>
        <v>1</v>
      </c>
      <c r="I126" s="22" t="str">
        <f t="shared" si="8"/>
        <v>OK</v>
      </c>
      <c r="J126" s="22" t="s">
        <v>300</v>
      </c>
      <c r="K126" s="22" t="str">
        <f>VLOOKUP(B126,Distribuições!$A$1:$F$13,6,FALSE)</f>
        <v>Parametro 1: média, Parametro 2: desvio padrão, Parametro 3: mínimo, Parametro 4: máximo</v>
      </c>
    </row>
    <row r="127" spans="1:11" s="22" customFormat="1" ht="12.75" x14ac:dyDescent="0.2">
      <c r="A127" s="22" t="s">
        <v>231</v>
      </c>
      <c r="B127" s="22" t="str">
        <f>VLOOKUP($G127&amp;$A127,Eventos!$A:$I,3,FALSE)</f>
        <v>normaltruncada</v>
      </c>
      <c r="C127" s="22">
        <f>VLOOKUP($G127&amp;$A127,Eventos!$A:$I,4,FALSE)</f>
        <v>0</v>
      </c>
      <c r="D127" s="22">
        <f>VLOOKUP($G127&amp;$A127,Eventos!$A:$I,5,FALSE)</f>
        <v>0</v>
      </c>
      <c r="E127" s="22">
        <f>VLOOKUP($G127&amp;$A127,Eventos!$A:$I,6,FALSE)</f>
        <v>0</v>
      </c>
      <c r="F127" s="22">
        <f>VLOOKUP($G127&amp;$A127,Eventos!$A:$I,7,FALSE)</f>
        <v>1</v>
      </c>
      <c r="G127" s="22" t="s">
        <v>10</v>
      </c>
      <c r="H127" s="22" t="b">
        <f>IF(COUNTIF(ParametrosSemSeedFixa!$A:$A,Parametros!A127)&gt;0,FALSE,TRUE)</f>
        <v>1</v>
      </c>
      <c r="I127" s="22" t="str">
        <f t="shared" si="8"/>
        <v>OK</v>
      </c>
      <c r="J127" s="22" t="s">
        <v>300</v>
      </c>
      <c r="K127" s="22" t="str">
        <f>VLOOKUP(B127,Distribuições!$A$1:$F$13,6,FALSE)</f>
        <v>Parametro 1: média, Parametro 2: desvio padrão, Parametro 3: mínimo, Parametro 4: máximo</v>
      </c>
    </row>
    <row r="128" spans="1:11" s="22" customFormat="1" ht="12.75" x14ac:dyDescent="0.2">
      <c r="A128" s="22" t="s">
        <v>235</v>
      </c>
      <c r="B128" s="22" t="str">
        <f>VLOOKUP($G128&amp;$A128,Eventos!$A:$I,3,FALSE)</f>
        <v>normaltruncada</v>
      </c>
      <c r="C128" s="22">
        <f>VLOOKUP($G128&amp;$A128,Eventos!$A:$I,4,FALSE)</f>
        <v>0</v>
      </c>
      <c r="D128" s="22">
        <f>VLOOKUP($G128&amp;$A128,Eventos!$A:$I,5,FALSE)</f>
        <v>0</v>
      </c>
      <c r="E128" s="22">
        <f>VLOOKUP($G128&amp;$A128,Eventos!$A:$I,6,FALSE)</f>
        <v>0</v>
      </c>
      <c r="F128" s="22">
        <f>VLOOKUP($G128&amp;$A128,Eventos!$A:$I,7,FALSE)</f>
        <v>1</v>
      </c>
      <c r="G128" s="22" t="s">
        <v>10</v>
      </c>
      <c r="H128" s="22" t="b">
        <f>IF(COUNTIF(ParametrosSemSeedFixa!$A:$A,Parametros!A128)&gt;0,FALSE,TRUE)</f>
        <v>1</v>
      </c>
      <c r="I128" s="22" t="str">
        <f t="shared" si="8"/>
        <v>OK</v>
      </c>
      <c r="J128" s="22" t="s">
        <v>300</v>
      </c>
      <c r="K128" s="22" t="str">
        <f>VLOOKUP(B128,Distribuições!$A$1:$F$13,6,FALSE)</f>
        <v>Parametro 1: média, Parametro 2: desvio padrão, Parametro 3: mínimo, Parametro 4: máximo</v>
      </c>
    </row>
    <row r="129" spans="1:11" s="22" customFormat="1" ht="12.75" x14ac:dyDescent="0.2">
      <c r="A129" s="22" t="s">
        <v>240</v>
      </c>
      <c r="B129" s="22" t="str">
        <f>VLOOKUP($G129&amp;$A129,Eventos!$A:$I,3,FALSE)</f>
        <v>normaltruncada</v>
      </c>
      <c r="C129" s="22">
        <f>VLOOKUP($G129&amp;$A129,Eventos!$A:$I,4,FALSE)</f>
        <v>0</v>
      </c>
      <c r="D129" s="22">
        <f>VLOOKUP($G129&amp;$A129,Eventos!$A:$I,5,FALSE)</f>
        <v>0</v>
      </c>
      <c r="E129" s="22">
        <f>VLOOKUP($G129&amp;$A129,Eventos!$A:$I,6,FALSE)</f>
        <v>0</v>
      </c>
      <c r="F129" s="22">
        <f>VLOOKUP($G129&amp;$A129,Eventos!$A:$I,7,FALSE)</f>
        <v>1</v>
      </c>
      <c r="G129" s="22" t="s">
        <v>10</v>
      </c>
      <c r="H129" s="22" t="b">
        <f>IF(COUNTIF(ParametrosSemSeedFixa!$A:$A,Parametros!A129)&gt;0,FALSE,TRUE)</f>
        <v>1</v>
      </c>
      <c r="I129" s="22" t="str">
        <f t="shared" si="8"/>
        <v>OK</v>
      </c>
      <c r="J129" s="22" t="s">
        <v>300</v>
      </c>
      <c r="K129" s="22" t="str">
        <f>VLOOKUP(B129,Distribuições!$A$1:$F$13,6,FALSE)</f>
        <v>Parametro 1: média, Parametro 2: desvio padrão, Parametro 3: mínimo, Parametro 4: máximo</v>
      </c>
    </row>
    <row r="130" spans="1:11" s="22" customFormat="1" ht="12.75" x14ac:dyDescent="0.2">
      <c r="A130" s="22" t="s">
        <v>244</v>
      </c>
      <c r="B130" s="22" t="str">
        <f>VLOOKUP($G130&amp;$A130,Eventos!$A:$I,3,FALSE)</f>
        <v>normaltruncada</v>
      </c>
      <c r="C130" s="22">
        <f>VLOOKUP($G130&amp;$A130,Eventos!$A:$I,4,FALSE)</f>
        <v>0</v>
      </c>
      <c r="D130" s="22">
        <f>VLOOKUP($G130&amp;$A130,Eventos!$A:$I,5,FALSE)</f>
        <v>0</v>
      </c>
      <c r="E130" s="22">
        <f>VLOOKUP($G130&amp;$A130,Eventos!$A:$I,6,FALSE)</f>
        <v>0</v>
      </c>
      <c r="F130" s="22">
        <f>VLOOKUP($G130&amp;$A130,Eventos!$A:$I,7,FALSE)</f>
        <v>1</v>
      </c>
      <c r="G130" s="22" t="s">
        <v>10</v>
      </c>
      <c r="H130" s="22" t="b">
        <f>IF(COUNTIF(ParametrosSemSeedFixa!$A:$A,Parametros!A130)&gt;0,FALSE,TRUE)</f>
        <v>1</v>
      </c>
      <c r="I130" s="22" t="str">
        <f t="shared" si="8"/>
        <v>OK</v>
      </c>
      <c r="J130" s="22" t="s">
        <v>300</v>
      </c>
      <c r="K130" s="22" t="str">
        <f>VLOOKUP(B130,Distribuições!$A$1:$F$13,6,FALSE)</f>
        <v>Parametro 1: média, Parametro 2: desvio padrão, Parametro 3: mínimo, Parametro 4: máximo</v>
      </c>
    </row>
    <row r="131" spans="1:11" s="22" customFormat="1" ht="12.75" x14ac:dyDescent="0.2">
      <c r="A131" s="22" t="s">
        <v>232</v>
      </c>
      <c r="B131" s="22" t="str">
        <f>VLOOKUP($G131&amp;$A131,Eventos!$A:$I,3,FALSE)</f>
        <v>normaltruncada</v>
      </c>
      <c r="C131" s="22">
        <f>VLOOKUP($G131&amp;$A131,Eventos!$A:$I,4,FALSE)</f>
        <v>0</v>
      </c>
      <c r="D131" s="22">
        <f>VLOOKUP($G131&amp;$A131,Eventos!$A:$I,5,FALSE)</f>
        <v>0</v>
      </c>
      <c r="E131" s="22">
        <f>VLOOKUP($G131&amp;$A131,Eventos!$A:$I,6,FALSE)</f>
        <v>0</v>
      </c>
      <c r="F131" s="22">
        <f>VLOOKUP($G131&amp;$A131,Eventos!$A:$I,7,FALSE)</f>
        <v>1</v>
      </c>
      <c r="G131" s="22" t="s">
        <v>10</v>
      </c>
      <c r="H131" s="22" t="b">
        <f>IF(COUNTIF(ParametrosSemSeedFixa!$A:$A,Parametros!A131)&gt;0,FALSE,TRUE)</f>
        <v>1</v>
      </c>
      <c r="I131" s="22" t="str">
        <f t="shared" ref="I131:I194" si="9">IF(AND(B131="normal",NOT(COUNT(C131:D131)=2)),"Dados Incorretos",
IF(AND(B131="triangular",NOT(COUNT(C131:E131)=3)),"Dados Incorretos",
IF(AND(B131="poisson",NOT(COUNT(C131:D131)=1)),"Dados Incorretos",
IF(AND(B131="normaltruncada",NOT(COUNT(C131:F131)=4)),"Dados Incorretos",
IF(AND(B131="uniforme",NOT(COUNT(C131:D131)=2)),"Dados Incorretos",
IF(AND(B131="poisson_percentual_eventos",NOT(COUNT(C131:D131)=1)),"Dados Incorretos","OK"))))))</f>
        <v>OK</v>
      </c>
      <c r="J131" s="22" t="s">
        <v>300</v>
      </c>
      <c r="K131" s="22" t="str">
        <f>VLOOKUP(B131,Distribuições!$A$1:$F$13,6,FALSE)</f>
        <v>Parametro 1: média, Parametro 2: desvio padrão, Parametro 3: mínimo, Parametro 4: máximo</v>
      </c>
    </row>
    <row r="132" spans="1:11" s="22" customFormat="1" ht="12.75" x14ac:dyDescent="0.2">
      <c r="A132" s="22" t="s">
        <v>236</v>
      </c>
      <c r="B132" s="22" t="str">
        <f>VLOOKUP($G132&amp;$A132,Eventos!$A:$I,3,FALSE)</f>
        <v>normaltruncada</v>
      </c>
      <c r="C132" s="22">
        <f>VLOOKUP($G132&amp;$A132,Eventos!$A:$I,4,FALSE)</f>
        <v>0</v>
      </c>
      <c r="D132" s="22">
        <f>VLOOKUP($G132&amp;$A132,Eventos!$A:$I,5,FALSE)</f>
        <v>0</v>
      </c>
      <c r="E132" s="22">
        <f>VLOOKUP($G132&amp;$A132,Eventos!$A:$I,6,FALSE)</f>
        <v>0</v>
      </c>
      <c r="F132" s="22">
        <f>VLOOKUP($G132&amp;$A132,Eventos!$A:$I,7,FALSE)</f>
        <v>1</v>
      </c>
      <c r="G132" s="22" t="s">
        <v>10</v>
      </c>
      <c r="H132" s="22" t="b">
        <f>IF(COUNTIF(ParametrosSemSeedFixa!$A:$A,Parametros!A132)&gt;0,FALSE,TRUE)</f>
        <v>1</v>
      </c>
      <c r="I132" s="22" t="str">
        <f t="shared" si="9"/>
        <v>OK</v>
      </c>
      <c r="J132" s="22" t="s">
        <v>300</v>
      </c>
      <c r="K132" s="22" t="str">
        <f>VLOOKUP(B132,Distribuições!$A$1:$F$13,6,FALSE)</f>
        <v>Parametro 1: média, Parametro 2: desvio padrão, Parametro 3: mínimo, Parametro 4: máximo</v>
      </c>
    </row>
    <row r="133" spans="1:11" s="22" customFormat="1" ht="12.75" x14ac:dyDescent="0.2">
      <c r="A133" s="22" t="s">
        <v>50</v>
      </c>
      <c r="B133" s="22" t="str">
        <f>VLOOKUP($G133&amp;$A133,Eventos!$A:$I,3,FALSE)</f>
        <v>normaltruncada</v>
      </c>
      <c r="C133" s="22">
        <f>VLOOKUP($G133&amp;$A133,Eventos!$A:$I,4,FALSE)</f>
        <v>0</v>
      </c>
      <c r="D133" s="22">
        <f>VLOOKUP($G133&amp;$A133,Eventos!$A:$I,5,FALSE)</f>
        <v>0</v>
      </c>
      <c r="E133" s="22">
        <f>VLOOKUP($G133&amp;$A133,Eventos!$A:$I,6,FALSE)</f>
        <v>0</v>
      </c>
      <c r="F133" s="22">
        <f>VLOOKUP($G133&amp;$A133,Eventos!$A:$I,7,FALSE)</f>
        <v>5</v>
      </c>
      <c r="G133" s="22" t="s">
        <v>10</v>
      </c>
      <c r="H133" s="22" t="b">
        <f>IF(COUNTIF(ParametrosSemSeedFixa!$A:$A,Parametros!A133)&gt;0,FALSE,TRUE)</f>
        <v>1</v>
      </c>
      <c r="I133" s="22" t="str">
        <f t="shared" si="9"/>
        <v>OK</v>
      </c>
      <c r="J133" s="22" t="s">
        <v>300</v>
      </c>
      <c r="K133" s="22" t="str">
        <f>VLOOKUP(B133,Distribuições!$A$1:$F$13,6,FALSE)</f>
        <v>Parametro 1: média, Parametro 2: desvio padrão, Parametro 3: mínimo, Parametro 4: máximo</v>
      </c>
    </row>
    <row r="134" spans="1:11" s="22" customFormat="1" ht="12.75" x14ac:dyDescent="0.2">
      <c r="A134" s="22" t="s">
        <v>148</v>
      </c>
      <c r="B134" s="22" t="s">
        <v>36</v>
      </c>
      <c r="C134" s="24">
        <f>VLOOKUP(A134,Regressões!$A$2:$B$192,2,FALSE)</f>
        <v>-0.42076591028339194</v>
      </c>
      <c r="D134" s="22">
        <v>0</v>
      </c>
      <c r="G134" s="22" t="s">
        <v>10</v>
      </c>
      <c r="H134" s="22" t="b">
        <f>IF(COUNTIF(ParametrosSemSeedFixa!$A:$A,Parametros!A134)&gt;0,FALSE,TRUE)</f>
        <v>1</v>
      </c>
      <c r="I134" s="22" t="str">
        <f t="shared" si="9"/>
        <v>OK</v>
      </c>
      <c r="J134" s="22" t="s">
        <v>578</v>
      </c>
      <c r="K134" s="22" t="str">
        <f>VLOOKUP(B134,Distribuições!$A$1:$F$13,6,FALSE)</f>
        <v>Parametro 1: média, Parametro 2: desvio padrão</v>
      </c>
    </row>
    <row r="135" spans="1:11" s="22" customFormat="1" ht="12.75" x14ac:dyDescent="0.2">
      <c r="A135" s="22" t="s">
        <v>149</v>
      </c>
      <c r="B135" s="22" t="s">
        <v>36</v>
      </c>
      <c r="C135" s="24">
        <f>VLOOKUP(A135,Regressões!$A$2:$B$192,2,FALSE)</f>
        <v>0</v>
      </c>
      <c r="D135" s="22">
        <v>0</v>
      </c>
      <c r="G135" s="22" t="s">
        <v>10</v>
      </c>
      <c r="H135" s="22" t="b">
        <f>IF(COUNTIF(ParametrosSemSeedFixa!$A:$A,Parametros!A135)&gt;0,FALSE,TRUE)</f>
        <v>1</v>
      </c>
      <c r="I135" s="22" t="str">
        <f t="shared" si="9"/>
        <v>OK</v>
      </c>
      <c r="J135" s="22" t="s">
        <v>578</v>
      </c>
      <c r="K135" s="22" t="str">
        <f>VLOOKUP(B135,Distribuições!$A$1:$F$13,6,FALSE)</f>
        <v>Parametro 1: média, Parametro 2: desvio padrão</v>
      </c>
    </row>
    <row r="136" spans="1:11" s="22" customFormat="1" ht="12.75" x14ac:dyDescent="0.2">
      <c r="A136" s="22" t="s">
        <v>150</v>
      </c>
      <c r="B136" s="22" t="s">
        <v>36</v>
      </c>
      <c r="C136" s="24">
        <f>VLOOKUP(A136,Regressões!$A$2:$B$192,2,FALSE)</f>
        <v>2.1053586513514737E-2</v>
      </c>
      <c r="D136" s="22">
        <v>0</v>
      </c>
      <c r="G136" s="22" t="s">
        <v>10</v>
      </c>
      <c r="H136" s="22" t="b">
        <f>IF(COUNTIF(ParametrosSemSeedFixa!$A:$A,Parametros!A136)&gt;0,FALSE,TRUE)</f>
        <v>1</v>
      </c>
      <c r="I136" s="22" t="str">
        <f t="shared" si="9"/>
        <v>OK</v>
      </c>
      <c r="J136" s="22" t="s">
        <v>578</v>
      </c>
      <c r="K136" s="22" t="str">
        <f>VLOOKUP(B136,Distribuições!$A$1:$F$13,6,FALSE)</f>
        <v>Parametro 1: média, Parametro 2: desvio padrão</v>
      </c>
    </row>
    <row r="137" spans="1:11" s="22" customFormat="1" ht="12.75" x14ac:dyDescent="0.2">
      <c r="A137" s="22" t="s">
        <v>165</v>
      </c>
      <c r="B137" s="22" t="s">
        <v>36</v>
      </c>
      <c r="C137" s="24">
        <f>VLOOKUP(A137,Regressões!$A$2:$B$192,2,FALSE)</f>
        <v>0</v>
      </c>
      <c r="D137" s="22">
        <v>0</v>
      </c>
      <c r="G137" s="22" t="s">
        <v>10</v>
      </c>
      <c r="H137" s="22" t="b">
        <f>IF(COUNTIF(ParametrosSemSeedFixa!$A:$A,Parametros!A137)&gt;0,FALSE,TRUE)</f>
        <v>1</v>
      </c>
      <c r="I137" s="22" t="str">
        <f t="shared" si="9"/>
        <v>OK</v>
      </c>
      <c r="J137" s="22" t="s">
        <v>578</v>
      </c>
      <c r="K137" s="22" t="str">
        <f>VLOOKUP(B137,Distribuições!$A$1:$F$13,6,FALSE)</f>
        <v>Parametro 1: média, Parametro 2: desvio padrão</v>
      </c>
    </row>
    <row r="138" spans="1:11" s="22" customFormat="1" ht="12.75" x14ac:dyDescent="0.2">
      <c r="A138" s="22" t="s">
        <v>168</v>
      </c>
      <c r="B138" s="22" t="s">
        <v>36</v>
      </c>
      <c r="C138" s="24">
        <f>VLOOKUP(A138,Regressões!$A$2:$B$192,2,FALSE)</f>
        <v>0</v>
      </c>
      <c r="D138" s="22">
        <v>0</v>
      </c>
      <c r="G138" s="22" t="s">
        <v>10</v>
      </c>
      <c r="H138" s="22" t="b">
        <f>IF(COUNTIF(ParametrosSemSeedFixa!$A:$A,Parametros!A138)&gt;0,FALSE,TRUE)</f>
        <v>1</v>
      </c>
      <c r="I138" s="22" t="str">
        <f t="shared" si="9"/>
        <v>OK</v>
      </c>
      <c r="J138" s="22" t="s">
        <v>578</v>
      </c>
      <c r="K138" s="22" t="str">
        <f>VLOOKUP(B138,Distribuições!$A$1:$F$13,6,FALSE)</f>
        <v>Parametro 1: média, Parametro 2: desvio padrão</v>
      </c>
    </row>
    <row r="139" spans="1:11" s="22" customFormat="1" ht="12.75" x14ac:dyDescent="0.2">
      <c r="A139" s="22" t="s">
        <v>166</v>
      </c>
      <c r="B139" s="22" t="s">
        <v>36</v>
      </c>
      <c r="C139" s="24">
        <f>VLOOKUP(A139,Regressões!$A$2:$B$192,2,FALSE)</f>
        <v>0</v>
      </c>
      <c r="D139" s="22">
        <v>0</v>
      </c>
      <c r="G139" s="22" t="s">
        <v>10</v>
      </c>
      <c r="H139" s="22" t="b">
        <f>IF(COUNTIF(ParametrosSemSeedFixa!$A:$A,Parametros!A139)&gt;0,FALSE,TRUE)</f>
        <v>1</v>
      </c>
      <c r="I139" s="22" t="str">
        <f t="shared" si="9"/>
        <v>OK</v>
      </c>
      <c r="J139" s="22" t="s">
        <v>578</v>
      </c>
      <c r="K139" s="22" t="str">
        <f>VLOOKUP(B139,Distribuições!$A$1:$F$13,6,FALSE)</f>
        <v>Parametro 1: média, Parametro 2: desvio padrão</v>
      </c>
    </row>
    <row r="140" spans="1:11" s="22" customFormat="1" ht="12.75" x14ac:dyDescent="0.2">
      <c r="A140" s="22" t="s">
        <v>167</v>
      </c>
      <c r="B140" s="22" t="s">
        <v>36</v>
      </c>
      <c r="C140" s="24">
        <f>VLOOKUP(A140,Regressões!$A$2:$B$192,2,FALSE)</f>
        <v>0</v>
      </c>
      <c r="D140" s="22">
        <v>0</v>
      </c>
      <c r="G140" s="22" t="s">
        <v>10</v>
      </c>
      <c r="H140" s="22" t="b">
        <f>IF(COUNTIF(ParametrosSemSeedFixa!$A:$A,Parametros!A140)&gt;0,FALSE,TRUE)</f>
        <v>1</v>
      </c>
      <c r="I140" s="22" t="str">
        <f t="shared" si="9"/>
        <v>OK</v>
      </c>
      <c r="J140" s="22" t="s">
        <v>578</v>
      </c>
      <c r="K140" s="22" t="str">
        <f>VLOOKUP(B140,Distribuições!$A$1:$F$13,6,FALSE)</f>
        <v>Parametro 1: média, Parametro 2: desvio padrão</v>
      </c>
    </row>
    <row r="141" spans="1:11" s="22" customFormat="1" ht="12.75" x14ac:dyDescent="0.2">
      <c r="A141" s="22" t="s">
        <v>169</v>
      </c>
      <c r="B141" s="22" t="s">
        <v>36</v>
      </c>
      <c r="C141" s="22">
        <v>0</v>
      </c>
      <c r="D141" s="22">
        <v>0</v>
      </c>
      <c r="G141" s="22" t="s">
        <v>10</v>
      </c>
      <c r="H141" s="22" t="b">
        <f>IF(COUNTIF(ParametrosSemSeedFixa!$A:$A,Parametros!A141)&gt;0,FALSE,TRUE)</f>
        <v>1</v>
      </c>
      <c r="I141" s="22" t="str">
        <f t="shared" si="9"/>
        <v>OK</v>
      </c>
      <c r="K141" s="22" t="str">
        <f>VLOOKUP(B141,Distribuições!$A$1:$F$13,6,FALSE)</f>
        <v>Parametro 1: média, Parametro 2: desvio padrão</v>
      </c>
    </row>
    <row r="142" spans="1:11" s="22" customFormat="1" ht="12.75" x14ac:dyDescent="0.2">
      <c r="A142" s="22" t="s">
        <v>207</v>
      </c>
      <c r="B142" s="22" t="s">
        <v>36</v>
      </c>
      <c r="C142" s="24">
        <f>VLOOKUP(A142,Regressões!$A$2:$B$192,2,FALSE)</f>
        <v>3.2427571049487511</v>
      </c>
      <c r="D142" s="22">
        <v>0</v>
      </c>
      <c r="G142" s="22" t="s">
        <v>10</v>
      </c>
      <c r="H142" s="22" t="b">
        <f>IF(COUNTIF(ParametrosSemSeedFixa!$A:$A,Parametros!A142)&gt;0,FALSE,TRUE)</f>
        <v>1</v>
      </c>
      <c r="I142" s="22" t="str">
        <f t="shared" si="9"/>
        <v>OK</v>
      </c>
      <c r="J142" s="22" t="s">
        <v>578</v>
      </c>
      <c r="K142" s="22" t="str">
        <f>VLOOKUP(B142,Distribuições!$A$1:$F$13,6,FALSE)</f>
        <v>Parametro 1: média, Parametro 2: desvio padrão</v>
      </c>
    </row>
    <row r="143" spans="1:11" s="22" customFormat="1" ht="12.75" x14ac:dyDescent="0.2">
      <c r="A143" s="22" t="s">
        <v>211</v>
      </c>
      <c r="B143" s="22" t="s">
        <v>36</v>
      </c>
      <c r="C143" s="24">
        <f>VLOOKUP(A143,Regressões!$A$2:$B$192,2,FALSE)</f>
        <v>0.37518257762400703</v>
      </c>
      <c r="D143" s="22">
        <v>0</v>
      </c>
      <c r="G143" s="22" t="s">
        <v>10</v>
      </c>
      <c r="H143" s="22" t="b">
        <f>IF(COUNTIF(ParametrosSemSeedFixa!$A:$A,Parametros!A143)&gt;0,FALSE,TRUE)</f>
        <v>1</v>
      </c>
      <c r="I143" s="22" t="str">
        <f t="shared" si="9"/>
        <v>OK</v>
      </c>
      <c r="J143" s="22" t="s">
        <v>578</v>
      </c>
      <c r="K143" s="22" t="str">
        <f>VLOOKUP(B143,Distribuições!$A$1:$F$13,6,FALSE)</f>
        <v>Parametro 1: média, Parametro 2: desvio padrão</v>
      </c>
    </row>
    <row r="144" spans="1:11" s="22" customFormat="1" ht="12.75" x14ac:dyDescent="0.2">
      <c r="A144" s="22" t="s">
        <v>206</v>
      </c>
      <c r="B144" s="22" t="s">
        <v>36</v>
      </c>
      <c r="C144" s="24">
        <f>VLOOKUP(A144,Regressões!$A$2:$B$192,2,FALSE)</f>
        <v>5.5630527212806946</v>
      </c>
      <c r="D144" s="22">
        <v>0</v>
      </c>
      <c r="G144" s="22" t="s">
        <v>10</v>
      </c>
      <c r="H144" s="22" t="b">
        <f>IF(COUNTIF(ParametrosSemSeedFixa!$A:$A,Parametros!A144)&gt;0,FALSE,TRUE)</f>
        <v>1</v>
      </c>
      <c r="I144" s="22" t="str">
        <f t="shared" si="9"/>
        <v>OK</v>
      </c>
      <c r="J144" s="22" t="s">
        <v>578</v>
      </c>
      <c r="K144" s="22" t="str">
        <f>VLOOKUP(B144,Distribuições!$A$1:$F$13,6,FALSE)</f>
        <v>Parametro 1: média, Parametro 2: desvio padrão</v>
      </c>
    </row>
    <row r="145" spans="1:11" s="22" customFormat="1" ht="12.75" x14ac:dyDescent="0.2">
      <c r="A145" s="22" t="s">
        <v>208</v>
      </c>
      <c r="B145" s="22" t="s">
        <v>36</v>
      </c>
      <c r="C145" s="24">
        <f>VLOOKUP(A145,Regressões!$A$2:$B$192,2,FALSE)</f>
        <v>15.833851730619756</v>
      </c>
      <c r="D145" s="22">
        <v>0</v>
      </c>
      <c r="G145" s="22" t="s">
        <v>10</v>
      </c>
      <c r="H145" s="22" t="b">
        <f>IF(COUNTIF(ParametrosSemSeedFixa!$A:$A,Parametros!A145)&gt;0,FALSE,TRUE)</f>
        <v>1</v>
      </c>
      <c r="I145" s="22" t="str">
        <f t="shared" si="9"/>
        <v>OK</v>
      </c>
      <c r="J145" s="22" t="s">
        <v>578</v>
      </c>
      <c r="K145" s="22" t="str">
        <f>VLOOKUP(B145,Distribuições!$A$1:$F$13,6,FALSE)</f>
        <v>Parametro 1: média, Parametro 2: desvio padrão</v>
      </c>
    </row>
    <row r="146" spans="1:11" s="22" customFormat="1" ht="12.75" x14ac:dyDescent="0.2">
      <c r="A146" s="22" t="s">
        <v>209</v>
      </c>
      <c r="B146" s="22" t="s">
        <v>36</v>
      </c>
      <c r="C146" s="24">
        <f>VLOOKUP(A146,Regressões!$A$2:$B$192,2,FALSE)</f>
        <v>8.2830353814945887</v>
      </c>
      <c r="D146" s="22">
        <v>0</v>
      </c>
      <c r="G146" s="22" t="s">
        <v>10</v>
      </c>
      <c r="H146" s="22" t="b">
        <f>IF(COUNTIF(ParametrosSemSeedFixa!$A:$A,Parametros!A146)&gt;0,FALSE,TRUE)</f>
        <v>1</v>
      </c>
      <c r="I146" s="22" t="str">
        <f t="shared" si="9"/>
        <v>OK</v>
      </c>
      <c r="J146" s="22" t="s">
        <v>578</v>
      </c>
      <c r="K146" s="22" t="str">
        <f>VLOOKUP(B146,Distribuições!$A$1:$F$13,6,FALSE)</f>
        <v>Parametro 1: média, Parametro 2: desvio padrão</v>
      </c>
    </row>
    <row r="147" spans="1:11" s="22" customFormat="1" ht="12.75" x14ac:dyDescent="0.2">
      <c r="A147" s="22" t="s">
        <v>210</v>
      </c>
      <c r="B147" s="22" t="s">
        <v>36</v>
      </c>
      <c r="C147" s="24">
        <f>VLOOKUP(A147,Regressões!$A$2:$B$192,2,FALSE)</f>
        <v>24.775093677395436</v>
      </c>
      <c r="D147" s="22">
        <v>0</v>
      </c>
      <c r="G147" s="22" t="s">
        <v>10</v>
      </c>
      <c r="H147" s="22" t="b">
        <f>IF(COUNTIF(ParametrosSemSeedFixa!$A:$A,Parametros!A147)&gt;0,FALSE,TRUE)</f>
        <v>1</v>
      </c>
      <c r="I147" s="22" t="str">
        <f t="shared" si="9"/>
        <v>OK</v>
      </c>
      <c r="J147" s="22" t="s">
        <v>578</v>
      </c>
      <c r="K147" s="22" t="str">
        <f>VLOOKUP(B147,Distribuições!$A$1:$F$13,6,FALSE)</f>
        <v>Parametro 1: média, Parametro 2: desvio padrão</v>
      </c>
    </row>
    <row r="148" spans="1:11" s="22" customFormat="1" ht="12.75" x14ac:dyDescent="0.2">
      <c r="A148" s="22" t="s">
        <v>127</v>
      </c>
      <c r="B148" s="22" t="s">
        <v>36</v>
      </c>
      <c r="C148" s="24">
        <f>VLOOKUP(A148,Regressões!$A$2:$B$192,2,FALSE)</f>
        <v>0.13220022506494009</v>
      </c>
      <c r="D148" s="22">
        <v>0</v>
      </c>
      <c r="G148" s="22" t="s">
        <v>10</v>
      </c>
      <c r="H148" s="22" t="b">
        <f>IF(COUNTIF(ParametrosSemSeedFixa!$A:$A,Parametros!A148)&gt;0,FALSE,TRUE)</f>
        <v>1</v>
      </c>
      <c r="I148" s="22" t="str">
        <f t="shared" si="9"/>
        <v>OK</v>
      </c>
      <c r="J148" s="22" t="s">
        <v>578</v>
      </c>
      <c r="K148" s="22" t="str">
        <f>VLOOKUP(B148,Distribuições!$A$1:$F$13,6,FALSE)</f>
        <v>Parametro 1: média, Parametro 2: desvio padrão</v>
      </c>
    </row>
    <row r="149" spans="1:11" s="22" customFormat="1" ht="12.75" x14ac:dyDescent="0.2">
      <c r="A149" s="22" t="s">
        <v>130</v>
      </c>
      <c r="B149" s="22" t="s">
        <v>36</v>
      </c>
      <c r="C149" s="24">
        <f>VLOOKUP(A149,Regressões!$A$2:$B$192,2,FALSE)</f>
        <v>0</v>
      </c>
      <c r="D149" s="22">
        <v>0</v>
      </c>
      <c r="G149" s="22" t="s">
        <v>10</v>
      </c>
      <c r="H149" s="22" t="b">
        <f>IF(COUNTIF(ParametrosSemSeedFixa!$A:$A,Parametros!A149)&gt;0,FALSE,TRUE)</f>
        <v>1</v>
      </c>
      <c r="I149" s="22" t="str">
        <f t="shared" si="9"/>
        <v>OK</v>
      </c>
      <c r="J149" s="22" t="s">
        <v>578</v>
      </c>
      <c r="K149" s="22" t="str">
        <f>VLOOKUP(B149,Distribuições!$A$1:$F$13,6,FALSE)</f>
        <v>Parametro 1: média, Parametro 2: desvio padrão</v>
      </c>
    </row>
    <row r="150" spans="1:11" s="22" customFormat="1" ht="12.75" x14ac:dyDescent="0.2">
      <c r="A150" s="22" t="s">
        <v>128</v>
      </c>
      <c r="B150" s="22" t="s">
        <v>36</v>
      </c>
      <c r="C150" s="24">
        <f>VLOOKUP(A150,Regressões!$A$2:$B$192,2,FALSE)</f>
        <v>0</v>
      </c>
      <c r="D150" s="22">
        <v>0</v>
      </c>
      <c r="G150" s="22" t="s">
        <v>10</v>
      </c>
      <c r="H150" s="22" t="b">
        <f>IF(COUNTIF(ParametrosSemSeedFixa!$A:$A,Parametros!A150)&gt;0,FALSE,TRUE)</f>
        <v>1</v>
      </c>
      <c r="I150" s="22" t="str">
        <f t="shared" si="9"/>
        <v>OK</v>
      </c>
      <c r="J150" s="22" t="s">
        <v>578</v>
      </c>
      <c r="K150" s="22" t="str">
        <f>VLOOKUP(B150,Distribuições!$A$1:$F$13,6,FALSE)</f>
        <v>Parametro 1: média, Parametro 2: desvio padrão</v>
      </c>
    </row>
    <row r="151" spans="1:11" s="22" customFormat="1" ht="12.75" x14ac:dyDescent="0.2">
      <c r="A151" s="22" t="s">
        <v>129</v>
      </c>
      <c r="B151" s="22" t="s">
        <v>36</v>
      </c>
      <c r="C151" s="24">
        <f>VLOOKUP(A151,Regressões!$A$2:$B$192,2,FALSE)</f>
        <v>0</v>
      </c>
      <c r="D151" s="22">
        <v>0</v>
      </c>
      <c r="G151" s="22" t="s">
        <v>10</v>
      </c>
      <c r="H151" s="22" t="b">
        <f>IF(COUNTIF(ParametrosSemSeedFixa!$A:$A,Parametros!A151)&gt;0,FALSE,TRUE)</f>
        <v>1</v>
      </c>
      <c r="I151" s="22" t="str">
        <f t="shared" si="9"/>
        <v>OK</v>
      </c>
      <c r="J151" s="22" t="s">
        <v>578</v>
      </c>
      <c r="K151" s="22" t="str">
        <f>VLOOKUP(B151,Distribuições!$A$1:$F$13,6,FALSE)</f>
        <v>Parametro 1: média, Parametro 2: desvio padrão</v>
      </c>
    </row>
    <row r="152" spans="1:11" s="22" customFormat="1" ht="12.75" x14ac:dyDescent="0.2">
      <c r="A152" s="22" t="s">
        <v>70</v>
      </c>
      <c r="B152" s="22" t="s">
        <v>36</v>
      </c>
      <c r="C152" s="22">
        <v>0</v>
      </c>
      <c r="D152" s="22">
        <v>0</v>
      </c>
      <c r="G152" s="22" t="s">
        <v>19</v>
      </c>
      <c r="H152" s="22" t="b">
        <f>IF(COUNTIF(ParametrosSemSeedFixa!$A:$A,Parametros!A152)&gt;0,FALSE,TRUE)</f>
        <v>1</v>
      </c>
      <c r="I152" s="22" t="str">
        <f t="shared" si="9"/>
        <v>OK</v>
      </c>
      <c r="K152" s="22" t="str">
        <f>VLOOKUP(B152,Distribuições!$A$1:$F$13,6,FALSE)</f>
        <v>Parametro 1: média, Parametro 2: desvio padrão</v>
      </c>
    </row>
    <row r="153" spans="1:11" s="22" customFormat="1" ht="12.75" x14ac:dyDescent="0.2">
      <c r="A153" s="22" t="s">
        <v>74</v>
      </c>
      <c r="B153" s="22" t="s">
        <v>36</v>
      </c>
      <c r="C153" s="22">
        <v>0</v>
      </c>
      <c r="D153" s="22">
        <v>0</v>
      </c>
      <c r="G153" s="22" t="s">
        <v>19</v>
      </c>
      <c r="H153" s="22" t="b">
        <f>IF(COUNTIF(ParametrosSemSeedFixa!$A:$A,Parametros!A153)&gt;0,FALSE,TRUE)</f>
        <v>1</v>
      </c>
      <c r="I153" s="22" t="str">
        <f t="shared" si="9"/>
        <v>OK</v>
      </c>
      <c r="K153" s="22" t="str">
        <f>VLOOKUP(B153,Distribuições!$A$1:$F$13,6,FALSE)</f>
        <v>Parametro 1: média, Parametro 2: desvio padrão</v>
      </c>
    </row>
    <row r="154" spans="1:11" s="22" customFormat="1" ht="12.75" x14ac:dyDescent="0.2">
      <c r="A154" s="22" t="s">
        <v>87</v>
      </c>
      <c r="B154" s="22" t="s">
        <v>36</v>
      </c>
      <c r="C154" s="22">
        <v>0</v>
      </c>
      <c r="D154" s="22">
        <v>0</v>
      </c>
      <c r="G154" s="22" t="s">
        <v>19</v>
      </c>
      <c r="H154" s="22" t="b">
        <f>IF(COUNTIF(ParametrosSemSeedFixa!$A:$A,Parametros!A154)&gt;0,FALSE,TRUE)</f>
        <v>1</v>
      </c>
      <c r="I154" s="22" t="str">
        <f t="shared" si="9"/>
        <v>OK</v>
      </c>
      <c r="K154" s="22" t="str">
        <f>VLOOKUP(B154,Distribuições!$A$1:$F$13,6,FALSE)</f>
        <v>Parametro 1: média, Parametro 2: desvio padrão</v>
      </c>
    </row>
    <row r="155" spans="1:11" s="22" customFormat="1" ht="12.75" x14ac:dyDescent="0.2">
      <c r="A155" s="22" t="s">
        <v>84</v>
      </c>
      <c r="B155" s="22" t="s">
        <v>36</v>
      </c>
      <c r="C155" s="22">
        <v>0</v>
      </c>
      <c r="D155" s="22">
        <v>0</v>
      </c>
      <c r="G155" s="22" t="s">
        <v>19</v>
      </c>
      <c r="H155" s="22" t="b">
        <f>IF(COUNTIF(ParametrosSemSeedFixa!$A:$A,Parametros!A155)&gt;0,FALSE,TRUE)</f>
        <v>1</v>
      </c>
      <c r="I155" s="22" t="str">
        <f t="shared" si="9"/>
        <v>OK</v>
      </c>
      <c r="K155" s="22" t="str">
        <f>VLOOKUP(B155,Distribuições!$A$1:$F$13,6,FALSE)</f>
        <v>Parametro 1: média, Parametro 2: desvio padrão</v>
      </c>
    </row>
    <row r="156" spans="1:11" s="22" customFormat="1" ht="12.75" x14ac:dyDescent="0.2">
      <c r="A156" s="22" t="s">
        <v>108</v>
      </c>
      <c r="B156" s="22" t="s">
        <v>36</v>
      </c>
      <c r="C156" s="22">
        <v>0</v>
      </c>
      <c r="D156" s="22">
        <v>0</v>
      </c>
      <c r="G156" s="22" t="s">
        <v>19</v>
      </c>
      <c r="H156" s="22" t="b">
        <f>IF(COUNTIF(ParametrosSemSeedFixa!$A:$A,Parametros!A156)&gt;0,FALSE,TRUE)</f>
        <v>1</v>
      </c>
      <c r="I156" s="22" t="str">
        <f t="shared" si="9"/>
        <v>OK</v>
      </c>
      <c r="K156" s="22" t="str">
        <f>VLOOKUP(B156,Distribuições!$A$1:$F$13,6,FALSE)</f>
        <v>Parametro 1: média, Parametro 2: desvio padrão</v>
      </c>
    </row>
    <row r="157" spans="1:11" s="22" customFormat="1" ht="12.75" x14ac:dyDescent="0.2">
      <c r="A157" s="22" t="s">
        <v>113</v>
      </c>
      <c r="B157" s="22" t="str">
        <f>VLOOKUP($A157,'Tratamento-Histórico'!$A$2:$M$226,9,FALSE)</f>
        <v>normaltruncada</v>
      </c>
      <c r="C157" s="22">
        <f>VLOOKUP($A157,'Tratamento-Histórico'!$A$2:$M$226,10,FALSE)</f>
        <v>206.24477859010506</v>
      </c>
      <c r="D157" s="22">
        <f>VLOOKUP($A157,'Tratamento-Histórico'!$A$2:$M$226,11,FALSE)</f>
        <v>84.201670173795719</v>
      </c>
      <c r="E157" s="22">
        <f>VLOOKUP($A157,'Tratamento-Histórico'!$A$2:$M$226,12,FALSE)</f>
        <v>0</v>
      </c>
      <c r="F157" s="22">
        <f>VLOOKUP($A157,'Tratamento-Histórico'!$A$2:$M$226,13,FALSE)</f>
        <v>711.45479963287937</v>
      </c>
      <c r="G157" s="22" t="s">
        <v>19</v>
      </c>
      <c r="H157" s="22" t="b">
        <f>IF(COUNTIF(ParametrosSemSeedFixa!$A:$A,Parametros!A157)&gt;0,FALSE,TRUE)</f>
        <v>1</v>
      </c>
      <c r="I157" s="22" t="str">
        <f t="shared" si="9"/>
        <v>OK</v>
      </c>
      <c r="J157" s="22" t="s">
        <v>566</v>
      </c>
      <c r="K157" s="22" t="str">
        <f>VLOOKUP(B157,Distribuições!$A$1:$F$13,6,FALSE)</f>
        <v>Parametro 1: média, Parametro 2: desvio padrão, Parametro 3: mínimo, Parametro 4: máximo</v>
      </c>
    </row>
    <row r="158" spans="1:11" s="22" customFormat="1" ht="12.75" x14ac:dyDescent="0.2">
      <c r="A158" s="22" t="s">
        <v>115</v>
      </c>
      <c r="B158" s="22" t="s">
        <v>36</v>
      </c>
      <c r="C158" s="22">
        <v>0</v>
      </c>
      <c r="D158" s="22">
        <v>0</v>
      </c>
      <c r="G158" s="22" t="s">
        <v>19</v>
      </c>
      <c r="H158" s="22" t="b">
        <f>IF(COUNTIF(ParametrosSemSeedFixa!$A:$A,Parametros!A158)&gt;0,FALSE,TRUE)</f>
        <v>1</v>
      </c>
      <c r="I158" s="22" t="str">
        <f t="shared" si="9"/>
        <v>OK</v>
      </c>
      <c r="K158" s="22" t="str">
        <f>VLOOKUP(B158,Distribuições!$A$1:$F$13,6,FALSE)</f>
        <v>Parametro 1: média, Parametro 2: desvio padrão</v>
      </c>
    </row>
    <row r="159" spans="1:11" s="22" customFormat="1" ht="12.75" x14ac:dyDescent="0.2">
      <c r="A159" s="22" t="s">
        <v>120</v>
      </c>
      <c r="B159" s="22" t="s">
        <v>36</v>
      </c>
      <c r="C159" s="22">
        <v>0</v>
      </c>
      <c r="D159" s="22">
        <v>0</v>
      </c>
      <c r="G159" s="22" t="s">
        <v>19</v>
      </c>
      <c r="H159" s="22" t="b">
        <f>IF(COUNTIF(ParametrosSemSeedFixa!$A:$A,Parametros!A159)&gt;0,FALSE,TRUE)</f>
        <v>1</v>
      </c>
      <c r="I159" s="22" t="str">
        <f t="shared" si="9"/>
        <v>OK</v>
      </c>
      <c r="K159" s="22" t="str">
        <f>VLOOKUP(B159,Distribuições!$A$1:$F$13,6,FALSE)</f>
        <v>Parametro 1: média, Parametro 2: desvio padrão</v>
      </c>
    </row>
    <row r="160" spans="1:11" s="22" customFormat="1" ht="12.75" x14ac:dyDescent="0.2">
      <c r="A160" s="22" t="s">
        <v>142</v>
      </c>
      <c r="B160" s="22" t="s">
        <v>36</v>
      </c>
      <c r="C160" s="22">
        <v>0</v>
      </c>
      <c r="D160" s="22">
        <v>0</v>
      </c>
      <c r="G160" s="22" t="s">
        <v>19</v>
      </c>
      <c r="H160" s="22" t="b">
        <f>IF(COUNTIF(ParametrosSemSeedFixa!$A:$A,Parametros!A160)&gt;0,FALSE,TRUE)</f>
        <v>1</v>
      </c>
      <c r="I160" s="22" t="str">
        <f t="shared" si="9"/>
        <v>OK</v>
      </c>
      <c r="K160" s="22" t="str">
        <f>VLOOKUP(B160,Distribuições!$A$1:$F$13,6,FALSE)</f>
        <v>Parametro 1: média, Parametro 2: desvio padrão</v>
      </c>
    </row>
    <row r="161" spans="1:11" s="22" customFormat="1" ht="12.75" x14ac:dyDescent="0.2">
      <c r="A161" s="22" t="s">
        <v>143</v>
      </c>
      <c r="B161" s="22" t="s">
        <v>36</v>
      </c>
      <c r="C161" s="22">
        <v>0</v>
      </c>
      <c r="D161" s="22">
        <v>0</v>
      </c>
      <c r="G161" s="22" t="s">
        <v>19</v>
      </c>
      <c r="H161" s="22" t="b">
        <f>IF(COUNTIF(ParametrosSemSeedFixa!$A:$A,Parametros!A161)&gt;0,FALSE,TRUE)</f>
        <v>1</v>
      </c>
      <c r="I161" s="22" t="str">
        <f t="shared" si="9"/>
        <v>OK</v>
      </c>
      <c r="K161" s="22" t="str">
        <f>VLOOKUP(B161,Distribuições!$A$1:$F$13,6,FALSE)</f>
        <v>Parametro 1: média, Parametro 2: desvio padrão</v>
      </c>
    </row>
    <row r="162" spans="1:11" s="22" customFormat="1" ht="12.75" x14ac:dyDescent="0.2">
      <c r="A162" s="22" t="s">
        <v>156</v>
      </c>
      <c r="B162" s="22" t="s">
        <v>36</v>
      </c>
      <c r="C162" s="22">
        <v>0</v>
      </c>
      <c r="D162" s="22">
        <v>0</v>
      </c>
      <c r="G162" s="22" t="s">
        <v>19</v>
      </c>
      <c r="H162" s="22" t="b">
        <f>IF(COUNTIF(ParametrosSemSeedFixa!$A:$A,Parametros!A162)&gt;0,FALSE,TRUE)</f>
        <v>1</v>
      </c>
      <c r="I162" s="22" t="str">
        <f t="shared" si="9"/>
        <v>OK</v>
      </c>
      <c r="K162" s="22" t="str">
        <f>VLOOKUP(B162,Distribuições!$A$1:$F$13,6,FALSE)</f>
        <v>Parametro 1: média, Parametro 2: desvio padrão</v>
      </c>
    </row>
    <row r="163" spans="1:11" s="22" customFormat="1" ht="12.75" x14ac:dyDescent="0.2">
      <c r="A163" s="22" t="s">
        <v>157</v>
      </c>
      <c r="B163" s="22" t="s">
        <v>36</v>
      </c>
      <c r="C163" s="22">
        <v>0</v>
      </c>
      <c r="D163" s="22">
        <v>0</v>
      </c>
      <c r="G163" s="22" t="s">
        <v>19</v>
      </c>
      <c r="H163" s="22" t="b">
        <f>IF(COUNTIF(ParametrosSemSeedFixa!$A:$A,Parametros!A163)&gt;0,FALSE,TRUE)</f>
        <v>1</v>
      </c>
      <c r="I163" s="22" t="str">
        <f t="shared" si="9"/>
        <v>OK</v>
      </c>
      <c r="K163" s="22" t="str">
        <f>VLOOKUP(B163,Distribuições!$A$1:$F$13,6,FALSE)</f>
        <v>Parametro 1: média, Parametro 2: desvio padrão</v>
      </c>
    </row>
    <row r="164" spans="1:11" s="22" customFormat="1" ht="12.75" x14ac:dyDescent="0.2">
      <c r="A164" s="22" t="s">
        <v>160</v>
      </c>
      <c r="B164" s="22" t="s">
        <v>36</v>
      </c>
      <c r="C164" s="22">
        <v>0</v>
      </c>
      <c r="D164" s="22">
        <v>0</v>
      </c>
      <c r="G164" s="22" t="s">
        <v>19</v>
      </c>
      <c r="H164" s="22" t="b">
        <f>IF(COUNTIF(ParametrosSemSeedFixa!$A:$A,Parametros!A164)&gt;0,FALSE,TRUE)</f>
        <v>1</v>
      </c>
      <c r="I164" s="22" t="str">
        <f t="shared" si="9"/>
        <v>OK</v>
      </c>
      <c r="K164" s="22" t="str">
        <f>VLOOKUP(B164,Distribuições!$A$1:$F$13,6,FALSE)</f>
        <v>Parametro 1: média, Parametro 2: desvio padrão</v>
      </c>
    </row>
    <row r="165" spans="1:11" s="22" customFormat="1" ht="12.75" x14ac:dyDescent="0.2">
      <c r="A165" s="22" t="s">
        <v>163</v>
      </c>
      <c r="B165" s="22" t="s">
        <v>36</v>
      </c>
      <c r="C165" s="22">
        <v>0</v>
      </c>
      <c r="D165" s="22">
        <v>0</v>
      </c>
      <c r="G165" s="22" t="s">
        <v>19</v>
      </c>
      <c r="H165" s="22" t="b">
        <f>IF(COUNTIF(ParametrosSemSeedFixa!$A:$A,Parametros!A165)&gt;0,FALSE,TRUE)</f>
        <v>1</v>
      </c>
      <c r="I165" s="22" t="str">
        <f t="shared" si="9"/>
        <v>OK</v>
      </c>
      <c r="K165" s="22" t="str">
        <f>VLOOKUP(B165,Distribuições!$A$1:$F$13,6,FALSE)</f>
        <v>Parametro 1: média, Parametro 2: desvio padrão</v>
      </c>
    </row>
    <row r="166" spans="1:11" s="22" customFormat="1" ht="12.75" x14ac:dyDescent="0.2">
      <c r="A166" s="22" t="s">
        <v>173</v>
      </c>
      <c r="B166" s="22" t="s">
        <v>36</v>
      </c>
      <c r="C166" s="22">
        <v>0</v>
      </c>
      <c r="D166" s="22">
        <v>0</v>
      </c>
      <c r="G166" s="22" t="s">
        <v>19</v>
      </c>
      <c r="H166" s="22" t="b">
        <f>IF(COUNTIF(ParametrosSemSeedFixa!$A:$A,Parametros!A166)&gt;0,FALSE,TRUE)</f>
        <v>1</v>
      </c>
      <c r="I166" s="22" t="str">
        <f t="shared" si="9"/>
        <v>OK</v>
      </c>
      <c r="K166" s="22" t="str">
        <f>VLOOKUP(B166,Distribuições!$A$1:$F$13,6,FALSE)</f>
        <v>Parametro 1: média, Parametro 2: desvio padrão</v>
      </c>
    </row>
    <row r="167" spans="1:11" s="22" customFormat="1" ht="12.75" x14ac:dyDescent="0.2">
      <c r="A167" s="22" t="s">
        <v>175</v>
      </c>
      <c r="B167" s="22" t="s">
        <v>36</v>
      </c>
      <c r="C167" s="22">
        <v>0</v>
      </c>
      <c r="D167" s="22">
        <v>0</v>
      </c>
      <c r="G167" s="22" t="s">
        <v>19</v>
      </c>
      <c r="H167" s="22" t="b">
        <f>IF(COUNTIF(ParametrosSemSeedFixa!$A:$A,Parametros!A167)&gt;0,FALSE,TRUE)</f>
        <v>1</v>
      </c>
      <c r="I167" s="22" t="str">
        <f t="shared" si="9"/>
        <v>OK</v>
      </c>
      <c r="K167" s="22" t="str">
        <f>VLOOKUP(B167,Distribuições!$A$1:$F$13,6,FALSE)</f>
        <v>Parametro 1: média, Parametro 2: desvio padrão</v>
      </c>
    </row>
    <row r="168" spans="1:11" s="22" customFormat="1" ht="12.75" x14ac:dyDescent="0.2">
      <c r="A168" s="22" t="s">
        <v>82</v>
      </c>
      <c r="B168" s="22" t="s">
        <v>36</v>
      </c>
      <c r="C168" s="22">
        <v>0</v>
      </c>
      <c r="D168" s="22">
        <v>0</v>
      </c>
      <c r="G168" s="22" t="s">
        <v>19</v>
      </c>
      <c r="H168" s="22" t="b">
        <f>IF(COUNTIF(ParametrosSemSeedFixa!$A:$A,Parametros!A168)&gt;0,FALSE,TRUE)</f>
        <v>1</v>
      </c>
      <c r="I168" s="22" t="str">
        <f t="shared" si="9"/>
        <v>OK</v>
      </c>
      <c r="K168" s="22" t="str">
        <f>VLOOKUP(B168,Distribuições!$A$1:$F$13,6,FALSE)</f>
        <v>Parametro 1: média, Parametro 2: desvio padrão</v>
      </c>
    </row>
    <row r="169" spans="1:11" s="22" customFormat="1" ht="12.75" x14ac:dyDescent="0.2">
      <c r="A169" s="22" t="s">
        <v>187</v>
      </c>
      <c r="B169" s="22" t="s">
        <v>36</v>
      </c>
      <c r="C169" s="22">
        <v>0</v>
      </c>
      <c r="D169" s="22">
        <v>0</v>
      </c>
      <c r="G169" s="22" t="s">
        <v>19</v>
      </c>
      <c r="H169" s="22" t="b">
        <f>IF(COUNTIF(ParametrosSemSeedFixa!$A:$A,Parametros!A169)&gt;0,FALSE,TRUE)</f>
        <v>1</v>
      </c>
      <c r="I169" s="22" t="str">
        <f t="shared" si="9"/>
        <v>OK</v>
      </c>
      <c r="K169" s="22" t="str">
        <f>VLOOKUP(B169,Distribuições!$A$1:$F$13,6,FALSE)</f>
        <v>Parametro 1: média, Parametro 2: desvio padrão</v>
      </c>
    </row>
    <row r="170" spans="1:11" s="22" customFormat="1" ht="12.75" x14ac:dyDescent="0.2">
      <c r="A170" s="22" t="s">
        <v>188</v>
      </c>
      <c r="B170" s="22" t="s">
        <v>36</v>
      </c>
      <c r="C170" s="22">
        <v>0</v>
      </c>
      <c r="D170" s="22">
        <v>0</v>
      </c>
      <c r="G170" s="22" t="s">
        <v>19</v>
      </c>
      <c r="H170" s="22" t="b">
        <f>IF(COUNTIF(ParametrosSemSeedFixa!$A:$A,Parametros!A170)&gt;0,FALSE,TRUE)</f>
        <v>1</v>
      </c>
      <c r="I170" s="22" t="str">
        <f t="shared" si="9"/>
        <v>OK</v>
      </c>
      <c r="K170" s="22" t="str">
        <f>VLOOKUP(B170,Distribuições!$A$1:$F$13,6,FALSE)</f>
        <v>Parametro 1: média, Parametro 2: desvio padrão</v>
      </c>
    </row>
    <row r="171" spans="1:11" s="22" customFormat="1" ht="12.75" x14ac:dyDescent="0.2">
      <c r="A171" s="22" t="s">
        <v>189</v>
      </c>
      <c r="B171" s="22" t="s">
        <v>36</v>
      </c>
      <c r="C171" s="22">
        <v>0</v>
      </c>
      <c r="D171" s="22">
        <v>0</v>
      </c>
      <c r="G171" s="22" t="s">
        <v>19</v>
      </c>
      <c r="H171" s="22" t="b">
        <f>IF(COUNTIF(ParametrosSemSeedFixa!$A:$A,Parametros!A171)&gt;0,FALSE,TRUE)</f>
        <v>1</v>
      </c>
      <c r="I171" s="22" t="str">
        <f t="shared" si="9"/>
        <v>OK</v>
      </c>
      <c r="K171" s="22" t="str">
        <f>VLOOKUP(B171,Distribuições!$A$1:$F$13,6,FALSE)</f>
        <v>Parametro 1: média, Parametro 2: desvio padrão</v>
      </c>
    </row>
    <row r="172" spans="1:11" s="22" customFormat="1" ht="12.75" x14ac:dyDescent="0.2">
      <c r="A172" s="22" t="s">
        <v>190</v>
      </c>
      <c r="B172" s="22" t="s">
        <v>36</v>
      </c>
      <c r="C172" s="22">
        <v>0</v>
      </c>
      <c r="D172" s="22">
        <v>0</v>
      </c>
      <c r="G172" s="22" t="s">
        <v>19</v>
      </c>
      <c r="H172" s="22" t="b">
        <f>IF(COUNTIF(ParametrosSemSeedFixa!$A:$A,Parametros!A172)&gt;0,FALSE,TRUE)</f>
        <v>1</v>
      </c>
      <c r="I172" s="22" t="str">
        <f t="shared" si="9"/>
        <v>OK</v>
      </c>
      <c r="K172" s="22" t="str">
        <f>VLOOKUP(B172,Distribuições!$A$1:$F$13,6,FALSE)</f>
        <v>Parametro 1: média, Parametro 2: desvio padrão</v>
      </c>
    </row>
    <row r="173" spans="1:11" s="22" customFormat="1" ht="12.75" x14ac:dyDescent="0.2">
      <c r="A173" s="22" t="s">
        <v>178</v>
      </c>
      <c r="B173" s="22" t="s">
        <v>36</v>
      </c>
      <c r="C173" s="22">
        <v>0</v>
      </c>
      <c r="D173" s="22">
        <v>0</v>
      </c>
      <c r="G173" s="22" t="s">
        <v>19</v>
      </c>
      <c r="H173" s="22" t="b">
        <f>IF(COUNTIF(ParametrosSemSeedFixa!$A:$A,Parametros!A173)&gt;0,FALSE,TRUE)</f>
        <v>1</v>
      </c>
      <c r="I173" s="22" t="str">
        <f t="shared" si="9"/>
        <v>OK</v>
      </c>
      <c r="K173" s="22" t="str">
        <f>VLOOKUP(B173,Distribuições!$A$1:$F$13,6,FALSE)</f>
        <v>Parametro 1: média, Parametro 2: desvio padrão</v>
      </c>
    </row>
    <row r="174" spans="1:11" s="22" customFormat="1" ht="12.75" x14ac:dyDescent="0.2">
      <c r="A174" s="22" t="s">
        <v>183</v>
      </c>
      <c r="B174" s="22" t="s">
        <v>36</v>
      </c>
      <c r="C174" s="22">
        <v>0</v>
      </c>
      <c r="D174" s="22">
        <v>0</v>
      </c>
      <c r="G174" s="22" t="s">
        <v>19</v>
      </c>
      <c r="H174" s="22" t="b">
        <f>IF(COUNTIF(ParametrosSemSeedFixa!$A:$A,Parametros!A174)&gt;0,FALSE,TRUE)</f>
        <v>1</v>
      </c>
      <c r="I174" s="22" t="str">
        <f t="shared" si="9"/>
        <v>OK</v>
      </c>
      <c r="K174" s="22" t="str">
        <f>VLOOKUP(B174,Distribuições!$A$1:$F$13,6,FALSE)</f>
        <v>Parametro 1: média, Parametro 2: desvio padrão</v>
      </c>
    </row>
    <row r="175" spans="1:11" s="22" customFormat="1" ht="12.75" x14ac:dyDescent="0.2">
      <c r="A175" s="22" t="s">
        <v>184</v>
      </c>
      <c r="B175" s="22" t="s">
        <v>36</v>
      </c>
      <c r="C175" s="22">
        <v>0</v>
      </c>
      <c r="D175" s="22">
        <v>0</v>
      </c>
      <c r="G175" s="22" t="s">
        <v>19</v>
      </c>
      <c r="H175" s="22" t="b">
        <f>IF(COUNTIF(ParametrosSemSeedFixa!$A:$A,Parametros!A175)&gt;0,FALSE,TRUE)</f>
        <v>1</v>
      </c>
      <c r="I175" s="22" t="str">
        <f t="shared" si="9"/>
        <v>OK</v>
      </c>
      <c r="K175" s="22" t="str">
        <f>VLOOKUP(B175,Distribuições!$A$1:$F$13,6,FALSE)</f>
        <v>Parametro 1: média, Parametro 2: desvio padrão</v>
      </c>
    </row>
    <row r="176" spans="1:11" s="22" customFormat="1" ht="12.75" x14ac:dyDescent="0.2">
      <c r="A176" s="22" t="s">
        <v>185</v>
      </c>
      <c r="B176" s="22" t="s">
        <v>36</v>
      </c>
      <c r="C176" s="22">
        <v>0</v>
      </c>
      <c r="D176" s="22">
        <v>0</v>
      </c>
      <c r="G176" s="22" t="s">
        <v>19</v>
      </c>
      <c r="H176" s="22" t="b">
        <f>IF(COUNTIF(ParametrosSemSeedFixa!$A:$A,Parametros!A176)&gt;0,FALSE,TRUE)</f>
        <v>1</v>
      </c>
      <c r="I176" s="22" t="str">
        <f t="shared" si="9"/>
        <v>OK</v>
      </c>
      <c r="K176" s="22" t="str">
        <f>VLOOKUP(B176,Distribuições!$A$1:$F$13,6,FALSE)</f>
        <v>Parametro 1: média, Parametro 2: desvio padrão</v>
      </c>
    </row>
    <row r="177" spans="1:11" s="22" customFormat="1" ht="12.75" x14ac:dyDescent="0.2">
      <c r="A177" s="22" t="s">
        <v>186</v>
      </c>
      <c r="B177" s="22" t="s">
        <v>36</v>
      </c>
      <c r="C177" s="22">
        <v>0</v>
      </c>
      <c r="D177" s="22">
        <v>0</v>
      </c>
      <c r="G177" s="22" t="s">
        <v>19</v>
      </c>
      <c r="H177" s="22" t="b">
        <f>IF(COUNTIF(ParametrosSemSeedFixa!$A:$A,Parametros!A177)&gt;0,FALSE,TRUE)</f>
        <v>1</v>
      </c>
      <c r="I177" s="22" t="str">
        <f t="shared" si="9"/>
        <v>OK</v>
      </c>
      <c r="K177" s="22" t="str">
        <f>VLOOKUP(B177,Distribuições!$A$1:$F$13,6,FALSE)</f>
        <v>Parametro 1: média, Parametro 2: desvio padrão</v>
      </c>
    </row>
    <row r="178" spans="1:11" s="22" customFormat="1" ht="12.75" x14ac:dyDescent="0.2">
      <c r="A178" s="22" t="s">
        <v>79</v>
      </c>
      <c r="B178" s="22" t="s">
        <v>36</v>
      </c>
      <c r="C178" s="22">
        <v>0</v>
      </c>
      <c r="D178" s="22">
        <v>0</v>
      </c>
      <c r="G178" s="22" t="s">
        <v>19</v>
      </c>
      <c r="H178" s="22" t="b">
        <f>IF(COUNTIF(ParametrosSemSeedFixa!$A:$A,Parametros!A178)&gt;0,FALSE,TRUE)</f>
        <v>1</v>
      </c>
      <c r="I178" s="22" t="str">
        <f t="shared" si="9"/>
        <v>OK</v>
      </c>
      <c r="K178" s="22" t="str">
        <f>VLOOKUP(B178,Distribuições!$A$1:$F$13,6,FALSE)</f>
        <v>Parametro 1: média, Parametro 2: desvio padrão</v>
      </c>
    </row>
    <row r="179" spans="1:11" s="22" customFormat="1" ht="12.75" x14ac:dyDescent="0.2">
      <c r="A179" s="22" t="s">
        <v>179</v>
      </c>
      <c r="B179" s="22" t="s">
        <v>36</v>
      </c>
      <c r="C179" s="22">
        <v>0</v>
      </c>
      <c r="D179" s="22">
        <v>0</v>
      </c>
      <c r="G179" s="22" t="s">
        <v>19</v>
      </c>
      <c r="H179" s="22" t="b">
        <f>IF(COUNTIF(ParametrosSemSeedFixa!$A:$A,Parametros!A179)&gt;0,FALSE,TRUE)</f>
        <v>1</v>
      </c>
      <c r="I179" s="22" t="str">
        <f t="shared" si="9"/>
        <v>OK</v>
      </c>
      <c r="K179" s="22" t="str">
        <f>VLOOKUP(B179,Distribuições!$A$1:$F$13,6,FALSE)</f>
        <v>Parametro 1: média, Parametro 2: desvio padrão</v>
      </c>
    </row>
    <row r="180" spans="1:11" s="22" customFormat="1" ht="12.75" x14ac:dyDescent="0.2">
      <c r="A180" s="22" t="s">
        <v>180</v>
      </c>
      <c r="B180" s="22" t="s">
        <v>36</v>
      </c>
      <c r="C180" s="22">
        <v>0</v>
      </c>
      <c r="D180" s="22">
        <v>0</v>
      </c>
      <c r="G180" s="22" t="s">
        <v>19</v>
      </c>
      <c r="H180" s="22" t="b">
        <f>IF(COUNTIF(ParametrosSemSeedFixa!$A:$A,Parametros!A180)&gt;0,FALSE,TRUE)</f>
        <v>1</v>
      </c>
      <c r="I180" s="22" t="str">
        <f t="shared" si="9"/>
        <v>OK</v>
      </c>
      <c r="K180" s="22" t="str">
        <f>VLOOKUP(B180,Distribuições!$A$1:$F$13,6,FALSE)</f>
        <v>Parametro 1: média, Parametro 2: desvio padrão</v>
      </c>
    </row>
    <row r="181" spans="1:11" s="22" customFormat="1" ht="12.75" x14ac:dyDescent="0.2">
      <c r="A181" s="22" t="s">
        <v>181</v>
      </c>
      <c r="B181" s="22" t="s">
        <v>36</v>
      </c>
      <c r="C181" s="22">
        <v>0</v>
      </c>
      <c r="D181" s="22">
        <v>0</v>
      </c>
      <c r="G181" s="22" t="s">
        <v>19</v>
      </c>
      <c r="H181" s="22" t="b">
        <f>IF(COUNTIF(ParametrosSemSeedFixa!$A:$A,Parametros!A181)&gt;0,FALSE,TRUE)</f>
        <v>1</v>
      </c>
      <c r="I181" s="22" t="str">
        <f t="shared" si="9"/>
        <v>OK</v>
      </c>
      <c r="K181" s="22" t="str">
        <f>VLOOKUP(B181,Distribuições!$A$1:$F$13,6,FALSE)</f>
        <v>Parametro 1: média, Parametro 2: desvio padrão</v>
      </c>
    </row>
    <row r="182" spans="1:11" s="22" customFormat="1" ht="12.75" x14ac:dyDescent="0.2">
      <c r="A182" s="22" t="s">
        <v>182</v>
      </c>
      <c r="B182" s="22" t="s">
        <v>36</v>
      </c>
      <c r="C182" s="22">
        <v>0</v>
      </c>
      <c r="D182" s="22">
        <v>0</v>
      </c>
      <c r="G182" s="22" t="s">
        <v>19</v>
      </c>
      <c r="H182" s="22" t="b">
        <f>IF(COUNTIF(ParametrosSemSeedFixa!$A:$A,Parametros!A182)&gt;0,FALSE,TRUE)</f>
        <v>1</v>
      </c>
      <c r="I182" s="22" t="str">
        <f t="shared" si="9"/>
        <v>OK</v>
      </c>
      <c r="K182" s="22" t="str">
        <f>VLOOKUP(B182,Distribuições!$A$1:$F$13,6,FALSE)</f>
        <v>Parametro 1: média, Parametro 2: desvio padrão</v>
      </c>
    </row>
    <row r="183" spans="1:11" s="22" customFormat="1" ht="12.75" x14ac:dyDescent="0.2">
      <c r="A183" s="22" t="s">
        <v>217</v>
      </c>
      <c r="B183" s="22" t="s">
        <v>36</v>
      </c>
      <c r="C183" s="22">
        <v>0</v>
      </c>
      <c r="D183" s="22">
        <v>0</v>
      </c>
      <c r="G183" s="22" t="s">
        <v>19</v>
      </c>
      <c r="H183" s="22" t="b">
        <f>IF(COUNTIF(ParametrosSemSeedFixa!$A:$A,Parametros!A183)&gt;0,FALSE,TRUE)</f>
        <v>1</v>
      </c>
      <c r="I183" s="22" t="str">
        <f t="shared" si="9"/>
        <v>OK</v>
      </c>
      <c r="K183" s="22" t="str">
        <f>VLOOKUP(B183,Distribuições!$A$1:$F$13,6,FALSE)</f>
        <v>Parametro 1: média, Parametro 2: desvio padrão</v>
      </c>
    </row>
    <row r="184" spans="1:11" s="22" customFormat="1" ht="12.75" x14ac:dyDescent="0.2">
      <c r="A184" s="22" t="s">
        <v>218</v>
      </c>
      <c r="B184" s="22" t="s">
        <v>36</v>
      </c>
      <c r="C184" s="22">
        <v>0</v>
      </c>
      <c r="D184" s="22">
        <v>0</v>
      </c>
      <c r="G184" s="22" t="s">
        <v>19</v>
      </c>
      <c r="H184" s="22" t="b">
        <f>IF(COUNTIF(ParametrosSemSeedFixa!$A:$A,Parametros!A184)&gt;0,FALSE,TRUE)</f>
        <v>1</v>
      </c>
      <c r="I184" s="22" t="str">
        <f t="shared" si="9"/>
        <v>OK</v>
      </c>
      <c r="K184" s="22" t="str">
        <f>VLOOKUP(B184,Distribuições!$A$1:$F$13,6,FALSE)</f>
        <v>Parametro 1: média, Parametro 2: desvio padrão</v>
      </c>
    </row>
    <row r="185" spans="1:11" s="22" customFormat="1" ht="12.75" x14ac:dyDescent="0.2">
      <c r="A185" s="22" t="s">
        <v>219</v>
      </c>
      <c r="B185" s="22" t="s">
        <v>36</v>
      </c>
      <c r="C185" s="22">
        <v>0</v>
      </c>
      <c r="D185" s="22">
        <v>0</v>
      </c>
      <c r="G185" s="22" t="s">
        <v>19</v>
      </c>
      <c r="H185" s="22" t="b">
        <f>IF(COUNTIF(ParametrosSemSeedFixa!$A:$A,Parametros!A185)&gt;0,FALSE,TRUE)</f>
        <v>1</v>
      </c>
      <c r="I185" s="22" t="str">
        <f t="shared" si="9"/>
        <v>OK</v>
      </c>
      <c r="K185" s="22" t="str">
        <f>VLOOKUP(B185,Distribuições!$A$1:$F$13,6,FALSE)</f>
        <v>Parametro 1: média, Parametro 2: desvio padrão</v>
      </c>
    </row>
    <row r="186" spans="1:11" s="22" customFormat="1" ht="12.75" x14ac:dyDescent="0.2">
      <c r="A186" s="22" t="s">
        <v>222</v>
      </c>
      <c r="B186" s="22" t="s">
        <v>36</v>
      </c>
      <c r="C186" s="22">
        <v>0</v>
      </c>
      <c r="D186" s="22">
        <v>0</v>
      </c>
      <c r="G186" s="22" t="s">
        <v>19</v>
      </c>
      <c r="H186" s="22" t="b">
        <f>IF(COUNTIF(ParametrosSemSeedFixa!$A:$A,Parametros!A186)&gt;0,FALSE,TRUE)</f>
        <v>1</v>
      </c>
      <c r="I186" s="22" t="str">
        <f t="shared" si="9"/>
        <v>OK</v>
      </c>
      <c r="K186" s="22" t="str">
        <f>VLOOKUP(B186,Distribuições!$A$1:$F$13,6,FALSE)</f>
        <v>Parametro 1: média, Parametro 2: desvio padrão</v>
      </c>
    </row>
    <row r="187" spans="1:11" s="22" customFormat="1" ht="12.75" x14ac:dyDescent="0.2">
      <c r="A187" s="22" t="s">
        <v>223</v>
      </c>
      <c r="B187" s="22" t="s">
        <v>36</v>
      </c>
      <c r="C187" s="22">
        <v>0</v>
      </c>
      <c r="D187" s="22">
        <v>0</v>
      </c>
      <c r="G187" s="22" t="s">
        <v>19</v>
      </c>
      <c r="H187" s="22" t="b">
        <f>IF(COUNTIF(ParametrosSemSeedFixa!$A:$A,Parametros!A187)&gt;0,FALSE,TRUE)</f>
        <v>1</v>
      </c>
      <c r="I187" s="22" t="str">
        <f t="shared" si="9"/>
        <v>OK</v>
      </c>
      <c r="K187" s="22" t="str">
        <f>VLOOKUP(B187,Distribuições!$A$1:$F$13,6,FALSE)</f>
        <v>Parametro 1: média, Parametro 2: desvio padrão</v>
      </c>
    </row>
    <row r="188" spans="1:11" s="22" customFormat="1" ht="12.75" x14ac:dyDescent="0.2">
      <c r="A188" s="22" t="s">
        <v>202</v>
      </c>
      <c r="B188" s="22" t="str">
        <f>VLOOKUP($A188,'Tratamento-Histórico'!$A$2:$M$226,9,FALSE)</f>
        <v>normaltruncada</v>
      </c>
      <c r="C188" s="22">
        <f>VLOOKUP($A188,'Tratamento-Histórico'!$A$2:$M$226,10,FALSE)</f>
        <v>3283.7117708333335</v>
      </c>
      <c r="D188" s="22">
        <f>VLOOKUP($A188,'Tratamento-Histórico'!$A$2:$M$226,11,FALSE)</f>
        <v>2454.8602500269808</v>
      </c>
      <c r="E188" s="22">
        <f>VLOOKUP($A188,'Tratamento-Histórico'!$A$2:$M$226,12,FALSE)</f>
        <v>0</v>
      </c>
      <c r="F188" s="22">
        <f>VLOOKUP($A188,'Tratamento-Histórico'!$A$2:$M$226,13,FALSE)</f>
        <v>18012.873270995216</v>
      </c>
      <c r="G188" s="22" t="s">
        <v>19</v>
      </c>
      <c r="H188" s="22" t="b">
        <f>IF(COUNTIF(ParametrosSemSeedFixa!$A:$A,Parametros!A188)&gt;0,FALSE,TRUE)</f>
        <v>1</v>
      </c>
      <c r="I188" s="22" t="str">
        <f t="shared" si="9"/>
        <v>OK</v>
      </c>
      <c r="J188" s="22" t="s">
        <v>566</v>
      </c>
      <c r="K188" s="22" t="str">
        <f>VLOOKUP(B188,Distribuições!$A$1:$F$13,6,FALSE)</f>
        <v>Parametro 1: média, Parametro 2: desvio padrão, Parametro 3: mínimo, Parametro 4: máximo</v>
      </c>
    </row>
    <row r="189" spans="1:11" s="22" customFormat="1" ht="12.75" x14ac:dyDescent="0.2">
      <c r="A189" s="22" t="s">
        <v>203</v>
      </c>
      <c r="B189" s="22" t="str">
        <f>VLOOKUP($A189,'Tratamento-Histórico'!$A$2:$M$226,9,FALSE)</f>
        <v>normal</v>
      </c>
      <c r="C189" s="22">
        <f>VLOOKUP($A189,'Tratamento-Histórico'!$A$2:$M$226,10,FALSE)</f>
        <v>0</v>
      </c>
      <c r="D189" s="22">
        <f>VLOOKUP($A189,'Tratamento-Histórico'!$A$2:$M$226,11,FALSE)</f>
        <v>0</v>
      </c>
      <c r="E189" s="22">
        <f>VLOOKUP($A189,'Tratamento-Histórico'!$A$2:$M$226,12,FALSE)</f>
        <v>0</v>
      </c>
      <c r="F189" s="22">
        <f>VLOOKUP($A189,'Tratamento-Histórico'!$A$2:$M$226,13,FALSE)</f>
        <v>0</v>
      </c>
      <c r="G189" s="22" t="s">
        <v>19</v>
      </c>
      <c r="H189" s="22" t="b">
        <f>IF(COUNTIF(ParametrosSemSeedFixa!$A:$A,Parametros!A189)&gt;0,FALSE,TRUE)</f>
        <v>1</v>
      </c>
      <c r="I189" s="22" t="str">
        <f t="shared" si="9"/>
        <v>OK</v>
      </c>
      <c r="J189" s="22" t="s">
        <v>566</v>
      </c>
      <c r="K189" s="22" t="str">
        <f>VLOOKUP(B189,Distribuições!$A$1:$F$13,6,FALSE)</f>
        <v>Parametro 1: média, Parametro 2: desvio padrão</v>
      </c>
    </row>
    <row r="190" spans="1:11" s="22" customFormat="1" ht="12.75" x14ac:dyDescent="0.2">
      <c r="A190" s="22" t="s">
        <v>204</v>
      </c>
      <c r="B190" s="22" t="str">
        <f>VLOOKUP($A190,'Tratamento-Histórico'!$A$2:$M$226,9,FALSE)</f>
        <v>normal</v>
      </c>
      <c r="C190" s="22">
        <f>VLOOKUP($A190,'Tratamento-Histórico'!$A$2:$M$226,10,FALSE)</f>
        <v>0</v>
      </c>
      <c r="D190" s="22">
        <f>VLOOKUP($A190,'Tratamento-Histórico'!$A$2:$M$226,11,FALSE)</f>
        <v>0</v>
      </c>
      <c r="E190" s="22">
        <f>VLOOKUP($A190,'Tratamento-Histórico'!$A$2:$M$226,12,FALSE)</f>
        <v>0</v>
      </c>
      <c r="F190" s="22">
        <f>VLOOKUP($A190,'Tratamento-Histórico'!$A$2:$M$226,13,FALSE)</f>
        <v>0</v>
      </c>
      <c r="G190" s="22" t="s">
        <v>19</v>
      </c>
      <c r="H190" s="22" t="b">
        <f>IF(COUNTIF(ParametrosSemSeedFixa!$A:$A,Parametros!A190)&gt;0,FALSE,TRUE)</f>
        <v>1</v>
      </c>
      <c r="I190" s="22" t="str">
        <f t="shared" si="9"/>
        <v>OK</v>
      </c>
      <c r="J190" s="22" t="s">
        <v>566</v>
      </c>
      <c r="K190" s="22" t="str">
        <f>VLOOKUP(B190,Distribuições!$A$1:$F$13,6,FALSE)</f>
        <v>Parametro 1: média, Parametro 2: desvio padrão</v>
      </c>
    </row>
    <row r="191" spans="1:11" s="22" customFormat="1" ht="12.75" x14ac:dyDescent="0.2">
      <c r="A191" s="22" t="s">
        <v>205</v>
      </c>
      <c r="B191" s="22" t="str">
        <f>VLOOKUP($A191,'Tratamento-Histórico'!$A$2:$M$226,9,FALSE)</f>
        <v>normal</v>
      </c>
      <c r="C191" s="22">
        <f>VLOOKUP($A191,'Tratamento-Histórico'!$A$2:$M$226,10,FALSE)</f>
        <v>0</v>
      </c>
      <c r="D191" s="22">
        <f>VLOOKUP($A191,'Tratamento-Histórico'!$A$2:$M$226,11,FALSE)</f>
        <v>0</v>
      </c>
      <c r="E191" s="22">
        <f>VLOOKUP($A191,'Tratamento-Histórico'!$A$2:$M$226,12,FALSE)</f>
        <v>0</v>
      </c>
      <c r="F191" s="22">
        <f>VLOOKUP($A191,'Tratamento-Histórico'!$A$2:$M$226,13,FALSE)</f>
        <v>0</v>
      </c>
      <c r="G191" s="22" t="s">
        <v>19</v>
      </c>
      <c r="H191" s="22" t="b">
        <f>IF(COUNTIF(ParametrosSemSeedFixa!$A:$A,Parametros!A191)&gt;0,FALSE,TRUE)</f>
        <v>1</v>
      </c>
      <c r="I191" s="22" t="str">
        <f t="shared" si="9"/>
        <v>OK</v>
      </c>
      <c r="J191" s="22" t="s">
        <v>566</v>
      </c>
      <c r="K191" s="22" t="str">
        <f>VLOOKUP(B191,Distribuições!$A$1:$F$13,6,FALSE)</f>
        <v>Parametro 1: média, Parametro 2: desvio padrão</v>
      </c>
    </row>
    <row r="192" spans="1:11" s="22" customFormat="1" ht="12.75" x14ac:dyDescent="0.2">
      <c r="A192" s="22" t="s">
        <v>237</v>
      </c>
      <c r="B192" s="22" t="str">
        <f>VLOOKUP($G192&amp;$A192,Eventos!$A:$I,3,FALSE)</f>
        <v>normaltruncada</v>
      </c>
      <c r="C192" s="22">
        <f>VLOOKUP($G192&amp;$A192,Eventos!$A:$I,4,FALSE)</f>
        <v>0.12617505503085819</v>
      </c>
      <c r="D192" s="22">
        <f>VLOOKUP($G192&amp;$A192,Eventos!$A:$I,5,FALSE)</f>
        <v>0</v>
      </c>
      <c r="E192" s="22">
        <f>VLOOKUP($G192&amp;$A192,Eventos!$A:$I,6,FALSE)</f>
        <v>0</v>
      </c>
      <c r="F192" s="22">
        <f>VLOOKUP($G192&amp;$A192,Eventos!$A:$I,7,FALSE)</f>
        <v>1</v>
      </c>
      <c r="G192" s="22" t="s">
        <v>19</v>
      </c>
      <c r="H192" s="22" t="b">
        <f>IF(COUNTIF(ParametrosSemSeedFixa!$A:$A,Parametros!A192)&gt;0,FALSE,TRUE)</f>
        <v>1</v>
      </c>
      <c r="I192" s="22" t="str">
        <f t="shared" si="9"/>
        <v>OK</v>
      </c>
      <c r="J192" s="22" t="s">
        <v>300</v>
      </c>
      <c r="K192" s="22" t="str">
        <f>VLOOKUP(B192,Distribuições!$A$1:$F$13,6,FALSE)</f>
        <v>Parametro 1: média, Parametro 2: desvio padrão, Parametro 3: mínimo, Parametro 4: máximo</v>
      </c>
    </row>
    <row r="193" spans="1:11" s="22" customFormat="1" ht="12.75" x14ac:dyDescent="0.2">
      <c r="A193" s="22" t="s">
        <v>241</v>
      </c>
      <c r="B193" s="22" t="str">
        <f>VLOOKUP($G193&amp;$A193,Eventos!$A:$I,3,FALSE)</f>
        <v>normaltruncada</v>
      </c>
      <c r="C193" s="22">
        <f>VLOOKUP($G193&amp;$A193,Eventos!$A:$I,4,FALSE)</f>
        <v>0</v>
      </c>
      <c r="D193" s="22">
        <f>VLOOKUP($G193&amp;$A193,Eventos!$A:$I,5,FALSE)</f>
        <v>0</v>
      </c>
      <c r="E193" s="22">
        <f>VLOOKUP($G193&amp;$A193,Eventos!$A:$I,6,FALSE)</f>
        <v>0</v>
      </c>
      <c r="F193" s="22">
        <f>VLOOKUP($G193&amp;$A193,Eventos!$A:$I,7,FALSE)</f>
        <v>1</v>
      </c>
      <c r="G193" s="22" t="s">
        <v>19</v>
      </c>
      <c r="H193" s="22" t="b">
        <f>IF(COUNTIF(ParametrosSemSeedFixa!$A:$A,Parametros!A193)&gt;0,FALSE,TRUE)</f>
        <v>1</v>
      </c>
      <c r="I193" s="22" t="str">
        <f t="shared" si="9"/>
        <v>OK</v>
      </c>
      <c r="J193" s="22" t="s">
        <v>300</v>
      </c>
      <c r="K193" s="22" t="str">
        <f>VLOOKUP(B193,Distribuições!$A$1:$F$13,6,FALSE)</f>
        <v>Parametro 1: média, Parametro 2: desvio padrão, Parametro 3: mínimo, Parametro 4: máximo</v>
      </c>
    </row>
    <row r="194" spans="1:11" s="22" customFormat="1" ht="12.75" x14ac:dyDescent="0.2">
      <c r="A194" s="22" t="s">
        <v>229</v>
      </c>
      <c r="B194" s="22" t="str">
        <f>VLOOKUP($G194&amp;$A194,Eventos!$A:$I,3,FALSE)</f>
        <v>normaltruncada</v>
      </c>
      <c r="C194" s="22">
        <f>VLOOKUP($G194&amp;$A194,Eventos!$A:$I,4,FALSE)</f>
        <v>7.339106380609324E-2</v>
      </c>
      <c r="D194" s="22">
        <f>VLOOKUP($G194&amp;$A194,Eventos!$A:$I,5,FALSE)</f>
        <v>0</v>
      </c>
      <c r="E194" s="22">
        <f>VLOOKUP($G194&amp;$A194,Eventos!$A:$I,6,FALSE)</f>
        <v>0</v>
      </c>
      <c r="F194" s="22">
        <f>VLOOKUP($G194&amp;$A194,Eventos!$A:$I,7,FALSE)</f>
        <v>1</v>
      </c>
      <c r="G194" s="22" t="s">
        <v>19</v>
      </c>
      <c r="H194" s="22" t="b">
        <f>IF(COUNTIF(ParametrosSemSeedFixa!$A:$A,Parametros!A194)&gt;0,FALSE,TRUE)</f>
        <v>1</v>
      </c>
      <c r="I194" s="22" t="str">
        <f t="shared" si="9"/>
        <v>OK</v>
      </c>
      <c r="J194" s="22" t="s">
        <v>300</v>
      </c>
      <c r="K194" s="22" t="str">
        <f>VLOOKUP(B194,Distribuições!$A$1:$F$13,6,FALSE)</f>
        <v>Parametro 1: média, Parametro 2: desvio padrão, Parametro 3: mínimo, Parametro 4: máximo</v>
      </c>
    </row>
    <row r="195" spans="1:11" s="22" customFormat="1" ht="18.75" customHeight="1" x14ac:dyDescent="0.2">
      <c r="A195" s="22" t="s">
        <v>233</v>
      </c>
      <c r="B195" s="22" t="str">
        <f>VLOOKUP($G195&amp;$A195,Eventos!$A:$I,3,FALSE)</f>
        <v>normaltruncada</v>
      </c>
      <c r="C195" s="22">
        <f>VLOOKUP($G195&amp;$A195,Eventos!$A:$I,4,FALSE)</f>
        <v>0</v>
      </c>
      <c r="D195" s="22">
        <f>VLOOKUP($G195&amp;$A195,Eventos!$A:$I,5,FALSE)</f>
        <v>0</v>
      </c>
      <c r="E195" s="22">
        <f>VLOOKUP($G195&amp;$A195,Eventos!$A:$I,6,FALSE)</f>
        <v>0</v>
      </c>
      <c r="F195" s="22">
        <f>VLOOKUP($G195&amp;$A195,Eventos!$A:$I,7,FALSE)</f>
        <v>1</v>
      </c>
      <c r="G195" s="22" t="s">
        <v>19</v>
      </c>
      <c r="H195" s="22" t="b">
        <f>IF(COUNTIF(ParametrosSemSeedFixa!$A:$A,Parametros!A195)&gt;0,FALSE,TRUE)</f>
        <v>1</v>
      </c>
      <c r="I195" s="22" t="str">
        <f t="shared" ref="I195:I226" si="10">IF(AND(B195="normal",NOT(COUNT(C195:D195)=2)),"Dados Incorretos",
IF(AND(B195="triangular",NOT(COUNT(C195:E195)=3)),"Dados Incorretos",
IF(AND(B195="poisson",NOT(COUNT(C195:D195)=1)),"Dados Incorretos",
IF(AND(B195="normaltruncada",NOT(COUNT(C195:F195)=4)),"Dados Incorretos",
IF(AND(B195="uniforme",NOT(COUNT(C195:D195)=2)),"Dados Incorretos",
IF(AND(B195="poisson_percentual_eventos",NOT(COUNT(C195:D195)=1)),"Dados Incorretos","OK"))))))</f>
        <v>OK</v>
      </c>
      <c r="J195" s="22" t="s">
        <v>300</v>
      </c>
      <c r="K195" s="22" t="str">
        <f>VLOOKUP(B195,Distribuições!$A$1:$F$13,6,FALSE)</f>
        <v>Parametro 1: média, Parametro 2: desvio padrão, Parametro 3: mínimo, Parametro 4: máximo</v>
      </c>
    </row>
    <row r="196" spans="1:11" s="22" customFormat="1" ht="12.75" x14ac:dyDescent="0.2">
      <c r="A196" s="22" t="s">
        <v>238</v>
      </c>
      <c r="B196" s="22" t="str">
        <f>VLOOKUP($G196&amp;$A196,Eventos!$A:$I,3,FALSE)</f>
        <v>normaltruncada</v>
      </c>
      <c r="C196" s="22">
        <f>VLOOKUP($G196&amp;$A196,Eventos!$A:$I,4,FALSE)</f>
        <v>0</v>
      </c>
      <c r="D196" s="22">
        <f>VLOOKUP($G196&amp;$A196,Eventos!$A:$I,5,FALSE)</f>
        <v>0</v>
      </c>
      <c r="E196" s="22">
        <f>VLOOKUP($G196&amp;$A196,Eventos!$A:$I,6,FALSE)</f>
        <v>0</v>
      </c>
      <c r="F196" s="22">
        <f>VLOOKUP($G196&amp;$A196,Eventos!$A:$I,7,FALSE)</f>
        <v>1</v>
      </c>
      <c r="G196" s="22" t="s">
        <v>19</v>
      </c>
      <c r="H196" s="22" t="b">
        <f>IF(COUNTIF(ParametrosSemSeedFixa!$A:$A,Parametros!A196)&gt;0,FALSE,TRUE)</f>
        <v>1</v>
      </c>
      <c r="I196" s="22" t="str">
        <f t="shared" si="10"/>
        <v>OK</v>
      </c>
      <c r="J196" s="22" t="s">
        <v>300</v>
      </c>
      <c r="K196" s="22" t="str">
        <f>VLOOKUP(B196,Distribuições!$A$1:$F$13,6,FALSE)</f>
        <v>Parametro 1: média, Parametro 2: desvio padrão, Parametro 3: mínimo, Parametro 4: máximo</v>
      </c>
    </row>
    <row r="197" spans="1:11" s="22" customFormat="1" ht="12.75" x14ac:dyDescent="0.2">
      <c r="A197" s="22" t="s">
        <v>242</v>
      </c>
      <c r="B197" s="22" t="str">
        <f>VLOOKUP($G197&amp;$A197,Eventos!$A:$I,3,FALSE)</f>
        <v>normaltruncada</v>
      </c>
      <c r="C197" s="22">
        <f>VLOOKUP($G197&amp;$A197,Eventos!$A:$I,4,FALSE)</f>
        <v>0</v>
      </c>
      <c r="D197" s="22">
        <f>VLOOKUP($G197&amp;$A197,Eventos!$A:$I,5,FALSE)</f>
        <v>0</v>
      </c>
      <c r="E197" s="22">
        <f>VLOOKUP($G197&amp;$A197,Eventos!$A:$I,6,FALSE)</f>
        <v>0</v>
      </c>
      <c r="F197" s="22">
        <f>VLOOKUP($G197&amp;$A197,Eventos!$A:$I,7,FALSE)</f>
        <v>1</v>
      </c>
      <c r="G197" s="22" t="s">
        <v>19</v>
      </c>
      <c r="H197" s="22" t="b">
        <f>IF(COUNTIF(ParametrosSemSeedFixa!$A:$A,Parametros!A197)&gt;0,FALSE,TRUE)</f>
        <v>1</v>
      </c>
      <c r="I197" s="22" t="str">
        <f t="shared" si="10"/>
        <v>OK</v>
      </c>
      <c r="J197" s="22" t="s">
        <v>300</v>
      </c>
      <c r="K197" s="22" t="str">
        <f>VLOOKUP(B197,Distribuições!$A$1:$F$13,6,FALSE)</f>
        <v>Parametro 1: média, Parametro 2: desvio padrão, Parametro 3: mínimo, Parametro 4: máximo</v>
      </c>
    </row>
    <row r="198" spans="1:11" s="22" customFormat="1" ht="12.75" x14ac:dyDescent="0.2">
      <c r="A198" s="22" t="s">
        <v>230</v>
      </c>
      <c r="B198" s="22" t="str">
        <f>VLOOKUP($G198&amp;$A198,Eventos!$A:$I,3,FALSE)</f>
        <v>normaltruncada</v>
      </c>
      <c r="C198" s="22">
        <f>VLOOKUP($G198&amp;$A198,Eventos!$A:$I,4,FALSE)</f>
        <v>0</v>
      </c>
      <c r="D198" s="22">
        <f>VLOOKUP($G198&amp;$A198,Eventos!$A:$I,5,FALSE)</f>
        <v>0</v>
      </c>
      <c r="E198" s="22">
        <f>VLOOKUP($G198&amp;$A198,Eventos!$A:$I,6,FALSE)</f>
        <v>0</v>
      </c>
      <c r="F198" s="22">
        <f>VLOOKUP($G198&amp;$A198,Eventos!$A:$I,7,FALSE)</f>
        <v>1</v>
      </c>
      <c r="G198" s="22" t="s">
        <v>19</v>
      </c>
      <c r="H198" s="22" t="b">
        <f>IF(COUNTIF(ParametrosSemSeedFixa!$A:$A,Parametros!A198)&gt;0,FALSE,TRUE)</f>
        <v>1</v>
      </c>
      <c r="I198" s="22" t="str">
        <f t="shared" si="10"/>
        <v>OK</v>
      </c>
      <c r="J198" s="22" t="s">
        <v>300</v>
      </c>
      <c r="K198" s="22" t="str">
        <f>VLOOKUP(B198,Distribuições!$A$1:$F$13,6,FALSE)</f>
        <v>Parametro 1: média, Parametro 2: desvio padrão, Parametro 3: mínimo, Parametro 4: máximo</v>
      </c>
    </row>
    <row r="199" spans="1:11" s="22" customFormat="1" ht="12.75" x14ac:dyDescent="0.2">
      <c r="A199" s="22" t="s">
        <v>234</v>
      </c>
      <c r="B199" s="22" t="str">
        <f>VLOOKUP($G199&amp;$A199,Eventos!$A:$I,3,FALSE)</f>
        <v>normaltruncada</v>
      </c>
      <c r="C199" s="22">
        <f>VLOOKUP($G199&amp;$A199,Eventos!$A:$I,4,FALSE)</f>
        <v>0</v>
      </c>
      <c r="D199" s="22">
        <f>VLOOKUP($G199&amp;$A199,Eventos!$A:$I,5,FALSE)</f>
        <v>0</v>
      </c>
      <c r="E199" s="22">
        <f>VLOOKUP($G199&amp;$A199,Eventos!$A:$I,6,FALSE)</f>
        <v>0</v>
      </c>
      <c r="F199" s="22">
        <f>VLOOKUP($G199&amp;$A199,Eventos!$A:$I,7,FALSE)</f>
        <v>1</v>
      </c>
      <c r="G199" s="22" t="s">
        <v>19</v>
      </c>
      <c r="H199" s="22" t="b">
        <f>IF(COUNTIF(ParametrosSemSeedFixa!$A:$A,Parametros!A199)&gt;0,FALSE,TRUE)</f>
        <v>1</v>
      </c>
      <c r="I199" s="22" t="str">
        <f t="shared" si="10"/>
        <v>OK</v>
      </c>
      <c r="J199" s="22" t="s">
        <v>300</v>
      </c>
      <c r="K199" s="22" t="str">
        <f>VLOOKUP(B199,Distribuições!$A$1:$F$13,6,FALSE)</f>
        <v>Parametro 1: média, Parametro 2: desvio padrão, Parametro 3: mínimo, Parametro 4: máximo</v>
      </c>
    </row>
    <row r="200" spans="1:11" s="22" customFormat="1" ht="12.75" x14ac:dyDescent="0.2">
      <c r="A200" s="22" t="s">
        <v>239</v>
      </c>
      <c r="B200" s="22" t="str">
        <f>VLOOKUP($G200&amp;$A200,Eventos!$A:$I,3,FALSE)</f>
        <v>normaltruncada</v>
      </c>
      <c r="C200" s="22">
        <f>VLOOKUP($G200&amp;$A200,Eventos!$A:$I,4,FALSE)</f>
        <v>0</v>
      </c>
      <c r="D200" s="22">
        <f>VLOOKUP($G200&amp;$A200,Eventos!$A:$I,5,FALSE)</f>
        <v>0</v>
      </c>
      <c r="E200" s="22">
        <f>VLOOKUP($G200&amp;$A200,Eventos!$A:$I,6,FALSE)</f>
        <v>0</v>
      </c>
      <c r="F200" s="22">
        <f>VLOOKUP($G200&amp;$A200,Eventos!$A:$I,7,FALSE)</f>
        <v>1</v>
      </c>
      <c r="G200" s="22" t="s">
        <v>19</v>
      </c>
      <c r="H200" s="22" t="b">
        <f>IF(COUNTIF(ParametrosSemSeedFixa!$A:$A,Parametros!A200)&gt;0,FALSE,TRUE)</f>
        <v>1</v>
      </c>
      <c r="I200" s="22" t="str">
        <f t="shared" si="10"/>
        <v>OK</v>
      </c>
      <c r="J200" s="22" t="s">
        <v>300</v>
      </c>
      <c r="K200" s="22" t="str">
        <f>VLOOKUP(B200,Distribuições!$A$1:$F$13,6,FALSE)</f>
        <v>Parametro 1: média, Parametro 2: desvio padrão, Parametro 3: mínimo, Parametro 4: máximo</v>
      </c>
    </row>
    <row r="201" spans="1:11" s="22" customFormat="1" ht="12.75" x14ac:dyDescent="0.2">
      <c r="A201" s="22" t="s">
        <v>243</v>
      </c>
      <c r="B201" s="22" t="str">
        <f>VLOOKUP($G201&amp;$A201,Eventos!$A:$I,3,FALSE)</f>
        <v>normaltruncada</v>
      </c>
      <c r="C201" s="22">
        <f>VLOOKUP($G201&amp;$A201,Eventos!$A:$I,4,FALSE)</f>
        <v>0</v>
      </c>
      <c r="D201" s="22">
        <f>VLOOKUP($G201&amp;$A201,Eventos!$A:$I,5,FALSE)</f>
        <v>0</v>
      </c>
      <c r="E201" s="22">
        <f>VLOOKUP($G201&amp;$A201,Eventos!$A:$I,6,FALSE)</f>
        <v>0</v>
      </c>
      <c r="F201" s="22">
        <f>VLOOKUP($G201&amp;$A201,Eventos!$A:$I,7,FALSE)</f>
        <v>1</v>
      </c>
      <c r="G201" s="22" t="s">
        <v>19</v>
      </c>
      <c r="H201" s="22" t="b">
        <f>IF(COUNTIF(ParametrosSemSeedFixa!$A:$A,Parametros!A201)&gt;0,FALSE,TRUE)</f>
        <v>1</v>
      </c>
      <c r="I201" s="22" t="str">
        <f t="shared" si="10"/>
        <v>OK</v>
      </c>
      <c r="J201" s="22" t="s">
        <v>300</v>
      </c>
      <c r="K201" s="22" t="str">
        <f>VLOOKUP(B201,Distribuições!$A$1:$F$13,6,FALSE)</f>
        <v>Parametro 1: média, Parametro 2: desvio padrão, Parametro 3: mínimo, Parametro 4: máximo</v>
      </c>
    </row>
    <row r="202" spans="1:11" s="22" customFormat="1" ht="12.75" x14ac:dyDescent="0.2">
      <c r="A202" s="22" t="s">
        <v>231</v>
      </c>
      <c r="B202" s="22" t="str">
        <f>VLOOKUP($G202&amp;$A202,Eventos!$A:$I,3,FALSE)</f>
        <v>normaltruncada</v>
      </c>
      <c r="C202" s="22">
        <f>VLOOKUP($G202&amp;$A202,Eventos!$A:$I,4,FALSE)</f>
        <v>0</v>
      </c>
      <c r="D202" s="22">
        <f>VLOOKUP($G202&amp;$A202,Eventos!$A:$I,5,FALSE)</f>
        <v>0</v>
      </c>
      <c r="E202" s="22">
        <f>VLOOKUP($G202&amp;$A202,Eventos!$A:$I,6,FALSE)</f>
        <v>0</v>
      </c>
      <c r="F202" s="22">
        <f>VLOOKUP($G202&amp;$A202,Eventos!$A:$I,7,FALSE)</f>
        <v>1</v>
      </c>
      <c r="G202" s="22" t="s">
        <v>19</v>
      </c>
      <c r="H202" s="22" t="b">
        <f>IF(COUNTIF(ParametrosSemSeedFixa!$A:$A,Parametros!A202)&gt;0,FALSE,TRUE)</f>
        <v>1</v>
      </c>
      <c r="I202" s="22" t="str">
        <f t="shared" si="10"/>
        <v>OK</v>
      </c>
      <c r="J202" s="22" t="s">
        <v>300</v>
      </c>
      <c r="K202" s="22" t="str">
        <f>VLOOKUP(B202,Distribuições!$A$1:$F$13,6,FALSE)</f>
        <v>Parametro 1: média, Parametro 2: desvio padrão, Parametro 3: mínimo, Parametro 4: máximo</v>
      </c>
    </row>
    <row r="203" spans="1:11" s="22" customFormat="1" ht="12.75" x14ac:dyDescent="0.2">
      <c r="A203" s="22" t="s">
        <v>235</v>
      </c>
      <c r="B203" s="22" t="str">
        <f>VLOOKUP($G203&amp;$A203,Eventos!$A:$I,3,FALSE)</f>
        <v>normaltruncada</v>
      </c>
      <c r="C203" s="22">
        <f>VLOOKUP($G203&amp;$A203,Eventos!$A:$I,4,FALSE)</f>
        <v>0</v>
      </c>
      <c r="D203" s="22">
        <f>VLOOKUP($G203&amp;$A203,Eventos!$A:$I,5,FALSE)</f>
        <v>0</v>
      </c>
      <c r="E203" s="22">
        <f>VLOOKUP($G203&amp;$A203,Eventos!$A:$I,6,FALSE)</f>
        <v>0</v>
      </c>
      <c r="F203" s="22">
        <f>VLOOKUP($G203&amp;$A203,Eventos!$A:$I,7,FALSE)</f>
        <v>1</v>
      </c>
      <c r="G203" s="22" t="s">
        <v>19</v>
      </c>
      <c r="H203" s="22" t="b">
        <f>IF(COUNTIF(ParametrosSemSeedFixa!$A:$A,Parametros!A203)&gt;0,FALSE,TRUE)</f>
        <v>1</v>
      </c>
      <c r="I203" s="22" t="str">
        <f t="shared" si="10"/>
        <v>OK</v>
      </c>
      <c r="J203" s="22" t="s">
        <v>300</v>
      </c>
      <c r="K203" s="22" t="str">
        <f>VLOOKUP(B203,Distribuições!$A$1:$F$13,6,FALSE)</f>
        <v>Parametro 1: média, Parametro 2: desvio padrão, Parametro 3: mínimo, Parametro 4: máximo</v>
      </c>
    </row>
    <row r="204" spans="1:11" s="22" customFormat="1" ht="12.75" x14ac:dyDescent="0.2">
      <c r="A204" s="22" t="s">
        <v>240</v>
      </c>
      <c r="B204" s="22" t="str">
        <f>VLOOKUP($G204&amp;$A204,Eventos!$A:$I,3,FALSE)</f>
        <v>normaltruncada</v>
      </c>
      <c r="C204" s="22">
        <f>VLOOKUP($G204&amp;$A204,Eventos!$A:$I,4,FALSE)</f>
        <v>0</v>
      </c>
      <c r="D204" s="22">
        <f>VLOOKUP($G204&amp;$A204,Eventos!$A:$I,5,FALSE)</f>
        <v>0</v>
      </c>
      <c r="E204" s="22">
        <f>VLOOKUP($G204&amp;$A204,Eventos!$A:$I,6,FALSE)</f>
        <v>0</v>
      </c>
      <c r="F204" s="22">
        <f>VLOOKUP($G204&amp;$A204,Eventos!$A:$I,7,FALSE)</f>
        <v>1</v>
      </c>
      <c r="G204" s="22" t="s">
        <v>19</v>
      </c>
      <c r="H204" s="22" t="b">
        <f>IF(COUNTIF(ParametrosSemSeedFixa!$A:$A,Parametros!A204)&gt;0,FALSE,TRUE)</f>
        <v>1</v>
      </c>
      <c r="I204" s="22" t="str">
        <f t="shared" si="10"/>
        <v>OK</v>
      </c>
      <c r="J204" s="22" t="s">
        <v>300</v>
      </c>
      <c r="K204" s="22" t="str">
        <f>VLOOKUP(B204,Distribuições!$A$1:$F$13,6,FALSE)</f>
        <v>Parametro 1: média, Parametro 2: desvio padrão, Parametro 3: mínimo, Parametro 4: máximo</v>
      </c>
    </row>
    <row r="205" spans="1:11" s="22" customFormat="1" ht="12.75" x14ac:dyDescent="0.2">
      <c r="A205" s="22" t="s">
        <v>244</v>
      </c>
      <c r="B205" s="22" t="str">
        <f>VLOOKUP($G205&amp;$A205,Eventos!$A:$I,3,FALSE)</f>
        <v>normaltruncada</v>
      </c>
      <c r="C205" s="22">
        <f>VLOOKUP($G205&amp;$A205,Eventos!$A:$I,4,FALSE)</f>
        <v>0</v>
      </c>
      <c r="D205" s="22">
        <f>VLOOKUP($G205&amp;$A205,Eventos!$A:$I,5,FALSE)</f>
        <v>0</v>
      </c>
      <c r="E205" s="22">
        <f>VLOOKUP($G205&amp;$A205,Eventos!$A:$I,6,FALSE)</f>
        <v>0</v>
      </c>
      <c r="F205" s="22">
        <f>VLOOKUP($G205&amp;$A205,Eventos!$A:$I,7,FALSE)</f>
        <v>1</v>
      </c>
      <c r="G205" s="22" t="s">
        <v>19</v>
      </c>
      <c r="H205" s="22" t="b">
        <f>IF(COUNTIF(ParametrosSemSeedFixa!$A:$A,Parametros!A205)&gt;0,FALSE,TRUE)</f>
        <v>1</v>
      </c>
      <c r="I205" s="22" t="str">
        <f t="shared" si="10"/>
        <v>OK</v>
      </c>
      <c r="J205" s="22" t="s">
        <v>300</v>
      </c>
      <c r="K205" s="22" t="str">
        <f>VLOOKUP(B205,Distribuições!$A$1:$F$13,6,FALSE)</f>
        <v>Parametro 1: média, Parametro 2: desvio padrão, Parametro 3: mínimo, Parametro 4: máximo</v>
      </c>
    </row>
    <row r="206" spans="1:11" s="22" customFormat="1" ht="12.75" x14ac:dyDescent="0.2">
      <c r="A206" s="22" t="s">
        <v>232</v>
      </c>
      <c r="B206" s="22" t="str">
        <f>VLOOKUP($G206&amp;$A206,Eventos!$A:$I,3,FALSE)</f>
        <v>normaltruncada</v>
      </c>
      <c r="C206" s="22">
        <f>VLOOKUP($G206&amp;$A206,Eventos!$A:$I,4,FALSE)</f>
        <v>0</v>
      </c>
      <c r="D206" s="22">
        <f>VLOOKUP($G206&amp;$A206,Eventos!$A:$I,5,FALSE)</f>
        <v>0</v>
      </c>
      <c r="E206" s="22">
        <f>VLOOKUP($G206&amp;$A206,Eventos!$A:$I,6,FALSE)</f>
        <v>0</v>
      </c>
      <c r="F206" s="22">
        <f>VLOOKUP($G206&amp;$A206,Eventos!$A:$I,7,FALSE)</f>
        <v>1</v>
      </c>
      <c r="G206" s="22" t="s">
        <v>19</v>
      </c>
      <c r="H206" s="22" t="b">
        <f>IF(COUNTIF(ParametrosSemSeedFixa!$A:$A,Parametros!A206)&gt;0,FALSE,TRUE)</f>
        <v>1</v>
      </c>
      <c r="I206" s="22" t="str">
        <f t="shared" si="10"/>
        <v>OK</v>
      </c>
      <c r="J206" s="22" t="s">
        <v>300</v>
      </c>
      <c r="K206" s="22" t="str">
        <f>VLOOKUP(B206,Distribuições!$A$1:$F$13,6,FALSE)</f>
        <v>Parametro 1: média, Parametro 2: desvio padrão, Parametro 3: mínimo, Parametro 4: máximo</v>
      </c>
    </row>
    <row r="207" spans="1:11" s="22" customFormat="1" ht="12.75" x14ac:dyDescent="0.2">
      <c r="A207" s="22" t="s">
        <v>236</v>
      </c>
      <c r="B207" s="22" t="str">
        <f>VLOOKUP($G207&amp;$A207,Eventos!$A:$I,3,FALSE)</f>
        <v>normaltruncada</v>
      </c>
      <c r="C207" s="22">
        <f>VLOOKUP($G207&amp;$A207,Eventos!$A:$I,4,FALSE)</f>
        <v>0</v>
      </c>
      <c r="D207" s="22">
        <f>VLOOKUP($G207&amp;$A207,Eventos!$A:$I,5,FALSE)</f>
        <v>0</v>
      </c>
      <c r="E207" s="22">
        <f>VLOOKUP($G207&amp;$A207,Eventos!$A:$I,6,FALSE)</f>
        <v>0</v>
      </c>
      <c r="F207" s="22">
        <f>VLOOKUP($G207&amp;$A207,Eventos!$A:$I,7,FALSE)</f>
        <v>1</v>
      </c>
      <c r="G207" s="22" t="s">
        <v>19</v>
      </c>
      <c r="H207" s="22" t="b">
        <f>IF(COUNTIF(ParametrosSemSeedFixa!$A:$A,Parametros!A207)&gt;0,FALSE,TRUE)</f>
        <v>1</v>
      </c>
      <c r="I207" s="22" t="str">
        <f t="shared" si="10"/>
        <v>OK</v>
      </c>
      <c r="J207" s="22" t="s">
        <v>300</v>
      </c>
      <c r="K207" s="22" t="str">
        <f>VLOOKUP(B207,Distribuições!$A$1:$F$13,6,FALSE)</f>
        <v>Parametro 1: média, Parametro 2: desvio padrão, Parametro 3: mínimo, Parametro 4: máximo</v>
      </c>
    </row>
    <row r="208" spans="1:11" s="22" customFormat="1" ht="12.75" x14ac:dyDescent="0.2">
      <c r="A208" s="22" t="s">
        <v>50</v>
      </c>
      <c r="B208" s="22" t="str">
        <f>VLOOKUP($G208&amp;$A208,Eventos!$A:$I,3,FALSE)</f>
        <v>normaltruncada</v>
      </c>
      <c r="C208" s="22">
        <f>VLOOKUP($G208&amp;$A208,Eventos!$A:$I,4,FALSE)</f>
        <v>0</v>
      </c>
      <c r="D208" s="22">
        <f>VLOOKUP($G208&amp;$A208,Eventos!$A:$I,5,FALSE)</f>
        <v>0</v>
      </c>
      <c r="E208" s="22">
        <f>VLOOKUP($G208&amp;$A208,Eventos!$A:$I,6,FALSE)</f>
        <v>0</v>
      </c>
      <c r="F208" s="22">
        <f>VLOOKUP($G208&amp;$A208,Eventos!$A:$I,7,FALSE)</f>
        <v>5</v>
      </c>
      <c r="G208" s="22" t="s">
        <v>19</v>
      </c>
      <c r="H208" s="22" t="b">
        <f>IF(COUNTIF(ParametrosSemSeedFixa!$A:$A,Parametros!A208)&gt;0,FALSE,TRUE)</f>
        <v>1</v>
      </c>
      <c r="I208" s="22" t="str">
        <f t="shared" si="10"/>
        <v>OK</v>
      </c>
      <c r="J208" s="22" t="s">
        <v>300</v>
      </c>
      <c r="K208" s="22" t="str">
        <f>VLOOKUP(B208,Distribuições!$A$1:$F$13,6,FALSE)</f>
        <v>Parametro 1: média, Parametro 2: desvio padrão, Parametro 3: mínimo, Parametro 4: máximo</v>
      </c>
    </row>
    <row r="209" spans="1:11" s="22" customFormat="1" ht="12.75" x14ac:dyDescent="0.2">
      <c r="A209" s="22" t="s">
        <v>148</v>
      </c>
      <c r="B209" s="22" t="s">
        <v>36</v>
      </c>
      <c r="C209" s="24">
        <f>VLOOKUP(A209,Regressões!$A$2:$B$192,2,FALSE)</f>
        <v>-0.42076591028339194</v>
      </c>
      <c r="D209" s="22">
        <v>0</v>
      </c>
      <c r="G209" s="22" t="s">
        <v>19</v>
      </c>
      <c r="H209" s="22" t="b">
        <f>IF(COUNTIF(ParametrosSemSeedFixa!$A:$A,Parametros!A209)&gt;0,FALSE,TRUE)</f>
        <v>1</v>
      </c>
      <c r="I209" s="22" t="str">
        <f t="shared" si="10"/>
        <v>OK</v>
      </c>
      <c r="J209" s="22" t="s">
        <v>578</v>
      </c>
      <c r="K209" s="22" t="str">
        <f>VLOOKUP(B209,Distribuições!$A$1:$F$13,6,FALSE)</f>
        <v>Parametro 1: média, Parametro 2: desvio padrão</v>
      </c>
    </row>
    <row r="210" spans="1:11" s="22" customFormat="1" ht="12.75" x14ac:dyDescent="0.2">
      <c r="A210" s="22" t="s">
        <v>149</v>
      </c>
      <c r="B210" s="22" t="s">
        <v>36</v>
      </c>
      <c r="C210" s="24">
        <f>VLOOKUP(A210,Regressões!$A$2:$B$192,2,FALSE)</f>
        <v>0</v>
      </c>
      <c r="D210" s="22">
        <v>0</v>
      </c>
      <c r="G210" s="22" t="s">
        <v>19</v>
      </c>
      <c r="H210" s="22" t="b">
        <f>IF(COUNTIF(ParametrosSemSeedFixa!$A:$A,Parametros!A210)&gt;0,FALSE,TRUE)</f>
        <v>1</v>
      </c>
      <c r="I210" s="22" t="str">
        <f t="shared" si="10"/>
        <v>OK</v>
      </c>
      <c r="J210" s="22" t="s">
        <v>578</v>
      </c>
      <c r="K210" s="22" t="str">
        <f>VLOOKUP(B210,Distribuições!$A$1:$F$13,6,FALSE)</f>
        <v>Parametro 1: média, Parametro 2: desvio padrão</v>
      </c>
    </row>
    <row r="211" spans="1:11" s="22" customFormat="1" ht="12.75" x14ac:dyDescent="0.2">
      <c r="A211" s="22" t="s">
        <v>150</v>
      </c>
      <c r="B211" s="22" t="s">
        <v>36</v>
      </c>
      <c r="C211" s="24">
        <f>VLOOKUP(A211,Regressões!$A$2:$B$192,2,FALSE)</f>
        <v>2.1053586513514737E-2</v>
      </c>
      <c r="D211" s="22">
        <v>0</v>
      </c>
      <c r="G211" s="22" t="s">
        <v>19</v>
      </c>
      <c r="H211" s="22" t="b">
        <f>IF(COUNTIF(ParametrosSemSeedFixa!$A:$A,Parametros!A211)&gt;0,FALSE,TRUE)</f>
        <v>1</v>
      </c>
      <c r="I211" s="22" t="str">
        <f t="shared" si="10"/>
        <v>OK</v>
      </c>
      <c r="J211" s="22" t="s">
        <v>578</v>
      </c>
      <c r="K211" s="22" t="str">
        <f>VLOOKUP(B211,Distribuições!$A$1:$F$13,6,FALSE)</f>
        <v>Parametro 1: média, Parametro 2: desvio padrão</v>
      </c>
    </row>
    <row r="212" spans="1:11" s="22" customFormat="1" ht="12.75" x14ac:dyDescent="0.2">
      <c r="A212" s="22" t="s">
        <v>165</v>
      </c>
      <c r="B212" s="22" t="s">
        <v>36</v>
      </c>
      <c r="C212" s="24">
        <f>VLOOKUP(A212,Regressões!$A$2:$B$192,2,FALSE)</f>
        <v>0</v>
      </c>
      <c r="D212" s="22">
        <v>0</v>
      </c>
      <c r="G212" s="22" t="s">
        <v>19</v>
      </c>
      <c r="H212" s="22" t="b">
        <f>IF(COUNTIF(ParametrosSemSeedFixa!$A:$A,Parametros!A212)&gt;0,FALSE,TRUE)</f>
        <v>1</v>
      </c>
      <c r="I212" s="22" t="str">
        <f t="shared" si="10"/>
        <v>OK</v>
      </c>
      <c r="J212" s="22" t="s">
        <v>578</v>
      </c>
      <c r="K212" s="22" t="str">
        <f>VLOOKUP(B212,Distribuições!$A$1:$F$13,6,FALSE)</f>
        <v>Parametro 1: média, Parametro 2: desvio padrão</v>
      </c>
    </row>
    <row r="213" spans="1:11" s="22" customFormat="1" ht="12.75" x14ac:dyDescent="0.2">
      <c r="A213" s="22" t="s">
        <v>168</v>
      </c>
      <c r="B213" s="22" t="s">
        <v>36</v>
      </c>
      <c r="C213" s="24">
        <f>VLOOKUP(A213,Regressões!$A$2:$B$192,2,FALSE)</f>
        <v>0</v>
      </c>
      <c r="D213" s="22">
        <v>0</v>
      </c>
      <c r="G213" s="22" t="s">
        <v>19</v>
      </c>
      <c r="H213" s="22" t="b">
        <f>IF(COUNTIF(ParametrosSemSeedFixa!$A:$A,Parametros!A213)&gt;0,FALSE,TRUE)</f>
        <v>1</v>
      </c>
      <c r="I213" s="22" t="str">
        <f t="shared" si="10"/>
        <v>OK</v>
      </c>
      <c r="J213" s="22" t="s">
        <v>578</v>
      </c>
      <c r="K213" s="22" t="str">
        <f>VLOOKUP(B213,Distribuições!$A$1:$F$13,6,FALSE)</f>
        <v>Parametro 1: média, Parametro 2: desvio padrão</v>
      </c>
    </row>
    <row r="214" spans="1:11" s="22" customFormat="1" ht="12.75" x14ac:dyDescent="0.2">
      <c r="A214" s="22" t="s">
        <v>166</v>
      </c>
      <c r="B214" s="22" t="s">
        <v>36</v>
      </c>
      <c r="C214" s="24">
        <f>VLOOKUP(A214,Regressões!$A$2:$B$192,2,FALSE)</f>
        <v>0</v>
      </c>
      <c r="D214" s="22">
        <v>0</v>
      </c>
      <c r="G214" s="22" t="s">
        <v>19</v>
      </c>
      <c r="H214" s="22" t="b">
        <f>IF(COUNTIF(ParametrosSemSeedFixa!$A:$A,Parametros!A214)&gt;0,FALSE,TRUE)</f>
        <v>1</v>
      </c>
      <c r="I214" s="22" t="str">
        <f t="shared" si="10"/>
        <v>OK</v>
      </c>
      <c r="J214" s="22" t="s">
        <v>578</v>
      </c>
      <c r="K214" s="22" t="str">
        <f>VLOOKUP(B214,Distribuições!$A$1:$F$13,6,FALSE)</f>
        <v>Parametro 1: média, Parametro 2: desvio padrão</v>
      </c>
    </row>
    <row r="215" spans="1:11" s="22" customFormat="1" ht="12.75" x14ac:dyDescent="0.2">
      <c r="A215" s="22" t="s">
        <v>167</v>
      </c>
      <c r="B215" s="22" t="s">
        <v>36</v>
      </c>
      <c r="C215" s="24">
        <f>VLOOKUP(A215,Regressões!$A$2:$B$192,2,FALSE)</f>
        <v>0</v>
      </c>
      <c r="D215" s="22">
        <v>0</v>
      </c>
      <c r="G215" s="22" t="s">
        <v>19</v>
      </c>
      <c r="H215" s="22" t="b">
        <f>IF(COUNTIF(ParametrosSemSeedFixa!$A:$A,Parametros!A215)&gt;0,FALSE,TRUE)</f>
        <v>1</v>
      </c>
      <c r="I215" s="22" t="str">
        <f t="shared" si="10"/>
        <v>OK</v>
      </c>
      <c r="J215" s="22" t="s">
        <v>578</v>
      </c>
      <c r="K215" s="22" t="str">
        <f>VLOOKUP(B215,Distribuições!$A$1:$F$13,6,FALSE)</f>
        <v>Parametro 1: média, Parametro 2: desvio padrão</v>
      </c>
    </row>
    <row r="216" spans="1:11" s="22" customFormat="1" ht="12.75" x14ac:dyDescent="0.2">
      <c r="A216" s="22" t="s">
        <v>169</v>
      </c>
      <c r="B216" s="22" t="s">
        <v>36</v>
      </c>
      <c r="C216" s="22">
        <v>0</v>
      </c>
      <c r="D216" s="22">
        <v>0</v>
      </c>
      <c r="G216" s="22" t="s">
        <v>19</v>
      </c>
      <c r="H216" s="22" t="b">
        <f>IF(COUNTIF(ParametrosSemSeedFixa!$A:$A,Parametros!A216)&gt;0,FALSE,TRUE)</f>
        <v>1</v>
      </c>
      <c r="I216" s="22" t="str">
        <f t="shared" si="10"/>
        <v>OK</v>
      </c>
      <c r="K216" s="22" t="str">
        <f>VLOOKUP(B216,Distribuições!$A$1:$F$13,6,FALSE)</f>
        <v>Parametro 1: média, Parametro 2: desvio padrão</v>
      </c>
    </row>
    <row r="217" spans="1:11" s="22" customFormat="1" ht="12.75" x14ac:dyDescent="0.2">
      <c r="A217" s="22" t="s">
        <v>207</v>
      </c>
      <c r="B217" s="22" t="s">
        <v>36</v>
      </c>
      <c r="C217" s="24">
        <f>VLOOKUP(A217,Regressões!$A$2:$B$192,2,FALSE)</f>
        <v>3.2427571049487511</v>
      </c>
      <c r="D217" s="22">
        <v>0</v>
      </c>
      <c r="G217" s="22" t="s">
        <v>19</v>
      </c>
      <c r="H217" s="22" t="b">
        <f>IF(COUNTIF(ParametrosSemSeedFixa!$A:$A,Parametros!A217)&gt;0,FALSE,TRUE)</f>
        <v>1</v>
      </c>
      <c r="I217" s="22" t="str">
        <f t="shared" si="10"/>
        <v>OK</v>
      </c>
      <c r="J217" s="22" t="s">
        <v>578</v>
      </c>
      <c r="K217" s="22" t="str">
        <f>VLOOKUP(B217,Distribuições!$A$1:$F$13,6,FALSE)</f>
        <v>Parametro 1: média, Parametro 2: desvio padrão</v>
      </c>
    </row>
    <row r="218" spans="1:11" s="22" customFormat="1" ht="12.75" x14ac:dyDescent="0.2">
      <c r="A218" s="22" t="s">
        <v>211</v>
      </c>
      <c r="B218" s="22" t="s">
        <v>36</v>
      </c>
      <c r="C218" s="24">
        <f>VLOOKUP(A218,Regressões!$A$2:$B$192,2,FALSE)</f>
        <v>0.37518257762400703</v>
      </c>
      <c r="D218" s="22">
        <v>0</v>
      </c>
      <c r="G218" s="22" t="s">
        <v>19</v>
      </c>
      <c r="H218" s="22" t="b">
        <f>IF(COUNTIF(ParametrosSemSeedFixa!$A:$A,Parametros!A218)&gt;0,FALSE,TRUE)</f>
        <v>1</v>
      </c>
      <c r="I218" s="22" t="str">
        <f t="shared" si="10"/>
        <v>OK</v>
      </c>
      <c r="J218" s="22" t="s">
        <v>578</v>
      </c>
      <c r="K218" s="22" t="str">
        <f>VLOOKUP(B218,Distribuições!$A$1:$F$13,6,FALSE)</f>
        <v>Parametro 1: média, Parametro 2: desvio padrão</v>
      </c>
    </row>
    <row r="219" spans="1:11" s="22" customFormat="1" ht="12.75" x14ac:dyDescent="0.2">
      <c r="A219" s="22" t="s">
        <v>206</v>
      </c>
      <c r="B219" s="22" t="s">
        <v>36</v>
      </c>
      <c r="C219" s="24">
        <f>VLOOKUP(A219,Regressões!$A$2:$B$192,2,FALSE)</f>
        <v>5.5630527212806946</v>
      </c>
      <c r="D219" s="22">
        <v>0</v>
      </c>
      <c r="G219" s="22" t="s">
        <v>19</v>
      </c>
      <c r="H219" s="22" t="b">
        <f>IF(COUNTIF(ParametrosSemSeedFixa!$A:$A,Parametros!A219)&gt;0,FALSE,TRUE)</f>
        <v>1</v>
      </c>
      <c r="I219" s="22" t="str">
        <f t="shared" si="10"/>
        <v>OK</v>
      </c>
      <c r="J219" s="22" t="s">
        <v>578</v>
      </c>
      <c r="K219" s="22" t="str">
        <f>VLOOKUP(B219,Distribuições!$A$1:$F$13,6,FALSE)</f>
        <v>Parametro 1: média, Parametro 2: desvio padrão</v>
      </c>
    </row>
    <row r="220" spans="1:11" s="22" customFormat="1" ht="12.75" x14ac:dyDescent="0.2">
      <c r="A220" s="22" t="s">
        <v>208</v>
      </c>
      <c r="B220" s="22" t="s">
        <v>36</v>
      </c>
      <c r="C220" s="24">
        <f>VLOOKUP(A220,Regressões!$A$2:$B$192,2,FALSE)</f>
        <v>15.833851730619756</v>
      </c>
      <c r="D220" s="22">
        <v>0</v>
      </c>
      <c r="G220" s="22" t="s">
        <v>19</v>
      </c>
      <c r="H220" s="22" t="b">
        <f>IF(COUNTIF(ParametrosSemSeedFixa!$A:$A,Parametros!A220)&gt;0,FALSE,TRUE)</f>
        <v>1</v>
      </c>
      <c r="I220" s="22" t="str">
        <f t="shared" si="10"/>
        <v>OK</v>
      </c>
      <c r="J220" s="22" t="s">
        <v>578</v>
      </c>
      <c r="K220" s="22" t="str">
        <f>VLOOKUP(B220,Distribuições!$A$1:$F$13,6,FALSE)</f>
        <v>Parametro 1: média, Parametro 2: desvio padrão</v>
      </c>
    </row>
    <row r="221" spans="1:11" s="22" customFormat="1" ht="12.75" x14ac:dyDescent="0.2">
      <c r="A221" s="22" t="s">
        <v>209</v>
      </c>
      <c r="B221" s="22" t="s">
        <v>36</v>
      </c>
      <c r="C221" s="24">
        <f>VLOOKUP(A221,Regressões!$A$2:$B$192,2,FALSE)</f>
        <v>8.2830353814945887</v>
      </c>
      <c r="D221" s="22">
        <v>0</v>
      </c>
      <c r="G221" s="22" t="s">
        <v>19</v>
      </c>
      <c r="H221" s="22" t="b">
        <f>IF(COUNTIF(ParametrosSemSeedFixa!$A:$A,Parametros!A221)&gt;0,FALSE,TRUE)</f>
        <v>1</v>
      </c>
      <c r="I221" s="22" t="str">
        <f t="shared" si="10"/>
        <v>OK</v>
      </c>
      <c r="J221" s="22" t="s">
        <v>578</v>
      </c>
      <c r="K221" s="22" t="str">
        <f>VLOOKUP(B221,Distribuições!$A$1:$F$13,6,FALSE)</f>
        <v>Parametro 1: média, Parametro 2: desvio padrão</v>
      </c>
    </row>
    <row r="222" spans="1:11" s="22" customFormat="1" ht="12.75" x14ac:dyDescent="0.2">
      <c r="A222" s="22" t="s">
        <v>210</v>
      </c>
      <c r="B222" s="22" t="s">
        <v>36</v>
      </c>
      <c r="C222" s="24">
        <f>VLOOKUP(A222,Regressões!$A$2:$B$192,2,FALSE)</f>
        <v>24.775093677395436</v>
      </c>
      <c r="D222" s="22">
        <v>0</v>
      </c>
      <c r="G222" s="22" t="s">
        <v>19</v>
      </c>
      <c r="H222" s="22" t="b">
        <f>IF(COUNTIF(ParametrosSemSeedFixa!$A:$A,Parametros!A222)&gt;0,FALSE,TRUE)</f>
        <v>1</v>
      </c>
      <c r="I222" s="22" t="str">
        <f t="shared" si="10"/>
        <v>OK</v>
      </c>
      <c r="J222" s="22" t="s">
        <v>578</v>
      </c>
      <c r="K222" s="22" t="str">
        <f>VLOOKUP(B222,Distribuições!$A$1:$F$13,6,FALSE)</f>
        <v>Parametro 1: média, Parametro 2: desvio padrão</v>
      </c>
    </row>
    <row r="223" spans="1:11" s="22" customFormat="1" ht="12.75" x14ac:dyDescent="0.2">
      <c r="A223" s="22" t="s">
        <v>127</v>
      </c>
      <c r="B223" s="22" t="s">
        <v>36</v>
      </c>
      <c r="C223" s="24">
        <f>VLOOKUP(A223,Regressões!$A$2:$B$192,2,FALSE)</f>
        <v>0.13220022506494009</v>
      </c>
      <c r="D223" s="22">
        <v>0</v>
      </c>
      <c r="G223" s="22" t="s">
        <v>19</v>
      </c>
      <c r="H223" s="22" t="b">
        <f>IF(COUNTIF(ParametrosSemSeedFixa!$A:$A,Parametros!A223)&gt;0,FALSE,TRUE)</f>
        <v>1</v>
      </c>
      <c r="I223" s="22" t="str">
        <f t="shared" si="10"/>
        <v>OK</v>
      </c>
      <c r="J223" s="22" t="s">
        <v>578</v>
      </c>
      <c r="K223" s="22" t="str">
        <f>VLOOKUP(B223,Distribuições!$A$1:$F$13,6,FALSE)</f>
        <v>Parametro 1: média, Parametro 2: desvio padrão</v>
      </c>
    </row>
    <row r="224" spans="1:11" s="22" customFormat="1" ht="12.75" x14ac:dyDescent="0.2">
      <c r="A224" s="22" t="s">
        <v>130</v>
      </c>
      <c r="B224" s="22" t="s">
        <v>36</v>
      </c>
      <c r="C224" s="24">
        <f>VLOOKUP(A224,Regressões!$A$2:$B$192,2,FALSE)</f>
        <v>0</v>
      </c>
      <c r="D224" s="22">
        <v>0</v>
      </c>
      <c r="G224" s="22" t="s">
        <v>19</v>
      </c>
      <c r="H224" s="22" t="b">
        <f>IF(COUNTIF(ParametrosSemSeedFixa!$A:$A,Parametros!A224)&gt;0,FALSE,TRUE)</f>
        <v>1</v>
      </c>
      <c r="I224" s="22" t="str">
        <f t="shared" si="10"/>
        <v>OK</v>
      </c>
      <c r="J224" s="22" t="s">
        <v>578</v>
      </c>
      <c r="K224" s="22" t="str">
        <f>VLOOKUP(B224,Distribuições!$A$1:$F$13,6,FALSE)</f>
        <v>Parametro 1: média, Parametro 2: desvio padrão</v>
      </c>
    </row>
    <row r="225" spans="1:11" s="22" customFormat="1" ht="12.75" x14ac:dyDescent="0.2">
      <c r="A225" s="22" t="s">
        <v>128</v>
      </c>
      <c r="B225" s="22" t="s">
        <v>36</v>
      </c>
      <c r="C225" s="24">
        <f>VLOOKUP(A225,Regressões!$A$2:$B$192,2,FALSE)</f>
        <v>0</v>
      </c>
      <c r="D225" s="22">
        <v>0</v>
      </c>
      <c r="G225" s="22" t="s">
        <v>19</v>
      </c>
      <c r="H225" s="22" t="b">
        <f>IF(COUNTIF(ParametrosSemSeedFixa!$A:$A,Parametros!A225)&gt;0,FALSE,TRUE)</f>
        <v>1</v>
      </c>
      <c r="I225" s="22" t="str">
        <f t="shared" si="10"/>
        <v>OK</v>
      </c>
      <c r="J225" s="22" t="s">
        <v>578</v>
      </c>
      <c r="K225" s="22" t="str">
        <f>VLOOKUP(B225,Distribuições!$A$1:$F$13,6,FALSE)</f>
        <v>Parametro 1: média, Parametro 2: desvio padrão</v>
      </c>
    </row>
    <row r="226" spans="1:11" s="22" customFormat="1" ht="12.75" x14ac:dyDescent="0.2">
      <c r="A226" s="22" t="s">
        <v>129</v>
      </c>
      <c r="B226" s="22" t="s">
        <v>36</v>
      </c>
      <c r="C226" s="24">
        <f>VLOOKUP(A226,Regressões!$A$2:$B$192,2,FALSE)</f>
        <v>0</v>
      </c>
      <c r="D226" s="22">
        <v>0</v>
      </c>
      <c r="G226" s="22" t="s">
        <v>19</v>
      </c>
      <c r="H226" s="22" t="b">
        <f>IF(COUNTIF(ParametrosSemSeedFixa!$A:$A,Parametros!A226)&gt;0,FALSE,TRUE)</f>
        <v>1</v>
      </c>
      <c r="I226" s="22" t="str">
        <f t="shared" si="10"/>
        <v>OK</v>
      </c>
      <c r="J226" s="22" t="s">
        <v>578</v>
      </c>
      <c r="K226" s="22" t="str">
        <f>VLOOKUP(B226,Distribuições!$A$1:$F$13,6,FALSE)</f>
        <v>Parametro 1: média, Parametro 2: desvio padrão</v>
      </c>
    </row>
    <row r="227" spans="1:11" s="22" customFormat="1" ht="12.75" x14ac:dyDescent="0.2">
      <c r="A227" s="22" t="s">
        <v>226</v>
      </c>
      <c r="B227" s="22" t="s">
        <v>36</v>
      </c>
      <c r="C227" s="22">
        <v>0</v>
      </c>
      <c r="D227" s="22">
        <v>0</v>
      </c>
      <c r="G227" s="22" t="s">
        <v>245</v>
      </c>
      <c r="H227" s="22" t="b">
        <f>IF(COUNTIF(ParametrosSemSeedFixa!$A:$A,Parametros!A227)&gt;0,FALSE,TRUE)</f>
        <v>1</v>
      </c>
      <c r="I227" s="22" t="str">
        <f t="shared" ref="I227:I233" si="11">IF(AND(B227="normal",NOT(COUNT(C227:D227)=2)),"Dados Incorretos",
IF(AND(B227="triangular",NOT(COUNT(C227:E227)=3)),"Dados Incorretos",
IF(AND(B227="poisson",NOT(COUNT(C227:D227)=1)),"Dados Incorretos",
IF(AND(B227="normaltruncada",NOT(COUNT(C227:F227)=4)),"Dados Incorretos",
IF(AND(B227="uniforme",NOT(COUNT(C227:D227)=2)),"Dados Incorretos",
IF(AND(B227="poisson_percentual_eventos",NOT(COUNT(C227:D227)=1)),"Dados Incorretos","OK"))))))</f>
        <v>OK</v>
      </c>
      <c r="K227" s="22" t="str">
        <f>VLOOKUP(B227,Distribuições!$A$1:$F$13,6,FALSE)</f>
        <v>Parametro 1: média, Parametro 2: desvio padrão</v>
      </c>
    </row>
    <row r="228" spans="1:11" s="22" customFormat="1" ht="12.75" x14ac:dyDescent="0.2">
      <c r="A228" s="22" t="s">
        <v>159</v>
      </c>
      <c r="B228" s="22" t="s">
        <v>36</v>
      </c>
      <c r="C228" s="22">
        <v>0</v>
      </c>
      <c r="D228" s="22">
        <v>0</v>
      </c>
      <c r="G228" s="22" t="s">
        <v>245</v>
      </c>
      <c r="H228" s="22" t="b">
        <f>IF(COUNTIF(ParametrosSemSeedFixa!$A:$A,Parametros!A228)&gt;0,FALSE,TRUE)</f>
        <v>1</v>
      </c>
      <c r="I228" s="22" t="str">
        <f t="shared" si="11"/>
        <v>OK</v>
      </c>
      <c r="K228" s="22" t="str">
        <f>VLOOKUP(B228,Distribuições!$A$1:$F$13,6,FALSE)</f>
        <v>Parametro 1: média, Parametro 2: desvio padrão</v>
      </c>
    </row>
    <row r="229" spans="1:11" s="22" customFormat="1" ht="12.75" x14ac:dyDescent="0.2">
      <c r="A229" s="22" t="s">
        <v>226</v>
      </c>
      <c r="B229" s="22" t="s">
        <v>36</v>
      </c>
      <c r="C229" s="22">
        <v>0</v>
      </c>
      <c r="D229" s="22">
        <v>0</v>
      </c>
      <c r="G229" s="22" t="s">
        <v>10</v>
      </c>
      <c r="H229" s="22" t="b">
        <f>IF(COUNTIF(ParametrosSemSeedFixa!$A:$A,Parametros!A229)&gt;0,FALSE,TRUE)</f>
        <v>1</v>
      </c>
      <c r="I229" s="22" t="str">
        <f t="shared" si="11"/>
        <v>OK</v>
      </c>
      <c r="K229" s="22" t="str">
        <f>VLOOKUP(B229,Distribuições!$A$1:$F$13,6,FALSE)</f>
        <v>Parametro 1: média, Parametro 2: desvio padrão</v>
      </c>
    </row>
    <row r="230" spans="1:11" s="22" customFormat="1" ht="12.75" x14ac:dyDescent="0.2">
      <c r="A230" s="22" t="s">
        <v>159</v>
      </c>
      <c r="B230" s="22" t="s">
        <v>36</v>
      </c>
      <c r="C230" s="22">
        <v>0</v>
      </c>
      <c r="D230" s="22">
        <v>0</v>
      </c>
      <c r="G230" s="22" t="s">
        <v>10</v>
      </c>
      <c r="H230" s="22" t="b">
        <f>IF(COUNTIF(ParametrosSemSeedFixa!$A:$A,Parametros!A230)&gt;0,FALSE,TRUE)</f>
        <v>1</v>
      </c>
      <c r="I230" s="22" t="str">
        <f t="shared" si="11"/>
        <v>OK</v>
      </c>
      <c r="K230" s="22" t="str">
        <f>VLOOKUP(B230,Distribuições!$A$1:$F$13,6,FALSE)</f>
        <v>Parametro 1: média, Parametro 2: desvio padrão</v>
      </c>
    </row>
    <row r="231" spans="1:11" s="22" customFormat="1" ht="12.75" x14ac:dyDescent="0.2">
      <c r="A231" s="22" t="s">
        <v>226</v>
      </c>
      <c r="B231" s="22" t="s">
        <v>36</v>
      </c>
      <c r="C231" s="22">
        <v>0</v>
      </c>
      <c r="D231" s="22">
        <v>0</v>
      </c>
      <c r="G231" s="22" t="s">
        <v>19</v>
      </c>
      <c r="H231" s="22" t="b">
        <f>IF(COUNTIF(ParametrosSemSeedFixa!$A:$A,Parametros!A231)&gt;0,FALSE,TRUE)</f>
        <v>1</v>
      </c>
      <c r="I231" s="22" t="str">
        <f t="shared" si="11"/>
        <v>OK</v>
      </c>
      <c r="K231" s="22" t="str">
        <f>VLOOKUP(B231,Distribuições!$A$1:$F$13,6,FALSE)</f>
        <v>Parametro 1: média, Parametro 2: desvio padrão</v>
      </c>
    </row>
    <row r="232" spans="1:11" s="22" customFormat="1" ht="12.75" x14ac:dyDescent="0.2">
      <c r="A232" s="22" t="s">
        <v>159</v>
      </c>
      <c r="B232" s="22" t="s">
        <v>36</v>
      </c>
      <c r="C232" s="22">
        <v>0</v>
      </c>
      <c r="D232" s="22">
        <v>0</v>
      </c>
      <c r="G232" s="22" t="s">
        <v>19</v>
      </c>
      <c r="H232" s="22" t="b">
        <f>IF(COUNTIF(ParametrosSemSeedFixa!$A:$A,Parametros!A232)&gt;0,FALSE,TRUE)</f>
        <v>1</v>
      </c>
      <c r="I232" s="22" t="str">
        <f t="shared" si="11"/>
        <v>OK</v>
      </c>
      <c r="K232" s="22" t="str">
        <f>VLOOKUP(B232,Distribuições!$A$1:$F$13,6,FALSE)</f>
        <v>Parametro 1: média, Parametro 2: desvio padrão</v>
      </c>
    </row>
    <row r="233" spans="1:11" x14ac:dyDescent="0.25">
      <c r="A233" s="25" t="s">
        <v>328</v>
      </c>
      <c r="B233" s="22" t="str">
        <f>VLOOKUP($A233,'Tratamento-Histórico'!$A$2:$M$226,9,FALSE)</f>
        <v>normaltruncada</v>
      </c>
      <c r="C233" s="22">
        <f>VLOOKUP($A233,'Tratamento-Histórico'!$A$2:$M$226,10,FALSE)</f>
        <v>2.4</v>
      </c>
      <c r="D233" s="22">
        <f>VLOOKUP($A233,'Tratamento-Histórico'!$A$2:$M$226,11,FALSE)</f>
        <v>1.7435595774162693</v>
      </c>
      <c r="E233" s="22">
        <f>VLOOKUP($A233,'Tratamento-Histórico'!$A$2:$M$226,12,FALSE)</f>
        <v>0</v>
      </c>
      <c r="F233" s="22">
        <f>VLOOKUP($A233,'Tratamento-Histórico'!$A$2:$M$226,13,FALSE)</f>
        <v>12.861357464497617</v>
      </c>
      <c r="G233" s="22" t="s">
        <v>245</v>
      </c>
      <c r="H233" s="22" t="b">
        <f>IF(COUNTIF(ParametrosSemSeedFixa!$A:$A,Parametros!A233)&gt;0,FALSE,TRUE)</f>
        <v>1</v>
      </c>
      <c r="I233" s="22" t="str">
        <f t="shared" si="11"/>
        <v>OK</v>
      </c>
      <c r="J233" s="22" t="s">
        <v>566</v>
      </c>
      <c r="K233" s="22" t="str">
        <f>VLOOKUP(B233,Distribuições!$A$1:$F$13,6,FALSE)</f>
        <v>Parametro 1: média, Parametro 2: desvio padrão, Parametro 3: mínimo, Parametro 4: máximo</v>
      </c>
    </row>
    <row r="234" spans="1:11" x14ac:dyDescent="0.25">
      <c r="A234" s="25" t="s">
        <v>329</v>
      </c>
      <c r="B234" s="22" t="str">
        <f>VLOOKUP($A234,'Tratamento-Histórico'!$A$2:$M$226,9,FALSE)</f>
        <v>normaltruncada</v>
      </c>
      <c r="C234" s="22">
        <f>VLOOKUP($A234,'Tratamento-Histórico'!$A$2:$M$226,10,FALSE)</f>
        <v>0</v>
      </c>
      <c r="D234" s="22">
        <f>VLOOKUP($A234,'Tratamento-Histórico'!$A$2:$M$226,11,FALSE)</f>
        <v>0</v>
      </c>
      <c r="E234" s="22">
        <f>VLOOKUP($A234,'Tratamento-Histórico'!$A$2:$M$226,12,FALSE)</f>
        <v>0</v>
      </c>
      <c r="F234" s="22">
        <f>VLOOKUP($A234,'Tratamento-Histórico'!$A$2:$M$226,13,FALSE)</f>
        <v>0</v>
      </c>
      <c r="G234" s="22" t="s">
        <v>245</v>
      </c>
      <c r="H234" s="22" t="b">
        <f>IF(COUNTIF(ParametrosSemSeedFixa!$A:$A,Parametros!A234)&gt;0,FALSE,TRUE)</f>
        <v>1</v>
      </c>
      <c r="I234" s="22" t="str">
        <f t="shared" ref="I234:I244" si="12">IF(AND(B234="normal",NOT(COUNT(C234:D234)=2)),"Dados Incorretos",
IF(AND(B234="triangular",NOT(COUNT(C234:E234)=3)),"Dados Incorretos",
IF(AND(B234="poisson",NOT(COUNT(C234:D234)=1)),"Dados Incorretos",
IF(AND(B234="normaltruncada",NOT(COUNT(C234:F234)=4)),"Dados Incorretos",
IF(AND(B234="uniforme",NOT(COUNT(C234:D234)=2)),"Dados Incorretos",
IF(AND(B234="poisson_percentual_eventos",NOT(COUNT(C234:D234)=1)),"Dados Incorretos","OK"))))))</f>
        <v>OK</v>
      </c>
      <c r="J234" s="22" t="s">
        <v>566</v>
      </c>
      <c r="K234" s="22" t="str">
        <f>VLOOKUP(B234,Distribuições!$A$1:$F$13,6,FALSE)</f>
        <v>Parametro 1: média, Parametro 2: desvio padrão, Parametro 3: mínimo, Parametro 4: máximo</v>
      </c>
    </row>
    <row r="235" spans="1:11" x14ac:dyDescent="0.25">
      <c r="A235" s="25" t="s">
        <v>330</v>
      </c>
      <c r="B235" s="22" t="str">
        <f>VLOOKUP($A235,'Tratamento-Histórico'!$A$2:$M$226,9,FALSE)</f>
        <v>normaltruncada</v>
      </c>
      <c r="C235" s="22">
        <f>VLOOKUP($A235,'Tratamento-Histórico'!$A$2:$M$226,10,FALSE)</f>
        <v>1</v>
      </c>
      <c r="D235" s="22">
        <f>VLOOKUP($A235,'Tratamento-Histórico'!$A$2:$M$226,11,FALSE)</f>
        <v>0</v>
      </c>
      <c r="E235" s="22">
        <f>VLOOKUP($A235,'Tratamento-Histórico'!$A$2:$M$226,12,FALSE)</f>
        <v>0</v>
      </c>
      <c r="F235" s="22">
        <f>VLOOKUP($A235,'Tratamento-Histórico'!$A$2:$M$226,13,FALSE)</f>
        <v>1</v>
      </c>
      <c r="G235" s="22" t="s">
        <v>245</v>
      </c>
      <c r="H235" s="22" t="b">
        <f>IF(COUNTIF(ParametrosSemSeedFixa!$A:$A,Parametros!A235)&gt;0,FALSE,TRUE)</f>
        <v>1</v>
      </c>
      <c r="I235" s="22" t="str">
        <f t="shared" si="12"/>
        <v>OK</v>
      </c>
      <c r="J235" s="22" t="s">
        <v>566</v>
      </c>
      <c r="K235" s="22" t="str">
        <f>VLOOKUP(B235,Distribuições!$A$1:$F$13,6,FALSE)</f>
        <v>Parametro 1: média, Parametro 2: desvio padrão, Parametro 3: mínimo, Parametro 4: máximo</v>
      </c>
    </row>
    <row r="236" spans="1:11" x14ac:dyDescent="0.25">
      <c r="A236" s="25" t="s">
        <v>331</v>
      </c>
      <c r="B236" s="22" t="str">
        <f>VLOOKUP($A236,'Tratamento-Histórico'!$A$2:$M$226,9,FALSE)</f>
        <v>normaltruncada</v>
      </c>
      <c r="C236" s="22">
        <f>VLOOKUP($A236,'Tratamento-Histórico'!$A$2:$M$226,10,FALSE)</f>
        <v>0</v>
      </c>
      <c r="D236" s="22">
        <f>VLOOKUP($A236,'Tratamento-Histórico'!$A$2:$M$226,11,FALSE)</f>
        <v>0</v>
      </c>
      <c r="E236" s="22">
        <f>VLOOKUP($A236,'Tratamento-Histórico'!$A$2:$M$226,12,FALSE)</f>
        <v>0</v>
      </c>
      <c r="F236" s="22">
        <f>VLOOKUP($A236,'Tratamento-Histórico'!$A$2:$M$226,13,FALSE)</f>
        <v>0</v>
      </c>
      <c r="G236" s="22" t="s">
        <v>245</v>
      </c>
      <c r="H236" s="22" t="b">
        <f>IF(COUNTIF(ParametrosSemSeedFixa!$A:$A,Parametros!A236)&gt;0,FALSE,TRUE)</f>
        <v>1</v>
      </c>
      <c r="I236" s="22" t="str">
        <f t="shared" si="12"/>
        <v>OK</v>
      </c>
      <c r="J236" s="22" t="s">
        <v>566</v>
      </c>
      <c r="K236" s="22" t="str">
        <f>VLOOKUP(B236,Distribuições!$A$1:$F$13,6,FALSE)</f>
        <v>Parametro 1: média, Parametro 2: desvio padrão, Parametro 3: mínimo, Parametro 4: máximo</v>
      </c>
    </row>
    <row r="237" spans="1:11" x14ac:dyDescent="0.25">
      <c r="A237" s="25" t="s">
        <v>328</v>
      </c>
      <c r="B237" s="22" t="str">
        <f>VLOOKUP($A237,'Tratamento-Histórico'!$A$2:$M$226,9,FALSE)</f>
        <v>normaltruncada</v>
      </c>
      <c r="C237" s="22">
        <f>VLOOKUP($A237,'Tratamento-Histórico'!$A$2:$M$226,10,FALSE)</f>
        <v>2.4</v>
      </c>
      <c r="D237" s="22">
        <f>VLOOKUP($A237,'Tratamento-Histórico'!$A$2:$M$226,11,FALSE)</f>
        <v>1.7435595774162693</v>
      </c>
      <c r="E237" s="22">
        <f>VLOOKUP($A237,'Tratamento-Histórico'!$A$2:$M$226,12,FALSE)</f>
        <v>0</v>
      </c>
      <c r="F237" s="22">
        <f>VLOOKUP($A237,'Tratamento-Histórico'!$A$2:$M$226,13,FALSE)</f>
        <v>12.861357464497617</v>
      </c>
      <c r="G237" s="22" t="s">
        <v>10</v>
      </c>
      <c r="H237" s="22" t="b">
        <f>IF(COUNTIF(ParametrosSemSeedFixa!$A:$A,Parametros!A237)&gt;0,FALSE,TRUE)</f>
        <v>1</v>
      </c>
      <c r="I237" s="22" t="str">
        <f t="shared" si="12"/>
        <v>OK</v>
      </c>
      <c r="J237" s="22" t="s">
        <v>566</v>
      </c>
      <c r="K237" s="22" t="str">
        <f>VLOOKUP(B237,Distribuições!$A$1:$F$13,6,FALSE)</f>
        <v>Parametro 1: média, Parametro 2: desvio padrão, Parametro 3: mínimo, Parametro 4: máximo</v>
      </c>
    </row>
    <row r="238" spans="1:11" x14ac:dyDescent="0.25">
      <c r="A238" s="25" t="s">
        <v>329</v>
      </c>
      <c r="B238" s="22" t="str">
        <f>VLOOKUP($A238,'Tratamento-Histórico'!$A$2:$M$226,9,FALSE)</f>
        <v>normaltruncada</v>
      </c>
      <c r="C238" s="22">
        <f>VLOOKUP($A238,'Tratamento-Histórico'!$A$2:$M$226,10,FALSE)</f>
        <v>0</v>
      </c>
      <c r="D238" s="22">
        <f>VLOOKUP($A238,'Tratamento-Histórico'!$A$2:$M$226,11,FALSE)</f>
        <v>0</v>
      </c>
      <c r="E238" s="22">
        <f>VLOOKUP($A238,'Tratamento-Histórico'!$A$2:$M$226,12,FALSE)</f>
        <v>0</v>
      </c>
      <c r="F238" s="22">
        <f>VLOOKUP($A238,'Tratamento-Histórico'!$A$2:$M$226,13,FALSE)</f>
        <v>0</v>
      </c>
      <c r="G238" s="22" t="s">
        <v>10</v>
      </c>
      <c r="H238" s="22" t="b">
        <f>IF(COUNTIF(ParametrosSemSeedFixa!$A:$A,Parametros!A238)&gt;0,FALSE,TRUE)</f>
        <v>1</v>
      </c>
      <c r="I238" s="22" t="str">
        <f t="shared" si="12"/>
        <v>OK</v>
      </c>
      <c r="J238" s="22" t="s">
        <v>566</v>
      </c>
      <c r="K238" s="22" t="str">
        <f>VLOOKUP(B238,Distribuições!$A$1:$F$13,6,FALSE)</f>
        <v>Parametro 1: média, Parametro 2: desvio padrão, Parametro 3: mínimo, Parametro 4: máximo</v>
      </c>
    </row>
    <row r="239" spans="1:11" x14ac:dyDescent="0.25">
      <c r="A239" s="25" t="s">
        <v>330</v>
      </c>
      <c r="B239" s="22" t="str">
        <f>VLOOKUP($A239,'Tratamento-Histórico'!$A$2:$M$226,9,FALSE)</f>
        <v>normaltruncada</v>
      </c>
      <c r="C239" s="22">
        <f>VLOOKUP($A239,'Tratamento-Histórico'!$A$2:$M$226,10,FALSE)</f>
        <v>1</v>
      </c>
      <c r="D239" s="22">
        <f>VLOOKUP($A239,'Tratamento-Histórico'!$A$2:$M$226,11,FALSE)</f>
        <v>0</v>
      </c>
      <c r="E239" s="22">
        <f>VLOOKUP($A239,'Tratamento-Histórico'!$A$2:$M$226,12,FALSE)</f>
        <v>0</v>
      </c>
      <c r="F239" s="22">
        <f>VLOOKUP($A239,'Tratamento-Histórico'!$A$2:$M$226,13,FALSE)</f>
        <v>1</v>
      </c>
      <c r="G239" s="22" t="s">
        <v>10</v>
      </c>
      <c r="H239" s="22" t="b">
        <f>IF(COUNTIF(ParametrosSemSeedFixa!$A:$A,Parametros!A239)&gt;0,FALSE,TRUE)</f>
        <v>1</v>
      </c>
      <c r="I239" s="22" t="str">
        <f t="shared" si="12"/>
        <v>OK</v>
      </c>
      <c r="J239" s="22" t="s">
        <v>566</v>
      </c>
      <c r="K239" s="22" t="str">
        <f>VLOOKUP(B239,Distribuições!$A$1:$F$13,6,FALSE)</f>
        <v>Parametro 1: média, Parametro 2: desvio padrão, Parametro 3: mínimo, Parametro 4: máximo</v>
      </c>
    </row>
    <row r="240" spans="1:11" x14ac:dyDescent="0.25">
      <c r="A240" s="25" t="s">
        <v>331</v>
      </c>
      <c r="B240" s="22" t="str">
        <f>VLOOKUP($A240,'Tratamento-Histórico'!$A$2:$M$226,9,FALSE)</f>
        <v>normaltruncada</v>
      </c>
      <c r="C240" s="22">
        <f>VLOOKUP($A240,'Tratamento-Histórico'!$A$2:$M$226,10,FALSE)</f>
        <v>0</v>
      </c>
      <c r="D240" s="22">
        <f>VLOOKUP($A240,'Tratamento-Histórico'!$A$2:$M$226,11,FALSE)</f>
        <v>0</v>
      </c>
      <c r="E240" s="22">
        <f>VLOOKUP($A240,'Tratamento-Histórico'!$A$2:$M$226,12,FALSE)</f>
        <v>0</v>
      </c>
      <c r="F240" s="22">
        <f>VLOOKUP($A240,'Tratamento-Histórico'!$A$2:$M$226,13,FALSE)</f>
        <v>0</v>
      </c>
      <c r="G240" s="22" t="s">
        <v>10</v>
      </c>
      <c r="H240" s="22" t="b">
        <f>IF(COUNTIF(ParametrosSemSeedFixa!$A:$A,Parametros!A240)&gt;0,FALSE,TRUE)</f>
        <v>1</v>
      </c>
      <c r="I240" s="22" t="str">
        <f t="shared" si="12"/>
        <v>OK</v>
      </c>
      <c r="J240" s="22" t="s">
        <v>566</v>
      </c>
      <c r="K240" s="22" t="str">
        <f>VLOOKUP(B240,Distribuições!$A$1:$F$13,6,FALSE)</f>
        <v>Parametro 1: média, Parametro 2: desvio padrão, Parametro 3: mínimo, Parametro 4: máximo</v>
      </c>
    </row>
    <row r="241" spans="1:11" x14ac:dyDescent="0.25">
      <c r="A241" s="25" t="s">
        <v>328</v>
      </c>
      <c r="B241" s="22" t="str">
        <f>VLOOKUP($A241,'Tratamento-Histórico'!$A$2:$M$226,9,FALSE)</f>
        <v>normaltruncada</v>
      </c>
      <c r="C241" s="22">
        <f>VLOOKUP($A241,'Tratamento-Histórico'!$A$2:$M$226,10,FALSE)</f>
        <v>2.4</v>
      </c>
      <c r="D241" s="22">
        <f>VLOOKUP($A241,'Tratamento-Histórico'!$A$2:$M$226,11,FALSE)</f>
        <v>1.7435595774162693</v>
      </c>
      <c r="E241" s="22">
        <f>VLOOKUP($A241,'Tratamento-Histórico'!$A$2:$M$226,12,FALSE)</f>
        <v>0</v>
      </c>
      <c r="F241" s="22">
        <f>VLOOKUP($A241,'Tratamento-Histórico'!$A$2:$M$226,13,FALSE)</f>
        <v>12.861357464497617</v>
      </c>
      <c r="G241" s="22" t="s">
        <v>19</v>
      </c>
      <c r="H241" s="22" t="b">
        <f>IF(COUNTIF(ParametrosSemSeedFixa!$A:$A,Parametros!A241)&gt;0,FALSE,TRUE)</f>
        <v>1</v>
      </c>
      <c r="I241" s="22" t="str">
        <f t="shared" si="12"/>
        <v>OK</v>
      </c>
      <c r="J241" s="22" t="s">
        <v>566</v>
      </c>
      <c r="K241" s="22" t="str">
        <f>VLOOKUP(B241,Distribuições!$A$1:$F$13,6,FALSE)</f>
        <v>Parametro 1: média, Parametro 2: desvio padrão, Parametro 3: mínimo, Parametro 4: máximo</v>
      </c>
    </row>
    <row r="242" spans="1:11" x14ac:dyDescent="0.25">
      <c r="A242" s="25" t="s">
        <v>329</v>
      </c>
      <c r="B242" s="22" t="str">
        <f>VLOOKUP($A242,'Tratamento-Histórico'!$A$2:$M$226,9,FALSE)</f>
        <v>normaltruncada</v>
      </c>
      <c r="C242" s="22">
        <f>VLOOKUP($A242,'Tratamento-Histórico'!$A$2:$M$226,10,FALSE)</f>
        <v>0</v>
      </c>
      <c r="D242" s="22">
        <f>VLOOKUP($A242,'Tratamento-Histórico'!$A$2:$M$226,11,FALSE)</f>
        <v>0</v>
      </c>
      <c r="E242" s="22">
        <f>VLOOKUP($A242,'Tratamento-Histórico'!$A$2:$M$226,12,FALSE)</f>
        <v>0</v>
      </c>
      <c r="F242" s="22">
        <f>VLOOKUP($A242,'Tratamento-Histórico'!$A$2:$M$226,13,FALSE)</f>
        <v>0</v>
      </c>
      <c r="G242" s="22" t="s">
        <v>19</v>
      </c>
      <c r="H242" s="22" t="b">
        <f>IF(COUNTIF(ParametrosSemSeedFixa!$A:$A,Parametros!A242)&gt;0,FALSE,TRUE)</f>
        <v>1</v>
      </c>
      <c r="I242" s="22" t="str">
        <f t="shared" si="12"/>
        <v>OK</v>
      </c>
      <c r="J242" s="22" t="s">
        <v>566</v>
      </c>
      <c r="K242" s="22" t="str">
        <f>VLOOKUP(B242,Distribuições!$A$1:$F$13,6,FALSE)</f>
        <v>Parametro 1: média, Parametro 2: desvio padrão, Parametro 3: mínimo, Parametro 4: máximo</v>
      </c>
    </row>
    <row r="243" spans="1:11" x14ac:dyDescent="0.25">
      <c r="A243" s="25" t="s">
        <v>330</v>
      </c>
      <c r="B243" s="22" t="str">
        <f>VLOOKUP($A243,'Tratamento-Histórico'!$A$2:$M$226,9,FALSE)</f>
        <v>normaltruncada</v>
      </c>
      <c r="C243" s="22">
        <f>VLOOKUP($A243,'Tratamento-Histórico'!$A$2:$M$226,10,FALSE)</f>
        <v>1</v>
      </c>
      <c r="D243" s="22">
        <f>VLOOKUP($A243,'Tratamento-Histórico'!$A$2:$M$226,11,FALSE)</f>
        <v>0</v>
      </c>
      <c r="E243" s="22">
        <f>VLOOKUP($A243,'Tratamento-Histórico'!$A$2:$M$226,12,FALSE)</f>
        <v>0</v>
      </c>
      <c r="F243" s="22">
        <f>VLOOKUP($A243,'Tratamento-Histórico'!$A$2:$M$226,13,FALSE)</f>
        <v>1</v>
      </c>
      <c r="G243" s="22" t="s">
        <v>19</v>
      </c>
      <c r="H243" s="22" t="b">
        <f>IF(COUNTIF(ParametrosSemSeedFixa!$A:$A,Parametros!A243)&gt;0,FALSE,TRUE)</f>
        <v>1</v>
      </c>
      <c r="I243" s="22" t="str">
        <f t="shared" si="12"/>
        <v>OK</v>
      </c>
      <c r="J243" s="22" t="s">
        <v>566</v>
      </c>
      <c r="K243" s="22" t="str">
        <f>VLOOKUP(B243,Distribuições!$A$1:$F$13,6,FALSE)</f>
        <v>Parametro 1: média, Parametro 2: desvio padrão, Parametro 3: mínimo, Parametro 4: máximo</v>
      </c>
    </row>
    <row r="244" spans="1:11" x14ac:dyDescent="0.25">
      <c r="A244" s="25" t="s">
        <v>331</v>
      </c>
      <c r="B244" s="22" t="str">
        <f>VLOOKUP($A244,'Tratamento-Histórico'!$A$2:$M$226,9,FALSE)</f>
        <v>normaltruncada</v>
      </c>
      <c r="C244" s="22">
        <f>VLOOKUP($A244,'Tratamento-Histórico'!$A$2:$M$226,10,FALSE)</f>
        <v>0</v>
      </c>
      <c r="D244" s="22">
        <f>VLOOKUP($A244,'Tratamento-Histórico'!$A$2:$M$226,11,FALSE)</f>
        <v>0</v>
      </c>
      <c r="E244" s="22">
        <f>VLOOKUP($A244,'Tratamento-Histórico'!$A$2:$M$226,12,FALSE)</f>
        <v>0</v>
      </c>
      <c r="F244" s="22">
        <f>VLOOKUP($A244,'Tratamento-Histórico'!$A$2:$M$226,13,FALSE)</f>
        <v>0</v>
      </c>
      <c r="G244" s="22" t="s">
        <v>19</v>
      </c>
      <c r="H244" s="22" t="b">
        <f>IF(COUNTIF(ParametrosSemSeedFixa!$A:$A,Parametros!A244)&gt;0,FALSE,TRUE)</f>
        <v>1</v>
      </c>
      <c r="I244" s="22" t="str">
        <f t="shared" si="12"/>
        <v>OK</v>
      </c>
      <c r="J244" s="22" t="s">
        <v>566</v>
      </c>
      <c r="K244" s="22" t="str">
        <f>VLOOKUP(B244,Distribuições!$A$1:$F$13,6,FALSE)</f>
        <v>Parametro 1: média, Parametro 2: desvio padrão, Parametro 3: mínimo, Parametro 4: máximo</v>
      </c>
    </row>
    <row r="245" spans="1:11" x14ac:dyDescent="0.25">
      <c r="A245" s="25" t="s">
        <v>336</v>
      </c>
      <c r="B245" s="22" t="s">
        <v>36</v>
      </c>
      <c r="C245" s="22">
        <v>0</v>
      </c>
      <c r="D245" s="22">
        <v>0</v>
      </c>
      <c r="G245" s="22" t="s">
        <v>245</v>
      </c>
      <c r="H245" s="22" t="b">
        <f>IF(COUNTIF(ParametrosSemSeedFixa!$A:$A,Parametros!A245)&gt;0,FALSE,TRUE)</f>
        <v>1</v>
      </c>
      <c r="I245" s="22" t="str">
        <f t="shared" ref="I245:I259" si="13">IF(AND(B245="normal",NOT(COUNT(C245:D245)=2)),"Dados Incorretos",
IF(AND(B245="triangular",NOT(COUNT(C245:E245)=3)),"Dados Incorretos",
IF(AND(B245="poisson",NOT(COUNT(C245:D245)=1)),"Dados Incorretos",
IF(AND(B245="normaltruncada",NOT(COUNT(C245:F245)=4)),"Dados Incorretos",
IF(AND(B245="uniforme",NOT(COUNT(C245:D245)=2)),"Dados Incorretos",
IF(AND(B245="poisson_percentual_eventos",NOT(COUNT(C245:D245)=1)),"Dados Incorretos","OK"))))))</f>
        <v>OK</v>
      </c>
      <c r="J245" s="22"/>
      <c r="K245" s="22" t="str">
        <f>VLOOKUP(B245,Distribuições!$A$1:$F$13,6,FALSE)</f>
        <v>Parametro 1: média, Parametro 2: desvio padrão</v>
      </c>
    </row>
    <row r="246" spans="1:11" x14ac:dyDescent="0.25">
      <c r="A246" s="25" t="s">
        <v>337</v>
      </c>
      <c r="B246" s="22" t="s">
        <v>36</v>
      </c>
      <c r="C246" s="22">
        <v>0</v>
      </c>
      <c r="D246" s="22">
        <v>0</v>
      </c>
      <c r="G246" s="22" t="s">
        <v>245</v>
      </c>
      <c r="H246" s="22" t="b">
        <f>IF(COUNTIF(ParametrosSemSeedFixa!$A:$A,Parametros!A246)&gt;0,FALSE,TRUE)</f>
        <v>1</v>
      </c>
      <c r="I246" s="22" t="str">
        <f t="shared" si="13"/>
        <v>OK</v>
      </c>
      <c r="J246" s="22"/>
      <c r="K246" s="22" t="str">
        <f>VLOOKUP(B246,Distribuições!$A$1:$F$13,6,FALSE)</f>
        <v>Parametro 1: média, Parametro 2: desvio padrão</v>
      </c>
    </row>
    <row r="247" spans="1:11" x14ac:dyDescent="0.25">
      <c r="A247" s="25" t="s">
        <v>338</v>
      </c>
      <c r="B247" s="22" t="s">
        <v>36</v>
      </c>
      <c r="C247" s="22">
        <v>0</v>
      </c>
      <c r="D247" s="22">
        <v>0</v>
      </c>
      <c r="G247" s="22" t="s">
        <v>245</v>
      </c>
      <c r="H247" s="22" t="b">
        <f>IF(COUNTIF(ParametrosSemSeedFixa!$A:$A,Parametros!A247)&gt;0,FALSE,TRUE)</f>
        <v>1</v>
      </c>
      <c r="I247" s="22" t="str">
        <f t="shared" si="13"/>
        <v>OK</v>
      </c>
      <c r="J247" s="22"/>
      <c r="K247" s="22" t="str">
        <f>VLOOKUP(B247,Distribuições!$A$1:$F$13,6,FALSE)</f>
        <v>Parametro 1: média, Parametro 2: desvio padrão</v>
      </c>
    </row>
    <row r="248" spans="1:11" x14ac:dyDescent="0.25">
      <c r="A248" s="25" t="s">
        <v>340</v>
      </c>
      <c r="B248" s="22" t="s">
        <v>36</v>
      </c>
      <c r="C248" s="22">
        <v>0</v>
      </c>
      <c r="D248" s="22">
        <v>0</v>
      </c>
      <c r="G248" s="22" t="s">
        <v>245</v>
      </c>
      <c r="H248" s="22" t="b">
        <f>IF(COUNTIF(ParametrosSemSeedFixa!$A:$A,Parametros!A248)&gt;0,FALSE,TRUE)</f>
        <v>1</v>
      </c>
      <c r="I248" s="22" t="str">
        <f t="shared" si="13"/>
        <v>OK</v>
      </c>
      <c r="J248" s="22"/>
      <c r="K248" s="22" t="str">
        <f>VLOOKUP(B248,Distribuições!$A$1:$F$13,6,FALSE)</f>
        <v>Parametro 1: média, Parametro 2: desvio padrão</v>
      </c>
    </row>
    <row r="249" spans="1:11" x14ac:dyDescent="0.25">
      <c r="A249" s="25" t="s">
        <v>339</v>
      </c>
      <c r="B249" s="22" t="s">
        <v>36</v>
      </c>
      <c r="C249" s="22">
        <v>0</v>
      </c>
      <c r="D249" s="22">
        <v>0</v>
      </c>
      <c r="G249" s="22" t="s">
        <v>245</v>
      </c>
      <c r="H249" s="22" t="b">
        <f>IF(COUNTIF(ParametrosSemSeedFixa!$A:$A,Parametros!A249)&gt;0,FALSE,TRUE)</f>
        <v>1</v>
      </c>
      <c r="I249" s="22" t="str">
        <f t="shared" si="13"/>
        <v>OK</v>
      </c>
      <c r="J249" s="22"/>
      <c r="K249" s="22" t="str">
        <f>VLOOKUP(B249,Distribuições!$A$1:$F$13,6,FALSE)</f>
        <v>Parametro 1: média, Parametro 2: desvio padrão</v>
      </c>
    </row>
    <row r="250" spans="1:11" x14ac:dyDescent="0.25">
      <c r="A250" s="25" t="s">
        <v>336</v>
      </c>
      <c r="B250" s="22" t="s">
        <v>36</v>
      </c>
      <c r="C250" s="22">
        <v>0</v>
      </c>
      <c r="D250" s="22">
        <v>0</v>
      </c>
      <c r="G250" s="22" t="s">
        <v>10</v>
      </c>
      <c r="H250" s="22" t="b">
        <f>IF(COUNTIF(ParametrosSemSeedFixa!$A:$A,Parametros!A250)&gt;0,FALSE,TRUE)</f>
        <v>1</v>
      </c>
      <c r="I250" s="22" t="str">
        <f t="shared" si="13"/>
        <v>OK</v>
      </c>
      <c r="J250" s="22"/>
      <c r="K250" s="22" t="str">
        <f>VLOOKUP(B250,Distribuições!$A$1:$F$13,6,FALSE)</f>
        <v>Parametro 1: média, Parametro 2: desvio padrão</v>
      </c>
    </row>
    <row r="251" spans="1:11" x14ac:dyDescent="0.25">
      <c r="A251" s="25" t="s">
        <v>337</v>
      </c>
      <c r="B251" s="22" t="s">
        <v>36</v>
      </c>
      <c r="C251" s="22">
        <v>0</v>
      </c>
      <c r="D251" s="22">
        <v>0</v>
      </c>
      <c r="G251" s="22" t="s">
        <v>10</v>
      </c>
      <c r="H251" s="22" t="b">
        <f>IF(COUNTIF(ParametrosSemSeedFixa!$A:$A,Parametros!A251)&gt;0,FALSE,TRUE)</f>
        <v>1</v>
      </c>
      <c r="I251" s="22" t="str">
        <f t="shared" si="13"/>
        <v>OK</v>
      </c>
      <c r="J251" s="22"/>
      <c r="K251" s="22" t="str">
        <f>VLOOKUP(B251,Distribuições!$A$1:$F$13,6,FALSE)</f>
        <v>Parametro 1: média, Parametro 2: desvio padrão</v>
      </c>
    </row>
    <row r="252" spans="1:11" x14ac:dyDescent="0.25">
      <c r="A252" s="25" t="s">
        <v>338</v>
      </c>
      <c r="B252" s="22" t="s">
        <v>36</v>
      </c>
      <c r="C252" s="22">
        <v>0</v>
      </c>
      <c r="D252" s="22">
        <v>0</v>
      </c>
      <c r="G252" s="22" t="s">
        <v>10</v>
      </c>
      <c r="H252" s="22" t="b">
        <f>IF(COUNTIF(ParametrosSemSeedFixa!$A:$A,Parametros!A252)&gt;0,FALSE,TRUE)</f>
        <v>1</v>
      </c>
      <c r="I252" s="22" t="str">
        <f t="shared" si="13"/>
        <v>OK</v>
      </c>
      <c r="J252" s="22"/>
      <c r="K252" s="22" t="str">
        <f>VLOOKUP(B252,Distribuições!$A$1:$F$13,6,FALSE)</f>
        <v>Parametro 1: média, Parametro 2: desvio padrão</v>
      </c>
    </row>
    <row r="253" spans="1:11" x14ac:dyDescent="0.25">
      <c r="A253" s="25" t="s">
        <v>340</v>
      </c>
      <c r="B253" s="22" t="s">
        <v>36</v>
      </c>
      <c r="C253" s="22">
        <v>0</v>
      </c>
      <c r="D253" s="22">
        <v>0</v>
      </c>
      <c r="G253" s="22" t="s">
        <v>10</v>
      </c>
      <c r="H253" s="22" t="b">
        <f>IF(COUNTIF(ParametrosSemSeedFixa!$A:$A,Parametros!A253)&gt;0,FALSE,TRUE)</f>
        <v>1</v>
      </c>
      <c r="I253" s="22" t="str">
        <f t="shared" si="13"/>
        <v>OK</v>
      </c>
      <c r="J253" s="22"/>
      <c r="K253" s="22" t="str">
        <f>VLOOKUP(B253,Distribuições!$A$1:$F$13,6,FALSE)</f>
        <v>Parametro 1: média, Parametro 2: desvio padrão</v>
      </c>
    </row>
    <row r="254" spans="1:11" x14ac:dyDescent="0.25">
      <c r="A254" s="25" t="s">
        <v>339</v>
      </c>
      <c r="B254" s="22" t="s">
        <v>36</v>
      </c>
      <c r="C254" s="22">
        <v>0</v>
      </c>
      <c r="D254" s="22">
        <v>0</v>
      </c>
      <c r="G254" s="22" t="s">
        <v>10</v>
      </c>
      <c r="H254" s="22" t="b">
        <f>IF(COUNTIF(ParametrosSemSeedFixa!$A:$A,Parametros!A254)&gt;0,FALSE,TRUE)</f>
        <v>1</v>
      </c>
      <c r="I254" s="22" t="str">
        <f t="shared" si="13"/>
        <v>OK</v>
      </c>
      <c r="J254" s="22"/>
      <c r="K254" s="22" t="str">
        <f>VLOOKUP(B254,Distribuições!$A$1:$F$13,6,FALSE)</f>
        <v>Parametro 1: média, Parametro 2: desvio padrão</v>
      </c>
    </row>
    <row r="255" spans="1:11" x14ac:dyDescent="0.25">
      <c r="A255" s="25" t="s">
        <v>336</v>
      </c>
      <c r="B255" s="22" t="s">
        <v>36</v>
      </c>
      <c r="C255" s="22">
        <v>0</v>
      </c>
      <c r="D255" s="22">
        <v>0</v>
      </c>
      <c r="G255" s="22" t="s">
        <v>19</v>
      </c>
      <c r="H255" s="22" t="b">
        <f>IF(COUNTIF(ParametrosSemSeedFixa!$A:$A,Parametros!A255)&gt;0,FALSE,TRUE)</f>
        <v>1</v>
      </c>
      <c r="I255" s="22" t="str">
        <f t="shared" si="13"/>
        <v>OK</v>
      </c>
      <c r="J255" s="22"/>
      <c r="K255" s="22" t="str">
        <f>VLOOKUP(B255,Distribuições!$A$1:$F$13,6,FALSE)</f>
        <v>Parametro 1: média, Parametro 2: desvio padrão</v>
      </c>
    </row>
    <row r="256" spans="1:11" x14ac:dyDescent="0.25">
      <c r="A256" s="25" t="s">
        <v>337</v>
      </c>
      <c r="B256" s="22" t="s">
        <v>36</v>
      </c>
      <c r="C256" s="22">
        <v>0</v>
      </c>
      <c r="D256" s="22">
        <v>0</v>
      </c>
      <c r="G256" s="22" t="s">
        <v>19</v>
      </c>
      <c r="H256" s="22" t="b">
        <f>IF(COUNTIF(ParametrosSemSeedFixa!$A:$A,Parametros!A256)&gt;0,FALSE,TRUE)</f>
        <v>1</v>
      </c>
      <c r="I256" s="22" t="str">
        <f t="shared" si="13"/>
        <v>OK</v>
      </c>
      <c r="J256" s="22"/>
      <c r="K256" s="22" t="str">
        <f>VLOOKUP(B256,Distribuições!$A$1:$F$13,6,FALSE)</f>
        <v>Parametro 1: média, Parametro 2: desvio padrão</v>
      </c>
    </row>
    <row r="257" spans="1:11" x14ac:dyDescent="0.25">
      <c r="A257" s="25" t="s">
        <v>338</v>
      </c>
      <c r="B257" s="22" t="s">
        <v>36</v>
      </c>
      <c r="C257" s="22">
        <v>0</v>
      </c>
      <c r="D257" s="22">
        <v>0</v>
      </c>
      <c r="G257" s="22" t="s">
        <v>19</v>
      </c>
      <c r="H257" s="22" t="b">
        <f>IF(COUNTIF(ParametrosSemSeedFixa!$A:$A,Parametros!A257)&gt;0,FALSE,TRUE)</f>
        <v>1</v>
      </c>
      <c r="I257" s="22" t="str">
        <f t="shared" si="13"/>
        <v>OK</v>
      </c>
      <c r="J257" s="22"/>
      <c r="K257" s="22" t="str">
        <f>VLOOKUP(B257,Distribuições!$A$1:$F$13,6,FALSE)</f>
        <v>Parametro 1: média, Parametro 2: desvio padrão</v>
      </c>
    </row>
    <row r="258" spans="1:11" x14ac:dyDescent="0.25">
      <c r="A258" s="25" t="s">
        <v>340</v>
      </c>
      <c r="B258" s="22" t="s">
        <v>36</v>
      </c>
      <c r="C258" s="22">
        <v>0</v>
      </c>
      <c r="D258" s="22">
        <v>0</v>
      </c>
      <c r="G258" s="22" t="s">
        <v>19</v>
      </c>
      <c r="H258" s="22" t="b">
        <f>IF(COUNTIF(ParametrosSemSeedFixa!$A:$A,Parametros!A258)&gt;0,FALSE,TRUE)</f>
        <v>1</v>
      </c>
      <c r="I258" s="22" t="str">
        <f t="shared" si="13"/>
        <v>OK</v>
      </c>
      <c r="J258" s="22"/>
      <c r="K258" s="22" t="str">
        <f>VLOOKUP(B258,Distribuições!$A$1:$F$13,6,FALSE)</f>
        <v>Parametro 1: média, Parametro 2: desvio padrão</v>
      </c>
    </row>
    <row r="259" spans="1:11" x14ac:dyDescent="0.25">
      <c r="A259" s="25" t="s">
        <v>339</v>
      </c>
      <c r="B259" s="22" t="s">
        <v>36</v>
      </c>
      <c r="C259" s="22">
        <v>0</v>
      </c>
      <c r="D259" s="22">
        <v>0</v>
      </c>
      <c r="G259" s="22" t="s">
        <v>19</v>
      </c>
      <c r="H259" s="22" t="b">
        <f>IF(COUNTIF(ParametrosSemSeedFixa!$A:$A,Parametros!A259)&gt;0,FALSE,TRUE)</f>
        <v>1</v>
      </c>
      <c r="I259" s="22" t="str">
        <f t="shared" si="13"/>
        <v>OK</v>
      </c>
      <c r="J259" s="22"/>
      <c r="K259" s="22" t="str">
        <f>VLOOKUP(B259,Distribuições!$A$1:$F$13,6,FALSE)</f>
        <v>Parametro 1: média, Parametro 2: desvio padrão</v>
      </c>
    </row>
  </sheetData>
  <autoFilter ref="A1:K259" xr:uid="{EAB9990B-71A2-458F-A3AE-AEB502350707}"/>
  <pageMargins left="0.511811024" right="0.511811024" top="0.78740157499999996" bottom="0.78740157499999996" header="0.31496062000000002" footer="0.3149606200000000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AG9"/>
  <sheetViews>
    <sheetView workbookViewId="0"/>
  </sheetViews>
  <sheetFormatPr defaultRowHeight="15" x14ac:dyDescent="0.25"/>
  <cols>
    <col min="1" max="1" width="8" style="2" customWidth="1"/>
    <col min="2" max="2" width="12.7109375" style="2" customWidth="1"/>
    <col min="3" max="3" width="19.28515625" style="2" bestFit="1" customWidth="1"/>
    <col min="4" max="4" width="13.42578125" customWidth="1"/>
    <col min="5" max="5" width="13.42578125" style="16" customWidth="1"/>
    <col min="6" max="6" width="13.42578125" bestFit="1" customWidth="1"/>
    <col min="7" max="7" width="12" bestFit="1" customWidth="1"/>
    <col min="9" max="9" width="10" bestFit="1" customWidth="1"/>
    <col min="10" max="15" width="12.85546875" bestFit="1" customWidth="1"/>
    <col min="17" max="17" width="26.42578125" bestFit="1" customWidth="1"/>
    <col min="18" max="18" width="20.85546875" customWidth="1"/>
    <col min="19" max="19" width="19.85546875" bestFit="1" customWidth="1"/>
    <col min="20" max="20" width="18.140625" bestFit="1" customWidth="1"/>
    <col min="21" max="21" width="19.5703125" bestFit="1" customWidth="1"/>
    <col min="22" max="22" width="18.28515625" customWidth="1"/>
    <col min="23" max="23" width="18.140625" bestFit="1" customWidth="1"/>
    <col min="24" max="33" width="12.140625" bestFit="1" customWidth="1"/>
    <col min="34" max="37" width="18.5703125" bestFit="1" customWidth="1"/>
  </cols>
  <sheetData>
    <row r="1" spans="1:33" x14ac:dyDescent="0.25">
      <c r="A1" s="16" t="s">
        <v>0</v>
      </c>
      <c r="B1" s="16" t="s">
        <v>1</v>
      </c>
      <c r="C1" s="16" t="s">
        <v>2</v>
      </c>
      <c r="D1" s="16" t="s">
        <v>212</v>
      </c>
      <c r="E1" s="16" t="s">
        <v>341</v>
      </c>
      <c r="F1" s="16" t="s">
        <v>13</v>
      </c>
      <c r="G1" s="16" t="s">
        <v>14</v>
      </c>
      <c r="H1" s="16" t="s">
        <v>80</v>
      </c>
      <c r="I1" s="16" t="s">
        <v>81</v>
      </c>
      <c r="J1" s="16" t="s">
        <v>95</v>
      </c>
      <c r="K1" s="16" t="s">
        <v>96</v>
      </c>
      <c r="L1" s="16" t="s">
        <v>97</v>
      </c>
      <c r="M1" s="16" t="s">
        <v>98</v>
      </c>
      <c r="N1" s="16" t="s">
        <v>99</v>
      </c>
      <c r="O1" s="16" t="s">
        <v>100</v>
      </c>
      <c r="P1" s="16" t="s">
        <v>131</v>
      </c>
      <c r="Q1" s="16" t="s">
        <v>137</v>
      </c>
      <c r="R1" s="16" t="s">
        <v>138</v>
      </c>
      <c r="S1" s="16" t="s">
        <v>147</v>
      </c>
      <c r="T1" s="16" t="s">
        <v>161</v>
      </c>
      <c r="U1" s="16" t="s">
        <v>164</v>
      </c>
      <c r="V1" s="16" t="s">
        <v>333</v>
      </c>
      <c r="W1" s="16" t="s">
        <v>335</v>
      </c>
      <c r="X1" s="16" t="s">
        <v>191</v>
      </c>
      <c r="Y1" s="16" t="s">
        <v>192</v>
      </c>
      <c r="Z1" s="16" t="s">
        <v>193</v>
      </c>
      <c r="AA1" s="16" t="s">
        <v>194</v>
      </c>
      <c r="AB1" s="16" t="s">
        <v>195</v>
      </c>
      <c r="AC1" s="16" t="s">
        <v>196</v>
      </c>
      <c r="AD1" s="16" t="s">
        <v>197</v>
      </c>
      <c r="AE1" s="16" t="s">
        <v>198</v>
      </c>
      <c r="AF1" s="16" t="s">
        <v>199</v>
      </c>
      <c r="AG1" s="16" t="s">
        <v>200</v>
      </c>
    </row>
    <row r="2" spans="1:33" x14ac:dyDescent="0.25">
      <c r="A2" s="16">
        <v>2017</v>
      </c>
      <c r="B2" s="16">
        <v>207</v>
      </c>
      <c r="C2" s="43">
        <f>10568453.18/2</f>
        <v>5284226.59</v>
      </c>
      <c r="D2" s="16">
        <v>0.03</v>
      </c>
      <c r="E2" s="16">
        <f>365-52*2</f>
        <v>261</v>
      </c>
      <c r="F2" s="16">
        <v>8.8000000000000007</v>
      </c>
      <c r="G2" s="110">
        <f>C2/B2/E2/F2</f>
        <v>11.114448226223587</v>
      </c>
      <c r="H2" s="16">
        <v>0</v>
      </c>
      <c r="I2" s="16">
        <v>0.1</v>
      </c>
      <c r="J2" s="16">
        <v>0</v>
      </c>
      <c r="K2" s="16">
        <v>0</v>
      </c>
      <c r="L2" s="16">
        <v>0</v>
      </c>
      <c r="M2" s="16">
        <v>0</v>
      </c>
      <c r="N2" s="16">
        <v>0</v>
      </c>
      <c r="O2" s="16">
        <v>0</v>
      </c>
      <c r="P2" s="16">
        <v>0.01</v>
      </c>
      <c r="Q2" s="16">
        <v>300</v>
      </c>
      <c r="R2" s="16">
        <v>0</v>
      </c>
      <c r="S2" s="16">
        <v>53799.71</v>
      </c>
      <c r="T2" s="16">
        <v>1</v>
      </c>
      <c r="U2" s="16">
        <v>0</v>
      </c>
      <c r="V2" s="16">
        <v>10000</v>
      </c>
      <c r="W2" s="16">
        <v>10000</v>
      </c>
      <c r="X2" s="16">
        <v>0</v>
      </c>
      <c r="Y2" s="16">
        <v>0</v>
      </c>
      <c r="Z2" s="16">
        <v>0</v>
      </c>
      <c r="AA2" s="16">
        <v>0</v>
      </c>
      <c r="AB2" s="16">
        <v>0</v>
      </c>
      <c r="AC2" s="16">
        <v>0</v>
      </c>
      <c r="AD2" s="16">
        <v>0</v>
      </c>
      <c r="AE2" s="16">
        <v>0</v>
      </c>
      <c r="AF2" s="16">
        <v>0</v>
      </c>
      <c r="AG2" s="16">
        <v>0</v>
      </c>
    </row>
    <row r="3" spans="1:33" x14ac:dyDescent="0.25">
      <c r="A3" s="16">
        <v>2018</v>
      </c>
      <c r="B3" s="16">
        <v>207</v>
      </c>
      <c r="C3" s="43">
        <f t="shared" ref="C3:C4" si="0">10568453.18/2</f>
        <v>5284226.59</v>
      </c>
      <c r="D3" s="16">
        <v>0.03</v>
      </c>
      <c r="E3" s="16">
        <f t="shared" ref="E3:E4" si="1">365-52*2</f>
        <v>261</v>
      </c>
      <c r="F3" s="16">
        <v>8.8000000000000007</v>
      </c>
      <c r="G3" s="110">
        <f>C3/B3/E3/F3</f>
        <v>11.114448226223587</v>
      </c>
      <c r="H3" s="16">
        <v>0</v>
      </c>
      <c r="I3" s="16">
        <v>0.1</v>
      </c>
      <c r="J3" s="16">
        <v>0</v>
      </c>
      <c r="K3" s="16">
        <v>0</v>
      </c>
      <c r="L3" s="16">
        <v>0</v>
      </c>
      <c r="M3" s="16">
        <v>0</v>
      </c>
      <c r="N3" s="16">
        <v>0</v>
      </c>
      <c r="O3" s="16">
        <v>0</v>
      </c>
      <c r="P3" s="16">
        <v>0.02</v>
      </c>
      <c r="Q3" s="16">
        <v>300</v>
      </c>
      <c r="R3" s="16">
        <v>0</v>
      </c>
      <c r="S3" s="16">
        <v>53799.71</v>
      </c>
      <c r="T3" s="16">
        <v>1</v>
      </c>
      <c r="U3" s="16">
        <v>0</v>
      </c>
      <c r="V3" s="16">
        <v>10000</v>
      </c>
      <c r="W3" s="16">
        <v>10000</v>
      </c>
      <c r="X3" s="16">
        <v>0</v>
      </c>
      <c r="Y3" s="16">
        <v>0</v>
      </c>
      <c r="Z3" s="16">
        <v>0</v>
      </c>
      <c r="AA3" s="16">
        <v>0</v>
      </c>
      <c r="AB3" s="16">
        <v>0</v>
      </c>
      <c r="AC3" s="16">
        <v>0</v>
      </c>
      <c r="AD3" s="16">
        <v>0</v>
      </c>
      <c r="AE3" s="16">
        <v>0</v>
      </c>
      <c r="AF3" s="16">
        <v>0</v>
      </c>
      <c r="AG3" s="16">
        <v>0</v>
      </c>
    </row>
    <row r="4" spans="1:33" x14ac:dyDescent="0.25">
      <c r="A4" s="16">
        <f t="shared" ref="A4" si="2">A3+1</f>
        <v>2019</v>
      </c>
      <c r="B4" s="16">
        <v>207</v>
      </c>
      <c r="C4" s="43">
        <f t="shared" si="0"/>
        <v>5284226.59</v>
      </c>
      <c r="D4" s="16">
        <v>0.03</v>
      </c>
      <c r="E4" s="16">
        <f t="shared" si="1"/>
        <v>261</v>
      </c>
      <c r="F4" s="16">
        <v>8.8000000000000007</v>
      </c>
      <c r="G4" s="110">
        <f>C4/B4/E4/F4</f>
        <v>11.114448226223587</v>
      </c>
      <c r="H4" s="16">
        <v>0</v>
      </c>
      <c r="I4" s="16">
        <v>0.1</v>
      </c>
      <c r="J4" s="16">
        <v>0</v>
      </c>
      <c r="K4" s="16">
        <v>0</v>
      </c>
      <c r="L4" s="16">
        <v>0</v>
      </c>
      <c r="M4" s="16">
        <v>0</v>
      </c>
      <c r="N4" s="16">
        <v>0</v>
      </c>
      <c r="O4" s="16">
        <v>0</v>
      </c>
      <c r="P4" s="16">
        <v>0.03</v>
      </c>
      <c r="Q4" s="16">
        <v>300</v>
      </c>
      <c r="R4" s="16">
        <v>0</v>
      </c>
      <c r="S4" s="16">
        <v>53799.71</v>
      </c>
      <c r="T4" s="16">
        <v>1</v>
      </c>
      <c r="U4" s="16">
        <v>0</v>
      </c>
      <c r="V4" s="16">
        <v>10000</v>
      </c>
      <c r="W4" s="16">
        <v>10000</v>
      </c>
      <c r="X4" s="16">
        <v>0</v>
      </c>
      <c r="Y4" s="16">
        <v>0</v>
      </c>
      <c r="Z4" s="16">
        <v>0</v>
      </c>
      <c r="AA4" s="16">
        <v>0</v>
      </c>
      <c r="AB4" s="16">
        <v>0</v>
      </c>
      <c r="AC4" s="16">
        <v>0</v>
      </c>
      <c r="AD4" s="16">
        <v>0</v>
      </c>
      <c r="AE4" s="16">
        <v>0</v>
      </c>
      <c r="AF4" s="16">
        <v>0</v>
      </c>
      <c r="AG4" s="16">
        <v>0</v>
      </c>
    </row>
    <row r="5" spans="1:33" x14ac:dyDescent="0.25">
      <c r="C5" s="4"/>
    </row>
    <row r="6" spans="1:33" x14ac:dyDescent="0.25">
      <c r="C6" s="4"/>
    </row>
    <row r="7" spans="1:33" x14ac:dyDescent="0.25">
      <c r="C7" s="4"/>
    </row>
    <row r="8" spans="1:33" x14ac:dyDescent="0.25">
      <c r="C8" s="4"/>
    </row>
    <row r="9" spans="1:33" x14ac:dyDescent="0.25">
      <c r="C9" s="4"/>
    </row>
  </sheetData>
  <pageMargins left="0.511811024" right="0.511811024" top="0.78740157499999996" bottom="0.78740157499999996" header="0.31496062000000002" footer="0.31496062000000002"/>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4"/>
  <sheetViews>
    <sheetView workbookViewId="0">
      <selection activeCell="C15" sqref="C15"/>
    </sheetView>
  </sheetViews>
  <sheetFormatPr defaultRowHeight="15" x14ac:dyDescent="0.25"/>
  <cols>
    <col min="1" max="1" width="20.5703125" customWidth="1"/>
    <col min="2" max="2" width="13" customWidth="1"/>
    <col min="3" max="3" width="15.28515625" customWidth="1"/>
    <col min="4" max="4" width="23.28515625" bestFit="1" customWidth="1"/>
  </cols>
  <sheetData>
    <row r="1" spans="1:4" x14ac:dyDescent="0.25">
      <c r="A1" s="5" t="s">
        <v>33</v>
      </c>
      <c r="B1" s="5" t="s">
        <v>32</v>
      </c>
      <c r="C1" s="5" t="s">
        <v>34</v>
      </c>
      <c r="D1" s="5"/>
    </row>
    <row r="2" spans="1:4" x14ac:dyDescent="0.25">
      <c r="A2" t="s">
        <v>245</v>
      </c>
      <c r="B2" t="b">
        <f>TRUE</f>
        <v>1</v>
      </c>
      <c r="C2" t="b">
        <f>TRUE</f>
        <v>1</v>
      </c>
    </row>
    <row r="3" spans="1:4" x14ac:dyDescent="0.25">
      <c r="A3" s="5" t="s">
        <v>10</v>
      </c>
      <c r="B3" t="b">
        <f>TRUE</f>
        <v>1</v>
      </c>
      <c r="C3" t="b">
        <f>FALSE</f>
        <v>0</v>
      </c>
    </row>
    <row r="4" spans="1:4" x14ac:dyDescent="0.25">
      <c r="A4" s="5" t="s">
        <v>19</v>
      </c>
      <c r="B4" s="16" t="b">
        <f>TRUE</f>
        <v>1</v>
      </c>
      <c r="C4" t="b">
        <f>FALSE</f>
        <v>0</v>
      </c>
    </row>
    <row r="5" spans="1:4" x14ac:dyDescent="0.25">
      <c r="A5" s="5" t="s">
        <v>20</v>
      </c>
      <c r="B5" s="16" t="b">
        <f>FALSE</f>
        <v>0</v>
      </c>
      <c r="C5" t="b">
        <f>FALSE</f>
        <v>0</v>
      </c>
    </row>
    <row r="6" spans="1:4" x14ac:dyDescent="0.25">
      <c r="A6" s="5" t="s">
        <v>21</v>
      </c>
      <c r="B6" t="b">
        <f>FALSE</f>
        <v>0</v>
      </c>
      <c r="C6" t="b">
        <f>FALSE</f>
        <v>0</v>
      </c>
    </row>
    <row r="7" spans="1:4" x14ac:dyDescent="0.25">
      <c r="A7" s="5" t="s">
        <v>22</v>
      </c>
      <c r="B7" t="b">
        <f>FALSE</f>
        <v>0</v>
      </c>
      <c r="C7" t="b">
        <f>FALSE</f>
        <v>0</v>
      </c>
    </row>
    <row r="8" spans="1:4" x14ac:dyDescent="0.25">
      <c r="A8" s="5" t="s">
        <v>23</v>
      </c>
      <c r="B8" t="b">
        <f>FALSE</f>
        <v>0</v>
      </c>
      <c r="C8" t="b">
        <f>FALSE</f>
        <v>0</v>
      </c>
    </row>
    <row r="9" spans="1:4" x14ac:dyDescent="0.25">
      <c r="A9" s="5" t="s">
        <v>24</v>
      </c>
      <c r="B9" t="b">
        <f>FALSE</f>
        <v>0</v>
      </c>
      <c r="C9" t="b">
        <f>FALSE</f>
        <v>0</v>
      </c>
    </row>
    <row r="10" spans="1:4" x14ac:dyDescent="0.25">
      <c r="A10" s="5" t="s">
        <v>25</v>
      </c>
      <c r="B10" t="b">
        <f>FALSE</f>
        <v>0</v>
      </c>
      <c r="C10" t="b">
        <f>FALSE</f>
        <v>0</v>
      </c>
    </row>
    <row r="11" spans="1:4" x14ac:dyDescent="0.25">
      <c r="A11" s="5" t="s">
        <v>26</v>
      </c>
      <c r="B11" t="b">
        <f>FALSE</f>
        <v>0</v>
      </c>
      <c r="C11" t="b">
        <f>FALSE</f>
        <v>0</v>
      </c>
    </row>
    <row r="12" spans="1:4" x14ac:dyDescent="0.25">
      <c r="A12" s="5" t="s">
        <v>27</v>
      </c>
      <c r="B12" t="b">
        <f>FALSE</f>
        <v>0</v>
      </c>
      <c r="C12" t="b">
        <f>FALSE</f>
        <v>0</v>
      </c>
    </row>
    <row r="13" spans="1:4" x14ac:dyDescent="0.25">
      <c r="A13" s="5" t="s">
        <v>28</v>
      </c>
      <c r="B13" t="b">
        <f>FALSE</f>
        <v>0</v>
      </c>
      <c r="C13" t="b">
        <f>FALSE</f>
        <v>0</v>
      </c>
    </row>
    <row r="14" spans="1:4" x14ac:dyDescent="0.25">
      <c r="A14" s="5"/>
    </row>
  </sheetData>
  <autoFilter ref="A1:C14" xr:uid="{3CC13B51-4DFB-4D5E-8743-E711C53CB7AB}"/>
  <pageMargins left="0.511811024" right="0.511811024" top="0.78740157499999996" bottom="0.78740157499999996" header="0.31496062000000002" footer="0.31496062000000002"/>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2D050"/>
  </sheetPr>
  <dimension ref="A1:E3"/>
  <sheetViews>
    <sheetView workbookViewId="0"/>
  </sheetViews>
  <sheetFormatPr defaultRowHeight="15" x14ac:dyDescent="0.25"/>
  <cols>
    <col min="1" max="1" width="23.7109375" style="2" customWidth="1"/>
    <col min="2" max="2" width="11.42578125" style="2" bestFit="1" customWidth="1"/>
    <col min="3" max="3" width="11.42578125" style="2" customWidth="1"/>
    <col min="4" max="4" width="15.85546875" bestFit="1" customWidth="1"/>
    <col min="5" max="5" width="16.5703125" style="16" bestFit="1" customWidth="1"/>
  </cols>
  <sheetData>
    <row r="1" spans="1:5" x14ac:dyDescent="0.25">
      <c r="A1" s="1" t="s">
        <v>4</v>
      </c>
      <c r="B1" s="1" t="s">
        <v>31</v>
      </c>
      <c r="C1" s="1" t="s">
        <v>3</v>
      </c>
      <c r="D1" s="1" t="s">
        <v>12</v>
      </c>
      <c r="E1" s="18" t="s">
        <v>324</v>
      </c>
    </row>
    <row r="2" spans="1:5" x14ac:dyDescent="0.25">
      <c r="A2" s="2">
        <v>3</v>
      </c>
      <c r="B2" s="2">
        <v>200</v>
      </c>
      <c r="C2" s="1">
        <v>2017</v>
      </c>
      <c r="D2">
        <v>0.1</v>
      </c>
      <c r="E2" s="16">
        <v>207</v>
      </c>
    </row>
    <row r="3" spans="1:5" x14ac:dyDescent="0.25">
      <c r="C3" s="1"/>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21</vt:i4>
      </vt:variant>
      <vt:variant>
        <vt:lpstr>Intervalos Nomeados</vt:lpstr>
      </vt:variant>
      <vt:variant>
        <vt:i4>2</vt:i4>
      </vt:variant>
    </vt:vector>
  </HeadingPairs>
  <TitlesOfParts>
    <vt:vector size="23" baseType="lpstr">
      <vt:lpstr>Pressupostos</vt:lpstr>
      <vt:lpstr>FAP_Tabela_Dinamica</vt:lpstr>
      <vt:lpstr>FAP_Valores</vt:lpstr>
      <vt:lpstr>Histório</vt:lpstr>
      <vt:lpstr>Custos</vt:lpstr>
      <vt:lpstr>Parametros</vt:lpstr>
      <vt:lpstr>Dados_Projetados</vt:lpstr>
      <vt:lpstr>Cenarios</vt:lpstr>
      <vt:lpstr>Configs</vt:lpstr>
      <vt:lpstr>HistoricoFAP</vt:lpstr>
      <vt:lpstr>ParametrosSemSeedFixa</vt:lpstr>
      <vt:lpstr>Descricao_Iniciativas</vt:lpstr>
      <vt:lpstr>Tratamento-Histórico</vt:lpstr>
      <vt:lpstr>Regressões</vt:lpstr>
      <vt:lpstr>Eventos_Iniciativas</vt:lpstr>
      <vt:lpstr>Eventos</vt:lpstr>
      <vt:lpstr>Distribuições</vt:lpstr>
      <vt:lpstr>Verificação_Parametros</vt:lpstr>
      <vt:lpstr>Funcoes_Inputs</vt:lpstr>
      <vt:lpstr>Módulos</vt:lpstr>
      <vt:lpstr>Funcoes_Outputs</vt:lpstr>
      <vt:lpstr>Ano_Inicial</vt:lpstr>
      <vt:lpstr>Anos_a_Serem_Simulados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2017-10-13T18:00:18Z</dcterms:modified>
</cp:coreProperties>
</file>