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externalLink3.xml" ContentType="application/vnd.openxmlformats-officedocument.spreadsheetml.externalLink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Constantes!$A$1:$C$51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Parametros!$A$1:$R$150</definedName>
    <definedName function="false" hidden="true" localSheetId="5" name="_xlnm._FilterDatabase" vbProcedure="false">Verificação_Parametros!$A$1:$H$110</definedName>
    <definedName function="false" hidden="false" name="aaaa" vbProcedure="false">[1]Configs!$D$2</definedName>
    <definedName function="false" hidden="false" name="AAAAAA" vbProcedure="false">[1]Configs!$C$2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Constantes!$A$1:$C$51</definedName>
    <definedName function="false" hidden="false" localSheetId="0" name="_xlnm._FilterDatabase_0" vbProcedure="false">Constantes!$A$1:$C$51</definedName>
    <definedName function="false" hidden="false" localSheetId="0" name="_xlnm._FilterDatabase_0_0" vbProcedure="false">Constantes!$A$1:$C$51</definedName>
    <definedName function="false" hidden="false" localSheetId="0" name="_xlnm._FilterDatabase_0_0_0" vbProcedure="false">Constantes!$A$1:$C$51</definedName>
    <definedName function="false" hidden="false" localSheetId="0" name="_xlnm._FilterDatabase_0_0_0_0" vbProcedure="false">Constantes!$A$1:$C$51</definedName>
    <definedName function="false" hidden="false" localSheetId="0" name="_xlnm._FilterDatabase_0_0_0_0_0" vbProcedure="false">Constantes!$A$1:$C$51</definedName>
    <definedName function="false" hidden="false" localSheetId="0" name="_xlnm._FilterDatabase_0_0_0_0_0_0" vbProcedure="false">Constantes!$A$1:$C$51</definedName>
    <definedName function="false" hidden="false" localSheetId="0" name="_xlnm._FilterDatabase_0_0_0_0_0_0_0" vbProcedure="false">Constantes!$A$1:$C$51</definedName>
    <definedName function="false" hidden="false" localSheetId="0" name="_xlnm._FilterDatabase_0_0_0_0_0_0_0_0" vbProcedure="false">Constantes!$A$1:$C$51</definedName>
    <definedName function="false" hidden="false" localSheetId="0" name="_xlnm._FilterDatabase_0_0_0_0_0_0_0_0_0" vbProcedure="false">Constantes!$A$1:$C$51</definedName>
    <definedName function="false" hidden="false" localSheetId="0" name="_xlnm._FilterDatabase_0_0_0_0_0_0_0_0_0_0" vbProcedure="false">Constantes!$A$1:$C$51</definedName>
    <definedName function="false" hidden="false" localSheetId="0" name="_xlnm._FilterDatabase_0_0_0_0_0_0_0_0_0_0_0" vbProcedure="false">Constantes!$A$1:$C$51</definedName>
    <definedName function="false" hidden="false" localSheetId="0" name="_xlnm._FilterDatabase_0_0_0_0_0_0_0_0_0_0_0_0" vbProcedure="false">Constantes!$A$1:$C$51</definedName>
    <definedName function="false" hidden="false" localSheetId="0" name="_xlnm._FilterDatabase_0_0_0_0_0_0_0_0_0_0_0_0_0" vbProcedure="false">Constantes!$A$1:$C$51</definedName>
    <definedName function="false" hidden="false" localSheetId="0" name="_xlnm._FilterDatabase_0_0_0_0_0_0_0_0_0_0_0_0_0_0" vbProcedure="false">Constantes!$A$1:$C$51</definedName>
    <definedName function="false" hidden="false" localSheetId="0" name="_xlnm._FilterDatabase_0_0_0_0_0_0_0_0_0_0_0_0_0_0_0" vbProcedure="false">Constantes!$A$1:$C$51</definedName>
    <definedName function="false" hidden="false" localSheetId="0" name="_xlnm._FilterDatabase_0_0_0_0_0_0_0_0_0_0_0_0_0_0_0_0" vbProcedure="false">Constantes!$A$1:$C$51</definedName>
    <definedName function="false" hidden="false" localSheetId="0" name="_xlnm._FilterDatabase_0_0_0_0_0_0_0_0_0_0_0_0_0_0_0_0_0" vbProcedure="false">Constantes!$A$1:$C$51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1" name="_xlnm._FilterDatabase_0_0_0_0_0_0_0_0_0_0" vbProcedure="false">MódulosOpcionais!$A$1:$C$18</definedName>
    <definedName function="false" hidden="false" localSheetId="1" name="_xlnm._FilterDatabase_0_0_0_0_0_0_0_0_0_0_0" vbProcedure="false">MódulosOpcionais!$A$1:$C$18</definedName>
    <definedName function="false" hidden="false" localSheetId="1" name="_xlnm._FilterDatabase_0_0_0_0_0_0_0_0_0_0_0_0" vbProcedure="false">MódulosOpcionais!$A$1:$C$18</definedName>
    <definedName function="false" hidden="false" localSheetId="1" name="_xlnm._FilterDatabase_0_0_0_0_0_0_0_0_0_0_0_0_0" vbProcedure="false">MódulosOpcionais!$A$1:$C$18</definedName>
    <definedName function="false" hidden="false" localSheetId="1" name="_xlnm._FilterDatabase_0_0_0_0_0_0_0_0_0_0_0_0_0_0" vbProcedure="false">MódulosOpcionais!$A$1:$C$18</definedName>
    <definedName function="false" hidden="false" localSheetId="1" name="_xlnm._FilterDatabase_0_0_0_0_0_0_0_0_0_0_0_0_0_0_0" vbProcedure="false">MódulosOpcionais!$A$1:$C$18</definedName>
    <definedName function="false" hidden="false" localSheetId="1" name="_xlnm._FilterDatabase_0_0_0_0_0_0_0_0_0_0_0_0_0_0_0_0" vbProcedure="false">MódulosOpcionais!$A$1:$C$18</definedName>
    <definedName function="false" hidden="false" localSheetId="1" name="_xlnm._FilterDatabase_0_0_0_0_0_0_0_0_0_0_0_0_0_0_0_0_0" vbProcedure="false">MódulosOpcionais!$A$1:$C$18</definedName>
    <definedName function="false" hidden="false" localSheetId="2" name="_xlnm._FilterDatabase" vbProcedure="false">Parametros!$A$1:$R$150</definedName>
    <definedName function="false" hidden="false" localSheetId="2" name="_xlnm._FilterDatabase_0" vbProcedure="false">Parametros!$A$1:$R$150</definedName>
    <definedName function="false" hidden="false" localSheetId="2" name="_xlnm._FilterDatabase_0_0" vbProcedure="false">Parametros!$A$1:$R$150</definedName>
    <definedName function="false" hidden="false" localSheetId="2" name="_xlnm._FilterDatabase_0_0_0" vbProcedure="false">Parametros!$A$1:$R$150</definedName>
    <definedName function="false" hidden="false" localSheetId="2" name="_xlnm._FilterDatabase_0_0_0_0" vbProcedure="false">Parametros!$A$1:$R$150</definedName>
    <definedName function="false" hidden="false" localSheetId="2" name="_xlnm._FilterDatabase_0_0_0_0_0" vbProcedure="false">Parametros!$A$1:$R$150</definedName>
    <definedName function="false" hidden="false" localSheetId="2" name="_xlnm._FilterDatabase_0_0_0_0_0_0" vbProcedure="false">Parametros!$A$1:$R$150</definedName>
    <definedName function="false" hidden="false" localSheetId="2" name="_xlnm._FilterDatabase_0_0_0_0_0_0_0" vbProcedure="false">Parametros!$A$1:$R$150</definedName>
    <definedName function="false" hidden="false" localSheetId="2" name="_xlnm._FilterDatabase_0_0_0_0_0_0_0_0" vbProcedure="false">Parametros!$A$1:$R$150</definedName>
    <definedName function="false" hidden="false" localSheetId="2" name="_xlnm._FilterDatabase_0_0_0_0_0_0_0_0_0" vbProcedure="false">Parametros!$A$1:$R$150</definedName>
    <definedName function="false" hidden="false" localSheetId="2" name="_xlnm._FilterDatabase_0_0_0_0_0_0_0_0_0_0" vbProcedure="false">Parametros!$A$1:$R$150</definedName>
    <definedName function="false" hidden="false" localSheetId="2" name="_xlnm._FilterDatabase_0_0_0_0_0_0_0_0_0_0_0" vbProcedure="false">Parametros!$A$1:$R$150</definedName>
    <definedName function="false" hidden="false" localSheetId="2" name="_xlnm._FilterDatabase_0_0_0_0_0_0_0_0_0_0_0_0" vbProcedure="false">Parametros!$A$1:$R$150</definedName>
    <definedName function="false" hidden="false" localSheetId="2" name="_xlnm._FilterDatabase_0_0_0_0_0_0_0_0_0_0_0_0_0" vbProcedure="false">Parametros!$A$1:$R$150</definedName>
    <definedName function="false" hidden="false" localSheetId="2" name="_xlnm._FilterDatabase_0_0_0_0_0_0_0_0_0_0_0_0_0_0" vbProcedure="false">Parametros!$A$1:$R$150</definedName>
    <definedName function="false" hidden="false" localSheetId="2" name="_xlnm._FilterDatabase_0_0_0_0_0_0_0_0_0_0_0_0_0_0_0" vbProcedure="false">Parametros!$A$1:$R$150</definedName>
    <definedName function="false" hidden="false" localSheetId="2" name="_xlnm._FilterDatabase_0_0_0_0_0_0_0_0_0_0_0_0_0_0_0_0" vbProcedure="false">Parametros!$A$1:$R$150</definedName>
    <definedName function="false" hidden="false" localSheetId="2" name="_xlnm._FilterDatabase_0_0_0_0_0_0_0_0_0_0_0_0_0_0_0_0_0" vbProcedure="false">Parametros!$A$1:$R$150</definedName>
    <definedName function="false" hidden="false" localSheetId="5" name="Anos_a_Serem_Simulados" vbProcedure="false">[2]Configs!$A$2</definedName>
    <definedName function="false" hidden="false" localSheetId="5" name="Ano_Inicial" vbProcedure="false">[2]Configs!$D$2</definedName>
    <definedName function="false" hidden="false" localSheetId="5" name="CategoriaSAT" vbProcedure="false">[2]Configs!$C$2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5" name="_xlnm._FilterDatabase_0_0_0_0_0_0_0_0_0_0" vbProcedure="false">Verificação_Parametros!$A$1:$H$110</definedName>
    <definedName function="false" hidden="false" localSheetId="5" name="_xlnm._FilterDatabase_0_0_0_0_0_0_0_0_0_0_0" vbProcedure="false">Verificação_Parametros!$A$1:$H$110</definedName>
    <definedName function="false" hidden="false" localSheetId="5" name="_xlnm._FilterDatabase_0_0_0_0_0_0_0_0_0_0_0_0" vbProcedure="false">Verificação_Parametros!$A$1:$H$110</definedName>
    <definedName function="false" hidden="false" localSheetId="5" name="_xlnm._FilterDatabase_0_0_0_0_0_0_0_0_0_0_0_0_0" vbProcedure="false">Verificação_Parametros!$A$1:$H$110</definedName>
    <definedName function="false" hidden="false" localSheetId="5" name="_xlnm._FilterDatabase_0_0_0_0_0_0_0_0_0_0_0_0_0_0" vbProcedure="false">Verificação_Parametros!$A$1:$H$110</definedName>
    <definedName function="false" hidden="false" localSheetId="5" name="_xlnm._FilterDatabase_0_0_0_0_0_0_0_0_0_0_0_0_0_0_0" vbProcedure="false">Verificação_Parametros!$A$1:$H$110</definedName>
    <definedName function="false" hidden="false" localSheetId="5" name="_xlnm._FilterDatabase_0_0_0_0_0_0_0_0_0_0_0_0_0_0_0_0" vbProcedure="false">Verificação_Parametros!$A$1:$H$110</definedName>
    <definedName function="false" hidden="false" localSheetId="5" name="_xlnm._FilterDatabase_0_0_0_0_0_0_0_0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7" name="_xlnm._FilterDatabase_0_0_0_0_0_0_0_0_0_0" vbProcedure="false">Custos!$A$1:$D$18</definedName>
    <definedName function="false" hidden="false" localSheetId="7" name="_xlnm._FilterDatabase_0_0_0_0_0_0_0_0_0_0_0" vbProcedure="false">Custos!$A$1:$D$18</definedName>
    <definedName function="false" hidden="false" localSheetId="7" name="_xlnm._FilterDatabase_0_0_0_0_0_0_0_0_0_0_0_0" vbProcedure="false">Custos!$A$1:$D$18</definedName>
    <definedName function="false" hidden="false" localSheetId="7" name="_xlnm._FilterDatabase_0_0_0_0_0_0_0_0_0_0_0_0_0" vbProcedure="false">Custos!$A$1:$D$18</definedName>
    <definedName function="false" hidden="false" localSheetId="7" name="_xlnm._FilterDatabase_0_0_0_0_0_0_0_0_0_0_0_0_0_0" vbProcedure="false">Custos!$A$1:$D$18</definedName>
    <definedName function="false" hidden="false" localSheetId="7" name="_xlnm._FilterDatabase_0_0_0_0_0_0_0_0_0_0_0_0_0_0_0" vbProcedure="false">Custos!$A$1:$D$18</definedName>
    <definedName function="false" hidden="false" localSheetId="7" name="_xlnm._FilterDatabase_0_0_0_0_0_0_0_0_0_0_0_0_0_0_0_0" vbProcedure="false">Custos!$A$1:$D$18</definedName>
    <definedName function="false" hidden="false" localSheetId="7" name="_xlnm._FilterDatabase_0_0_0_0_0_0_0_0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8" name="_xlnm._FilterDatabase_0_0_0_0_0_0_0_0_0_0" vbProcedure="false">Modulos!$A$1:$D$26</definedName>
    <definedName function="false" hidden="false" localSheetId="8" name="_xlnm._FilterDatabase_0_0_0_0_0_0_0_0_0_0_0" vbProcedure="false">Modulos!$A$1:$D$26</definedName>
    <definedName function="false" hidden="false" localSheetId="8" name="_xlnm._FilterDatabase_0_0_0_0_0_0_0_0_0_0_0_0" vbProcedure="false">Modulos!$A$1:$D$26</definedName>
    <definedName function="false" hidden="false" localSheetId="8" name="_xlnm._FilterDatabase_0_0_0_0_0_0_0_0_0_0_0_0_0" vbProcedure="false">Modulos!$A$1:$D$26</definedName>
    <definedName function="false" hidden="false" localSheetId="8" name="_xlnm._FilterDatabase_0_0_0_0_0_0_0_0_0_0_0_0_0_0" vbProcedure="false">Modulos!$A$1:$D$26</definedName>
    <definedName function="false" hidden="false" localSheetId="8" name="_xlnm._FilterDatabase_0_0_0_0_0_0_0_0_0_0_0_0_0_0_0" vbProcedure="false">Modulos!$A$1:$D$26</definedName>
    <definedName function="false" hidden="false" localSheetId="8" name="_xlnm._FilterDatabase_0_0_0_0_0_0_0_0_0_0_0_0_0_0_0_0" vbProcedure="false">Modulos!$A$1:$D$26</definedName>
    <definedName function="false" hidden="false" localSheetId="8" name="_xlnm._FilterDatabase_0_0_0_0_0_0_0_0_0_0_0_0_0_0_0_0_0" vbProcedure="false">Modulos!$A$1:$D$26</definedName>
    <definedName function="false" hidden="false" localSheetId="9" name="Anos_a_Serem_Simulados" vbProcedure="false">[3]Configs!$A$2</definedName>
    <definedName function="false" hidden="false" localSheetId="9" name="Ano_Inicial" vbProcedure="false">[3]Configs!$D$2</definedName>
    <definedName function="false" hidden="false" localSheetId="9" name="CategoriaSAT" vbProcedure="false">[3]Configs!$C$2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0" name="_xlnm._FilterDatabase_0_0_0_0_0_0_0_0_0_0" vbProcedure="false">Cenarios!$A$1:$D$13</definedName>
    <definedName function="false" hidden="false" localSheetId="10" name="_xlnm._FilterDatabase_0_0_0_0_0_0_0_0_0_0_0" vbProcedure="false">Cenarios!$A$1:$D$13</definedName>
    <definedName function="false" hidden="false" localSheetId="10" name="_xlnm._FilterDatabase_0_0_0_0_0_0_0_0_0_0_0_0" vbProcedure="false">Cenarios!$A$1:$D$13</definedName>
    <definedName function="false" hidden="false" localSheetId="10" name="_xlnm._FilterDatabase_0_0_0_0_0_0_0_0_0_0_0_0_0" vbProcedure="false">Cenarios!$A$1:$D$13</definedName>
    <definedName function="false" hidden="false" localSheetId="10" name="_xlnm._FilterDatabase_0_0_0_0_0_0_0_0_0_0_0_0_0_0" vbProcedure="false">Cenarios!$A$1:$D$13</definedName>
    <definedName function="false" hidden="false" localSheetId="10" name="_xlnm._FilterDatabase_0_0_0_0_0_0_0_0_0_0_0_0_0_0_0" vbProcedure="false">Cenarios!$A$1:$D$13</definedName>
    <definedName function="false" hidden="false" localSheetId="10" name="_xlnm._FilterDatabase_0_0_0_0_0_0_0_0_0_0_0_0_0_0_0_0" vbProcedure="false">Cenarios!$A$1:$D$13</definedName>
    <definedName function="false" hidden="false" localSheetId="10" name="_xlnm._FilterDatabase_0_0_0_0_0_0_0_0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2" name="_xlnm._FilterDatabase_0_0_0_0_0_0_0_0_0_0" vbProcedure="false">Historico!$A$1:$T$115</definedName>
    <definedName function="false" hidden="false" localSheetId="12" name="_xlnm._FilterDatabase_0_0_0_0_0_0_0_0_0_0_0" vbProcedure="false">Historico!$A$1:$T$115</definedName>
    <definedName function="false" hidden="false" localSheetId="12" name="_xlnm._FilterDatabase_0_0_0_0_0_0_0_0_0_0_0_0" vbProcedure="false">Historico!$A$1:$T$115</definedName>
    <definedName function="false" hidden="false" localSheetId="12" name="_xlnm._FilterDatabase_0_0_0_0_0_0_0_0_0_0_0_0_0" vbProcedure="false">Historico!$A$1:$T$115</definedName>
    <definedName function="false" hidden="false" localSheetId="12" name="_xlnm._FilterDatabase_0_0_0_0_0_0_0_0_0_0_0_0_0_0" vbProcedure="false">Historico!$A$1:$T$115</definedName>
    <definedName function="false" hidden="false" localSheetId="12" name="_xlnm._FilterDatabase_0_0_0_0_0_0_0_0_0_0_0_0_0_0_0" vbProcedure="false">Historico!$A$1:$T$115</definedName>
    <definedName function="false" hidden="false" localSheetId="12" name="_xlnm._FilterDatabase_0_0_0_0_0_0_0_0_0_0_0_0_0_0_0_0" vbProcedure="false">Historico!$A$1:$T$115</definedName>
    <definedName function="false" hidden="false" localSheetId="12" name="_xlnm._FilterDatabase_0_0_0_0_0_0_0_0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5" name="_xlnm._FilterDatabase_0_0_0_0_0_0_0_0_0_0" vbProcedure="false">Eventos_Inic!$A$2:$L$19</definedName>
    <definedName function="false" hidden="false" localSheetId="15" name="_xlnm._FilterDatabase_0_0_0_0_0_0_0_0_0_0_0" vbProcedure="false">Eventos_Inic!$A$2:$L$19</definedName>
    <definedName function="false" hidden="false" localSheetId="15" name="_xlnm._FilterDatabase_0_0_0_0_0_0_0_0_0_0_0_0" vbProcedure="false">Eventos_Inic!$A$2:$L$19</definedName>
    <definedName function="false" hidden="false" localSheetId="15" name="_xlnm._FilterDatabase_0_0_0_0_0_0_0_0_0_0_0_0_0" vbProcedure="false">Eventos_Inic!$A$2:$L$19</definedName>
    <definedName function="false" hidden="false" localSheetId="15" name="_xlnm._FilterDatabase_0_0_0_0_0_0_0_0_0_0_0_0_0_0" vbProcedure="false">Eventos_Inic!$A$2:$L$19</definedName>
    <definedName function="false" hidden="false" localSheetId="15" name="_xlnm._FilterDatabase_0_0_0_0_0_0_0_0_0_0_0_0_0_0_0" vbProcedure="false">Eventos_Inic!$A$2:$L$19</definedName>
    <definedName function="false" hidden="false" localSheetId="15" name="_xlnm._FilterDatabase_0_0_0_0_0_0_0_0_0_0_0_0_0_0_0_0" vbProcedure="false">Eventos_Inic!$A$2:$L$19</definedName>
    <definedName function="false" hidden="false" localSheetId="15" name="_xlnm._FilterDatabase_0_0_0_0_0_0_0_0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6" name="_xlnm._FilterDatabase_0_0_0_0_0_0_0_0_0_0" vbProcedure="false">Lista_de_Parâmetros!$A$1:$E$132</definedName>
    <definedName function="false" hidden="false" localSheetId="16" name="_xlnm._FilterDatabase_0_0_0_0_0_0_0_0_0_0_0" vbProcedure="false">Lista_de_Parâmetros!$A$1:$E$132</definedName>
    <definedName function="false" hidden="false" localSheetId="16" name="_xlnm._FilterDatabase_0_0_0_0_0_0_0_0_0_0_0_0" vbProcedure="false">Lista_de_Parâmetros!$A$1:$E$132</definedName>
    <definedName function="false" hidden="false" localSheetId="16" name="_xlnm._FilterDatabase_0_0_0_0_0_0_0_0_0_0_0_0_0" vbProcedure="false">Lista_de_Parâmetros!$A$1:$E$132</definedName>
    <definedName function="false" hidden="false" localSheetId="16" name="_xlnm._FilterDatabase_0_0_0_0_0_0_0_0_0_0_0_0_0_0" vbProcedure="false">Lista_de_Parâmetros!$A$1:$E$132</definedName>
    <definedName function="false" hidden="false" localSheetId="16" name="_xlnm._FilterDatabase_0_0_0_0_0_0_0_0_0_0_0_0_0_0_0" vbProcedure="false">Lista_de_Parâmetros!$A$1:$E$132</definedName>
    <definedName function="false" hidden="false" localSheetId="16" name="_xlnm._FilterDatabase_0_0_0_0_0_0_0_0_0_0_0_0_0_0_0_0" vbProcedure="false">Lista_de_Parâmetros!$A$1:$E$132</definedName>
    <definedName function="false" hidden="false" localSheetId="16" name="_xlnm._FilterDatabase_0_0_0_0_0_0_0_0_0_0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7" name="_xlnm._FilterDatabase_0_0_0_0_0_0_0_0" vbProcedure="false">Funcoes_Inputs!$A$1:$I$226</definedName>
    <definedName function="false" hidden="false" localSheetId="17" name="_xlnm._FilterDatabase_0_0_0_0_0_0_0_0_0" vbProcedure="false">Funcoes_Inputs!$A$1:$I$226</definedName>
    <definedName function="false" hidden="false" localSheetId="17" name="_xlnm._FilterDatabase_0_0_0_0_0_0_0_0_0_0" vbProcedure="false">Funcoes_Inputs!$A$1:$I$226</definedName>
    <definedName function="false" hidden="false" localSheetId="17" name="_xlnm._FilterDatabase_0_0_0_0_0_0_0_0_0_0_0" vbProcedure="false">Funcoes_Inputs!$A$1:$I$226</definedName>
    <definedName function="false" hidden="false" localSheetId="17" name="_xlnm._FilterDatabase_0_0_0_0_0_0_0_0_0_0_0_0" vbProcedure="false">Funcoes_Inputs!$A$1:$I$226</definedName>
    <definedName function="false" hidden="false" localSheetId="17" name="_xlnm._FilterDatabase_0_0_0_0_0_0_0_0_0_0_0_0_0" vbProcedure="false">Funcoes_Inputs!$A$1:$I$226</definedName>
    <definedName function="false" hidden="false" localSheetId="17" name="_xlnm._FilterDatabase_0_0_0_0_0_0_0_0_0_0_0_0_0_0" vbProcedure="false">Funcoes_Inputs!$A$1:$I$226</definedName>
    <definedName function="false" hidden="false" localSheetId="17" name="_xlnm._FilterDatabase_0_0_0_0_0_0_0_0_0_0_0_0_0_0_0" vbProcedure="false">Funcoes_Inputs!$A$1:$I$226</definedName>
    <definedName function="false" hidden="false" localSheetId="17" name="_xlnm._FilterDatabase_0_0_0_0_0_0_0_0_0_0_0_0_0_0_0_0" vbProcedure="false">Funcoes_Inputs!$A$1:$I$226</definedName>
    <definedName function="false" hidden="false" localSheetId="17" name="_xlnm._FilterDatabase_0_0_0_0_0_0_0_0_0_0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18" name="_xlnm._FilterDatabase_0_0_0_0_0_0_0_0_0_0" vbProcedure="false">Funcoes_Outputs!$A$1:$C$88</definedName>
    <definedName function="false" hidden="false" localSheetId="18" name="_xlnm._FilterDatabase_0_0_0_0_0_0_0_0_0_0_0" vbProcedure="false">Funcoes_Outputs!$A$1:$C$88</definedName>
    <definedName function="false" hidden="false" localSheetId="18" name="_xlnm._FilterDatabase_0_0_0_0_0_0_0_0_0_0_0_0" vbProcedure="false">Funcoes_Outputs!$A$1:$C$88</definedName>
    <definedName function="false" hidden="false" localSheetId="18" name="_xlnm._FilterDatabase_0_0_0_0_0_0_0_0_0_0_0_0_0" vbProcedure="false">Funcoes_Outputs!$A$1:$C$88</definedName>
    <definedName function="false" hidden="false" localSheetId="18" name="_xlnm._FilterDatabase_0_0_0_0_0_0_0_0_0_0_0_0_0_0" vbProcedure="false">Funcoes_Outputs!$A$1:$C$88</definedName>
    <definedName function="false" hidden="false" localSheetId="18" name="_xlnm._FilterDatabase_0_0_0_0_0_0_0_0_0_0_0_0_0_0_0" vbProcedure="false">Funcoes_Outputs!$A$1:$C$88</definedName>
    <definedName function="false" hidden="false" localSheetId="18" name="_xlnm._FilterDatabase_0_0_0_0_0_0_0_0_0_0_0_0_0_0_0_0" vbProcedure="false">Funcoes_Outputs!$A$1:$C$88</definedName>
    <definedName function="false" hidden="false" localSheetId="18" name="_xlnm._FilterDatabase_0_0_0_0_0_0_0_0_0_0_0_0_0_0_0_0_0" vbProcedure="false">Funcoes_Outputs!$A$1:$C$88</definedName>
    <definedName function="false" hidden="false" localSheetId="20" name="Anos_a_Serem_Simulados" vbProcedure="false">[1]Configs!$A$2</definedName>
    <definedName function="false" hidden="false" localSheetId="20" name="Ano_Inicial" vbProcedure="false">[1]Configs!$D$2</definedName>
    <definedName function="false" hidden="false" localSheetId="20" name="CategoriaSAT" vbProcedure="false">[1]Configs!$C$2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<sst xmlns="http://schemas.openxmlformats.org/spreadsheetml/2006/main" count="3056" uniqueCount="592">
  <si>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</si>
  <si>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</si>
  <si>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</si>
  <si>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</si>
  <si>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</si>
  <si>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</si>
  <si>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</si>
  <si>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</si>
  <si>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</si>
  <si>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</si>
  <si>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</si>
  <si>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</si>
  <si>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</si>
  <si>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</si>
  <si>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</si>
  <si>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</si>
  <si>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</si>
  <si>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</si>
  <si>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</si>
  <si>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</si>
  <si>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</si>
  <si>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</si>
  <si>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</si>
  <si>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</si>
  <si>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</si>
  <si>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</si>
  <si>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</si>
  <si>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</si>
  <si>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</si>
  <si>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</si>
  <si>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</si>
  <si>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</si>
  <si>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</si>
  <si>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</si>
  <si>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</si>
  <si>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</si>
  <si>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</si>
  <si>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</si>
  <si>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</si>
  <si>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</si>
  <si>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</si>
  <si>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</si>
  <si>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</si>
  <si>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</si>
  <si>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</si>
  <si>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</si>
  <si>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</si>
  <si>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</si>
  <si>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</si>
  <si>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</si>
  <si>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</si>
  <si>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</si>
  <si>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</si>
  <si>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</si>
  <si>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</si>
  <si>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</si>
  <si>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</si>
  <si>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</si>
  <si>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</si>
  <si>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</si>
  <si>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</si>
  <si>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</si>
  <si>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</si>
  <si>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</si>
  <si>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</si>
  <si>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</si>
  <si>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</si>
  <si>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</si>
  <si>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</si>
  <si>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</si>
  <si>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</si>
  <si>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</si>
  <si>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</si>
  <si>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</si>
  <si>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</si>
  <si>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</si>
  <si>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</si>
  <si>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</si>
  <si>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</si>
  <si>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</si>
  <si>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</si>
  <si>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</si>
  <si>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</si>
  <si>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</si>
  <si>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</si>
  <si>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</si>
  <si>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</si>
  <si>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</si>
  <si>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</si>
  <si>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</si>
  <si>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</si>
  <si>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</si>
  <si>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</si>
  <si>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</si>
  <si>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</si>
  <si>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</si>
  <si>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</si>
  <si>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</si>
  <si>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</si>
  <si>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</si>
  <si>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</si>
  <si>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</si>
  <si>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</si>
  <si>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</si>
  <si>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</si>
  <si>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</si>
  <si>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</si>
  <si>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</si>
  <si>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</si>
  <si>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</si>
  <si>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</si>
  <si>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</si>
  <si>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</si>
  <si>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</si>
  <si>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</si>
  <si>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</si>
  <si>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normaltruncada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</si>
  <si>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</si>
  <si>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</si>
  <si>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</si>
  <si>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</si>
  <si>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</si>
  <si>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</si>
  <si>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</si>
  <si>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</si>
  <si>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</si>
  <si>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</si>
  <si>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</si>
  <si>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</si>
  <si>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</si>
  <si>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</si>
  <si>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</si>
  <si>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</si>
  <si>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</si>
  <si>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</si>
  <si>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</si>
  <si>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</si>
  <si>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</si>
  <si>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</si>
  <si>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</si>
  <si>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</si>
  <si>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</si>
  <si>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</si>
  <si>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</si>
  <si>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</si>
  <si>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</si>
  <si>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</si>
  <si>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</si>
  <si>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</si>
  <si>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</si>
  <si>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</si>
  <si>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</si>
  <si>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</si>
  <si>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</si>
  <si>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</si>
  <si>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</si>
  <si>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</si>
  <si>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</si>
  <si>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</si>
  <si>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PercPresenteismo</t>
  </si>
  <si>
    <t xml:space="preserve">normal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</si>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</sst>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0"/>
    <numFmt numFmtId="166" formatCode="0.00"/>
    <numFmt numFmtId="167" formatCode="0.000000000"/>
    <numFmt numFmtId="168" formatCode="0"/>
    <numFmt numFmtId="169" formatCode="0.0%"/>
    <numFmt numFmtId="170" formatCode="0%"/>
    <numFmt numFmtId="171" formatCode="0.00%"/>
    <numFmt numFmtId="172" formatCode="_-&quot;R$ &quot;* #,##0.00_-;&quot;-R$ &quot;* #,##0.00_-;_-&quot;R$ &quot;* \-??_-;_-@_-"/>
    <numFmt numFmtId="173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externalLink" Target="externalLinks/externalLink3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6428571428571"/>
    <col collapsed="false" hidden="false" max="2" min="2" style="1" width="15.2551020408163"/>
    <col collapsed="false" hidden="false" max="3" min="3" style="1" width="11.6071428571429"/>
    <col collapsed="false" hidden="false" max="4" min="4" style="1" width="14.0408163265306"/>
    <col collapsed="false" hidden="false" max="1025" min="5" style="1" width="7.423469387755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0.0288540377475248</v>
      </c>
      <c r="C21" s="1" t="str">
        <f aca="false">IF(VLOOKUP(A21,Verificação_Parametros!$A:$B,2,0),"Sim","Não")</f>
        <v>Sim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6000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0</v>
      </c>
      <c r="C23" s="1" t="str">
        <f aca="false">IF(VLOOKUP(A23,Verificação_Parametros!$A:$B,2,0),"Sim","Não")</f>
        <v>Não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23.90625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2289.12</v>
      </c>
      <c r="C26" s="1" t="str">
        <f aca="false">IF(VLOOKUP(A26,Verificação_Parametros!$A:$B,2,0),"Sim","Não")</f>
        <v>Sim</v>
      </c>
      <c r="D26" s="1" t="s">
        <v>9</v>
      </c>
    </row>
    <row r="27" customFormat="false" ht="13.8" hidden="false" customHeight="false" outlineLevel="0" collapsed="false">
      <c r="A27" s="3" t="s">
        <v>31</v>
      </c>
      <c r="B27" s="1" t="n">
        <v>419405.11</v>
      </c>
      <c r="C27" s="3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178766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277966.821272727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1" t="s">
        <v>34</v>
      </c>
      <c r="B30" s="1" t="n">
        <v>0.204453702714726</v>
      </c>
      <c r="C30" s="1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3" t="n">
        <v>0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1" t="n">
        <v>0</v>
      </c>
      <c r="C33" s="1" t="str">
        <f aca="false">IF(VLOOKUP(A33,Verificação_Parametros!$A:$B,2,0),"Sim","Não")</f>
        <v>Não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7.89758729981981</v>
      </c>
      <c r="C38" s="1" t="str">
        <f aca="false">IF(VLOOKUP(A38,Verificação_Parametros!$A:$B,2,0),"Sim","Não")</f>
        <v>Sim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0.622899342588895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9.01349637072118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11.2256583262921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16.9605225316252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7.03858579335846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0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2.21111111111111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3" t="s">
        <v>53</v>
      </c>
      <c r="B49" s="1" t="n">
        <v>0.00555555555555556</v>
      </c>
      <c r="C49" s="3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1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0.0722222222222222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4" t="s">
        <v>56</v>
      </c>
      <c r="B52" s="1" t="n">
        <v>2</v>
      </c>
      <c r="C52" s="1" t="s">
        <v>57</v>
      </c>
      <c r="D52" s="1" t="s">
        <v>9</v>
      </c>
    </row>
    <row r="53" customFormat="false" ht="13.8" hidden="false" customHeight="false" outlineLevel="0" collapsed="false">
      <c r="A53" s="4" t="s">
        <v>58</v>
      </c>
      <c r="B53" s="1" t="n">
        <v>2</v>
      </c>
      <c r="C53" s="1" t="s">
        <v>57</v>
      </c>
      <c r="D53" s="1" t="s">
        <v>9</v>
      </c>
    </row>
    <row r="1048576" customFormat="false" ht="12.8" hidden="false" customHeight="false" outlineLevel="0" collapsed="false"/>
  </sheetData>
  <autoFilter ref="A1:C5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27.2704081632653"/>
    <col collapsed="false" hidden="false" max="1025" min="2" style="1" width="7.4234693877551"/>
  </cols>
  <sheetData>
    <row r="1" customFormat="false" ht="15" hidden="false" customHeight="false" outlineLevel="0" collapsed="false">
      <c r="A1" s="2" t="s">
        <v>97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9.44897959183673"/>
    <col collapsed="false" hidden="false" max="3" min="2" style="0" width="11.6071428571429"/>
    <col collapsed="false" hidden="false" max="4" min="4" style="0" width="13.7704081632653"/>
    <col collapsed="false" hidden="false" max="5" min="5" style="0" width="10.1224489795918"/>
    <col collapsed="false" hidden="false" max="1025" min="6" style="0" width="8.36734693877551"/>
  </cols>
  <sheetData>
    <row r="1" customFormat="false" ht="13.8" hidden="false" customHeight="false" outlineLevel="0" collapsed="false">
      <c r="A1" s="1" t="s">
        <v>104</v>
      </c>
      <c r="B1" s="2" t="s">
        <v>254</v>
      </c>
      <c r="C1" s="2" t="s">
        <v>255</v>
      </c>
      <c r="D1" s="2" t="s">
        <v>256</v>
      </c>
      <c r="E1" s="2" t="s">
        <v>103</v>
      </c>
    </row>
    <row r="2" customFormat="false" ht="13.8" hidden="false" customHeight="false" outlineLevel="0" collapsed="false">
      <c r="A2" s="1" t="s">
        <v>117</v>
      </c>
      <c r="B2" s="1" t="s">
        <v>117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4.8367346938776"/>
    <col collapsed="false" hidden="false" max="2" min="2" style="0" width="17.0102040816327"/>
    <col collapsed="false" hidden="false" max="3" min="3" style="0" width="22.8112244897959"/>
    <col collapsed="false" hidden="false" max="4" min="4" style="0" width="9.85204081632653"/>
    <col collapsed="false" hidden="false" max="5" min="5" style="0" width="11.6071428571429"/>
    <col collapsed="false" hidden="false" max="6" min="6" style="0" width="73.1632653061225"/>
    <col collapsed="false" hidden="false" max="1025" min="7" style="0" width="8.36734693877551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160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145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116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120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277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7" width="8.77551020408163"/>
    <col collapsed="false" hidden="false" max="2" min="2" style="0" width="25.1071428571429"/>
    <col collapsed="false" hidden="false" max="3" min="3" style="0" width="14.8469387755102"/>
    <col collapsed="false" hidden="false" max="4" min="4" style="0" width="88.4183673469388"/>
    <col collapsed="false" hidden="false" max="5" min="5" style="0" width="30.6428571428571"/>
    <col collapsed="false" hidden="false" max="6" min="6" style="0" width="32.9387755102041"/>
    <col collapsed="false" hidden="false" max="9" min="7" style="0" width="14.0408163265306"/>
    <col collapsed="false" hidden="false" max="10" min="10" style="0" width="11.8775510204082"/>
    <col collapsed="false" hidden="false" max="11" min="11" style="0" width="14.0408163265306"/>
    <col collapsed="false" hidden="false" max="16" min="12" style="0" width="12.6887755102041"/>
    <col collapsed="false" hidden="false" max="18" min="17" style="1" width="12.6887755102041"/>
    <col collapsed="false" hidden="false" max="19" min="19" style="0" width="32.9387755102041"/>
    <col collapsed="false" hidden="false" max="20" min="20" style="0" width="9.04591836734694"/>
    <col collapsed="false" hidden="false" max="1025" min="21" style="0" width="8.36734693877551"/>
  </cols>
  <sheetData>
    <row r="1" customFormat="false" ht="15" hidden="false" customHeight="false" outlineLevel="0" collapsed="false">
      <c r="A1" s="1" t="s">
        <v>278</v>
      </c>
      <c r="B1" s="2" t="s">
        <v>279</v>
      </c>
      <c r="C1" s="2" t="s">
        <v>280</v>
      </c>
      <c r="D1" s="2" t="s">
        <v>281</v>
      </c>
      <c r="E1" s="2" t="s">
        <v>215</v>
      </c>
      <c r="F1" s="2" t="s">
        <v>282</v>
      </c>
      <c r="G1" s="7" t="n">
        <v>2011</v>
      </c>
      <c r="H1" s="7" t="n">
        <v>2012</v>
      </c>
      <c r="I1" s="7" t="n">
        <v>2013</v>
      </c>
      <c r="J1" s="7" t="n">
        <v>2014</v>
      </c>
      <c r="K1" s="7" t="n">
        <v>2015</v>
      </c>
      <c r="L1" s="7" t="n">
        <v>2016</v>
      </c>
      <c r="M1" s="7" t="n">
        <v>2017</v>
      </c>
      <c r="N1" s="7" t="n">
        <v>2018</v>
      </c>
      <c r="O1" s="7" t="n">
        <v>2019</v>
      </c>
      <c r="P1" s="7" t="n">
        <v>2020</v>
      </c>
      <c r="Q1" s="7" t="n">
        <v>2021</v>
      </c>
      <c r="R1" s="7" t="n">
        <v>2022</v>
      </c>
      <c r="S1" s="2" t="s">
        <v>283</v>
      </c>
      <c r="T1" s="2" t="s">
        <v>284</v>
      </c>
      <c r="U1" s="0" t="s">
        <v>9</v>
      </c>
      <c r="V1" s="0" t="s">
        <v>285</v>
      </c>
    </row>
    <row r="2" s="28" customFormat="true" ht="15" hidden="false" customHeight="false" outlineLevel="0" collapsed="false">
      <c r="A2" s="28" t="s">
        <v>286</v>
      </c>
      <c r="B2" s="28" t="s">
        <v>287</v>
      </c>
      <c r="C2" s="28" t="str">
        <f aca="false">VLOOKUP(B2,Lista_de_Parâmetros!A:D,3,0)</f>
        <v>Número de Funcionários que sofreu o evento</v>
      </c>
      <c r="D2" s="28" t="str">
        <f aca="false">VLOOKUP(B2,Lista_de_Parâmetros!A:D,4,0)</f>
        <v>Número de eventos com afastamento menor que 15 dias recorrentes de acidentes típicos.</v>
      </c>
      <c r="E2" s="28" t="str">
        <f aca="false">VLOOKUP(B2,Lista_de_Parâmetros!A:E,5,0)</f>
        <v>Eventos</v>
      </c>
      <c r="F2" s="28" t="s">
        <v>288</v>
      </c>
      <c r="G2" s="28" t="n">
        <v>368</v>
      </c>
      <c r="H2" s="28" t="n">
        <v>207</v>
      </c>
      <c r="I2" s="28" t="n">
        <v>84</v>
      </c>
      <c r="J2" s="28" t="n">
        <v>131</v>
      </c>
      <c r="K2" s="28" t="n">
        <v>37</v>
      </c>
      <c r="L2" s="28" t="n">
        <v>45</v>
      </c>
      <c r="M2" s="28" t="n">
        <v>49</v>
      </c>
      <c r="S2" s="28" t="s">
        <v>289</v>
      </c>
    </row>
    <row r="3" customFormat="false" ht="15" hidden="false" customHeight="false" outlineLevel="0" collapsed="false">
      <c r="A3" s="28" t="s">
        <v>286</v>
      </c>
      <c r="B3" s="28" t="s">
        <v>290</v>
      </c>
      <c r="C3" s="28" t="str">
        <f aca="false">VLOOKUP(B3,Lista_de_Parâmetros!A:D,3,0)</f>
        <v>Número de Funcionários que sofreu o evento</v>
      </c>
      <c r="D3" s="28" t="str">
        <f aca="false">VLOOKUP(B3,Lista_de_Parâmetros!A:D,4,0)</f>
        <v>Número de eventos com afastamento maior que 15 dias recorrentes de acidentes típicos.</v>
      </c>
      <c r="E3" s="28" t="str">
        <f aca="false">VLOOKUP(B3,Lista_de_Parâmetros!A:E,5,0)</f>
        <v>Eventos</v>
      </c>
      <c r="F3" s="28" t="s">
        <v>288</v>
      </c>
      <c r="G3" s="28" t="n">
        <v>21</v>
      </c>
      <c r="H3" s="28" t="n">
        <v>89</v>
      </c>
      <c r="I3" s="28" t="n">
        <v>65</v>
      </c>
      <c r="J3" s="28" t="n">
        <v>42</v>
      </c>
      <c r="K3" s="28" t="n">
        <v>21</v>
      </c>
      <c r="L3" s="28" t="n">
        <v>27</v>
      </c>
      <c r="M3" s="28" t="n">
        <v>15</v>
      </c>
      <c r="Q3" s="28"/>
      <c r="R3" s="28"/>
      <c r="S3" s="28" t="s">
        <v>289</v>
      </c>
    </row>
    <row r="4" customFormat="false" ht="15" hidden="false" customHeight="false" outlineLevel="0" collapsed="false">
      <c r="A4" s="28" t="s">
        <v>286</v>
      </c>
      <c r="B4" s="28" t="s">
        <v>291</v>
      </c>
      <c r="C4" s="28" t="str">
        <f aca="false">VLOOKUP(B4,Lista_de_Parâmetros!A:D,3,0)</f>
        <v>Número de Funcionários que sofreu o evento</v>
      </c>
      <c r="D4" s="28" t="str">
        <f aca="false">VLOOKUP(B4,Lista_de_Parâmetros!A:D,4,0)</f>
        <v>Número de eventos sem afastamento recorrentes de acidentes típicos.</v>
      </c>
      <c r="E4" s="28" t="str">
        <f aca="false">VLOOKUP(B4,Lista_de_Parâmetros!A:E,5,0)</f>
        <v>Eventos</v>
      </c>
      <c r="F4" s="28" t="s">
        <v>288</v>
      </c>
      <c r="K4" s="28" t="n">
        <v>55</v>
      </c>
      <c r="L4" s="28" t="n">
        <v>46</v>
      </c>
      <c r="M4" s="28" t="n">
        <v>36</v>
      </c>
      <c r="Q4" s="28"/>
      <c r="R4" s="28"/>
      <c r="S4" s="28" t="s">
        <v>289</v>
      </c>
    </row>
    <row r="5" customFormat="false" ht="15" hidden="false" customHeight="false" outlineLevel="0" collapsed="false">
      <c r="A5" s="28" t="s">
        <v>286</v>
      </c>
      <c r="B5" s="28" t="s">
        <v>292</v>
      </c>
      <c r="C5" s="28" t="str">
        <f aca="false">VLOOKUP(B5,Lista_de_Parâmetros!A:D,3,0)</f>
        <v>Número de Funcionários que sofreu o evento</v>
      </c>
      <c r="D5" s="28" t="str">
        <f aca="false">VLOOKUP(B5,Lista_de_Parâmetros!A:D,4,0)</f>
        <v>Número de eventos com óbitos recorrentes de acidentes típicos.</v>
      </c>
      <c r="E5" s="28" t="str">
        <f aca="false">VLOOKUP(B5,Lista_de_Parâmetros!A:E,5,0)</f>
        <v>Eventos</v>
      </c>
      <c r="F5" s="28" t="s">
        <v>288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Q5" s="28"/>
      <c r="R5" s="28"/>
      <c r="S5" s="28" t="s">
        <v>289</v>
      </c>
    </row>
    <row r="6" customFormat="false" ht="15" hidden="false" customHeight="false" outlineLevel="0" collapsed="false">
      <c r="A6" s="28" t="s">
        <v>286</v>
      </c>
      <c r="B6" s="28" t="s">
        <v>293</v>
      </c>
      <c r="C6" s="28" t="str">
        <f aca="false">VLOOKUP(B6,Lista_de_Parâmetros!A:D,3,0)</f>
        <v>Número de Funcionários que sofreu o evento</v>
      </c>
      <c r="D6" s="28" t="str">
        <f aca="false">VLOOKUP(B6,Lista_de_Parâmetros!A:D,4,0)</f>
        <v>Número de eventos com afastamento menor que 15 dias recorrentes de acidentes de trajeto.</v>
      </c>
      <c r="E6" s="28" t="str">
        <f aca="false">VLOOKUP(B6,Lista_de_Parâmetros!A:E,5,0)</f>
        <v>Eventos</v>
      </c>
      <c r="F6" s="28" t="s">
        <v>288</v>
      </c>
      <c r="G6" s="28" t="n">
        <v>0</v>
      </c>
      <c r="H6" s="28" t="n">
        <v>4</v>
      </c>
      <c r="I6" s="28" t="n">
        <v>2</v>
      </c>
      <c r="J6" s="28" t="n">
        <v>0</v>
      </c>
      <c r="K6" s="28" t="n">
        <v>0</v>
      </c>
      <c r="L6" s="28" t="n">
        <v>3</v>
      </c>
      <c r="M6" s="28" t="n">
        <v>0</v>
      </c>
      <c r="Q6" s="28"/>
      <c r="R6" s="28"/>
      <c r="S6" s="28" t="s">
        <v>289</v>
      </c>
    </row>
    <row r="7" customFormat="false" ht="15" hidden="false" customHeight="false" outlineLevel="0" collapsed="false">
      <c r="A7" s="28" t="s">
        <v>286</v>
      </c>
      <c r="B7" s="28" t="s">
        <v>294</v>
      </c>
      <c r="C7" s="28" t="str">
        <f aca="false">VLOOKUP(B7,Lista_de_Parâmetros!A:D,3,0)</f>
        <v>Número de Funcionários que sofreu o evento</v>
      </c>
      <c r="D7" s="28" t="str">
        <f aca="false">VLOOKUP(B7,Lista_de_Parâmetros!A:D,4,0)</f>
        <v>Número de eventos com afastamento maior que 15 dias recorrentes de acidentes de trajeto.</v>
      </c>
      <c r="E7" s="28" t="str">
        <f aca="false">VLOOKUP(B7,Lista_de_Parâmetros!A:E,5,0)</f>
        <v>Eventos</v>
      </c>
      <c r="F7" s="28" t="s">
        <v>288</v>
      </c>
      <c r="G7" s="28" t="n">
        <v>3</v>
      </c>
      <c r="H7" s="28" t="n">
        <v>1</v>
      </c>
      <c r="I7" s="28" t="n">
        <v>1</v>
      </c>
      <c r="J7" s="28" t="n">
        <v>2</v>
      </c>
      <c r="K7" s="28" t="n">
        <v>2</v>
      </c>
      <c r="L7" s="28" t="n">
        <v>1</v>
      </c>
      <c r="M7" s="28" t="n">
        <v>0</v>
      </c>
      <c r="Q7" s="28"/>
      <c r="R7" s="28"/>
      <c r="S7" s="28" t="s">
        <v>289</v>
      </c>
    </row>
    <row r="8" customFormat="false" ht="15" hidden="false" customHeight="false" outlineLevel="0" collapsed="false">
      <c r="A8" s="28" t="s">
        <v>286</v>
      </c>
      <c r="B8" s="28" t="s">
        <v>295</v>
      </c>
      <c r="C8" s="28" t="str">
        <f aca="false">VLOOKUP(B8,Lista_de_Parâmetros!A:D,3,0)</f>
        <v>Número de Funcionários que sofreu o evento</v>
      </c>
      <c r="D8" s="28" t="str">
        <f aca="false">VLOOKUP(B8,Lista_de_Parâmetros!A:D,4,0)</f>
        <v>Número de eventos sem afastamento recorrentes de acidentes de trajeto.</v>
      </c>
      <c r="E8" s="28" t="str">
        <f aca="false">VLOOKUP(B8,Lista_de_Parâmetros!A:E,5,0)</f>
        <v>Eventos</v>
      </c>
      <c r="F8" s="28" t="s">
        <v>288</v>
      </c>
      <c r="G8" s="28" t="n">
        <v>9</v>
      </c>
      <c r="H8" s="28" t="n">
        <v>3</v>
      </c>
      <c r="I8" s="28" t="n">
        <v>2</v>
      </c>
      <c r="J8" s="28" t="n">
        <v>0</v>
      </c>
      <c r="K8" s="28" t="n">
        <v>0</v>
      </c>
      <c r="L8" s="28" t="n">
        <v>3</v>
      </c>
      <c r="M8" s="28" t="n">
        <v>0</v>
      </c>
      <c r="Q8" s="28"/>
      <c r="R8" s="28"/>
      <c r="S8" s="28" t="s">
        <v>289</v>
      </c>
    </row>
    <row r="9" customFormat="false" ht="15" hidden="false" customHeight="false" outlineLevel="0" collapsed="false">
      <c r="A9" s="28" t="s">
        <v>286</v>
      </c>
      <c r="B9" s="28" t="s">
        <v>296</v>
      </c>
      <c r="C9" s="28" t="str">
        <f aca="false">VLOOKUP(B9,Lista_de_Parâmetros!A:D,3,0)</f>
        <v>Número de Funcionários que sofreu o evento</v>
      </c>
      <c r="D9" s="28" t="str">
        <f aca="false">VLOOKUP(B9,Lista_de_Parâmetros!A:D,4,0)</f>
        <v>Número de eventos com óbitos recorrentes de acidentes de trajeto.</v>
      </c>
      <c r="E9" s="28" t="str">
        <f aca="false">VLOOKUP(B9,Lista_de_Parâmetros!A:E,5,0)</f>
        <v>Eventos</v>
      </c>
      <c r="F9" s="28" t="s">
        <v>288</v>
      </c>
      <c r="G9" s="28" t="n">
        <v>0</v>
      </c>
      <c r="H9" s="28" t="n">
        <v>0</v>
      </c>
      <c r="I9" s="28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Q9" s="28"/>
      <c r="R9" s="28"/>
      <c r="S9" s="28" t="s">
        <v>289</v>
      </c>
    </row>
    <row r="10" customFormat="false" ht="15" hidden="false" customHeight="false" outlineLevel="0" collapsed="false">
      <c r="A10" s="28" t="s">
        <v>286</v>
      </c>
      <c r="B10" s="28" t="s">
        <v>297</v>
      </c>
      <c r="C10" s="28" t="str">
        <f aca="false">VLOOKUP(B10,Lista_de_Parâmetros!A:D,3,0)</f>
        <v>Número de Funcionários que sofreu o evento</v>
      </c>
      <c r="D10" s="28" t="str">
        <f aca="false">VLOOKUP(B10,Lista_de_Parâmetros!A:D,4,0)</f>
        <v>Número de eventos com afastamento menor que 15 dias por doença ocupacional.</v>
      </c>
      <c r="E10" s="28" t="str">
        <f aca="false">VLOOKUP(B10,Lista_de_Parâmetros!A:E,5,0)</f>
        <v>Eventos</v>
      </c>
      <c r="F10" s="28" t="s">
        <v>288</v>
      </c>
      <c r="G10" s="28" t="n">
        <v>0</v>
      </c>
      <c r="H10" s="28" t="n">
        <v>0</v>
      </c>
      <c r="I10" s="28" t="n">
        <v>0</v>
      </c>
      <c r="J10" s="29" t="n">
        <v>0</v>
      </c>
      <c r="K10" s="29" t="n">
        <v>0</v>
      </c>
      <c r="L10" s="29" t="n">
        <v>0</v>
      </c>
      <c r="M10" s="28" t="n">
        <v>0</v>
      </c>
      <c r="Q10" s="28"/>
      <c r="R10" s="28"/>
      <c r="S10" s="28" t="s">
        <v>289</v>
      </c>
    </row>
    <row r="11" customFormat="false" ht="15" hidden="false" customHeight="false" outlineLevel="0" collapsed="false">
      <c r="A11" s="28" t="s">
        <v>286</v>
      </c>
      <c r="B11" s="28" t="s">
        <v>298</v>
      </c>
      <c r="C11" s="28" t="str">
        <f aca="false">VLOOKUP(B11,Lista_de_Parâmetros!A:D,3,0)</f>
        <v>Número de Funcionários que sofreu o evento</v>
      </c>
      <c r="D11" s="28" t="str">
        <f aca="false">VLOOKUP(B11,Lista_de_Parâmetros!A:D,4,0)</f>
        <v>Número de eventos com afastamento maior que 15 dias por doença ocupacional.</v>
      </c>
      <c r="E11" s="28" t="str">
        <f aca="false">VLOOKUP(B11,Lista_de_Parâmetros!A:E,5,0)</f>
        <v>Eventos</v>
      </c>
      <c r="F11" s="28" t="s">
        <v>288</v>
      </c>
      <c r="G11" s="28" t="n">
        <v>9</v>
      </c>
      <c r="H11" s="28" t="n">
        <v>5</v>
      </c>
      <c r="I11" s="28" t="n">
        <v>17</v>
      </c>
      <c r="J11" s="29" t="n">
        <v>13</v>
      </c>
      <c r="K11" s="29" t="n">
        <v>8</v>
      </c>
      <c r="L11" s="29" t="n">
        <v>9</v>
      </c>
      <c r="M11" s="28" t="n">
        <v>0</v>
      </c>
      <c r="Q11" s="28"/>
      <c r="R11" s="28"/>
      <c r="S11" s="28" t="s">
        <v>289</v>
      </c>
    </row>
    <row r="12" customFormat="false" ht="15" hidden="false" customHeight="false" outlineLevel="0" collapsed="false">
      <c r="A12" s="28" t="s">
        <v>286</v>
      </c>
      <c r="B12" s="28" t="s">
        <v>299</v>
      </c>
      <c r="C12" s="28" t="str">
        <f aca="false">VLOOKUP(B12,Lista_de_Parâmetros!A:D,3,0)</f>
        <v>Número de Funcionários que sofreu o evento</v>
      </c>
      <c r="D12" s="28" t="str">
        <f aca="false">VLOOKUP(B12,Lista_de_Parâmetros!A:D,4,0)</f>
        <v>Número de eventos sem afastamento por doença ocupacional.</v>
      </c>
      <c r="E12" s="28" t="str">
        <f aca="false">VLOOKUP(B12,Lista_de_Parâmetros!A:E,5,0)</f>
        <v>Eventos</v>
      </c>
      <c r="F12" s="28" t="s">
        <v>288</v>
      </c>
      <c r="J12" s="28" t="n">
        <v>0</v>
      </c>
      <c r="K12" s="28" t="n">
        <v>0</v>
      </c>
      <c r="L12" s="28" t="n">
        <v>0</v>
      </c>
      <c r="Q12" s="28"/>
      <c r="R12" s="28"/>
      <c r="S12" s="28" t="s">
        <v>289</v>
      </c>
    </row>
    <row r="13" customFormat="false" ht="15" hidden="false" customHeight="false" outlineLevel="0" collapsed="false">
      <c r="A13" s="28" t="s">
        <v>286</v>
      </c>
      <c r="B13" s="28" t="s">
        <v>300</v>
      </c>
      <c r="C13" s="28" t="str">
        <f aca="false">VLOOKUP(B13,Lista_de_Parâmetros!A:D,3,0)</f>
        <v>Número de Funcionários que sofreu o evento</v>
      </c>
      <c r="D13" s="28" t="str">
        <f aca="false">VLOOKUP(B13,Lista_de_Parâmetros!A:D,4,0)</f>
        <v>Número de eventos com óbitos por doença ocupacional.</v>
      </c>
      <c r="E13" s="28" t="str">
        <f aca="false">VLOOKUP(B13,Lista_de_Parâmetros!A:E,5,0)</f>
        <v>Eventos</v>
      </c>
      <c r="F13" s="28" t="s">
        <v>288</v>
      </c>
      <c r="J13" s="28" t="n">
        <v>0</v>
      </c>
      <c r="K13" s="28" t="n">
        <v>0</v>
      </c>
      <c r="L13" s="28" t="n">
        <v>0</v>
      </c>
      <c r="Q13" s="28"/>
      <c r="R13" s="28"/>
      <c r="S13" s="28" t="s">
        <v>289</v>
      </c>
    </row>
    <row r="14" customFormat="false" ht="15" hidden="false" customHeight="false" outlineLevel="0" collapsed="false">
      <c r="A14" s="28" t="s">
        <v>286</v>
      </c>
      <c r="B14" s="28" t="s">
        <v>301</v>
      </c>
      <c r="C14" s="28" t="str">
        <f aca="false">VLOOKUP(B14,Lista_de_Parâmetros!A:D,3,0)</f>
        <v>Número de Funcionários que sofreu o evento</v>
      </c>
      <c r="D14" s="28" t="str">
        <f aca="false">VLOOKUP(B14,Lista_de_Parâmetros!A:D,4,0)</f>
        <v>Número de eventos com afastamento menor que 15 dias não relacionados ao trabalho.</v>
      </c>
      <c r="E14" s="28" t="str">
        <f aca="false">VLOOKUP(B14,Lista_de_Parâmetros!A:E,5,0)</f>
        <v>Eventos</v>
      </c>
      <c r="F14" s="28" t="s">
        <v>288</v>
      </c>
      <c r="J14" s="29" t="n">
        <v>807</v>
      </c>
      <c r="K14" s="29" t="n">
        <v>312</v>
      </c>
      <c r="L14" s="29" t="n">
        <v>365</v>
      </c>
      <c r="Q14" s="28"/>
      <c r="R14" s="28"/>
      <c r="S14" s="28" t="s">
        <v>289</v>
      </c>
    </row>
    <row r="15" customFormat="false" ht="15" hidden="false" customHeight="false" outlineLevel="0" collapsed="false">
      <c r="A15" s="28" t="s">
        <v>286</v>
      </c>
      <c r="B15" s="28" t="s">
        <v>302</v>
      </c>
      <c r="C15" s="28" t="str">
        <f aca="false">VLOOKUP(B15,Lista_de_Parâmetros!A:D,3,0)</f>
        <v>Número de Funcionários que sofreu o evento</v>
      </c>
      <c r="D15" s="28" t="str">
        <f aca="false">VLOOKUP(B15,Lista_de_Parâmetros!A:D,4,0)</f>
        <v>Número de eventos com afastamento maior que 15 dias não relacionados ao trabalho.</v>
      </c>
      <c r="E15" s="28" t="str">
        <f aca="false">VLOOKUP(B15,Lista_de_Parâmetros!A:E,5,0)</f>
        <v>Eventos</v>
      </c>
      <c r="F15" s="28" t="s">
        <v>288</v>
      </c>
      <c r="J15" s="29" t="n">
        <v>66</v>
      </c>
      <c r="K15" s="29" t="n">
        <v>28</v>
      </c>
      <c r="L15" s="29" t="n">
        <v>39</v>
      </c>
      <c r="Q15" s="28"/>
      <c r="R15" s="28"/>
      <c r="S15" s="28" t="s">
        <v>289</v>
      </c>
    </row>
    <row r="16" customFormat="false" ht="15" hidden="false" customHeight="false" outlineLevel="0" collapsed="false">
      <c r="A16" s="28" t="s">
        <v>286</v>
      </c>
      <c r="B16" s="28" t="s">
        <v>303</v>
      </c>
      <c r="C16" s="28" t="str">
        <f aca="false">VLOOKUP(B16,Lista_de_Parâmetros!A:D,3,0)</f>
        <v>Número de Funcionários que sofreu o evento</v>
      </c>
      <c r="D16" s="28" t="str">
        <f aca="false">VLOOKUP(B16,Lista_de_Parâmetros!A:D,4,0)</f>
        <v>Número de eventos sem afastamento não relacionados ao trabalho.</v>
      </c>
      <c r="E16" s="28" t="str">
        <f aca="false">VLOOKUP(B16,Lista_de_Parâmetros!A:E,5,0)</f>
        <v>Eventos</v>
      </c>
      <c r="F16" s="28" t="s">
        <v>288</v>
      </c>
      <c r="J16" s="28" t="n">
        <v>0</v>
      </c>
      <c r="K16" s="28" t="n">
        <v>0</v>
      </c>
      <c r="L16" s="28" t="n">
        <v>0</v>
      </c>
      <c r="Q16" s="28"/>
      <c r="R16" s="28"/>
      <c r="S16" s="28" t="s">
        <v>289</v>
      </c>
    </row>
    <row r="17" customFormat="false" ht="15" hidden="false" customHeight="false" outlineLevel="0" collapsed="false">
      <c r="A17" s="28" t="s">
        <v>286</v>
      </c>
      <c r="B17" s="28" t="s">
        <v>304</v>
      </c>
      <c r="C17" s="28" t="str">
        <f aca="false">VLOOKUP(B17,Lista_de_Parâmetros!A:D,3,0)</f>
        <v>Número de Funcionários que sofreu o evento</v>
      </c>
      <c r="D17" s="28" t="str">
        <f aca="false">VLOOKUP(B17,Lista_de_Parâmetros!A:D,4,0)</f>
        <v>Número de eventos com óbitos não relacionados ao trabalho.</v>
      </c>
      <c r="E17" s="28" t="str">
        <f aca="false">VLOOKUP(B17,Lista_de_Parâmetros!A:E,5,0)</f>
        <v>Eventos</v>
      </c>
      <c r="F17" s="28" t="s">
        <v>288</v>
      </c>
      <c r="J17" s="28" t="n">
        <v>0</v>
      </c>
      <c r="K17" s="28" t="n">
        <v>0</v>
      </c>
      <c r="L17" s="28" t="n">
        <v>0</v>
      </c>
      <c r="Q17" s="28"/>
      <c r="R17" s="28"/>
      <c r="S17" s="28" t="s">
        <v>289</v>
      </c>
    </row>
    <row r="18" s="30" customFormat="true" ht="15" hidden="false" customHeight="false" outlineLevel="0" collapsed="false">
      <c r="A18" s="30" t="s">
        <v>286</v>
      </c>
      <c r="B18" s="28" t="s">
        <v>12</v>
      </c>
      <c r="C18" s="28" t="str">
        <f aca="false">VLOOKUP(B18,Lista_de_Parâmetros!A:D,3,0)</f>
        <v>Número de Benefícios Concedidos</v>
      </c>
      <c r="D18" s="28" t="str">
        <f aca="false">VLOOKUP(B18,Lista_de_Parâmetros!A:D,4,0)</f>
        <v>Número de Auxílios Doença Acidentário.</v>
      </c>
      <c r="E18" s="28" t="str">
        <f aca="false">VLOOKUP(B18,Lista_de_Parâmetros!A:E,5,0)</f>
        <v>Eventos</v>
      </c>
      <c r="F18" s="28" t="s">
        <v>288</v>
      </c>
      <c r="G18" s="28"/>
      <c r="H18" s="28"/>
      <c r="I18" s="28"/>
      <c r="J18" s="28"/>
      <c r="K18" s="28"/>
      <c r="L18" s="28"/>
      <c r="M18" s="28" t="n">
        <f aca="false">SUM(G63:L63)</f>
        <v>398</v>
      </c>
      <c r="N18" s="28"/>
      <c r="O18" s="28"/>
      <c r="P18" s="28"/>
      <c r="Q18" s="28"/>
      <c r="R18" s="28"/>
      <c r="S18" s="28" t="s">
        <v>289</v>
      </c>
    </row>
    <row r="19" customFormat="false" ht="15" hidden="false" customHeight="false" outlineLevel="0" collapsed="false">
      <c r="A19" s="30" t="s">
        <v>286</v>
      </c>
      <c r="B19" s="28" t="s">
        <v>13</v>
      </c>
      <c r="C19" s="28" t="str">
        <f aca="false">VLOOKUP(B19,Lista_de_Parâmetros!A:D,3,0)</f>
        <v>Número de Benefícios Concedidos</v>
      </c>
      <c r="D19" s="28" t="str">
        <f aca="false">VLOOKUP(B19,Lista_de_Parâmetros!A:D,4,0)</f>
        <v>Número de Aposentadorias por Invalidez Acidentária.</v>
      </c>
      <c r="E19" s="28" t="str">
        <f aca="false">VLOOKUP(B19,Lista_de_Parâmetros!A:E,5,0)</f>
        <v>Eventos</v>
      </c>
      <c r="F19" s="28" t="s">
        <v>288</v>
      </c>
      <c r="G19" s="28"/>
      <c r="H19" s="28"/>
      <c r="I19" s="28"/>
      <c r="J19" s="28"/>
      <c r="K19" s="28"/>
      <c r="L19" s="28"/>
      <c r="M19" s="28" t="n">
        <f aca="false">SUM(G64:L64)</f>
        <v>1</v>
      </c>
      <c r="N19" s="28"/>
      <c r="O19" s="28"/>
      <c r="P19" s="28"/>
      <c r="Q19" s="28"/>
      <c r="R19" s="28"/>
      <c r="S19" s="28" t="s">
        <v>289</v>
      </c>
    </row>
    <row r="20" s="28" customFormat="true" ht="15" hidden="false" customHeight="false" outlineLevel="0" collapsed="false">
      <c r="A20" s="28" t="s">
        <v>286</v>
      </c>
      <c r="B20" s="28" t="s">
        <v>14</v>
      </c>
      <c r="C20" s="28" t="str">
        <f aca="false">VLOOKUP(B20,Lista_de_Parâmetros!A:D,3,0)</f>
        <v>Número de Benefícios Concedidos</v>
      </c>
      <c r="D20" s="28" t="str">
        <f aca="false">VLOOKUP(B20,Lista_de_Parâmetros!A:D,4,0)</f>
        <v>Número de Pensões por Morte Acidentária.</v>
      </c>
      <c r="E20" s="28" t="str">
        <f aca="false">VLOOKUP(B20,Lista_de_Parâmetros!A:E,5,0)</f>
        <v>Eventos</v>
      </c>
      <c r="F20" s="28" t="s">
        <v>288</v>
      </c>
      <c r="M20" s="28" t="n">
        <f aca="false">SUM(G65:L65)</f>
        <v>1</v>
      </c>
      <c r="S20" s="28" t="s">
        <v>289</v>
      </c>
    </row>
    <row r="21" s="28" customFormat="true" ht="15" hidden="false" customHeight="false" outlineLevel="0" collapsed="false">
      <c r="A21" s="28" t="s">
        <v>286</v>
      </c>
      <c r="B21" s="28" t="s">
        <v>15</v>
      </c>
      <c r="C21" s="28" t="str">
        <f aca="false">VLOOKUP(B21,Lista_de_Parâmetros!A:D,3,0)</f>
        <v>Número de Benefícios Concedidos</v>
      </c>
      <c r="D21" s="28" t="str">
        <f aca="false">VLOOKUP(B21,Lista_de_Parâmetros!A:D,4,0)</f>
        <v>Número de Auxílio Acidente.</v>
      </c>
      <c r="E21" s="28" t="str">
        <f aca="false">VLOOKUP(B21,Lista_de_Parâmetros!A:E,5,0)</f>
        <v>Eventos</v>
      </c>
      <c r="F21" s="28" t="s">
        <v>288</v>
      </c>
      <c r="M21" s="28" t="n">
        <f aca="false">SUM(G66:L66)</f>
        <v>13</v>
      </c>
      <c r="S21" s="28" t="s">
        <v>289</v>
      </c>
    </row>
    <row r="22" customFormat="false" ht="15" hidden="false" customHeight="false" outlineLevel="0" collapsed="false">
      <c r="A22" s="28" t="s">
        <v>305</v>
      </c>
      <c r="B22" s="28" t="s">
        <v>306</v>
      </c>
      <c r="C22" s="28" t="str">
        <f aca="false">VLOOKUP(B22,Lista_de_Parâmetros!A:D,3,0)</f>
        <v>Número de Benefícios Concedidos</v>
      </c>
      <c r="D22" s="28" t="str">
        <f aca="false">VLOOKUP(B22,Lista_de_Parâmetros!A:D,4,0)</f>
        <v>Número de Auxílios Doença Previdenciário.</v>
      </c>
      <c r="E22" s="28" t="str">
        <f aca="false">VLOOKUP(B22,Lista_de_Parâmetros!A:E,5,0)</f>
        <v>Eventos</v>
      </c>
      <c r="F22" s="28" t="s">
        <v>288</v>
      </c>
      <c r="G22" s="28"/>
      <c r="H22" s="28"/>
      <c r="I22" s="28"/>
      <c r="J22" s="28"/>
      <c r="K22" s="28"/>
      <c r="L22" s="28"/>
      <c r="Q22" s="0"/>
      <c r="R22" s="0"/>
      <c r="S22" s="28" t="s">
        <v>289</v>
      </c>
    </row>
    <row r="23" customFormat="false" ht="15" hidden="false" customHeight="false" outlineLevel="0" collapsed="false">
      <c r="A23" s="28" t="s">
        <v>305</v>
      </c>
      <c r="B23" s="28" t="s">
        <v>307</v>
      </c>
      <c r="C23" s="28" t="str">
        <f aca="false">VLOOKUP(B23,Lista_de_Parâmetros!A:D,3,0)</f>
        <v>Número de Benefícios Concedidos</v>
      </c>
      <c r="D23" s="28" t="str">
        <f aca="false">VLOOKUP(B23,Lista_de_Parâmetros!A:D,4,0)</f>
        <v>Número de Aposentadorias Invalidez Previdenciário.</v>
      </c>
      <c r="E23" s="28" t="str">
        <f aca="false">VLOOKUP(B23,Lista_de_Parâmetros!A:E,5,0)</f>
        <v>Eventos</v>
      </c>
      <c r="F23" s="28" t="s">
        <v>288</v>
      </c>
      <c r="Q23" s="0"/>
      <c r="R23" s="0"/>
      <c r="S23" s="28" t="s">
        <v>289</v>
      </c>
    </row>
    <row r="24" customFormat="false" ht="15" hidden="false" customHeight="false" outlineLevel="0" collapsed="false">
      <c r="A24" s="28" t="s">
        <v>308</v>
      </c>
      <c r="B24" s="28" t="s">
        <v>309</v>
      </c>
      <c r="C24" s="28" t="str">
        <f aca="false">VLOOKUP(B24,Lista_de_Parâmetros!A:D,3,0)</f>
        <v>Índice</v>
      </c>
      <c r="D24" s="28" t="str">
        <f aca="false">VLOOKUP(B24,Lista_de_Parâmetros!A:D,4,0)</f>
        <v>Índice de Frequência observado no Relatório do FAP</v>
      </c>
      <c r="E24" s="28" t="str">
        <f aca="false">VLOOKUP(B24,Lista_de_Parâmetros!A:E,5,0)</f>
        <v>Empresa/Operacionais</v>
      </c>
      <c r="F24" s="28" t="s">
        <v>288</v>
      </c>
      <c r="G24" s="28" t="n">
        <v>72.2869</v>
      </c>
      <c r="H24" s="28" t="n">
        <v>112.9599</v>
      </c>
      <c r="I24" s="28" t="n">
        <v>123.1641</v>
      </c>
      <c r="J24" s="28" t="n">
        <v>90.7061</v>
      </c>
      <c r="K24" s="28" t="n">
        <v>64.6429</v>
      </c>
      <c r="L24" s="28" t="n">
        <v>57.2668</v>
      </c>
      <c r="Q24" s="28"/>
      <c r="R24" s="28"/>
      <c r="S24" s="28" t="s">
        <v>289</v>
      </c>
    </row>
    <row r="25" customFormat="false" ht="15" hidden="false" customHeight="false" outlineLevel="0" collapsed="false">
      <c r="A25" s="28" t="s">
        <v>308</v>
      </c>
      <c r="B25" s="28" t="s">
        <v>310</v>
      </c>
      <c r="C25" s="28" t="str">
        <f aca="false">VLOOKUP(B25,Lista_de_Parâmetros!A:D,3,0)</f>
        <v>Índice</v>
      </c>
      <c r="D25" s="28" t="str">
        <f aca="false">VLOOKUP(B25,Lista_de_Parâmetros!A:D,4,0)</f>
        <v>Índice de Gravidade observado no Relatório do FAP</v>
      </c>
      <c r="E25" s="28" t="str">
        <f aca="false">VLOOKUP(B25,Lista_de_Parâmetros!A:E,5,0)</f>
        <v>Empresa/Operacionais</v>
      </c>
      <c r="F25" s="28" t="s">
        <v>288</v>
      </c>
      <c r="G25" s="28" t="n">
        <v>5.3381</v>
      </c>
      <c r="H25" s="28" t="n">
        <v>5.9071</v>
      </c>
      <c r="I25" s="28" t="n">
        <v>5.1318</v>
      </c>
      <c r="J25" s="28" t="n">
        <v>4.4006</v>
      </c>
      <c r="K25" s="28" t="n">
        <v>3.9348</v>
      </c>
      <c r="L25" s="28" t="n">
        <v>2.7518</v>
      </c>
      <c r="Q25" s="28"/>
      <c r="R25" s="28"/>
      <c r="S25" s="28" t="s">
        <v>289</v>
      </c>
    </row>
    <row r="26" customFormat="false" ht="15" hidden="false" customHeight="false" outlineLevel="0" collapsed="false">
      <c r="A26" s="28" t="s">
        <v>308</v>
      </c>
      <c r="B26" s="28" t="s">
        <v>311</v>
      </c>
      <c r="C26" s="28" t="str">
        <f aca="false">VLOOKUP(B26,Lista_de_Parâmetros!A:D,3,0)</f>
        <v>Índice</v>
      </c>
      <c r="D26" s="28" t="str">
        <f aca="false">VLOOKUP(B26,Lista_de_Parâmetros!A:D,4,0)</f>
        <v>Índice de Custo observado no Relatório do FAP</v>
      </c>
      <c r="E26" s="28" t="str">
        <f aca="false">VLOOKUP(B26,Lista_de_Parâmetros!A:E,5,0)</f>
        <v>Empresa/Operacionais</v>
      </c>
      <c r="F26" s="28" t="s">
        <v>288</v>
      </c>
      <c r="G26" s="28" t="n">
        <v>5.5895</v>
      </c>
      <c r="H26" s="28" t="n">
        <v>10.1434</v>
      </c>
      <c r="I26" s="28" t="n">
        <v>11.0406</v>
      </c>
      <c r="J26" s="28" t="n">
        <v>6.0473</v>
      </c>
      <c r="K26" s="28" t="n">
        <v>6.9916</v>
      </c>
      <c r="L26" s="28" t="n">
        <v>8.8776</v>
      </c>
      <c r="Q26" s="28"/>
      <c r="R26" s="28"/>
      <c r="S26" s="28" t="s">
        <v>289</v>
      </c>
    </row>
    <row r="27" customFormat="false" ht="15" hidden="false" customHeight="false" outlineLevel="0" collapsed="false">
      <c r="A27" s="28" t="s">
        <v>308</v>
      </c>
      <c r="B27" s="28" t="s">
        <v>312</v>
      </c>
      <c r="C27" s="28" t="str">
        <f aca="false">VLOOKUP(B27,Lista_de_Parâmetros!A:D,3,0)</f>
        <v>Percentil</v>
      </c>
      <c r="D27" s="28" t="str">
        <f aca="false">VLOOKUP(B27,Lista_de_Parâmetros!A:D,4,0)</f>
        <v>Percentil de Frequência observado no Relatório do FAP</v>
      </c>
      <c r="E27" s="28" t="str">
        <f aca="false">VLOOKUP(B27,Lista_de_Parâmetros!A:E,5,0)</f>
        <v>Empresa/Operacionais</v>
      </c>
      <c r="F27" s="28" t="s">
        <v>288</v>
      </c>
      <c r="G27" s="28" t="n">
        <v>56.0963</v>
      </c>
      <c r="H27" s="28" t="n">
        <v>74.3712</v>
      </c>
      <c r="I27" s="28" t="n">
        <v>79.2218</v>
      </c>
      <c r="J27" s="28" t="n">
        <v>65.2987</v>
      </c>
      <c r="K27" s="28" t="n">
        <v>53.8678</v>
      </c>
      <c r="L27" s="28" t="n">
        <v>50.9745</v>
      </c>
      <c r="Q27" s="28"/>
      <c r="R27" s="28"/>
      <c r="S27" s="28" t="s">
        <v>289</v>
      </c>
    </row>
    <row r="28" customFormat="false" ht="15" hidden="false" customHeight="false" outlineLevel="0" collapsed="false">
      <c r="A28" s="28" t="s">
        <v>308</v>
      </c>
      <c r="B28" s="28" t="s">
        <v>313</v>
      </c>
      <c r="C28" s="28" t="str">
        <f aca="false">VLOOKUP(B28,Lista_de_Parâmetros!A:D,3,0)</f>
        <v>Percentil</v>
      </c>
      <c r="D28" s="28" t="str">
        <f aca="false">VLOOKUP(B28,Lista_de_Parâmetros!A:D,4,0)</f>
        <v>Percentil de Gravidade observado no Relatório do FAP</v>
      </c>
      <c r="E28" s="28" t="str">
        <f aca="false">VLOOKUP(B28,Lista_de_Parâmetros!A:E,5,0)</f>
        <v>Empresa/Operacionais</v>
      </c>
      <c r="F28" s="28" t="s">
        <v>288</v>
      </c>
      <c r="G28" s="28" t="n">
        <v>63.0679</v>
      </c>
      <c r="H28" s="28" t="n">
        <v>68.6886</v>
      </c>
      <c r="I28" s="28" t="n">
        <v>67.1567</v>
      </c>
      <c r="J28" s="28" t="n">
        <v>60.2284</v>
      </c>
      <c r="K28" s="28" t="n">
        <v>59.1417</v>
      </c>
      <c r="L28" s="28" t="n">
        <v>53.1149</v>
      </c>
      <c r="Q28" s="28"/>
      <c r="R28" s="28"/>
      <c r="S28" s="28" t="s">
        <v>289</v>
      </c>
    </row>
    <row r="29" customFormat="false" ht="15" hidden="false" customHeight="false" outlineLevel="0" collapsed="false">
      <c r="A29" s="28" t="s">
        <v>308</v>
      </c>
      <c r="B29" s="28" t="s">
        <v>314</v>
      </c>
      <c r="C29" s="28" t="str">
        <f aca="false">VLOOKUP(B29,Lista_de_Parâmetros!A:D,3,0)</f>
        <v>Percentil</v>
      </c>
      <c r="D29" s="28" t="str">
        <f aca="false">VLOOKUP(B29,Lista_de_Parâmetros!A:D,4,0)</f>
        <v>Percentil de Custo observado no Relatório do FAP</v>
      </c>
      <c r="E29" s="28" t="str">
        <f aca="false">VLOOKUP(B29,Lista_de_Parâmetros!A:E,5,0)</f>
        <v>Empresa/Operacionais</v>
      </c>
      <c r="F29" s="28" t="s">
        <v>288</v>
      </c>
      <c r="G29" s="28" t="n">
        <v>73.1403</v>
      </c>
      <c r="H29" s="28" t="n">
        <v>82.4539</v>
      </c>
      <c r="I29" s="28" t="n">
        <v>79.2596</v>
      </c>
      <c r="J29" s="28" t="n">
        <v>72.8332</v>
      </c>
      <c r="K29" s="28" t="n">
        <v>75.0442</v>
      </c>
      <c r="L29" s="28" t="n">
        <v>78.7012</v>
      </c>
      <c r="Q29" s="28"/>
      <c r="R29" s="28"/>
      <c r="S29" s="28" t="s">
        <v>289</v>
      </c>
    </row>
    <row r="30" customFormat="false" ht="15" hidden="false" customHeight="false" outlineLevel="0" collapsed="false">
      <c r="A30" s="28" t="s">
        <v>308</v>
      </c>
      <c r="B30" s="31" t="s">
        <v>315</v>
      </c>
      <c r="G30" s="28" t="n">
        <v>1.2427</v>
      </c>
      <c r="H30" s="28" t="n">
        <v>1.4548</v>
      </c>
      <c r="I30" s="28" t="n">
        <v>1.4638</v>
      </c>
      <c r="J30" s="28" t="n">
        <v>1.2778</v>
      </c>
      <c r="K30" s="28" t="n">
        <v>1.1936</v>
      </c>
      <c r="L30" s="28" t="n">
        <v>1.124</v>
      </c>
      <c r="Q30" s="28"/>
      <c r="R30" s="28"/>
    </row>
    <row r="31" customFormat="false" ht="15" hidden="false" customHeight="false" outlineLevel="0" collapsed="false">
      <c r="A31" s="28" t="s">
        <v>286</v>
      </c>
      <c r="B31" s="28" t="s">
        <v>56</v>
      </c>
      <c r="C31" s="28" t="str">
        <f aca="false">VLOOKUP(B31,Lista_de_Parâmetros!A:D,3,0)</f>
        <v>dias</v>
      </c>
      <c r="D31" s="28" t="str">
        <f aca="false">VLOOKUP(B31,Lista_de_Parâmetros!A:D,4,0)</f>
        <v>Dias médios de afastamento menor que 15 dias.</v>
      </c>
      <c r="E31" s="28" t="str">
        <f aca="false">VLOOKUP(B31,Lista_de_Parâmetros!A:E,5,0)</f>
        <v>Empresa/Operacionais</v>
      </c>
      <c r="F31" s="28" t="s">
        <v>316</v>
      </c>
      <c r="M31" s="28" t="s">
        <v>317</v>
      </c>
      <c r="N31" s="28" t="n">
        <v>1</v>
      </c>
      <c r="O31" s="28" t="n">
        <v>1.8</v>
      </c>
      <c r="P31" s="28" t="n">
        <v>14</v>
      </c>
      <c r="Q31" s="28"/>
      <c r="R31" s="28"/>
      <c r="S31" s="28" t="s">
        <v>318</v>
      </c>
    </row>
    <row r="32" customFormat="false" ht="15" hidden="false" customHeight="false" outlineLevel="0" collapsed="false">
      <c r="A32" s="28" t="s">
        <v>286</v>
      </c>
      <c r="B32" s="28" t="s">
        <v>22</v>
      </c>
      <c r="C32" s="28" t="str">
        <f aca="false">VLOOKUP(B32,Lista_de_Parâmetros!A:D,3,0)</f>
        <v>%</v>
      </c>
      <c r="D32" s="28" t="str">
        <f aca="false">VLOOKUP(B32,Lista_de_Parâmetros!A:D,4,0)</f>
        <v>Percentual dos Acidentes com afastamento maior do que 15 dias que gera invalidez.</v>
      </c>
      <c r="E32" s="28" t="str">
        <f aca="false">VLOOKUP(B32,Lista_de_Parâmetros!A:E,5,0)</f>
        <v>Contexto Externo</v>
      </c>
      <c r="F32" s="28" t="s">
        <v>316</v>
      </c>
      <c r="O32" s="28" t="s">
        <v>319</v>
      </c>
      <c r="P32" s="28" t="n">
        <f aca="false">SUM(G64:L64)/(SUM(G3:L3)+SUM(G7:L7)+SUM(G11:L11))</f>
        <v>0.00297619047619048</v>
      </c>
      <c r="Q32" s="28"/>
      <c r="R32" s="28"/>
      <c r="S32" s="28" t="s">
        <v>318</v>
      </c>
    </row>
    <row r="33" customFormat="false" ht="15" hidden="false" customHeight="false" outlineLevel="0" collapsed="false">
      <c r="A33" s="28" t="s">
        <v>286</v>
      </c>
      <c r="B33" s="28" t="s">
        <v>115</v>
      </c>
      <c r="C33" s="28" t="str">
        <f aca="false">VLOOKUP(B33,Lista_de_Parâmetros!A:D,3,0)</f>
        <v>%</v>
      </c>
      <c r="D33" s="28" t="str">
        <f aca="false">VLOOKUP(B33,Lista_de_Parâmetros!A:D,4,0)</f>
        <v>Probabilidade de que um benefício do INSS seja convertido em uma ação regressiva contra a empresa.</v>
      </c>
      <c r="E33" s="28" t="str">
        <f aca="false">VLOOKUP(B33,Lista_de_Parâmetros!A:E,5,0)</f>
        <v>Outros</v>
      </c>
      <c r="F33" s="28" t="s">
        <v>316</v>
      </c>
      <c r="G33" s="28"/>
      <c r="H33" s="28"/>
      <c r="I33" s="28"/>
      <c r="J33" s="28"/>
      <c r="K33" s="28"/>
      <c r="L33" s="28"/>
      <c r="M33" s="28"/>
      <c r="N33" s="28" t="n">
        <v>0</v>
      </c>
      <c r="O33" s="28" t="n">
        <v>0.01</v>
      </c>
      <c r="P33" s="28" t="n">
        <v>0.05</v>
      </c>
      <c r="Q33" s="28"/>
      <c r="R33" s="28"/>
      <c r="S33" s="28" t="s">
        <v>318</v>
      </c>
    </row>
    <row r="34" s="1" customFormat="true" ht="15" hidden="false" customHeight="false" outlineLevel="0" collapsed="false">
      <c r="A34" s="28" t="s">
        <v>286</v>
      </c>
      <c r="B34" s="28" t="s">
        <v>320</v>
      </c>
      <c r="C34" s="28"/>
      <c r="D34" s="28"/>
      <c r="E34" s="28"/>
      <c r="F34" s="28"/>
      <c r="G34" s="28"/>
      <c r="H34" s="28"/>
      <c r="I34" s="28"/>
      <c r="J34" s="32" t="n">
        <v>169112.76</v>
      </c>
      <c r="K34" s="33" t="n">
        <v>104357.62</v>
      </c>
      <c r="L34" s="33" t="n">
        <v>52672.89</v>
      </c>
      <c r="M34" s="28"/>
      <c r="N34" s="28"/>
      <c r="O34" s="28"/>
      <c r="P34" s="28"/>
      <c r="Q34" s="28"/>
      <c r="R34" s="28"/>
      <c r="S34" s="28"/>
    </row>
    <row r="35" s="30" customFormat="true" ht="15" hidden="false" customHeight="false" outlineLevel="0" collapsed="false">
      <c r="A35" s="30" t="s">
        <v>286</v>
      </c>
      <c r="B35" s="28" t="s">
        <v>58</v>
      </c>
      <c r="C35" s="28" t="str">
        <f aca="false">VLOOKUP(B35,Lista_de_Parâmetros!A:D,3,0)</f>
        <v>reais</v>
      </c>
      <c r="D35" s="28" t="str">
        <f aca="false">VLOOKUP(B35,Lista_de_Parâmetros!A:D,4,0)</f>
        <v>Despesas médicas médias.</v>
      </c>
      <c r="E35" s="28" t="str">
        <f aca="false">VLOOKUP(B35,Lista_de_Parâmetros!A:E,5,0)</f>
        <v>Despesas/Custos</v>
      </c>
      <c r="F35" s="28" t="s">
        <v>316</v>
      </c>
      <c r="G35" s="34"/>
      <c r="H35" s="34"/>
      <c r="I35" s="34"/>
      <c r="J35" s="32" t="n">
        <f aca="false">J34/SUM(J2:J5)</f>
        <v>977.530404624278</v>
      </c>
      <c r="K35" s="32" t="n">
        <f aca="false">K34/SUM(K2:K5)</f>
        <v>923.518761061947</v>
      </c>
      <c r="L35" s="32" t="n">
        <f aca="false">L34/SUM(L2:L5)</f>
        <v>446.380423728814</v>
      </c>
      <c r="M35" s="28"/>
      <c r="N35" s="28"/>
      <c r="O35" s="28"/>
      <c r="P35" s="28"/>
      <c r="Q35" s="28"/>
      <c r="R35" s="28"/>
      <c r="S35" s="28" t="s">
        <v>318</v>
      </c>
    </row>
    <row r="36" customFormat="false" ht="15" hidden="false" customHeight="false" outlineLevel="0" collapsed="false">
      <c r="A36" s="30" t="s">
        <v>305</v>
      </c>
      <c r="B36" s="28" t="s">
        <v>321</v>
      </c>
      <c r="C36" s="28"/>
      <c r="D36" s="28"/>
      <c r="E36" s="28"/>
      <c r="F36" s="28"/>
      <c r="G36" s="34"/>
      <c r="H36" s="34" t="n">
        <v>45</v>
      </c>
      <c r="I36" s="34" t="n">
        <v>39</v>
      </c>
      <c r="J36" s="34" t="n">
        <v>32</v>
      </c>
      <c r="K36" s="32" t="n">
        <v>105</v>
      </c>
      <c r="L36" s="33" t="n">
        <v>100</v>
      </c>
      <c r="M36" s="28"/>
      <c r="N36" s="28"/>
      <c r="O36" s="28"/>
      <c r="P36" s="28"/>
      <c r="Q36" s="28"/>
      <c r="R36" s="28"/>
      <c r="S36" s="28"/>
    </row>
    <row r="37" customFormat="false" ht="15" hidden="false" customHeight="false" outlineLevel="0" collapsed="false">
      <c r="A37" s="30" t="s">
        <v>286</v>
      </c>
      <c r="B37" s="28" t="s">
        <v>25</v>
      </c>
      <c r="C37" s="28" t="str">
        <f aca="false">VLOOKUP(B37,Lista_de_Parâmetros!A:D,3,0)</f>
        <v>%</v>
      </c>
      <c r="D37" s="28" t="str">
        <f aca="false">VLOOKUP(B37,Lista_de_Parâmetros!A:D,4,0)</f>
        <v>Probabilidade de ajuizar e ganhar uma reclamatória trabalhistas.</v>
      </c>
      <c r="E37" s="28" t="str">
        <f aca="false">VLOOKUP(B37,Lista_de_Parâmetros!A:E,5,0)</f>
        <v>Outros</v>
      </c>
      <c r="F37" s="28" t="s">
        <v>316</v>
      </c>
      <c r="G37" s="28"/>
      <c r="H37" s="28"/>
      <c r="I37" s="28"/>
      <c r="J37" s="28"/>
      <c r="K37" s="28" t="n">
        <f aca="false">K36/K98</f>
        <v>0.08203125</v>
      </c>
      <c r="L37" s="28" t="n">
        <f aca="false">L36/L98</f>
        <v>0.495049504950495</v>
      </c>
      <c r="M37" s="28" t="n">
        <f aca="false">SUM(K36:L36)/SUM(K98:L98)</f>
        <v>0.138326585695007</v>
      </c>
      <c r="N37" s="28"/>
      <c r="O37" s="28" t="s">
        <v>319</v>
      </c>
      <c r="P37" s="28" t="n">
        <f aca="false">AVERAGE(K37:L37)*0.1</f>
        <v>0.0288540377475248</v>
      </c>
      <c r="Q37" s="28"/>
      <c r="R37" s="28"/>
      <c r="S37" s="28" t="s">
        <v>318</v>
      </c>
    </row>
    <row r="38" s="28" customFormat="true" ht="15" hidden="false" customHeight="false" outlineLevel="0" collapsed="false">
      <c r="A38" s="28" t="s">
        <v>286</v>
      </c>
      <c r="B38" s="28" t="s">
        <v>26</v>
      </c>
      <c r="C38" s="28" t="str">
        <f aca="false">VLOOKUP(B38,Lista_de_Parâmetros!A:D,3,0)</f>
        <v>reais</v>
      </c>
      <c r="D38" s="28" t="str">
        <f aca="false">VLOOKUP(B38,Lista_de_Parâmetros!A:D,4,0)</f>
        <v>Custo médio com reclamatórias trabalhistas.</v>
      </c>
      <c r="E38" s="28" t="str">
        <f aca="false">VLOOKUP(B38,Lista_de_Parâmetros!A:E,5,0)</f>
        <v>Despesas/Custos</v>
      </c>
      <c r="F38" s="28" t="s">
        <v>316</v>
      </c>
      <c r="P38" s="28" t="n">
        <v>6000</v>
      </c>
      <c r="S38" s="28" t="s">
        <v>318</v>
      </c>
    </row>
    <row r="39" customFormat="false" ht="15" hidden="false" customHeight="false" outlineLevel="0" collapsed="false">
      <c r="A39" s="28" t="s">
        <v>305</v>
      </c>
      <c r="B39" s="28" t="s">
        <v>194</v>
      </c>
      <c r="C39" s="28" t="str">
        <f aca="false">VLOOKUP(B39,Lista_de_Parâmetros!A:D,3,0)</f>
        <v>número</v>
      </c>
      <c r="D39" s="28" t="str">
        <f aca="false">VLOOKUP(B39,Lista_de_Parâmetros!A:D,4,0)</f>
        <v>Número de multas a priori da lei 1.</v>
      </c>
      <c r="E39" s="28" t="str">
        <f aca="false">VLOOKUP(B39,Lista_de_Parâmetros!A:E,5,0)</f>
        <v>Empresa/Operacionais</v>
      </c>
      <c r="F39" s="28" t="s">
        <v>316</v>
      </c>
      <c r="G39" s="28"/>
      <c r="H39" s="28"/>
      <c r="I39" s="28"/>
      <c r="J39" s="28"/>
      <c r="K39" s="28"/>
      <c r="L39" s="28"/>
      <c r="M39" s="28"/>
      <c r="N39" s="28"/>
      <c r="O39" s="28"/>
      <c r="Q39" s="0"/>
      <c r="R39" s="0"/>
      <c r="S39" s="28" t="s">
        <v>318</v>
      </c>
    </row>
    <row r="40" customFormat="false" ht="15" hidden="false" customHeight="false" outlineLevel="0" collapsed="false">
      <c r="A40" s="28" t="s">
        <v>305</v>
      </c>
      <c r="B40" s="28" t="s">
        <v>195</v>
      </c>
      <c r="C40" s="28" t="str">
        <f aca="false">VLOOKUP(B40,Lista_de_Parâmetros!A:D,3,0)</f>
        <v>número</v>
      </c>
      <c r="D40" s="28" t="str">
        <f aca="false">VLOOKUP(B40,Lista_de_Parâmetros!A:D,4,0)</f>
        <v>Número de multas a priori da lei 2.</v>
      </c>
      <c r="E40" s="28" t="str">
        <f aca="false">VLOOKUP(B40,Lista_de_Parâmetros!A:E,5,0)</f>
        <v>Empresa/Operacionais</v>
      </c>
      <c r="F40" s="28" t="s">
        <v>316</v>
      </c>
      <c r="Q40" s="28"/>
      <c r="R40" s="28"/>
      <c r="S40" s="28" t="s">
        <v>318</v>
      </c>
    </row>
    <row r="41" s="35" customFormat="true" ht="15" hidden="false" customHeight="false" outlineLevel="0" collapsed="false">
      <c r="A41" s="35" t="s">
        <v>305</v>
      </c>
      <c r="B41" s="28" t="s">
        <v>196</v>
      </c>
      <c r="C41" s="28" t="str">
        <f aca="false">VLOOKUP(B41,Lista_de_Parâmetros!A:D,3,0)</f>
        <v>número</v>
      </c>
      <c r="D41" s="28" t="str">
        <f aca="false">VLOOKUP(B41,Lista_de_Parâmetros!A:D,4,0)</f>
        <v>Número de multas a priori da lei 3.</v>
      </c>
      <c r="E41" s="28" t="str">
        <f aca="false">VLOOKUP(B41,Lista_de_Parâmetros!A:E,5,0)</f>
        <v>Empresa/Operacionais</v>
      </c>
      <c r="F41" s="28" t="s">
        <v>316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 t="s">
        <v>318</v>
      </c>
    </row>
    <row r="42" s="28" customFormat="true" ht="15" hidden="false" customHeight="false" outlineLevel="0" collapsed="false">
      <c r="A42" s="28" t="s">
        <v>305</v>
      </c>
      <c r="B42" s="28" t="s">
        <v>197</v>
      </c>
      <c r="C42" s="28" t="str">
        <f aca="false">VLOOKUP(B42,Lista_de_Parâmetros!A:D,3,0)</f>
        <v>número</v>
      </c>
      <c r="D42" s="28" t="str">
        <f aca="false">VLOOKUP(B42,Lista_de_Parâmetros!A:D,4,0)</f>
        <v>Número de multas a priori da lei 4.</v>
      </c>
      <c r="E42" s="28" t="str">
        <f aca="false">VLOOKUP(B42,Lista_de_Parâmetros!A:E,5,0)</f>
        <v>Empresa/Operacionais</v>
      </c>
      <c r="F42" s="28" t="s">
        <v>316</v>
      </c>
      <c r="S42" s="28" t="s">
        <v>318</v>
      </c>
    </row>
    <row r="43" s="3" customFormat="true" ht="15" hidden="false" customHeight="false" outlineLevel="0" collapsed="false">
      <c r="A43" s="3" t="s">
        <v>305</v>
      </c>
      <c r="B43" s="28" t="s">
        <v>198</v>
      </c>
      <c r="C43" s="28" t="str">
        <f aca="false">VLOOKUP(B43,Lista_de_Parâmetros!A:D,3,0)</f>
        <v>número</v>
      </c>
      <c r="D43" s="28" t="str">
        <f aca="false">VLOOKUP(B43,Lista_de_Parâmetros!A:D,4,0)</f>
        <v>Número de multas a priori da lei 5.</v>
      </c>
      <c r="E43" s="28" t="str">
        <f aca="false">VLOOKUP(B43,Lista_de_Parâmetros!A:E,5,0)</f>
        <v>Empresa/Operacionais</v>
      </c>
      <c r="F43" s="28" t="s">
        <v>316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 t="s">
        <v>318</v>
      </c>
    </row>
    <row r="44" s="3" customFormat="true" ht="15" hidden="false" customHeight="false" outlineLevel="0" collapsed="false">
      <c r="A44" s="3" t="s">
        <v>305</v>
      </c>
      <c r="B44" s="28" t="s">
        <v>199</v>
      </c>
      <c r="C44" s="28" t="str">
        <f aca="false">VLOOKUP(B44,Lista_de_Parâmetros!A:D,3,0)</f>
        <v>reais</v>
      </c>
      <c r="D44" s="28" t="str">
        <f aca="false">VLOOKUP(B44,Lista_de_Parâmetros!A:D,4,0)</f>
        <v>Custo médio com multas referentes a lei 1.</v>
      </c>
      <c r="E44" s="28" t="str">
        <f aca="false">VLOOKUP(B44,Lista_de_Parâmetros!A:E,5,0)</f>
        <v>Despesas/Custos</v>
      </c>
      <c r="F44" s="28" t="s">
        <v>316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 t="s">
        <v>318</v>
      </c>
    </row>
    <row r="45" s="28" customFormat="true" ht="15" hidden="false" customHeight="false" outlineLevel="0" collapsed="false">
      <c r="A45" s="28" t="s">
        <v>305</v>
      </c>
      <c r="B45" s="28" t="s">
        <v>200</v>
      </c>
      <c r="C45" s="28" t="str">
        <f aca="false">VLOOKUP(B45,Lista_de_Parâmetros!A:D,3,0)</f>
        <v>reais</v>
      </c>
      <c r="D45" s="28" t="str">
        <f aca="false">VLOOKUP(B45,Lista_de_Parâmetros!A:D,4,0)</f>
        <v>Custo médio com multas referentes a lei 2.</v>
      </c>
      <c r="E45" s="28" t="str">
        <f aca="false">VLOOKUP(B45,Lista_de_Parâmetros!A:E,5,0)</f>
        <v>Despesas/Custos</v>
      </c>
      <c r="F45" s="28" t="s">
        <v>316</v>
      </c>
      <c r="S45" s="28" t="s">
        <v>318</v>
      </c>
    </row>
    <row r="46" s="28" customFormat="true" ht="15" hidden="false" customHeight="false" outlineLevel="0" collapsed="false">
      <c r="A46" s="28" t="s">
        <v>305</v>
      </c>
      <c r="B46" s="28" t="s">
        <v>201</v>
      </c>
      <c r="C46" s="28" t="str">
        <f aca="false">VLOOKUP(B46,Lista_de_Parâmetros!A:D,3,0)</f>
        <v>reais</v>
      </c>
      <c r="D46" s="28" t="str">
        <f aca="false">VLOOKUP(B46,Lista_de_Parâmetros!A:D,4,0)</f>
        <v>Custo médio com multas referentes a lei 3.</v>
      </c>
      <c r="E46" s="28" t="str">
        <f aca="false">VLOOKUP(B46,Lista_de_Parâmetros!A:E,5,0)</f>
        <v>Despesas/Custos</v>
      </c>
      <c r="F46" s="28" t="s">
        <v>316</v>
      </c>
      <c r="S46" s="28" t="s">
        <v>318</v>
      </c>
    </row>
    <row r="47" s="3" customFormat="true" ht="15" hidden="false" customHeight="false" outlineLevel="0" collapsed="false">
      <c r="A47" s="3" t="s">
        <v>305</v>
      </c>
      <c r="B47" s="28" t="s">
        <v>202</v>
      </c>
      <c r="C47" s="28" t="str">
        <f aca="false">VLOOKUP(B47,Lista_de_Parâmetros!A:D,3,0)</f>
        <v>reais</v>
      </c>
      <c r="D47" s="28" t="str">
        <f aca="false">VLOOKUP(B47,Lista_de_Parâmetros!A:D,4,0)</f>
        <v>Custo médio com multas referentes a lei 4.</v>
      </c>
      <c r="E47" s="28" t="str">
        <f aca="false">VLOOKUP(B47,Lista_de_Parâmetros!A:E,5,0)</f>
        <v>Despesas/Custos</v>
      </c>
      <c r="F47" s="28" t="s">
        <v>316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 t="s">
        <v>318</v>
      </c>
    </row>
    <row r="48" customFormat="false" ht="15" hidden="false" customHeight="false" outlineLevel="0" collapsed="false">
      <c r="A48" s="3" t="s">
        <v>305</v>
      </c>
      <c r="B48" s="28" t="s">
        <v>203</v>
      </c>
      <c r="C48" s="28" t="str">
        <f aca="false">VLOOKUP(B48,Lista_de_Parâmetros!A:D,3,0)</f>
        <v>reais</v>
      </c>
      <c r="D48" s="28" t="str">
        <f aca="false">VLOOKUP(B48,Lista_de_Parâmetros!A:D,4,0)</f>
        <v>Custo médio com multas referentes a lei 5.</v>
      </c>
      <c r="E48" s="28" t="str">
        <f aca="false">VLOOKUP(B48,Lista_de_Parâmetros!A:E,5,0)</f>
        <v>Despesas/Custos</v>
      </c>
      <c r="F48" s="28" t="s">
        <v>316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 t="s">
        <v>318</v>
      </c>
    </row>
    <row r="49" s="36" customFormat="true" ht="15" hidden="false" customHeight="false" outlineLevel="0" collapsed="false">
      <c r="A49" s="36" t="s">
        <v>305</v>
      </c>
      <c r="B49" s="28" t="s">
        <v>204</v>
      </c>
      <c r="C49" s="28" t="str">
        <f aca="false">VLOOKUP(B49,Lista_de_Parâmetros!A:D,3,0)</f>
        <v>Binário (0=não atende; 1=atende)</v>
      </c>
      <c r="D49" s="28" t="str">
        <f aca="false">VLOOKUP(B49,Lista_de_Parâmetros!A:D,4,0)</f>
        <v>Atendimento a lei 1.</v>
      </c>
      <c r="E49" s="28" t="str">
        <f aca="false">VLOOKUP(B49,Lista_de_Parâmetros!A:E,5,0)</f>
        <v>Empresa/Operacionais</v>
      </c>
      <c r="F49" s="28" t="s">
        <v>316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 t="s">
        <v>318</v>
      </c>
    </row>
    <row r="50" s="36" customFormat="true" ht="15" hidden="false" customHeight="false" outlineLevel="0" collapsed="false">
      <c r="A50" s="36" t="s">
        <v>305</v>
      </c>
      <c r="B50" s="28" t="s">
        <v>205</v>
      </c>
      <c r="C50" s="28" t="str">
        <f aca="false">VLOOKUP(B50,Lista_de_Parâmetros!A:D,3,0)</f>
        <v>Binário (0=não atende; 1=atende)</v>
      </c>
      <c r="D50" s="28" t="str">
        <f aca="false">VLOOKUP(B50,Lista_de_Parâmetros!A:D,4,0)</f>
        <v>Atendimento a lei 2.</v>
      </c>
      <c r="E50" s="28" t="str">
        <f aca="false">VLOOKUP(B50,Lista_de_Parâmetros!A:E,5,0)</f>
        <v>Empresa/Operacionais</v>
      </c>
      <c r="F50" s="28" t="s">
        <v>316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 t="s">
        <v>318</v>
      </c>
    </row>
    <row r="51" s="30" customFormat="true" ht="15" hidden="false" customHeight="false" outlineLevel="0" collapsed="false">
      <c r="A51" s="30" t="s">
        <v>305</v>
      </c>
      <c r="B51" s="28" t="s">
        <v>206</v>
      </c>
      <c r="C51" s="28" t="str">
        <f aca="false">VLOOKUP(B51,Lista_de_Parâmetros!A:D,3,0)</f>
        <v>Binário (0=não atende; 1=atende)</v>
      </c>
      <c r="D51" s="28" t="str">
        <f aca="false">VLOOKUP(B51,Lista_de_Parâmetros!A:D,4,0)</f>
        <v>Atendimento a lei 3.</v>
      </c>
      <c r="E51" s="28" t="str">
        <f aca="false">VLOOKUP(B51,Lista_de_Parâmetros!A:E,5,0)</f>
        <v>Empresa/Operacionais</v>
      </c>
      <c r="F51" s="28" t="s">
        <v>316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 t="s">
        <v>318</v>
      </c>
    </row>
    <row r="52" s="36" customFormat="true" ht="15" hidden="false" customHeight="false" outlineLevel="0" collapsed="false">
      <c r="A52" s="36" t="s">
        <v>305</v>
      </c>
      <c r="B52" s="28" t="s">
        <v>207</v>
      </c>
      <c r="C52" s="28" t="str">
        <f aca="false">VLOOKUP(B52,Lista_de_Parâmetros!A:D,3,0)</f>
        <v>Binário (0=não atende; 1=atende)</v>
      </c>
      <c r="D52" s="28" t="str">
        <f aca="false">VLOOKUP(B52,Lista_de_Parâmetros!A:D,4,0)</f>
        <v>Atendimento a lei 4.</v>
      </c>
      <c r="E52" s="28" t="str">
        <f aca="false">VLOOKUP(B52,Lista_de_Parâmetros!A:E,5,0)</f>
        <v>Empresa/Operacionais</v>
      </c>
      <c r="F52" s="28" t="s">
        <v>316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 t="s">
        <v>318</v>
      </c>
    </row>
    <row r="53" s="28" customFormat="true" ht="15" hidden="false" customHeight="false" outlineLevel="0" collapsed="false">
      <c r="A53" s="28" t="s">
        <v>305</v>
      </c>
      <c r="B53" s="28" t="s">
        <v>208</v>
      </c>
      <c r="C53" s="28" t="str">
        <f aca="false">VLOOKUP(B53,Lista_de_Parâmetros!A:D,3,0)</f>
        <v>Binário (0=não atende; 1=atende)</v>
      </c>
      <c r="D53" s="28" t="str">
        <f aca="false">VLOOKUP(B53,Lista_de_Parâmetros!A:D,4,0)</f>
        <v>Atendimento a lei 5.</v>
      </c>
      <c r="E53" s="28" t="str">
        <f aca="false">VLOOKUP(B53,Lista_de_Parâmetros!A:E,5,0)</f>
        <v>Empresa/Operacionais</v>
      </c>
      <c r="F53" s="28" t="s">
        <v>316</v>
      </c>
      <c r="S53" s="28" t="s">
        <v>318</v>
      </c>
    </row>
    <row r="54" customFormat="false" ht="15" hidden="false" customHeight="false" outlineLevel="0" collapsed="false">
      <c r="A54" s="28" t="s">
        <v>286</v>
      </c>
      <c r="B54" s="28" t="s">
        <v>322</v>
      </c>
      <c r="C54" s="28" t="str">
        <f aca="false">VLOOKUP(B54,Lista_de_Parâmetros!A:D,3,0)</f>
        <v>dias</v>
      </c>
      <c r="D54" s="28" t="str">
        <f aca="false">VLOOKUP(B54,Lista_de_Parâmetros!A:D,4,0)</f>
        <v>Dias de interrupção operacional recorrente de algum evento.</v>
      </c>
      <c r="E54" s="28" t="str">
        <f aca="false">VLOOKUP(B54,Lista_de_Parâmetros!A:E,5,0)</f>
        <v>Empresa/Operacionais</v>
      </c>
      <c r="F54" s="28" t="s">
        <v>316</v>
      </c>
      <c r="N54" s="28" t="n">
        <v>0</v>
      </c>
      <c r="O54" s="28" t="n">
        <v>0.2</v>
      </c>
      <c r="P54" s="28" t="n">
        <v>1</v>
      </c>
      <c r="Q54" s="28"/>
      <c r="R54" s="28"/>
      <c r="S54" s="28" t="s">
        <v>318</v>
      </c>
    </row>
    <row r="55" customFormat="false" ht="15" hidden="false" customHeight="false" outlineLevel="0" collapsed="false">
      <c r="A55" s="28" t="s">
        <v>286</v>
      </c>
      <c r="B55" s="28" t="s">
        <v>323</v>
      </c>
      <c r="C55" s="28" t="str">
        <f aca="false">VLOOKUP(B55,Lista_de_Parâmetros!A:D,3,0)</f>
        <v>reais</v>
      </c>
      <c r="D55" s="28" t="str">
        <f aca="false">VLOOKUP(B55,Lista_de_Parâmetros!A:D,4,0)</f>
        <v>Lucro cessante médio diário oriundo de cada acidente.</v>
      </c>
      <c r="E55" s="28" t="str">
        <f aca="false">VLOOKUP(B55,Lista_de_Parâmetros!A:E,5,0)</f>
        <v>Empresa/Operacionais</v>
      </c>
      <c r="F55" s="28" t="s">
        <v>316</v>
      </c>
      <c r="P55" s="37" t="n">
        <f aca="false">284920903.74/252</f>
        <v>1130638.50690476</v>
      </c>
      <c r="Q55" s="37"/>
      <c r="R55" s="37"/>
      <c r="S55" s="28" t="s">
        <v>318</v>
      </c>
    </row>
    <row r="56" customFormat="false" ht="15" hidden="false" customHeight="false" outlineLevel="0" collapsed="false">
      <c r="A56" s="28" t="s">
        <v>286</v>
      </c>
      <c r="B56" s="28" t="s">
        <v>119</v>
      </c>
      <c r="C56" s="28" t="str">
        <f aca="false">VLOOKUP(B56,Lista_de_Parâmetros!A:D,3,0)</f>
        <v>Interdições</v>
      </c>
      <c r="D56" s="28" t="str">
        <f aca="false">VLOOKUP(B56,Lista_de_Parâmetros!A:D,4,0)</f>
        <v>Número de eventos de interdição por fiscalização.</v>
      </c>
      <c r="E56" s="28" t="str">
        <f aca="false">VLOOKUP(B56,Lista_de_Parâmetros!A:E,5,0)</f>
        <v>Outros</v>
      </c>
      <c r="F56" s="28" t="s">
        <v>316</v>
      </c>
      <c r="G56" s="28" t="n">
        <v>0</v>
      </c>
      <c r="H56" s="28" t="n">
        <v>0</v>
      </c>
      <c r="I56" s="28" t="n">
        <v>0</v>
      </c>
      <c r="J56" s="28" t="n">
        <v>0</v>
      </c>
      <c r="K56" s="28" t="n">
        <v>0</v>
      </c>
      <c r="L56" s="28" t="n">
        <v>0</v>
      </c>
      <c r="M56" s="28" t="n">
        <v>0</v>
      </c>
      <c r="N56" s="28" t="n">
        <v>0</v>
      </c>
      <c r="Q56" s="28"/>
      <c r="R56" s="28"/>
      <c r="S56" s="28" t="s">
        <v>318</v>
      </c>
    </row>
    <row r="57" customFormat="false" ht="15" hidden="false" customHeight="false" outlineLevel="0" collapsed="false">
      <c r="A57" s="28" t="s">
        <v>286</v>
      </c>
      <c r="B57" s="28" t="s">
        <v>324</v>
      </c>
      <c r="C57" s="28" t="str">
        <f aca="false">VLOOKUP(B57,Lista_de_Parâmetros!A:D,3,0)</f>
        <v>dias</v>
      </c>
      <c r="D57" s="28" t="str">
        <f aca="false">VLOOKUP(B57,Lista_de_Parâmetros!A:D,4,0)</f>
        <v>Dias de interdição por fiscalização.</v>
      </c>
      <c r="E57" s="28" t="str">
        <f aca="false">VLOOKUP(B57,Lista_de_Parâmetros!A:E,5,0)</f>
        <v>Outros</v>
      </c>
      <c r="F57" s="28" t="s">
        <v>316</v>
      </c>
      <c r="N57" s="28" t="n">
        <v>0</v>
      </c>
      <c r="O57" s="28" t="n">
        <v>0</v>
      </c>
      <c r="P57" s="28" t="n">
        <v>0</v>
      </c>
      <c r="Q57" s="28"/>
      <c r="R57" s="28"/>
      <c r="S57" s="28" t="s">
        <v>318</v>
      </c>
    </row>
    <row r="58" customFormat="false" ht="15" hidden="false" customHeight="false" outlineLevel="0" collapsed="false">
      <c r="A58" s="28" t="s">
        <v>286</v>
      </c>
      <c r="B58" s="28" t="s">
        <v>7</v>
      </c>
      <c r="C58" s="28" t="str">
        <f aca="false">VLOOKUP(B58,Lista_de_Parâmetros!A:D,3,0)</f>
        <v>adimensional</v>
      </c>
      <c r="D58" s="28" t="str">
        <f aca="false">VLOOKUP(B58,Lista_de_Parâmetros!A:D,4,0)</f>
        <v>Classificação RAT do CNAE da empresa (1, 2 ou 3).</v>
      </c>
      <c r="E58" s="28" t="str">
        <f aca="false">VLOOKUP(B58,Lista_de_Parâmetros!A:E,5,0)</f>
        <v>Empresa/Operacionais</v>
      </c>
      <c r="F58" s="28" t="s">
        <v>325</v>
      </c>
      <c r="G58" s="28" t="n">
        <v>0.03</v>
      </c>
      <c r="H58" s="28" t="n">
        <v>0.03</v>
      </c>
      <c r="I58" s="28" t="n">
        <v>0.03</v>
      </c>
      <c r="J58" s="28" t="n">
        <v>0.03</v>
      </c>
      <c r="K58" s="28" t="n">
        <v>0.03</v>
      </c>
      <c r="L58" s="28" t="n">
        <v>0.03</v>
      </c>
      <c r="M58" s="28" t="n">
        <v>0.03</v>
      </c>
      <c r="N58" s="28" t="n">
        <v>0.03</v>
      </c>
      <c r="O58" s="28" t="n">
        <v>0.03</v>
      </c>
      <c r="P58" s="28" t="n">
        <v>0.03</v>
      </c>
      <c r="Q58" s="28" t="n">
        <v>0.03</v>
      </c>
      <c r="R58" s="28" t="n">
        <v>0.03</v>
      </c>
      <c r="S58" s="28" t="s">
        <v>326</v>
      </c>
    </row>
    <row r="59" customFormat="false" ht="15" hidden="false" customHeight="false" outlineLevel="0" collapsed="false">
      <c r="A59" s="28" t="s">
        <v>286</v>
      </c>
      <c r="B59" s="28" t="s">
        <v>30</v>
      </c>
      <c r="C59" s="28" t="str">
        <f aca="false">VLOOKUP(B59,Lista_de_Parâmetros!A:D,3,0)</f>
        <v>reais</v>
      </c>
      <c r="D59" s="28" t="str">
        <f aca="false">VLOOKUP(B59,Lista_de_Parâmetros!A:D,4,0)</f>
        <v>Custo médio com benefícios do tipo B91.</v>
      </c>
      <c r="E59" s="28" t="str">
        <f aca="false">VLOOKUP(B59,Lista_de_Parâmetros!A:E,5,0)</f>
        <v>Despesas/Custos</v>
      </c>
      <c r="F59" s="28" t="s">
        <v>325</v>
      </c>
      <c r="O59" s="28" t="n">
        <v>2289.12</v>
      </c>
      <c r="P59" s="28" t="n">
        <v>2744.82</v>
      </c>
      <c r="Q59" s="28"/>
      <c r="R59" s="28"/>
      <c r="S59" s="28" t="s">
        <v>326</v>
      </c>
    </row>
    <row r="60" customFormat="false" ht="15" hidden="false" customHeight="false" outlineLevel="0" collapsed="false">
      <c r="A60" s="28" t="s">
        <v>286</v>
      </c>
      <c r="B60" s="28" t="s">
        <v>31</v>
      </c>
      <c r="C60" s="28" t="str">
        <f aca="false">VLOOKUP(B60,Lista_de_Parâmetros!A:D,3,0)</f>
        <v>reais</v>
      </c>
      <c r="D60" s="28" t="str">
        <f aca="false">VLOOKUP(B60,Lista_de_Parâmetros!A:D,4,0)</f>
        <v>Custo médio com benefícios do tipo B92.</v>
      </c>
      <c r="E60" s="28" t="str">
        <f aca="false">VLOOKUP(B60,Lista_de_Parâmetros!A:E,5,0)</f>
        <v>Despesas/Custos</v>
      </c>
      <c r="F60" s="28" t="s">
        <v>325</v>
      </c>
      <c r="O60" s="28" t="n">
        <v>419405.11</v>
      </c>
      <c r="P60" s="28" t="n">
        <v>0</v>
      </c>
      <c r="Q60" s="28"/>
      <c r="R60" s="28"/>
      <c r="S60" s="28" t="s">
        <v>326</v>
      </c>
    </row>
    <row r="61" customFormat="false" ht="15" hidden="false" customHeight="false" outlineLevel="0" collapsed="false">
      <c r="A61" s="28" t="s">
        <v>286</v>
      </c>
      <c r="B61" s="28" t="s">
        <v>32</v>
      </c>
      <c r="C61" s="28" t="str">
        <f aca="false">VLOOKUP(B61,Lista_de_Parâmetros!A:D,3,0)</f>
        <v>reais</v>
      </c>
      <c r="D61" s="28" t="str">
        <f aca="false">VLOOKUP(B61,Lista_de_Parâmetros!A:D,4,0)</f>
        <v>Custo médio com benefícios do tipo B93.</v>
      </c>
      <c r="E61" s="28" t="str">
        <f aca="false">VLOOKUP(B61,Lista_de_Parâmetros!A:E,5,0)</f>
        <v>Despesas/Custos</v>
      </c>
      <c r="F61" s="28" t="s">
        <v>325</v>
      </c>
      <c r="O61" s="28" t="n">
        <v>178766</v>
      </c>
      <c r="P61" s="28" t="n">
        <v>0</v>
      </c>
      <c r="Q61" s="28"/>
      <c r="R61" s="28"/>
      <c r="S61" s="28" t="s">
        <v>326</v>
      </c>
    </row>
    <row r="62" customFormat="false" ht="15" hidden="false" customHeight="false" outlineLevel="0" collapsed="false">
      <c r="A62" s="28" t="s">
        <v>286</v>
      </c>
      <c r="B62" s="28" t="s">
        <v>33</v>
      </c>
      <c r="C62" s="28" t="str">
        <f aca="false">VLOOKUP(B62,Lista_de_Parâmetros!A:D,3,0)</f>
        <v>reais</v>
      </c>
      <c r="D62" s="28" t="str">
        <f aca="false">VLOOKUP(B62,Lista_de_Parâmetros!A:D,4,0)</f>
        <v>Custo médio com benefícios do tipo B94.</v>
      </c>
      <c r="E62" s="28" t="str">
        <f aca="false">VLOOKUP(B62,Lista_de_Parâmetros!A:E,5,0)</f>
        <v>Despesas/Custos</v>
      </c>
      <c r="F62" s="28" t="s">
        <v>325</v>
      </c>
      <c r="G62" s="28"/>
      <c r="H62" s="28"/>
      <c r="I62" s="28"/>
      <c r="J62" s="28"/>
      <c r="K62" s="28"/>
      <c r="L62" s="28"/>
      <c r="M62" s="28"/>
      <c r="N62" s="28"/>
      <c r="O62" s="28" t="n">
        <v>277966.821272727</v>
      </c>
      <c r="P62" s="28" t="n">
        <v>17020.9708133053</v>
      </c>
      <c r="Q62" s="28"/>
      <c r="R62" s="28"/>
      <c r="S62" s="28" t="s">
        <v>326</v>
      </c>
    </row>
    <row r="63" s="28" customFormat="true" ht="15" hidden="false" customHeight="false" outlineLevel="0" collapsed="false">
      <c r="A63" s="28" t="s">
        <v>286</v>
      </c>
      <c r="B63" s="28" t="s">
        <v>165</v>
      </c>
      <c r="C63" s="28" t="str">
        <f aca="false">VLOOKUP(B63,Lista_de_Parâmetros!A:D,3,0)</f>
        <v>Número de Benefícios Concedidos</v>
      </c>
      <c r="D63" s="28" t="str">
        <f aca="false">VLOOKUP(B63,Lista_de_Parâmetros!A:D,4,0)</f>
        <v>Número de Auxílios Doença Acidentário.</v>
      </c>
      <c r="E63" s="28" t="str">
        <f aca="false">VLOOKUP(B63,Lista_de_Parâmetros!A:E,5,0)</f>
        <v>Empresa/Operacionais</v>
      </c>
      <c r="F63" s="28" t="s">
        <v>325</v>
      </c>
      <c r="G63" s="33" t="n">
        <f aca="false">139/2</f>
        <v>69.5</v>
      </c>
      <c r="H63" s="33" t="n">
        <f aca="false">164/2</f>
        <v>82</v>
      </c>
      <c r="I63" s="33" t="n">
        <f aca="false">154/2</f>
        <v>77</v>
      </c>
      <c r="J63" s="33" t="n">
        <f aca="false">145/2</f>
        <v>72.5</v>
      </c>
      <c r="K63" s="33" t="n">
        <f aca="false">123/2</f>
        <v>61.5</v>
      </c>
      <c r="L63" s="33" t="n">
        <f aca="false">71/2</f>
        <v>35.5</v>
      </c>
      <c r="S63" s="28" t="s">
        <v>327</v>
      </c>
    </row>
    <row r="64" s="28" customFormat="true" ht="15" hidden="false" customHeight="false" outlineLevel="0" collapsed="false">
      <c r="A64" s="28" t="s">
        <v>286</v>
      </c>
      <c r="B64" s="28" t="s">
        <v>166</v>
      </c>
      <c r="C64" s="28" t="str">
        <f aca="false">VLOOKUP(B64,Lista_de_Parâmetros!A:D,3,0)</f>
        <v>Número de Benefícios Concedidos</v>
      </c>
      <c r="D64" s="28" t="str">
        <f aca="false">VLOOKUP(B64,Lista_de_Parâmetros!A:D,4,0)</f>
        <v>Número de Aposentadorias por Invalidez Acidentária.</v>
      </c>
      <c r="E64" s="28" t="str">
        <f aca="false">VLOOKUP(B64,Lista_de_Parâmetros!A:E,5,0)</f>
        <v>Empresa/Operacionais</v>
      </c>
      <c r="F64" s="28" t="s">
        <v>325</v>
      </c>
      <c r="G64" s="33" t="n">
        <v>0</v>
      </c>
      <c r="H64" s="33" t="n">
        <v>0</v>
      </c>
      <c r="I64" s="33" t="n">
        <v>1</v>
      </c>
      <c r="J64" s="33" t="n">
        <v>0</v>
      </c>
      <c r="K64" s="33" t="n">
        <v>0</v>
      </c>
      <c r="L64" s="33" t="n">
        <v>0</v>
      </c>
      <c r="S64" s="28" t="s">
        <v>327</v>
      </c>
    </row>
    <row r="65" customFormat="false" ht="15" hidden="false" customHeight="false" outlineLevel="0" collapsed="false">
      <c r="A65" s="38" t="s">
        <v>286</v>
      </c>
      <c r="B65" s="28" t="s">
        <v>167</v>
      </c>
      <c r="C65" s="28" t="str">
        <f aca="false">VLOOKUP(B65,Lista_de_Parâmetros!A:D,3,0)</f>
        <v>Número de Benefícios Concedidos</v>
      </c>
      <c r="D65" s="28" t="str">
        <f aca="false">VLOOKUP(B65,Lista_de_Parâmetros!A:D,4,0)</f>
        <v>Número de Pensões por Morte Acidentária.</v>
      </c>
      <c r="E65" s="28" t="str">
        <f aca="false">VLOOKUP(B65,Lista_de_Parâmetros!A:E,5,0)</f>
        <v>Empresa/Operacionais</v>
      </c>
      <c r="F65" s="28" t="s">
        <v>325</v>
      </c>
      <c r="G65" s="33" t="n">
        <v>0</v>
      </c>
      <c r="H65" s="33" t="n">
        <v>1</v>
      </c>
      <c r="I65" s="33" t="n">
        <v>0</v>
      </c>
      <c r="J65" s="33" t="n">
        <v>0</v>
      </c>
      <c r="K65" s="33" t="n">
        <v>0</v>
      </c>
      <c r="L65" s="33" t="n">
        <v>0</v>
      </c>
      <c r="Q65" s="28"/>
      <c r="R65" s="28"/>
      <c r="S65" s="28" t="s">
        <v>327</v>
      </c>
    </row>
    <row r="66" customFormat="false" ht="15" hidden="false" customHeight="false" outlineLevel="0" collapsed="false">
      <c r="A66" s="38" t="s">
        <v>286</v>
      </c>
      <c r="B66" s="28" t="s">
        <v>168</v>
      </c>
      <c r="C66" s="28" t="str">
        <f aca="false">VLOOKUP(B66,Lista_de_Parâmetros!A:D,3,0)</f>
        <v>Número de Benefícios Concedidos</v>
      </c>
      <c r="D66" s="28" t="str">
        <f aca="false">VLOOKUP(B66,Lista_de_Parâmetros!A:D,4,0)</f>
        <v>Número de Auxílio Acidente.</v>
      </c>
      <c r="E66" s="28" t="str">
        <f aca="false">VLOOKUP(B66,Lista_de_Parâmetros!A:E,5,0)</f>
        <v>Empresa/Operacionais</v>
      </c>
      <c r="F66" s="28" t="s">
        <v>325</v>
      </c>
      <c r="G66" s="33" t="n">
        <v>0</v>
      </c>
      <c r="H66" s="33" t="n">
        <v>2</v>
      </c>
      <c r="I66" s="33" t="n">
        <v>3</v>
      </c>
      <c r="J66" s="33" t="n">
        <v>2</v>
      </c>
      <c r="K66" s="33" t="n">
        <v>3</v>
      </c>
      <c r="L66" s="33" t="n">
        <v>3</v>
      </c>
      <c r="Q66" s="28"/>
      <c r="R66" s="28"/>
      <c r="S66" s="28" t="s">
        <v>327</v>
      </c>
    </row>
    <row r="67" s="28" customFormat="true" ht="15" hidden="false" customHeight="false" outlineLevel="0" collapsed="false">
      <c r="A67" s="38" t="s">
        <v>328</v>
      </c>
      <c r="B67" s="28" t="s">
        <v>329</v>
      </c>
      <c r="G67" s="33" t="n">
        <f aca="false">SUM(G3,G11)</f>
        <v>30</v>
      </c>
      <c r="H67" s="33" t="n">
        <f aca="false">SUM(H3,H11)</f>
        <v>94</v>
      </c>
      <c r="I67" s="33" t="n">
        <f aca="false">SUM(I3,I11)</f>
        <v>82</v>
      </c>
      <c r="J67" s="33" t="n">
        <f aca="false">SUM(J3,J11)</f>
        <v>55</v>
      </c>
      <c r="K67" s="33" t="n">
        <f aca="false">SUM(K3,K11)</f>
        <v>29</v>
      </c>
      <c r="L67" s="33" t="n">
        <f aca="false">SUM(L3,L11)</f>
        <v>36</v>
      </c>
    </row>
    <row r="68" customFormat="false" ht="15" hidden="false" customHeight="false" outlineLevel="0" collapsed="false">
      <c r="A68" s="38" t="s">
        <v>328</v>
      </c>
      <c r="B68" s="1" t="s">
        <v>52</v>
      </c>
      <c r="G68" s="33" t="n">
        <f aca="false">G63/$G$67</f>
        <v>2.31666666666667</v>
      </c>
      <c r="H68" s="33" t="n">
        <f aca="false">H63/$G$67</f>
        <v>2.73333333333333</v>
      </c>
      <c r="I68" s="33" t="n">
        <f aca="false">I63/$G$67</f>
        <v>2.56666666666667</v>
      </c>
      <c r="J68" s="33" t="n">
        <f aca="false">J63/$G$67</f>
        <v>2.41666666666667</v>
      </c>
      <c r="K68" s="33" t="n">
        <f aca="false">K63/$G$67</f>
        <v>2.05</v>
      </c>
      <c r="L68" s="33" t="n">
        <f aca="false">L63/$G$67</f>
        <v>1.18333333333333</v>
      </c>
      <c r="Q68" s="0"/>
      <c r="R68" s="0"/>
      <c r="U68" s="28" t="n">
        <f aca="false">AVERAGE(G68:L68)</f>
        <v>2.21111111111111</v>
      </c>
      <c r="V68" s="28" t="n">
        <f aca="false">_xlfn.STDEV.S(G68:L68)</f>
        <v>0.554042383724354</v>
      </c>
    </row>
    <row r="69" customFormat="false" ht="15" hidden="false" customHeight="false" outlineLevel="0" collapsed="false">
      <c r="A69" s="38" t="s">
        <v>328</v>
      </c>
      <c r="B69" s="1" t="s">
        <v>53</v>
      </c>
      <c r="G69" s="33" t="n">
        <f aca="false">G64/$G$67</f>
        <v>0</v>
      </c>
      <c r="H69" s="33" t="n">
        <f aca="false">H64/$G$67</f>
        <v>0</v>
      </c>
      <c r="I69" s="33" t="n">
        <f aca="false">I64/$G$67</f>
        <v>0.0333333333333333</v>
      </c>
      <c r="J69" s="33" t="n">
        <f aca="false">J64/$G$67</f>
        <v>0</v>
      </c>
      <c r="K69" s="33" t="n">
        <f aca="false">K64/$G$67</f>
        <v>0</v>
      </c>
      <c r="L69" s="33" t="n">
        <f aca="false">L64/$G$67</f>
        <v>0</v>
      </c>
      <c r="Q69" s="0"/>
      <c r="R69" s="0"/>
      <c r="U69" s="28" t="n">
        <f aca="false">AVERAGE(G69:L69)</f>
        <v>0.00555555555555556</v>
      </c>
      <c r="V69" s="28" t="n">
        <f aca="false">_xlfn.STDEV.S(G69:L69)</f>
        <v>0.0136082763487954</v>
      </c>
    </row>
    <row r="70" customFormat="false" ht="15" hidden="false" customHeight="false" outlineLevel="0" collapsed="false">
      <c r="A70" s="38" t="s">
        <v>328</v>
      </c>
      <c r="B70" s="1" t="s">
        <v>54</v>
      </c>
      <c r="G70" s="33" t="n">
        <v>1</v>
      </c>
      <c r="H70" s="33" t="n">
        <v>1</v>
      </c>
      <c r="I70" s="33" t="n">
        <v>1</v>
      </c>
      <c r="J70" s="33" t="n">
        <v>1</v>
      </c>
      <c r="K70" s="33" t="n">
        <v>1</v>
      </c>
      <c r="L70" s="33" t="n">
        <v>1</v>
      </c>
      <c r="Q70" s="0"/>
      <c r="R70" s="0"/>
      <c r="U70" s="28" t="n">
        <f aca="false">AVERAGE(G70:L70)</f>
        <v>1</v>
      </c>
      <c r="V70" s="28" t="n">
        <f aca="false">_xlfn.STDEV.S(G70:L70)</f>
        <v>0</v>
      </c>
    </row>
    <row r="71" customFormat="false" ht="15" hidden="false" customHeight="false" outlineLevel="0" collapsed="false">
      <c r="A71" s="38" t="s">
        <v>328</v>
      </c>
      <c r="B71" s="1" t="s">
        <v>55</v>
      </c>
      <c r="G71" s="33" t="n">
        <f aca="false">G66/$G$67</f>
        <v>0</v>
      </c>
      <c r="H71" s="33" t="n">
        <f aca="false">H66/$G$67</f>
        <v>0.0666666666666667</v>
      </c>
      <c r="I71" s="33" t="n">
        <f aca="false">I66/$G$67</f>
        <v>0.1</v>
      </c>
      <c r="J71" s="33" t="n">
        <f aca="false">J66/$G$67</f>
        <v>0.0666666666666667</v>
      </c>
      <c r="K71" s="33" t="n">
        <f aca="false">K66/$G$67</f>
        <v>0.1</v>
      </c>
      <c r="L71" s="33" t="n">
        <f aca="false">L66/$G$67</f>
        <v>0.1</v>
      </c>
      <c r="Q71" s="0"/>
      <c r="R71" s="0"/>
      <c r="U71" s="28" t="n">
        <f aca="false">AVERAGE(G71:L71)</f>
        <v>0.0722222222222222</v>
      </c>
      <c r="V71" s="28" t="n">
        <f aca="false">_xlfn.STDEV.S(G71:L71)</f>
        <v>0.0389681731483337</v>
      </c>
    </row>
    <row r="72" s="30" customFormat="true" ht="15" hidden="false" customHeight="false" outlineLevel="0" collapsed="false">
      <c r="A72" s="38" t="s">
        <v>286</v>
      </c>
      <c r="B72" s="28" t="s">
        <v>330</v>
      </c>
      <c r="C72" s="28" t="e">
        <f aca="false">VLOOKUP(B72,Lista_de_Parâmetros!A:D,3,0)</f>
        <v>#N/A</v>
      </c>
      <c r="D72" s="28" t="e">
        <f aca="false">VLOOKUP(B72,Lista_de_Parâmetros!A:D,4,0)</f>
        <v>#N/A</v>
      </c>
      <c r="E72" s="28" t="e">
        <f aca="false">VLOOKUP(B72,Lista_de_Parâmetros!A:E,5,0)</f>
        <v>#N/A</v>
      </c>
      <c r="F72" s="28" t="s">
        <v>331</v>
      </c>
      <c r="G72" s="33" t="n">
        <v>2697.5833</v>
      </c>
      <c r="H72" s="33" t="n">
        <v>2894.8333</v>
      </c>
      <c r="I72" s="33" t="n">
        <v>3117.7917</v>
      </c>
      <c r="J72" s="33" t="n">
        <v>3340.4583</v>
      </c>
      <c r="K72" s="33" t="n">
        <v>3202.2083</v>
      </c>
      <c r="L72" s="33" t="n">
        <v>2689.1667</v>
      </c>
      <c r="M72" s="28" t="n">
        <v>1841</v>
      </c>
      <c r="N72" s="28" t="n">
        <v>1841</v>
      </c>
      <c r="O72" s="28" t="n">
        <v>1841</v>
      </c>
      <c r="P72" s="28" t="n">
        <v>1841</v>
      </c>
      <c r="Q72" s="28"/>
      <c r="R72" s="28"/>
      <c r="S72" s="28" t="s">
        <v>327</v>
      </c>
    </row>
    <row r="73" customFormat="false" ht="15" hidden="false" customHeight="false" outlineLevel="0" collapsed="false">
      <c r="A73" s="38" t="s">
        <v>286</v>
      </c>
      <c r="B73" s="28" t="s">
        <v>332</v>
      </c>
      <c r="C73" s="28" t="e">
        <f aca="false">VLOOKUP(B73,Lista_de_Parâmetros!A:D,3,0)</f>
        <v>#N/A</v>
      </c>
      <c r="D73" s="28" t="e">
        <f aca="false">VLOOKUP(B73,Lista_de_Parâmetros!A:D,4,0)</f>
        <v>#N/A</v>
      </c>
      <c r="E73" s="28" t="e">
        <f aca="false">VLOOKUP(B73,Lista_de_Parâmetros!A:E,5,0)</f>
        <v>#N/A</v>
      </c>
      <c r="F73" s="28" t="s">
        <v>331</v>
      </c>
      <c r="G73" s="33" t="n">
        <v>91272790.47</v>
      </c>
      <c r="H73" s="39" t="n">
        <v>110716938.56</v>
      </c>
      <c r="I73" s="39" t="n">
        <v>124040179.9</v>
      </c>
      <c r="J73" s="39" t="n">
        <v>144560225.09</v>
      </c>
      <c r="K73" s="39" t="n">
        <v>153606887.09</v>
      </c>
      <c r="L73" s="39" t="n">
        <v>139202001.38</v>
      </c>
      <c r="M73" s="28"/>
      <c r="N73" s="28"/>
      <c r="O73" s="28"/>
      <c r="P73" s="28"/>
      <c r="Q73" s="28"/>
      <c r="R73" s="28"/>
      <c r="S73" s="28" t="s">
        <v>327</v>
      </c>
    </row>
    <row r="74" s="28" customFormat="true" ht="15" hidden="false" customHeight="false" outlineLevel="0" collapsed="false">
      <c r="A74" s="38" t="s">
        <v>286</v>
      </c>
      <c r="B74" s="28" t="s">
        <v>169</v>
      </c>
      <c r="C74" s="28" t="str">
        <f aca="false">VLOOKUP(B74,Lista_de_Parâmetros!A:D,3,0)</f>
        <v>%</v>
      </c>
      <c r="D74" s="28" t="str">
        <f aca="false">VLOOKUP(B74,Lista_de_Parâmetros!A:D,4,0)</f>
        <v>Percentual de turnover da empresa (assim como consta no relatório do FAP) dos dois últimos anos.</v>
      </c>
      <c r="E74" s="28" t="str">
        <f aca="false">VLOOKUP(B74,Lista_de_Parâmetros!A:E,5,0)</f>
        <v>Empresa/Operacionais</v>
      </c>
      <c r="F74" s="28" t="s">
        <v>331</v>
      </c>
      <c r="G74" s="40" t="n">
        <v>0.248297</v>
      </c>
      <c r="H74" s="40" t="n">
        <v>0.298543</v>
      </c>
      <c r="I74" s="40" t="n">
        <v>0.254516</v>
      </c>
      <c r="J74" s="40" t="n">
        <v>0.289896</v>
      </c>
      <c r="K74" s="40" t="n">
        <v>0.267883</v>
      </c>
      <c r="L74" s="40" t="n">
        <v>0.131254</v>
      </c>
      <c r="M74" s="41"/>
      <c r="S74" s="28" t="s">
        <v>327</v>
      </c>
    </row>
    <row r="75" customFormat="false" ht="15" hidden="false" customHeight="false" outlineLevel="0" collapsed="false">
      <c r="A75" s="38" t="s">
        <v>286</v>
      </c>
      <c r="B75" s="28" t="s">
        <v>170</v>
      </c>
      <c r="C75" s="28" t="str">
        <f aca="false">VLOOKUP(B75,Lista_de_Parâmetros!A:D,3,0)</f>
        <v>reais</v>
      </c>
      <c r="D75" s="28" t="str">
        <f aca="false">VLOOKUP(B75,Lista_de_Parâmetros!A:D,4,0)</f>
        <v>Custo Total de Benefícios assim como consta no relatório do FAP dos dois últimos anos.</v>
      </c>
      <c r="E75" s="28" t="str">
        <f aca="false">VLOOKUP(B75,Lista_de_Parâmetros!A:E,5,0)</f>
        <v>Empresa/Operacionais</v>
      </c>
      <c r="F75" s="28" t="s">
        <v>331</v>
      </c>
      <c r="G75" s="33" t="n">
        <v>510171.36</v>
      </c>
      <c r="H75" s="33" t="n">
        <v>1123050.38</v>
      </c>
      <c r="I75" s="33" t="n">
        <v>1369479.62</v>
      </c>
      <c r="J75" s="33" t="n">
        <v>874201.36</v>
      </c>
      <c r="K75" s="33" t="n">
        <v>1073956.63</v>
      </c>
      <c r="L75" s="33" t="n">
        <v>1235775.84</v>
      </c>
      <c r="Q75" s="28"/>
      <c r="R75" s="28"/>
      <c r="S75" s="28" t="s">
        <v>327</v>
      </c>
    </row>
    <row r="76" customFormat="false" ht="15" hidden="false" customHeight="false" outlineLevel="0" collapsed="false">
      <c r="A76" s="38" t="s">
        <v>286</v>
      </c>
      <c r="B76" s="28" t="s">
        <v>171</v>
      </c>
      <c r="C76" s="28" t="str">
        <f aca="false">VLOOKUP(B76,Lista_de_Parâmetros!A:D,3,0)</f>
        <v>RAT Ajustado da Empresa</v>
      </c>
      <c r="D76" s="28" t="str">
        <f aca="false">VLOOKUP(B76,Lista_de_Parâmetros!A:D,4,0)</f>
        <v>RAT Ajustado, assim como consta no relatório do FAP dos dois últimos anos.</v>
      </c>
      <c r="E76" s="28" t="str">
        <f aca="false">VLOOKUP(B76,Lista_de_Parâmetros!A:E,5,0)</f>
        <v>Empresa/Operacionais</v>
      </c>
      <c r="F76" s="28" t="s">
        <v>331</v>
      </c>
      <c r="G76" s="42" t="n">
        <v>0.033921</v>
      </c>
      <c r="H76" s="42" t="n">
        <v>0.043644</v>
      </c>
      <c r="I76" s="42" t="n">
        <v>0.043944</v>
      </c>
      <c r="J76" s="42" t="n">
        <v>0.036252</v>
      </c>
      <c r="K76" s="42" t="n">
        <v>0.034356</v>
      </c>
      <c r="L76" s="42" t="n">
        <v>0.03279</v>
      </c>
      <c r="Q76" s="28"/>
      <c r="R76" s="28"/>
      <c r="S76" s="28" t="s">
        <v>327</v>
      </c>
    </row>
    <row r="77" customFormat="false" ht="15" hidden="false" customHeight="false" outlineLevel="0" collapsed="false">
      <c r="A77" s="38" t="s">
        <v>286</v>
      </c>
      <c r="B77" s="30" t="s">
        <v>333</v>
      </c>
      <c r="C77" s="30" t="str">
        <f aca="false">VLOOKUP(B77,Lista_de_Parâmetros!A:D,3,0)</f>
        <v>Número de Faltas</v>
      </c>
      <c r="D77" s="30" t="str">
        <f aca="false">VLOOKUP(B77,Lista_de_Parâmetros!A:D,4,0)</f>
        <v>Número de Faltas por Ano.</v>
      </c>
      <c r="E77" s="30" t="str">
        <f aca="false">VLOOKUP(B77,Lista_de_Parâmetros!A:E,5,0)</f>
        <v>Eventos</v>
      </c>
      <c r="F77" s="30" t="s">
        <v>288</v>
      </c>
      <c r="G77" s="30" t="n">
        <f aca="false">G78*G72</f>
        <v>19477.3334553987</v>
      </c>
      <c r="H77" s="30" t="n">
        <f aca="false">H78*H72</f>
        <v>22647.5343687189</v>
      </c>
      <c r="I77" s="30" t="n">
        <f aca="false">I78*I72</f>
        <v>22683.8957084793</v>
      </c>
      <c r="J77" s="30" t="n">
        <f aca="false">J78*J72</f>
        <v>20138.2680939189</v>
      </c>
      <c r="K77" s="30" t="n">
        <f aca="false">K78*K72</f>
        <v>14118.5588101581</v>
      </c>
      <c r="L77" s="30" t="n">
        <f aca="false">L78*L72</f>
        <v>11300.4001717398</v>
      </c>
      <c r="M77" s="30"/>
      <c r="N77" s="30"/>
      <c r="O77" s="30"/>
      <c r="P77" s="30"/>
      <c r="Q77" s="30"/>
      <c r="R77" s="30"/>
      <c r="S77" s="30" t="s">
        <v>289</v>
      </c>
    </row>
    <row r="78" s="28" customFormat="true" ht="15" hidden="false" customHeight="false" outlineLevel="0" collapsed="false">
      <c r="A78" s="38" t="s">
        <v>286</v>
      </c>
      <c r="B78" s="30" t="s">
        <v>139</v>
      </c>
      <c r="C78" s="30" t="str">
        <f aca="false">VLOOKUP(B78,Lista_de_Parâmetros!A:D,3,0)</f>
        <v>número de faltas por funcionário por ano</v>
      </c>
      <c r="D78" s="30" t="str">
        <f aca="false">VLOOKUP(B78,Lista_de_Parâmetros!A:D,4,0)</f>
        <v>Número de faltas (sem atestado) por funcionário por ano.</v>
      </c>
      <c r="E78" s="30"/>
      <c r="F78" s="30"/>
      <c r="G78" s="30" t="n">
        <v>7.2202899</v>
      </c>
      <c r="H78" s="30" t="n">
        <v>7.823433</v>
      </c>
      <c r="I78" s="30" t="n">
        <v>7.275629</v>
      </c>
      <c r="J78" s="30" t="n">
        <v>6.028594368</v>
      </c>
      <c r="K78" s="30" t="n">
        <v>4.409007</v>
      </c>
      <c r="L78" s="30" t="n">
        <v>4.202194</v>
      </c>
      <c r="M78" s="30"/>
      <c r="N78" s="30"/>
      <c r="O78" s="30"/>
      <c r="P78" s="30"/>
      <c r="Q78" s="30"/>
      <c r="R78" s="30"/>
      <c r="S78" s="30"/>
    </row>
    <row r="79" s="28" customFormat="true" ht="15" hidden="false" customHeight="false" outlineLevel="0" collapsed="false">
      <c r="A79" s="38" t="s">
        <v>286</v>
      </c>
      <c r="B79" s="30" t="s">
        <v>4</v>
      </c>
      <c r="C79" s="30" t="str">
        <f aca="false">VLOOKUP(B79,Lista_de_Parâmetros!A:D,3,0)</f>
        <v>número de funcionários</v>
      </c>
      <c r="D79" s="30" t="str">
        <f aca="false">VLOOKUP(B79,Lista_de_Parâmetros!A:D,4,0)</f>
        <v>Número de funcionários da empresa.</v>
      </c>
      <c r="E79" s="30" t="str">
        <f aca="false">VLOOKUP(B79,Lista_de_Parâmetros!A:E,5,0)</f>
        <v>Empresa/Operacionais</v>
      </c>
      <c r="F79" s="30" t="s">
        <v>288</v>
      </c>
      <c r="G79" s="30" t="n">
        <v>3112</v>
      </c>
      <c r="H79" s="30" t="n">
        <v>3088</v>
      </c>
      <c r="I79" s="30" t="n">
        <v>3385</v>
      </c>
      <c r="J79" s="30" t="n">
        <v>3128</v>
      </c>
      <c r="K79" s="30" t="n">
        <v>2283</v>
      </c>
      <c r="L79" s="30" t="n">
        <v>1771</v>
      </c>
      <c r="M79" s="30" t="n">
        <v>1857</v>
      </c>
      <c r="N79" s="30" t="n">
        <f aca="false">M79</f>
        <v>1857</v>
      </c>
      <c r="O79" s="30" t="n">
        <f aca="false">N79</f>
        <v>1857</v>
      </c>
      <c r="P79" s="30" t="n">
        <f aca="false">O79</f>
        <v>1857</v>
      </c>
      <c r="Q79" s="30" t="n">
        <f aca="false">P79</f>
        <v>1857</v>
      </c>
      <c r="R79" s="30" t="n">
        <f aca="false">Q79</f>
        <v>1857</v>
      </c>
      <c r="S79" s="30" t="s">
        <v>289</v>
      </c>
    </row>
    <row r="80" customFormat="false" ht="15" hidden="false" customHeight="false" outlineLevel="0" collapsed="false">
      <c r="A80" s="27" t="s">
        <v>286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334</v>
      </c>
      <c r="G80" s="43" t="n">
        <v>0.04</v>
      </c>
      <c r="H80" s="43" t="n">
        <v>0.0192</v>
      </c>
      <c r="I80" s="43" t="n">
        <v>0.0301</v>
      </c>
      <c r="J80" s="43" t="n">
        <v>0.0054</v>
      </c>
      <c r="K80" s="43" t="n">
        <v>-0.0376</v>
      </c>
      <c r="L80" s="43" t="n">
        <v>-0.0358</v>
      </c>
      <c r="M80" s="43" t="n">
        <v>-0.0004</v>
      </c>
      <c r="N80" s="43" t="n">
        <v>0.01</v>
      </c>
      <c r="O80" s="43" t="n">
        <v>0.02</v>
      </c>
      <c r="P80" s="43" t="n">
        <v>0.03</v>
      </c>
      <c r="Q80" s="43" t="n">
        <v>0.03</v>
      </c>
      <c r="R80" s="43" t="n">
        <v>0.03</v>
      </c>
      <c r="S80" s="0" t="s">
        <v>289</v>
      </c>
    </row>
    <row r="81" customFormat="false" ht="15" hidden="false" customHeight="false" outlineLevel="0" collapsed="false">
      <c r="A81" s="38" t="s">
        <v>305</v>
      </c>
      <c r="B81" s="30" t="s">
        <v>41</v>
      </c>
      <c r="C81" s="30" t="str">
        <f aca="false">VLOOKUP(B81,Lista_de_Parâmetros!A:D,3,0)</f>
        <v>dias</v>
      </c>
      <c r="D81" s="30" t="str">
        <f aca="false">VLOOKUP(B81,Lista_de_Parâmetros!A:D,4,0)</f>
        <v>Tempo de Contratação Médio.</v>
      </c>
      <c r="E81" s="30" t="str">
        <f aca="false">VLOOKUP(B81,Lista_de_Parâmetros!A:E,5,0)</f>
        <v>Empresa/Operacionais</v>
      </c>
      <c r="F81" s="30" t="s">
        <v>288</v>
      </c>
      <c r="G81" s="30"/>
      <c r="H81" s="30"/>
      <c r="I81" s="30"/>
      <c r="J81" s="30"/>
      <c r="K81" s="30"/>
      <c r="L81" s="30"/>
      <c r="M81" s="30" t="n">
        <v>32</v>
      </c>
      <c r="N81" s="30" t="n">
        <v>32</v>
      </c>
      <c r="O81" s="30" t="n">
        <v>32</v>
      </c>
      <c r="P81" s="30" t="n">
        <v>32</v>
      </c>
      <c r="Q81" s="30"/>
      <c r="R81" s="30"/>
      <c r="S81" s="30" t="s">
        <v>289</v>
      </c>
    </row>
    <row r="82" customFormat="false" ht="15" hidden="false" customHeight="false" outlineLevel="0" collapsed="false">
      <c r="A82" s="38" t="s">
        <v>286</v>
      </c>
      <c r="B82" s="30" t="s">
        <v>21</v>
      </c>
      <c r="C82" s="30" t="str">
        <f aca="false">VLOOKUP(B82,Lista_de_Parâmetros!A:D,3,0)</f>
        <v>reais</v>
      </c>
      <c r="D82" s="30" t="str">
        <f aca="false">VLOOKUP(B82,Lista_de_Parâmetros!A:D,4,0)</f>
        <v>Custo médio com substituição de um funcionário.</v>
      </c>
      <c r="E82" s="30" t="str">
        <f aca="false">VLOOKUP(B82,Lista_de_Parâmetros!A:E,5,0)</f>
        <v>Despesas/Custos</v>
      </c>
      <c r="F82" s="30" t="s">
        <v>316</v>
      </c>
      <c r="G82" s="30"/>
      <c r="H82" s="30"/>
      <c r="I82" s="30"/>
      <c r="J82" s="30"/>
      <c r="K82" s="30"/>
      <c r="L82" s="30"/>
      <c r="M82" s="30" t="n">
        <v>6475</v>
      </c>
      <c r="N82" s="30"/>
      <c r="O82" s="30"/>
      <c r="P82" s="30"/>
      <c r="Q82" s="30"/>
      <c r="R82" s="30"/>
      <c r="S82" s="30" t="s">
        <v>318</v>
      </c>
    </row>
    <row r="83" customFormat="false" ht="15" hidden="false" customHeight="false" outlineLevel="0" collapsed="false">
      <c r="A83" s="27" t="s">
        <v>305</v>
      </c>
      <c r="B83" s="1" t="s">
        <v>159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316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318</v>
      </c>
    </row>
    <row r="84" s="30" customFormat="true" ht="15" hidden="false" customHeight="false" outlineLevel="0" collapsed="false">
      <c r="A84" s="27" t="s">
        <v>305</v>
      </c>
      <c r="B84" s="44" t="s">
        <v>23</v>
      </c>
      <c r="C84" s="45" t="str">
        <f aca="false">VLOOKUP(B84,Lista_de_Parâmetros!A:D,3,0)</f>
        <v>reais</v>
      </c>
      <c r="D84" s="45" t="str">
        <f aca="false">VLOOKUP(B84,Lista_de_Parâmetros!A:D,4,0)</f>
        <v>Custo médio com refugo e retrabalho por evento.</v>
      </c>
      <c r="E84" s="45" t="str">
        <f aca="false">VLOOKUP(B84,Lista_de_Parâmetros!A:E,5,0)</f>
        <v>Despesas/Custos</v>
      </c>
      <c r="F84" s="45" t="s">
        <v>316</v>
      </c>
      <c r="G84" s="45" t="n">
        <v>0</v>
      </c>
      <c r="H84" s="45" t="n">
        <v>0</v>
      </c>
      <c r="I84" s="45" t="n">
        <v>0</v>
      </c>
      <c r="J84" s="45" t="n">
        <v>0</v>
      </c>
      <c r="K84" s="45" t="n">
        <v>0</v>
      </c>
      <c r="L84" s="45" t="n">
        <v>0</v>
      </c>
      <c r="M84" s="45" t="n">
        <v>0</v>
      </c>
      <c r="N84" s="45" t="n">
        <f aca="false">M84</f>
        <v>0</v>
      </c>
      <c r="O84" s="45" t="n">
        <f aca="false">N84</f>
        <v>0</v>
      </c>
      <c r="P84" s="45" t="n">
        <f aca="false">O84</f>
        <v>0</v>
      </c>
      <c r="Q84" s="45" t="n">
        <f aca="false">P84</f>
        <v>0</v>
      </c>
      <c r="R84" s="45" t="n">
        <f aca="false">Q84</f>
        <v>0</v>
      </c>
      <c r="S84" s="45" t="s">
        <v>318</v>
      </c>
    </row>
    <row r="85" customFormat="false" ht="15" hidden="false" customHeight="false" outlineLevel="0" collapsed="false">
      <c r="A85" s="27" t="s">
        <v>305</v>
      </c>
      <c r="B85" s="45" t="s">
        <v>24</v>
      </c>
      <c r="C85" s="45" t="str">
        <f aca="false">VLOOKUP(B85,Lista_de_Parâmetros!A:D,3,0)</f>
        <v>reais</v>
      </c>
      <c r="D85" s="45" t="str">
        <f aca="false">VLOOKUP(B85,Lista_de_Parâmetros!A:D,4,0)</f>
        <v>Custo médio com matéria primas e insumos por evento.</v>
      </c>
      <c r="E85" s="45" t="str">
        <f aca="false">VLOOKUP(B85,Lista_de_Parâmetros!A:E,5,0)</f>
        <v>Despesas/Custos</v>
      </c>
      <c r="F85" s="45" t="s">
        <v>316</v>
      </c>
      <c r="G85" s="45" t="n">
        <v>0</v>
      </c>
      <c r="H85" s="45" t="n">
        <v>0</v>
      </c>
      <c r="I85" s="45" t="n">
        <v>0</v>
      </c>
      <c r="J85" s="45" t="n">
        <v>0</v>
      </c>
      <c r="K85" s="45" t="n">
        <v>0</v>
      </c>
      <c r="L85" s="45" t="n">
        <v>0</v>
      </c>
      <c r="M85" s="45" t="n">
        <v>0</v>
      </c>
      <c r="N85" s="45" t="n">
        <f aca="false">M85</f>
        <v>0</v>
      </c>
      <c r="O85" s="45" t="n">
        <f aca="false">N85</f>
        <v>0</v>
      </c>
      <c r="P85" s="45" t="n">
        <f aca="false">O85</f>
        <v>0</v>
      </c>
      <c r="Q85" s="45" t="n">
        <f aca="false">P85</f>
        <v>0</v>
      </c>
      <c r="R85" s="45" t="n">
        <f aca="false">Q85</f>
        <v>0</v>
      </c>
      <c r="S85" s="45" t="s">
        <v>318</v>
      </c>
    </row>
    <row r="86" s="46" customFormat="true" ht="15" hidden="false" customHeight="false" outlineLevel="0" collapsed="false">
      <c r="A86" s="27" t="s">
        <v>305</v>
      </c>
      <c r="B86" s="45" t="s">
        <v>27</v>
      </c>
      <c r="C86" s="45" t="str">
        <f aca="false">VLOOKUP(B86,Lista_de_Parâmetros!A:D,3,0)</f>
        <v>%</v>
      </c>
      <c r="D86" s="45" t="str">
        <f aca="false">VLOOKUP(B86,Lista_de_Parâmetros!A:D,4,0)</f>
        <v>Percentual de funcionários afastados que serão reabilitados pela empresa em um dado ano.</v>
      </c>
      <c r="E86" s="45" t="str">
        <f aca="false">VLOOKUP(B86,Lista_de_Parâmetros!A:E,5,0)</f>
        <v>Outros</v>
      </c>
      <c r="F86" s="45" t="s">
        <v>316</v>
      </c>
      <c r="G86" s="45" t="n">
        <v>0</v>
      </c>
      <c r="H86" s="45" t="n">
        <v>0</v>
      </c>
      <c r="I86" s="45" t="n">
        <v>0</v>
      </c>
      <c r="J86" s="45" t="n">
        <v>0</v>
      </c>
      <c r="K86" s="45" t="n">
        <v>0</v>
      </c>
      <c r="L86" s="45" t="n">
        <v>0</v>
      </c>
      <c r="M86" s="45" t="n">
        <v>0</v>
      </c>
      <c r="N86" s="45" t="n">
        <f aca="false">M86</f>
        <v>0</v>
      </c>
      <c r="O86" s="45" t="n">
        <f aca="false">N86</f>
        <v>0</v>
      </c>
      <c r="P86" s="45" t="n">
        <f aca="false">O86</f>
        <v>0</v>
      </c>
      <c r="Q86" s="45" t="n">
        <f aca="false">P86</f>
        <v>0</v>
      </c>
      <c r="R86" s="45" t="n">
        <f aca="false">Q86</f>
        <v>0</v>
      </c>
      <c r="S86" s="45" t="s">
        <v>318</v>
      </c>
    </row>
    <row r="87" s="46" customFormat="true" ht="15" hidden="false" customHeight="false" outlineLevel="0" collapsed="false">
      <c r="A87" s="27" t="s">
        <v>305</v>
      </c>
      <c r="B87" s="45" t="s">
        <v>28</v>
      </c>
      <c r="C87" s="45" t="str">
        <f aca="false">VLOOKUP(B87,Lista_de_Parâmetros!A:D,3,0)</f>
        <v>reais</v>
      </c>
      <c r="D87" s="45" t="str">
        <f aca="false">VLOOKUP(B87,Lista_de_Parâmetros!A:D,4,0)</f>
        <v>Custo médio com reabilitação de funcionários.</v>
      </c>
      <c r="E87" s="45" t="str">
        <f aca="false">VLOOKUP(B87,Lista_de_Parâmetros!A:E,5,0)</f>
        <v>Despesas/Custos</v>
      </c>
      <c r="F87" s="45" t="s">
        <v>316</v>
      </c>
      <c r="G87" s="45" t="n">
        <v>0</v>
      </c>
      <c r="H87" s="45" t="n">
        <v>0</v>
      </c>
      <c r="I87" s="45" t="n">
        <v>0</v>
      </c>
      <c r="J87" s="45" t="n">
        <v>0</v>
      </c>
      <c r="K87" s="45" t="n">
        <v>0</v>
      </c>
      <c r="L87" s="45" t="n">
        <v>0</v>
      </c>
      <c r="M87" s="45" t="n">
        <v>0</v>
      </c>
      <c r="N87" s="45" t="n">
        <f aca="false">M87</f>
        <v>0</v>
      </c>
      <c r="O87" s="45" t="n">
        <f aca="false">N87</f>
        <v>0</v>
      </c>
      <c r="P87" s="45" t="n">
        <f aca="false">O87</f>
        <v>0</v>
      </c>
      <c r="Q87" s="45" t="n">
        <f aca="false">P87</f>
        <v>0</v>
      </c>
      <c r="R87" s="45" t="n">
        <f aca="false">Q87</f>
        <v>0</v>
      </c>
      <c r="S87" s="45" t="s">
        <v>318</v>
      </c>
    </row>
    <row r="88" s="36" customFormat="true" ht="15" hidden="false" customHeight="false" outlineLevel="0" collapsed="false">
      <c r="A88" s="27" t="s">
        <v>335</v>
      </c>
      <c r="B88" s="36" t="s">
        <v>336</v>
      </c>
      <c r="C88" s="36" t="str">
        <f aca="false">VLOOKUP(B88,Lista_de_Parâmetros!A:D,3,0)</f>
        <v>reais</v>
      </c>
      <c r="D88" s="36" t="str">
        <f aca="false">VLOOKUP(B88,Lista_de_Parâmetros!A:D,4,0)</f>
        <v>Redução do custo unitário médio da peça em função da iniciativa.</v>
      </c>
      <c r="E88" s="36" t="str">
        <f aca="false">VLOOKUP(B88,Lista_de_Parâmetros!A:E,5,0)</f>
        <v>Empresa/Operacionais</v>
      </c>
      <c r="F88" s="36" t="s">
        <v>316</v>
      </c>
      <c r="S88" s="36" t="s">
        <v>318</v>
      </c>
    </row>
    <row r="89" s="36" customFormat="true" ht="15" hidden="false" customHeight="false" outlineLevel="0" collapsed="false">
      <c r="A89" s="27" t="s">
        <v>335</v>
      </c>
      <c r="B89" s="36" t="s">
        <v>193</v>
      </c>
      <c r="C89" s="36" t="str">
        <f aca="false">VLOOKUP(B89,Lista_de_Parâmetros!A:D,3,0)</f>
        <v>%</v>
      </c>
      <c r="D89" s="36" t="str">
        <f aca="false">VLOOKUP(B89,Lista_de_Parâmetros!A:D,4,0)</f>
        <v>Variação percentual do volume de vendas observado pelo aumento da qualidade do produto, propiciado pela iniciativa.</v>
      </c>
      <c r="E89" s="36" t="str">
        <f aca="false">VLOOKUP(B89,Lista_de_Parâmetros!A:E,5,0)</f>
        <v>Empresa/Operacionais</v>
      </c>
      <c r="F89" s="36" t="s">
        <v>316</v>
      </c>
      <c r="S89" s="36" t="s">
        <v>318</v>
      </c>
    </row>
    <row r="90" customFormat="false" ht="15" hidden="false" customHeight="false" outlineLevel="0" collapsed="false">
      <c r="A90" s="27" t="s">
        <v>286</v>
      </c>
      <c r="B90" s="30" t="s">
        <v>29</v>
      </c>
      <c r="C90" s="30" t="str">
        <f aca="false">VLOOKUP(B90,Lista_de_Parâmetros!A:D,3,0)</f>
        <v>reais / dia</v>
      </c>
      <c r="D90" s="30" t="str">
        <f aca="false">VLOOKUP(B90,Lista_de_Parâmetros!A:D,4,0)</f>
        <v>Custo Médio de Substituição por Unidade de Tempo. Cada 1 dia acrescenta X reais de custo em turnover.</v>
      </c>
      <c r="E90" s="30" t="str">
        <f aca="false">VLOOKUP(B90,Lista_de_Parâmetros!A:E,5,0)</f>
        <v>Despesas/Custos</v>
      </c>
      <c r="F90" s="30" t="s">
        <v>316</v>
      </c>
      <c r="G90" s="30"/>
      <c r="H90" s="30"/>
      <c r="I90" s="30"/>
      <c r="J90" s="30"/>
      <c r="K90" s="30"/>
      <c r="L90" s="30"/>
      <c r="M90" s="30" t="n">
        <f aca="false">765/M81</f>
        <v>23.90625</v>
      </c>
      <c r="N90" s="30"/>
      <c r="O90" s="30"/>
      <c r="P90" s="30"/>
      <c r="Q90" s="30"/>
      <c r="R90" s="30"/>
      <c r="S90" s="30" t="s">
        <v>318</v>
      </c>
    </row>
    <row r="91" customFormat="false" ht="15" hidden="false" customHeight="false" outlineLevel="0" collapsed="false">
      <c r="A91" s="27" t="s">
        <v>335</v>
      </c>
      <c r="B91" s="36" t="s">
        <v>156</v>
      </c>
      <c r="C91" s="36" t="str">
        <f aca="false">VLOOKUP(B91,Lista_de_Parâmetros!A:D,3,0)</f>
        <v>reais</v>
      </c>
      <c r="D91" s="36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6" t="str">
        <f aca="false">VLOOKUP(B91,Lista_de_Parâmetros!A:E,5,0)</f>
        <v>Empresa/Operacionais</v>
      </c>
      <c r="F91" s="36" t="s">
        <v>316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 t="s">
        <v>318</v>
      </c>
    </row>
    <row r="92" customFormat="false" ht="15" hidden="false" customHeight="false" outlineLevel="0" collapsed="false">
      <c r="A92" s="27" t="s">
        <v>286</v>
      </c>
      <c r="B92" s="0" t="s">
        <v>337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316</v>
      </c>
      <c r="M92" s="0" t="s">
        <v>338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318</v>
      </c>
    </row>
    <row r="93" customFormat="false" ht="15" hidden="false" customHeight="false" outlineLevel="0" collapsed="false">
      <c r="A93" s="27" t="s">
        <v>286</v>
      </c>
      <c r="B93" s="30" t="s">
        <v>6</v>
      </c>
      <c r="C93" s="30" t="e">
        <f aca="false">VLOOKUP(B93,Lista_de_Parâmetros!A:D,3,0)</f>
        <v>#N/A</v>
      </c>
      <c r="D93" s="30" t="e">
        <f aca="false">VLOOKUP(B93,Lista_de_Parâmetros!A:D,4,0)</f>
        <v>#N/A</v>
      </c>
      <c r="E93" s="30" t="e">
        <f aca="false">VLOOKUP(B93,Lista_de_Parâmetros!A:E,5,0)</f>
        <v>#N/A</v>
      </c>
      <c r="F93" s="30" t="s">
        <v>325</v>
      </c>
      <c r="G93" s="30"/>
      <c r="H93" s="30"/>
      <c r="I93" s="30"/>
      <c r="J93" s="30"/>
      <c r="K93" s="30" t="n">
        <v>55790923.51</v>
      </c>
      <c r="L93" s="30" t="n">
        <v>65678114.1</v>
      </c>
      <c r="M93" s="30" t="n">
        <f aca="false">L93</f>
        <v>65678114.1</v>
      </c>
      <c r="N93" s="30" t="n">
        <f aca="false">M93</f>
        <v>65678114.1</v>
      </c>
      <c r="O93" s="30" t="n">
        <f aca="false">N93</f>
        <v>65678114.1</v>
      </c>
      <c r="P93" s="30" t="n">
        <f aca="false">O93</f>
        <v>65678114.1</v>
      </c>
      <c r="Q93" s="30" t="n">
        <f aca="false">P93</f>
        <v>65678114.1</v>
      </c>
      <c r="R93" s="30" t="n">
        <f aca="false">Q93</f>
        <v>65678114.1</v>
      </c>
      <c r="S93" s="30" t="s">
        <v>326</v>
      </c>
    </row>
    <row r="94" customFormat="false" ht="15" hidden="false" customHeight="false" outlineLevel="0" collapsed="false">
      <c r="A94" s="27" t="s">
        <v>286</v>
      </c>
      <c r="B94" s="30" t="s">
        <v>10</v>
      </c>
      <c r="C94" s="30" t="str">
        <f aca="false">VLOOKUP(B94,Lista_de_Parâmetros!A:D,3,0)</f>
        <v>horas</v>
      </c>
      <c r="D94" s="30" t="str">
        <f aca="false">VLOOKUP(B94,Lista_de_Parâmetros!A:D,4,0)</f>
        <v>Horas trabalhadas por dia.</v>
      </c>
      <c r="E94" s="30" t="str">
        <f aca="false">VLOOKUP(B94,Lista_de_Parâmetros!A:E,5,0)</f>
        <v>Empresa/Operacionais</v>
      </c>
      <c r="F94" s="30" t="s">
        <v>325</v>
      </c>
      <c r="G94" s="30" t="n">
        <v>8.8</v>
      </c>
      <c r="H94" s="30" t="n">
        <v>8.8</v>
      </c>
      <c r="I94" s="30" t="n">
        <v>8.8</v>
      </c>
      <c r="J94" s="30" t="n">
        <v>8.8</v>
      </c>
      <c r="K94" s="30" t="n">
        <v>8.8</v>
      </c>
      <c r="L94" s="30" t="n">
        <v>8.8</v>
      </c>
      <c r="M94" s="30" t="n">
        <v>8.8</v>
      </c>
      <c r="N94" s="30" t="n">
        <v>8.8</v>
      </c>
      <c r="O94" s="30" t="n">
        <v>8.8</v>
      </c>
      <c r="P94" s="30" t="n">
        <v>8.8</v>
      </c>
      <c r="Q94" s="30" t="n">
        <v>8.8</v>
      </c>
      <c r="R94" s="30" t="n">
        <v>8.8</v>
      </c>
      <c r="S94" s="30" t="s">
        <v>326</v>
      </c>
    </row>
    <row r="95" customFormat="false" ht="15" hidden="false" customHeight="false" outlineLevel="0" collapsed="false">
      <c r="A95" s="27" t="s">
        <v>286</v>
      </c>
      <c r="B95" s="30" t="s">
        <v>11</v>
      </c>
      <c r="C95" s="30" t="str">
        <f aca="false">VLOOKUP(B95,Lista_de_Parâmetros!A:D,3,0)</f>
        <v>reais</v>
      </c>
      <c r="D95" s="30" t="str">
        <f aca="false">VLOOKUP(B95,Lista_de_Parâmetros!A:D,4,0)</f>
        <v>Custo em mão de obra média horário.</v>
      </c>
      <c r="E95" s="30" t="str">
        <f aca="false">VLOOKUP(B95,Lista_de_Parâmetros!A:E,5,0)</f>
        <v>Despesas/Custos</v>
      </c>
      <c r="F95" s="30" t="s">
        <v>325</v>
      </c>
      <c r="G95" s="30"/>
      <c r="H95" s="30"/>
      <c r="I95" s="30"/>
      <c r="J95" s="30"/>
      <c r="K95" s="30"/>
      <c r="L95" s="30"/>
      <c r="M95" s="30"/>
      <c r="N95" s="30" t="n">
        <v>22.8</v>
      </c>
      <c r="O95" s="30" t="n">
        <v>22.8</v>
      </c>
      <c r="P95" s="30" t="n">
        <v>22.8</v>
      </c>
      <c r="Q95" s="30" t="n">
        <v>22.8</v>
      </c>
      <c r="R95" s="30" t="n">
        <v>22.8</v>
      </c>
      <c r="S95" s="30" t="s">
        <v>326</v>
      </c>
    </row>
    <row r="96" customFormat="false" ht="15" hidden="false" customHeight="false" outlineLevel="0" collapsed="false">
      <c r="A96" s="27" t="s">
        <v>286</v>
      </c>
      <c r="B96" s="36" t="s">
        <v>172</v>
      </c>
      <c r="C96" s="36" t="str">
        <f aca="false">VLOOKUP(B96,Lista_de_Parâmetros!A:D,3,0)</f>
        <v>Binário (0=não atende; 1=atende)</v>
      </c>
      <c r="D96" s="36" t="str">
        <f aca="false">VLOOKUP(B96,Lista_de_Parâmetros!A:D,4,0)</f>
        <v>Variável que indica a projeção de uma crise no ano em questão.</v>
      </c>
      <c r="E96" s="36" t="str">
        <f aca="false">VLOOKUP(B96,Lista_de_Parâmetros!A:E,5,0)</f>
        <v>Contexto Externo</v>
      </c>
      <c r="F96" s="36" t="s">
        <v>325</v>
      </c>
      <c r="G96" s="36" t="n">
        <v>0</v>
      </c>
      <c r="H96" s="36" t="n">
        <v>0</v>
      </c>
      <c r="I96" s="36" t="n">
        <v>0</v>
      </c>
      <c r="J96" s="36" t="n">
        <v>0</v>
      </c>
      <c r="K96" s="36" t="n">
        <v>0</v>
      </c>
      <c r="L96" s="36" t="n">
        <v>0</v>
      </c>
      <c r="M96" s="36" t="n">
        <v>0</v>
      </c>
      <c r="N96" s="36" t="n">
        <v>0</v>
      </c>
      <c r="O96" s="36" t="n">
        <v>0</v>
      </c>
      <c r="P96" s="36" t="n">
        <v>0</v>
      </c>
      <c r="Q96" s="36" t="n">
        <v>0</v>
      </c>
      <c r="R96" s="36" t="n">
        <v>0</v>
      </c>
      <c r="S96" s="36" t="s">
        <v>326</v>
      </c>
    </row>
    <row r="97" customFormat="false" ht="15" hidden="false" customHeight="false" outlineLevel="0" collapsed="false">
      <c r="A97" s="27" t="s">
        <v>286</v>
      </c>
      <c r="B97" s="36" t="s">
        <v>173</v>
      </c>
      <c r="C97" s="36" t="str">
        <f aca="false">VLOOKUP(B97,Lista_de_Parâmetros!A:D,3,0)</f>
        <v>%</v>
      </c>
      <c r="D97" s="36" t="str">
        <f aca="false">VLOOKUP(B97,Lista_de_Parâmetros!A:D,4,0)</f>
        <v>Fator multiplicativo relacionado à ocorrência de uma crise financeira.</v>
      </c>
      <c r="E97" s="36" t="str">
        <f aca="false">VLOOKUP(B97,Lista_de_Parâmetros!A:E,5,0)</f>
        <v>Contexto Externo</v>
      </c>
      <c r="F97" s="36" t="s">
        <v>325</v>
      </c>
      <c r="G97" s="36" t="n">
        <v>0.1</v>
      </c>
      <c r="H97" s="36" t="n">
        <f aca="false">G97</f>
        <v>0.1</v>
      </c>
      <c r="I97" s="36" t="n">
        <f aca="false">H97</f>
        <v>0.1</v>
      </c>
      <c r="J97" s="36" t="n">
        <f aca="false">I97</f>
        <v>0.1</v>
      </c>
      <c r="K97" s="36" t="n">
        <f aca="false">J97</f>
        <v>0.1</v>
      </c>
      <c r="L97" s="36" t="n">
        <f aca="false">K97</f>
        <v>0.1</v>
      </c>
      <c r="M97" s="36" t="n">
        <f aca="false">L97</f>
        <v>0.1</v>
      </c>
      <c r="N97" s="36" t="n">
        <f aca="false">M97</f>
        <v>0.1</v>
      </c>
      <c r="O97" s="36" t="n">
        <f aca="false">N97</f>
        <v>0.1</v>
      </c>
      <c r="P97" s="36" t="n">
        <f aca="false">O97</f>
        <v>0.1</v>
      </c>
      <c r="Q97" s="36" t="n">
        <f aca="false">P97</f>
        <v>0.1</v>
      </c>
      <c r="R97" s="36" t="n">
        <f aca="false">Q97</f>
        <v>0.1</v>
      </c>
      <c r="S97" s="36" t="s">
        <v>326</v>
      </c>
    </row>
    <row r="98" s="28" customFormat="true" ht="15" hidden="false" customHeight="false" outlineLevel="0" collapsed="false">
      <c r="A98" s="27" t="s">
        <v>286</v>
      </c>
      <c r="B98" s="30" t="s">
        <v>16</v>
      </c>
      <c r="C98" s="30" t="str">
        <f aca="false">VLOOKUP(B98,Lista_de_Parâmetros!A:D,3,0)</f>
        <v>número de desligamentos</v>
      </c>
      <c r="D98" s="30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30" t="str">
        <f aca="false">VLOOKUP(B98,Lista_de_Parâmetros!A:E,5,0)</f>
        <v>Empresa/Operacionais</v>
      </c>
      <c r="F98" s="30" t="s">
        <v>325</v>
      </c>
      <c r="G98" s="30"/>
      <c r="H98" s="30"/>
      <c r="I98" s="30"/>
      <c r="J98" s="30"/>
      <c r="K98" s="30" t="n">
        <v>1280</v>
      </c>
      <c r="L98" s="30" t="n">
        <v>202</v>
      </c>
      <c r="M98" s="30"/>
      <c r="N98" s="30" t="n">
        <v>300</v>
      </c>
      <c r="O98" s="30" t="n">
        <f aca="false">N98</f>
        <v>300</v>
      </c>
      <c r="P98" s="30" t="n">
        <f aca="false">O98</f>
        <v>300</v>
      </c>
      <c r="Q98" s="30" t="n">
        <f aca="false">P98</f>
        <v>300</v>
      </c>
      <c r="R98" s="30" t="n">
        <f aca="false">Q98</f>
        <v>300</v>
      </c>
      <c r="S98" s="30" t="s">
        <v>326</v>
      </c>
    </row>
    <row r="99" s="28" customFormat="true" ht="15" hidden="false" customHeight="false" outlineLevel="0" collapsed="false">
      <c r="A99" s="27" t="s">
        <v>305</v>
      </c>
      <c r="B99" s="30" t="s">
        <v>339</v>
      </c>
      <c r="C99" s="30" t="str">
        <f aca="false">VLOOKUP(B99,Lista_de_Parâmetros!A:D,3,0)</f>
        <v>número de desligados iniciais</v>
      </c>
      <c r="D99" s="30" t="str">
        <f aca="false">VLOOKUP(B99,Lista_de_Parâmetros!A:D,4,0)</f>
        <v>Número de funcionários desligados inicialmente.</v>
      </c>
      <c r="E99" s="30" t="str">
        <f aca="false">VLOOKUP(B99,Lista_de_Parâmetros!A:E,5,0)</f>
        <v>Empresa/Operacionais</v>
      </c>
      <c r="F99" s="30" t="s">
        <v>325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  <c r="Q99" s="30" t="n">
        <v>0</v>
      </c>
      <c r="R99" s="30" t="n">
        <v>0</v>
      </c>
      <c r="S99" s="30" t="s">
        <v>326</v>
      </c>
    </row>
    <row r="100" s="28" customFormat="true" ht="15" hidden="false" customHeight="false" outlineLevel="0" collapsed="false">
      <c r="A100" s="27" t="s">
        <v>286</v>
      </c>
      <c r="B100" s="30" t="s">
        <v>17</v>
      </c>
      <c r="C100" s="30" t="str">
        <f aca="false">VLOOKUP(B100,Lista_de_Parâmetros!A:D,3,0)</f>
        <v>reais</v>
      </c>
      <c r="D100" s="30" t="str">
        <f aca="false">VLOOKUP(B100,Lista_de_Parâmetros!A:D,4,0)</f>
        <v>Despesas com plano iniciais com plano de saúde.</v>
      </c>
      <c r="E100" s="30" t="str">
        <f aca="false">VLOOKUP(B100,Lista_de_Parâmetros!A:E,5,0)</f>
        <v>Despesas/Custos</v>
      </c>
      <c r="F100" s="30" t="s">
        <v>325</v>
      </c>
      <c r="G100" s="30"/>
      <c r="H100" s="30"/>
      <c r="I100" s="30"/>
      <c r="J100" s="30"/>
      <c r="K100" s="30" t="n">
        <v>2409955.35</v>
      </c>
      <c r="L100" s="30" t="n">
        <v>2522743.88</v>
      </c>
      <c r="M100" s="30" t="n">
        <f aca="false">L100</f>
        <v>2522743.88</v>
      </c>
      <c r="N100" s="30" t="n">
        <f aca="false">M100</f>
        <v>2522743.88</v>
      </c>
      <c r="O100" s="30" t="n">
        <f aca="false">N100</f>
        <v>2522743.88</v>
      </c>
      <c r="P100" s="30" t="n">
        <f aca="false">O100</f>
        <v>2522743.88</v>
      </c>
      <c r="Q100" s="30" t="n">
        <f aca="false">P100</f>
        <v>2522743.88</v>
      </c>
      <c r="R100" s="30" t="n">
        <f aca="false">Q100</f>
        <v>2522743.88</v>
      </c>
      <c r="S100" s="30" t="s">
        <v>326</v>
      </c>
    </row>
    <row r="101" customFormat="false" ht="15" hidden="false" customHeight="false" outlineLevel="0" collapsed="false">
      <c r="A101" s="27" t="s">
        <v>335</v>
      </c>
      <c r="B101" s="46" t="s">
        <v>340</v>
      </c>
      <c r="C101" s="46" t="str">
        <f aca="false">VLOOKUP(B101,Lista_de_Parâmetros!A:D,3,0)</f>
        <v>quantidade</v>
      </c>
      <c r="D101" s="46" t="str">
        <f aca="false">VLOOKUP(B101,Lista_de_Parâmetros!A:D,4,0)</f>
        <v>Produção projetada para o futuro.</v>
      </c>
      <c r="E101" s="46" t="str">
        <f aca="false">VLOOKUP(B101,Lista_de_Parâmetros!A:E,5,0)</f>
        <v>Empresa/Operacionais</v>
      </c>
      <c r="F101" s="46" t="s">
        <v>325</v>
      </c>
      <c r="G101" s="46" t="n">
        <v>1</v>
      </c>
      <c r="H101" s="46" t="n">
        <f aca="false">G101</f>
        <v>1</v>
      </c>
      <c r="I101" s="46" t="n">
        <f aca="false">H101</f>
        <v>1</v>
      </c>
      <c r="J101" s="46" t="n">
        <f aca="false">I101</f>
        <v>1</v>
      </c>
      <c r="K101" s="46" t="n">
        <f aca="false">J101</f>
        <v>1</v>
      </c>
      <c r="L101" s="46" t="n">
        <f aca="false">K101</f>
        <v>1</v>
      </c>
      <c r="M101" s="46" t="n">
        <f aca="false">L101</f>
        <v>1</v>
      </c>
      <c r="N101" s="46" t="n">
        <f aca="false">M101</f>
        <v>1</v>
      </c>
      <c r="O101" s="46" t="n">
        <f aca="false">N101</f>
        <v>1</v>
      </c>
      <c r="P101" s="46" t="n">
        <f aca="false">O101</f>
        <v>1</v>
      </c>
      <c r="Q101" s="46" t="n">
        <f aca="false">P101</f>
        <v>1</v>
      </c>
      <c r="R101" s="46" t="n">
        <f aca="false">Q101</f>
        <v>1</v>
      </c>
      <c r="S101" s="46" t="s">
        <v>326</v>
      </c>
    </row>
    <row r="102" customFormat="false" ht="15" hidden="false" customHeight="false" outlineLevel="0" collapsed="false">
      <c r="A102" s="27" t="s">
        <v>335</v>
      </c>
      <c r="B102" s="46" t="s">
        <v>341</v>
      </c>
      <c r="C102" s="46" t="str">
        <f aca="false">VLOOKUP(B102,Lista_de_Parâmetros!A:D,3,0)</f>
        <v>reais</v>
      </c>
      <c r="D102" s="46" t="str">
        <f aca="false">VLOOKUP(B102,Lista_de_Parâmetros!A:D,4,0)</f>
        <v>Margem média de contribuição unitária no período .</v>
      </c>
      <c r="E102" s="46" t="str">
        <f aca="false">VLOOKUP(B102,Lista_de_Parâmetros!A:E,5,0)</f>
        <v>Empresa/Operacionais</v>
      </c>
      <c r="F102" s="46" t="s">
        <v>325</v>
      </c>
      <c r="G102" s="46" t="n">
        <v>1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 t="s">
        <v>326</v>
      </c>
    </row>
    <row r="103" s="28" customFormat="true" ht="15" hidden="false" customHeight="false" outlineLevel="0" collapsed="false">
      <c r="A103" s="27" t="s">
        <v>335</v>
      </c>
      <c r="B103" s="36" t="s">
        <v>342</v>
      </c>
      <c r="C103" s="36" t="str">
        <f aca="false">VLOOKUP(B103,Lista_de_Parâmetros!A:D,3,0)</f>
        <v>adimensional</v>
      </c>
      <c r="D103" s="36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6" t="str">
        <f aca="false">VLOOKUP(B103,Lista_de_Parâmetros!A:E,5,0)</f>
        <v>Empresa/Operacionais</v>
      </c>
      <c r="F103" s="36" t="s">
        <v>325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 t="s">
        <v>326</v>
      </c>
    </row>
    <row r="104" s="28" customFormat="true" ht="15" hidden="false" customHeight="false" outlineLevel="0" collapsed="false">
      <c r="A104" s="27" t="s">
        <v>335</v>
      </c>
      <c r="B104" s="36" t="s">
        <v>343</v>
      </c>
      <c r="C104" s="36" t="str">
        <f aca="false">VLOOKUP(B104,Lista_de_Parâmetros!A:D,3,0)</f>
        <v>adimensional</v>
      </c>
      <c r="D104" s="36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6" t="str">
        <f aca="false">VLOOKUP(B104,Lista_de_Parâmetros!A:E,5,0)</f>
        <v>Empresa/Operacionais</v>
      </c>
      <c r="F104" s="36" t="s">
        <v>325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 t="s">
        <v>326</v>
      </c>
    </row>
    <row r="105" customFormat="false" ht="15" hidden="false" customHeight="false" outlineLevel="0" collapsed="false">
      <c r="A105" s="27" t="s">
        <v>286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325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344</v>
      </c>
    </row>
    <row r="106" s="28" customFormat="true" ht="15" hidden="false" customHeight="false" outlineLevel="0" collapsed="false">
      <c r="A106" s="27" t="s">
        <v>335</v>
      </c>
      <c r="B106" s="1" t="s">
        <v>345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325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344</v>
      </c>
    </row>
    <row r="108" customFormat="false" ht="15" hidden="false" customHeight="false" outlineLevel="0" collapsed="false">
      <c r="A108" s="0"/>
      <c r="B108" s="27" t="n">
        <f aca="false">COUNTIF(A2:A105,"OK")</f>
        <v>67</v>
      </c>
      <c r="C108" s="0" t="s">
        <v>286</v>
      </c>
      <c r="Q108" s="0"/>
      <c r="R108" s="0"/>
    </row>
    <row r="109" customFormat="false" ht="15" hidden="false" customHeight="false" outlineLevel="0" collapsed="false">
      <c r="A109" s="0"/>
      <c r="B109" s="27" t="n">
        <f aca="false">COUNTIF(A2:A105,"NA")</f>
        <v>25</v>
      </c>
      <c r="C109" s="0" t="s">
        <v>305</v>
      </c>
      <c r="Q109" s="0"/>
      <c r="R109" s="0"/>
    </row>
    <row r="110" s="1" customFormat="true" ht="15" hidden="false" customHeight="false" outlineLevel="0" collapsed="false">
      <c r="A110" s="27"/>
      <c r="B110" s="27" t="n">
        <f aca="false">COUNTIF(A2:A105,"NOK")</f>
        <v>7</v>
      </c>
      <c r="C110" s="1" t="s">
        <v>335</v>
      </c>
    </row>
    <row r="111" customFormat="false" ht="15" hidden="false" customHeight="false" outlineLevel="0" collapsed="false">
      <c r="C111" s="0" t="s">
        <v>346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4.4336734693878"/>
    <col collapsed="false" hidden="false" max="1025" min="2" style="0" width="8.36734693877551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22" t="n">
        <f aca="false">Ano_Inicial</f>
        <v>2018</v>
      </c>
      <c r="C2" s="22" t="e">
        <f aca="false">IFERROR(IF(B2+1&lt;=Anos_a_Serem_Simulados+Ano_Inicial-1,B2+1,""),"")</f>
        <v>#VALUE!</v>
      </c>
      <c r="D2" s="22" t="e">
        <f aca="false">IFERROR(IF(C2+1&lt;=Anos_a_Serem_Simulados+Ano_Inicial-1,C2+1,""),"")</f>
        <v>#VALUE!</v>
      </c>
      <c r="E2" s="22" t="e">
        <f aca="false">IFERROR(IF(D2+1&lt;=Anos_a_Serem_Simulados+Ano_Inicial-1,D2+1,""),"")</f>
        <v>#VALUE!</v>
      </c>
      <c r="F2" s="22" t="e">
        <f aca="false">IFERROR(IF(E2+1&lt;=Anos_a_Serem_Simulados+Ano_Inicial-1,E2+1,""),"")</f>
        <v>#VALUE!</v>
      </c>
      <c r="G2" s="47"/>
    </row>
    <row r="3" customFormat="false" ht="15" hidden="false" customHeight="false" outlineLevel="0" collapsed="false">
      <c r="A3" s="1" t="s">
        <v>4</v>
      </c>
      <c r="B3" s="47" t="n">
        <f aca="false">VLOOKUP($A3,Historico!$B:$R,B$1,0)</f>
        <v>1857</v>
      </c>
      <c r="C3" s="47" t="n">
        <f aca="false">VLOOKUP($A3,Historico!$B:$R,C$1,0)</f>
        <v>1857</v>
      </c>
      <c r="D3" s="47" t="n">
        <f aca="false">VLOOKUP($A3,Historico!$B:$R,D$1,0)</f>
        <v>1857</v>
      </c>
      <c r="E3" s="47" t="n">
        <f aca="false">VLOOKUP($A3,Historico!$B:$R,E$1,0)</f>
        <v>1857</v>
      </c>
      <c r="F3" s="47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7" t="n">
        <f aca="false">VLOOKUP($A4,Historico!$B:$R,B$1,0)</f>
        <v>65678114.1</v>
      </c>
      <c r="C4" s="47" t="n">
        <f aca="false">VLOOKUP($A4,Historico!$B:$R,C$1,0)</f>
        <v>65678114.1</v>
      </c>
      <c r="D4" s="47" t="n">
        <f aca="false">VLOOKUP($A4,Historico!$B:$R,D$1,0)</f>
        <v>65678114.1</v>
      </c>
      <c r="E4" s="47" t="n">
        <f aca="false">VLOOKUP($A4,Historico!$B:$R,E$1,0)</f>
        <v>65678114.1</v>
      </c>
      <c r="F4" s="47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7" t="n">
        <f aca="false">VLOOKUP($A5,Historico!$B:$R,B$1,0)</f>
        <v>0.03</v>
      </c>
      <c r="C5" s="47" t="n">
        <f aca="false">VLOOKUP($A5,Historico!$B:$R,C$1,0)</f>
        <v>0.03</v>
      </c>
      <c r="D5" s="47" t="n">
        <f aca="false">VLOOKUP($A5,Historico!$B:$R,D$1,0)</f>
        <v>0.03</v>
      </c>
      <c r="E5" s="47" t="n">
        <f aca="false">VLOOKUP($A5,Historico!$B:$R,E$1,0)</f>
        <v>0.03</v>
      </c>
      <c r="F5" s="47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7" t="n">
        <f aca="false">VLOOKUP($A6,Historico!$B:$R,B$1,0)</f>
        <v>8.8</v>
      </c>
      <c r="C6" s="47" t="n">
        <f aca="false">VLOOKUP($A6,Historico!$B:$R,C$1,0)</f>
        <v>8.8</v>
      </c>
      <c r="D6" s="47" t="n">
        <f aca="false">VLOOKUP($A6,Historico!$B:$R,D$1,0)</f>
        <v>8.8</v>
      </c>
      <c r="E6" s="47" t="n">
        <f aca="false">VLOOKUP($A6,Historico!$B:$R,E$1,0)</f>
        <v>8.8</v>
      </c>
      <c r="F6" s="47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7" t="n">
        <f aca="false">VLOOKUP($A7,Historico!$B:$R,B$1,0)</f>
        <v>22.8</v>
      </c>
      <c r="C7" s="47" t="n">
        <f aca="false">VLOOKUP($A7,Historico!$B:$R,C$1,0)</f>
        <v>22.8</v>
      </c>
      <c r="D7" s="47" t="n">
        <f aca="false">VLOOKUP($A7,Historico!$B:$R,D$1,0)</f>
        <v>22.8</v>
      </c>
      <c r="E7" s="47" t="n">
        <f aca="false">VLOOKUP($A7,Historico!$B:$R,E$1,0)</f>
        <v>22.8</v>
      </c>
      <c r="F7" s="47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7" t="n">
        <f aca="false">VLOOKUP($A8,Historico!$B:$R,B$1,0)</f>
        <v>0</v>
      </c>
      <c r="C8" s="47" t="n">
        <f aca="false">VLOOKUP($A8,Historico!$B:$R,C$1,0)</f>
        <v>0</v>
      </c>
      <c r="D8" s="47" t="n">
        <f aca="false">VLOOKUP($A8,Historico!$B:$R,D$1,0)</f>
        <v>0</v>
      </c>
      <c r="E8" s="47" t="n">
        <f aca="false">VLOOKUP($A8,Historico!$B:$R,E$1,0)</f>
        <v>0</v>
      </c>
      <c r="F8" s="47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7" t="n">
        <f aca="false">VLOOKUP($A9,Historico!$B:$R,B$1,0)</f>
        <v>0.1</v>
      </c>
      <c r="C9" s="47" t="n">
        <f aca="false">VLOOKUP($A9,Historico!$B:$R,C$1,0)</f>
        <v>0.1</v>
      </c>
      <c r="D9" s="47" t="n">
        <f aca="false">VLOOKUP($A9,Historico!$B:$R,D$1,0)</f>
        <v>0.1</v>
      </c>
      <c r="E9" s="47" t="n">
        <f aca="false">VLOOKUP($A9,Historico!$B:$R,E$1,0)</f>
        <v>0.1</v>
      </c>
      <c r="F9" s="47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7" t="n">
        <f aca="false">VLOOKUP($A10,Historico!$B:$R,B$1,0)</f>
        <v>0</v>
      </c>
      <c r="C10" s="47" t="n">
        <f aca="false">VLOOKUP($A10,Historico!$B:$R,C$1,0)</f>
        <v>0</v>
      </c>
      <c r="D10" s="47" t="n">
        <f aca="false">VLOOKUP($A10,Historico!$B:$R,D$1,0)</f>
        <v>0</v>
      </c>
      <c r="E10" s="47" t="n">
        <f aca="false">VLOOKUP($A10,Historico!$B:$R,E$1,0)</f>
        <v>0</v>
      </c>
      <c r="F10" s="47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7" t="n">
        <f aca="false">VLOOKUP($A11,Historico!$B:$R,B$1,0)</f>
        <v>0</v>
      </c>
      <c r="C11" s="47" t="n">
        <f aca="false">VLOOKUP($A11,Historico!$B:$R,C$1,0)</f>
        <v>0</v>
      </c>
      <c r="D11" s="47" t="n">
        <f aca="false">VLOOKUP($A11,Historico!$B:$R,D$1,0)</f>
        <v>0</v>
      </c>
      <c r="E11" s="47" t="n">
        <f aca="false">VLOOKUP($A11,Historico!$B:$R,E$1,0)</f>
        <v>0</v>
      </c>
      <c r="F11" s="47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7" t="n">
        <f aca="false">VLOOKUP($A12,Historico!$B:$R,B$1,0)</f>
        <v>0</v>
      </c>
      <c r="C12" s="47" t="n">
        <f aca="false">VLOOKUP($A12,Historico!$B:$R,C$1,0)</f>
        <v>0</v>
      </c>
      <c r="D12" s="47" t="n">
        <f aca="false">VLOOKUP($A12,Historico!$B:$R,D$1,0)</f>
        <v>0</v>
      </c>
      <c r="E12" s="47" t="n">
        <f aca="false">VLOOKUP($A12,Historico!$B:$R,E$1,0)</f>
        <v>0</v>
      </c>
      <c r="F12" s="47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7" t="n">
        <f aca="false">VLOOKUP($A13,Historico!$B:$R,B$1,0)</f>
        <v>0</v>
      </c>
      <c r="C13" s="47" t="n">
        <f aca="false">VLOOKUP($A13,Historico!$B:$R,C$1,0)</f>
        <v>0</v>
      </c>
      <c r="D13" s="47" t="n">
        <f aca="false">VLOOKUP($A13,Historico!$B:$R,D$1,0)</f>
        <v>0</v>
      </c>
      <c r="E13" s="47" t="n">
        <f aca="false">VLOOKUP($A13,Historico!$B:$R,E$1,0)</f>
        <v>0</v>
      </c>
      <c r="F13" s="47" t="n">
        <f aca="false">VLOOKUP($A13,Historico!$B:$R,F$1,0)</f>
        <v>0</v>
      </c>
    </row>
    <row r="14" customFormat="false" ht="15" hidden="false" customHeight="false" outlineLevel="0" collapsed="false">
      <c r="A14" s="1" t="s">
        <v>306</v>
      </c>
      <c r="B14" s="47" t="n">
        <f aca="false">VLOOKUP($A14,Historico!$B:$R,B$1,0)</f>
        <v>0</v>
      </c>
      <c r="C14" s="47" t="n">
        <f aca="false">VLOOKUP($A14,Historico!$B:$R,C$1,0)</f>
        <v>0</v>
      </c>
      <c r="D14" s="47" t="n">
        <f aca="false">VLOOKUP($A14,Historico!$B:$R,D$1,0)</f>
        <v>0</v>
      </c>
      <c r="E14" s="47" t="n">
        <f aca="false">VLOOKUP($A14,Historico!$B:$R,E$1,0)</f>
        <v>0</v>
      </c>
      <c r="F14" s="47" t="n">
        <f aca="false">VLOOKUP($A14,Historico!$B:$R,F$1,0)</f>
        <v>0</v>
      </c>
    </row>
    <row r="15" customFormat="false" ht="15" hidden="false" customHeight="false" outlineLevel="0" collapsed="false">
      <c r="A15" s="1" t="s">
        <v>307</v>
      </c>
      <c r="B15" s="47" t="n">
        <f aca="false">VLOOKUP($A15,Historico!$B:$R,B$1,0)</f>
        <v>0</v>
      </c>
      <c r="C15" s="47" t="n">
        <f aca="false">VLOOKUP($A15,Historico!$B:$R,C$1,0)</f>
        <v>0</v>
      </c>
      <c r="D15" s="47" t="n">
        <f aca="false">VLOOKUP($A15,Historico!$B:$R,D$1,0)</f>
        <v>0</v>
      </c>
      <c r="E15" s="47" t="n">
        <f aca="false">VLOOKUP($A15,Historico!$B:$R,E$1,0)</f>
        <v>0</v>
      </c>
      <c r="F15" s="47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7" t="n">
        <f aca="false">VLOOKUP($A16,Historico!$B:$R,B$1,0)</f>
        <v>0.01</v>
      </c>
      <c r="C16" s="47" t="n">
        <f aca="false">VLOOKUP($A16,Historico!$B:$R,C$1,0)</f>
        <v>0.02</v>
      </c>
      <c r="D16" s="47" t="n">
        <f aca="false">VLOOKUP($A16,Historico!$B:$R,D$1,0)</f>
        <v>0.03</v>
      </c>
      <c r="E16" s="47" t="n">
        <f aca="false">VLOOKUP($A16,Historico!$B:$R,E$1,0)</f>
        <v>0.03</v>
      </c>
      <c r="F16" s="47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7" t="n">
        <f aca="false">VLOOKUP($A17,Historico!$B:$R,B$1,0)</f>
        <v>300</v>
      </c>
      <c r="C17" s="47" t="n">
        <f aca="false">VLOOKUP($A17,Historico!$B:$R,C$1,0)</f>
        <v>300</v>
      </c>
      <c r="D17" s="47" t="n">
        <f aca="false">VLOOKUP($A17,Historico!$B:$R,D$1,0)</f>
        <v>300</v>
      </c>
      <c r="E17" s="47" t="n">
        <f aca="false">VLOOKUP($A17,Historico!$B:$R,E$1,0)</f>
        <v>300</v>
      </c>
      <c r="F17" s="47" t="n">
        <f aca="false">VLOOKUP($A17,Historico!$B:$R,F$1,0)</f>
        <v>300</v>
      </c>
    </row>
    <row r="18" customFormat="false" ht="15" hidden="false" customHeight="false" outlineLevel="0" collapsed="false">
      <c r="A18" s="1" t="s">
        <v>339</v>
      </c>
      <c r="B18" s="47" t="n">
        <f aca="false">VLOOKUP($A18,Historico!$B:$R,B$1,0)</f>
        <v>0</v>
      </c>
      <c r="C18" s="47" t="n">
        <f aca="false">VLOOKUP($A18,Historico!$B:$R,C$1,0)</f>
        <v>0</v>
      </c>
      <c r="D18" s="47" t="n">
        <f aca="false">VLOOKUP($A18,Historico!$B:$R,D$1,0)</f>
        <v>0</v>
      </c>
      <c r="E18" s="47" t="n">
        <f aca="false">VLOOKUP($A18,Historico!$B:$R,E$1,0)</f>
        <v>0</v>
      </c>
      <c r="F18" s="47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7" t="n">
        <f aca="false">VLOOKUP($A19,Historico!$B:$R,B$1,0)</f>
        <v>2522743.88</v>
      </c>
      <c r="C19" s="47" t="n">
        <f aca="false">VLOOKUP($A19,Historico!$B:$R,C$1,0)</f>
        <v>2522743.88</v>
      </c>
      <c r="D19" s="47" t="n">
        <f aca="false">VLOOKUP($A19,Historico!$B:$R,D$1,0)</f>
        <v>2522743.88</v>
      </c>
      <c r="E19" s="47" t="n">
        <f aca="false">VLOOKUP($A19,Historico!$B:$R,E$1,0)</f>
        <v>2522743.88</v>
      </c>
      <c r="F19" s="47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340</v>
      </c>
      <c r="B20" s="47" t="n">
        <f aca="false">VLOOKUP($A20,Historico!$B:$R,B$1,0)</f>
        <v>1</v>
      </c>
      <c r="C20" s="47" t="n">
        <f aca="false">VLOOKUP($A20,Historico!$B:$R,C$1,0)</f>
        <v>1</v>
      </c>
      <c r="D20" s="47" t="n">
        <f aca="false">VLOOKUP($A20,Historico!$B:$R,D$1,0)</f>
        <v>1</v>
      </c>
      <c r="E20" s="47" t="n">
        <f aca="false">VLOOKUP($A20,Historico!$B:$R,E$1,0)</f>
        <v>1</v>
      </c>
      <c r="F20" s="47" t="n">
        <f aca="false">VLOOKUP($A20,Historico!$B:$R,F$1,0)</f>
        <v>1</v>
      </c>
    </row>
    <row r="21" customFormat="false" ht="15" hidden="false" customHeight="false" outlineLevel="0" collapsed="false">
      <c r="A21" s="1" t="s">
        <v>341</v>
      </c>
      <c r="B21" s="47" t="n">
        <f aca="false">VLOOKUP($A21,Historico!$B:$R,B$1,0)</f>
        <v>0</v>
      </c>
      <c r="C21" s="47" t="n">
        <f aca="false">VLOOKUP($A21,Historico!$B:$R,C$1,0)</f>
        <v>0</v>
      </c>
      <c r="D21" s="47" t="n">
        <f aca="false">VLOOKUP($A21,Historico!$B:$R,D$1,0)</f>
        <v>0</v>
      </c>
      <c r="E21" s="47" t="n">
        <f aca="false">VLOOKUP($A21,Historico!$B:$R,E$1,0)</f>
        <v>0</v>
      </c>
      <c r="F21" s="47" t="n">
        <f aca="false">VLOOKUP($A21,Historico!$B:$R,F$1,0)</f>
        <v>0</v>
      </c>
    </row>
    <row r="22" customFormat="false" ht="15" hidden="false" customHeight="false" outlineLevel="0" collapsed="false">
      <c r="A22" s="2" t="s">
        <v>342</v>
      </c>
      <c r="B22" s="47" t="n">
        <f aca="false">VLOOKUP($A22,Historico!$B:$R,B$1,0)</f>
        <v>0</v>
      </c>
      <c r="C22" s="47" t="n">
        <f aca="false">VLOOKUP($A22,Historico!$B:$R,C$1,0)</f>
        <v>0</v>
      </c>
      <c r="D22" s="47" t="n">
        <f aca="false">VLOOKUP($A22,Historico!$B:$R,D$1,0)</f>
        <v>0</v>
      </c>
      <c r="E22" s="47" t="n">
        <f aca="false">VLOOKUP($A22,Historico!$B:$R,E$1,0)</f>
        <v>0</v>
      </c>
      <c r="F22" s="47" t="n">
        <f aca="false">VLOOKUP($A22,Historico!$B:$R,F$1,0)</f>
        <v>0</v>
      </c>
    </row>
    <row r="23" customFormat="false" ht="15" hidden="false" customHeight="false" outlineLevel="0" collapsed="false">
      <c r="A23" s="2" t="s">
        <v>343</v>
      </c>
      <c r="B23" s="47" t="n">
        <f aca="false">VLOOKUP($A23,Historico!$B:$R,B$1,0)</f>
        <v>0</v>
      </c>
      <c r="C23" s="47" t="n">
        <f aca="false">VLOOKUP($A23,Historico!$B:$R,C$1,0)</f>
        <v>0</v>
      </c>
      <c r="D23" s="47" t="n">
        <f aca="false">VLOOKUP($A23,Historico!$B:$R,D$1,0)</f>
        <v>0</v>
      </c>
      <c r="E23" s="47" t="n">
        <f aca="false">VLOOKUP($A23,Historico!$B:$R,E$1,0)</f>
        <v>0</v>
      </c>
      <c r="F23" s="47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7" t="n">
        <v>0</v>
      </c>
      <c r="C24" s="47" t="n">
        <v>0</v>
      </c>
      <c r="D24" s="47" t="n">
        <v>0</v>
      </c>
      <c r="E24" s="47" t="n">
        <v>0</v>
      </c>
      <c r="F24" s="47" t="n">
        <v>0</v>
      </c>
    </row>
    <row r="25" customFormat="false" ht="15" hidden="false" customHeight="false" outlineLevel="0" collapsed="false">
      <c r="A25" s="1" t="s">
        <v>184</v>
      </c>
      <c r="B25" s="47" t="n">
        <v>0</v>
      </c>
      <c r="C25" s="47" t="n">
        <v>0</v>
      </c>
      <c r="D25" s="47" t="n">
        <v>0</v>
      </c>
      <c r="E25" s="47" t="n">
        <v>0</v>
      </c>
      <c r="F25" s="47" t="n">
        <v>0</v>
      </c>
    </row>
    <row r="26" customFormat="false" ht="15" hidden="false" customHeight="false" outlineLevel="0" collapsed="false">
      <c r="A26" s="1" t="s">
        <v>185</v>
      </c>
      <c r="B26" s="47" t="n">
        <v>0</v>
      </c>
      <c r="C26" s="47" t="n">
        <v>0</v>
      </c>
      <c r="D26" s="47" t="n">
        <v>0</v>
      </c>
      <c r="E26" s="47" t="n">
        <v>0</v>
      </c>
      <c r="F26" s="47" t="n">
        <v>0</v>
      </c>
    </row>
    <row r="27" customFormat="false" ht="15" hidden="false" customHeight="false" outlineLevel="0" collapsed="false">
      <c r="A27" s="1" t="s">
        <v>186</v>
      </c>
      <c r="B27" s="47" t="n">
        <v>0</v>
      </c>
      <c r="C27" s="47" t="n">
        <v>0</v>
      </c>
      <c r="D27" s="47" t="n">
        <v>0</v>
      </c>
      <c r="E27" s="47" t="n">
        <v>0</v>
      </c>
      <c r="F27" s="47" t="n">
        <v>0</v>
      </c>
    </row>
    <row r="28" customFormat="false" ht="15" hidden="false" customHeight="false" outlineLevel="0" collapsed="false">
      <c r="A28" s="1" t="s">
        <v>187</v>
      </c>
      <c r="B28" s="47" t="n">
        <v>0</v>
      </c>
      <c r="C28" s="47" t="n">
        <v>0</v>
      </c>
      <c r="D28" s="47" t="n">
        <v>0</v>
      </c>
      <c r="E28" s="47" t="n">
        <v>0</v>
      </c>
      <c r="F28" s="47" t="n">
        <v>0</v>
      </c>
    </row>
    <row r="29" customFormat="false" ht="15" hidden="false" customHeight="false" outlineLevel="0" collapsed="false">
      <c r="A29" s="1" t="s">
        <v>188</v>
      </c>
      <c r="B29" s="47" t="n">
        <v>0</v>
      </c>
      <c r="C29" s="47" t="n">
        <v>0</v>
      </c>
      <c r="D29" s="47" t="n">
        <v>0</v>
      </c>
      <c r="E29" s="47" t="n">
        <v>0</v>
      </c>
      <c r="F29" s="47" t="n">
        <v>0</v>
      </c>
    </row>
    <row r="30" customFormat="false" ht="15" hidden="false" customHeight="false" outlineLevel="0" collapsed="false">
      <c r="A30" s="1" t="s">
        <v>189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</row>
    <row r="31" customFormat="false" ht="15" hidden="false" customHeight="false" outlineLevel="0" collapsed="false">
      <c r="A31" s="1" t="s">
        <v>190</v>
      </c>
      <c r="B31" s="47" t="n">
        <v>0</v>
      </c>
      <c r="C31" s="47" t="n">
        <v>0</v>
      </c>
      <c r="D31" s="47" t="n">
        <v>0</v>
      </c>
      <c r="E31" s="47" t="n">
        <v>0</v>
      </c>
      <c r="F31" s="47" t="n">
        <v>0</v>
      </c>
    </row>
    <row r="32" customFormat="false" ht="15" hidden="false" customHeight="false" outlineLevel="0" collapsed="false">
      <c r="A32" s="1" t="s">
        <v>191</v>
      </c>
      <c r="B32" s="47" t="n">
        <v>0</v>
      </c>
      <c r="C32" s="47" t="n">
        <v>0</v>
      </c>
      <c r="D32" s="47" t="n">
        <v>0</v>
      </c>
      <c r="E32" s="47" t="n">
        <v>0</v>
      </c>
      <c r="F32" s="47" t="n">
        <v>0</v>
      </c>
    </row>
    <row r="33" customFormat="false" ht="15" hidden="false" customHeight="false" outlineLevel="0" collapsed="false">
      <c r="A33" s="1" t="s">
        <v>192</v>
      </c>
      <c r="B33" s="47" t="n">
        <v>0</v>
      </c>
      <c r="C33" s="47" t="n">
        <v>0</v>
      </c>
      <c r="D33" s="47" t="n">
        <v>0</v>
      </c>
      <c r="E33" s="47" t="n">
        <v>0</v>
      </c>
      <c r="F33" s="47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7" width="7.1530612244898"/>
    <col collapsed="false" hidden="false" max="2" min="2" style="47" width="11.6071428571429"/>
    <col collapsed="false" hidden="false" max="3" min="3" style="47" width="17.280612244898"/>
    <col collapsed="false" hidden="false" max="5" min="4" style="1" width="11.6071428571429"/>
    <col collapsed="false" hidden="false" max="6" min="6" style="1" width="10.530612244898"/>
    <col collapsed="false" hidden="false" max="7" min="7" style="1" width="7.4234693877551"/>
    <col collapsed="false" hidden="false" max="8" min="8" style="1" width="8.77551020408163"/>
    <col collapsed="false" hidden="false" max="14" min="9" style="1" width="11.6071428571429"/>
    <col collapsed="false" hidden="false" max="15" min="15" style="1" width="7.4234693877551"/>
    <col collapsed="false" hidden="false" max="16" min="16" style="1" width="24.4336734693878"/>
    <col collapsed="false" hidden="false" max="17" min="17" style="1" width="18.8979591836735"/>
    <col collapsed="false" hidden="false" max="18" min="18" style="1" width="17.8214285714286"/>
    <col collapsed="false" hidden="false" max="19" min="19" style="1" width="15.9285714285714"/>
    <col collapsed="false" hidden="false" max="20" min="20" style="1" width="17.280612244898"/>
    <col collapsed="false" hidden="false" max="21" min="21" style="1" width="16.1989795918367"/>
    <col collapsed="false" hidden="false" max="22" min="22" style="1" width="15.9285714285714"/>
    <col collapsed="false" hidden="false" max="32" min="23" style="1" width="10.6632653061225"/>
    <col collapsed="false" hidden="false" max="36" min="33" style="1" width="16.469387755102"/>
    <col collapsed="false" hidden="false" max="1025" min="37" style="1" width="7.4234693877551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306</v>
      </c>
      <c r="N1" s="1" t="s">
        <v>307</v>
      </c>
      <c r="O1" s="1" t="s">
        <v>174</v>
      </c>
      <c r="P1" s="1" t="s">
        <v>16</v>
      </c>
      <c r="Q1" s="1" t="s">
        <v>339</v>
      </c>
      <c r="R1" s="1" t="s">
        <v>17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4.3010204081633"/>
    <col collapsed="false" hidden="false" max="2" min="2" style="1" width="7.29081632653061"/>
    <col collapsed="false" hidden="false" max="3" min="3" style="1" width="7.02040816326531"/>
    <col collapsed="false" hidden="false" max="4" min="4" style="0" width="8.36734693877551"/>
    <col collapsed="false" hidden="false" max="5" min="5" style="0" width="6.47959183673469"/>
    <col collapsed="false" hidden="false" max="6" min="6" style="0" width="14.0408163265306"/>
    <col collapsed="false" hidden="false" max="7" min="7" style="0" width="15.6581632653061"/>
    <col collapsed="false" hidden="false" max="8" min="8" style="1" width="11.6071428571429"/>
    <col collapsed="false" hidden="false" max="9" min="9" style="0" width="9.85204081632653"/>
    <col collapsed="false" hidden="true" max="11" min="10" style="1" width="0"/>
    <col collapsed="false" hidden="false" max="12" min="12" style="0" width="9.58673469387755"/>
    <col collapsed="false" hidden="false" max="13" min="13" style="0" width="34.4234693877551"/>
    <col collapsed="false" hidden="false" max="1025" min="14" style="0" width="8.36734693877551"/>
  </cols>
  <sheetData>
    <row r="1" s="1" customFormat="true" ht="15" hidden="false" customHeight="true" outlineLevel="0" collapsed="false">
      <c r="A1" s="48" t="s">
        <v>347</v>
      </c>
      <c r="B1" s="49" t="s">
        <v>348</v>
      </c>
      <c r="C1" s="49"/>
      <c r="D1" s="49" t="s">
        <v>349</v>
      </c>
      <c r="E1" s="49"/>
      <c r="F1" s="49" t="s">
        <v>350</v>
      </c>
      <c r="G1" s="49"/>
      <c r="H1" s="49"/>
      <c r="I1" s="49"/>
      <c r="J1" s="22"/>
      <c r="K1" s="22"/>
    </row>
    <row r="2" customFormat="false" ht="30" hidden="false" customHeight="true" outlineLevel="0" collapsed="false">
      <c r="A2" s="48"/>
      <c r="B2" s="50" t="s">
        <v>351</v>
      </c>
      <c r="C2" s="50" t="s">
        <v>352</v>
      </c>
      <c r="D2" s="50" t="s">
        <v>9</v>
      </c>
      <c r="E2" s="50" t="s">
        <v>353</v>
      </c>
      <c r="F2" s="50" t="s">
        <v>354</v>
      </c>
      <c r="G2" s="50" t="s">
        <v>355</v>
      </c>
      <c r="H2" s="50" t="s">
        <v>356</v>
      </c>
      <c r="I2" s="50" t="s">
        <v>357</v>
      </c>
      <c r="J2" s="2" t="s">
        <v>358</v>
      </c>
      <c r="K2" s="2" t="s">
        <v>359</v>
      </c>
      <c r="L2" s="2" t="s">
        <v>360</v>
      </c>
    </row>
    <row r="3" customFormat="false" ht="15" hidden="false" customHeight="false" outlineLevel="0" collapsed="false">
      <c r="A3" s="0" t="s">
        <v>122</v>
      </c>
      <c r="B3" s="51" t="n">
        <f aca="false">Eventos_ASIS!B2</f>
        <v>0.0254093732354602</v>
      </c>
      <c r="C3" s="51" t="n">
        <f aca="false">Eventos_ASIS!C2</f>
        <v>0.0350916069390562</v>
      </c>
      <c r="D3" s="43" t="n">
        <f aca="false">IFERROR((1-(I3/F3))*Eventos_ASIS!B2,0)</f>
        <v>0.0127046866177301</v>
      </c>
      <c r="E3" s="43" t="n">
        <f aca="false">Eventos_ASIS!C2</f>
        <v>0.0350916069390562</v>
      </c>
      <c r="F3" s="52" t="n">
        <f aca="false">Historico!L2</f>
        <v>45</v>
      </c>
      <c r="G3" s="53" t="n">
        <f aca="false">F3</f>
        <v>45</v>
      </c>
      <c r="H3" s="54" t="n">
        <v>0.5</v>
      </c>
      <c r="I3" s="52" t="n">
        <f aca="false">H3*G3</f>
        <v>22.5</v>
      </c>
      <c r="J3" s="52" t="n">
        <f aca="false">I3/F3</f>
        <v>0.5</v>
      </c>
      <c r="K3" s="52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123</v>
      </c>
      <c r="B4" s="51" t="n">
        <f aca="false">Eventos_ASIS!B3</f>
        <v>0.0152456239412761</v>
      </c>
      <c r="C4" s="51" t="n">
        <f aca="false">Eventos_ASIS!C3</f>
        <v>0.00720890026147054</v>
      </c>
      <c r="D4" s="43" t="n">
        <f aca="false">IFERROR((1-(I4/F4))*Eventos_ASIS!B3,0)</f>
        <v>0.00762281197063806</v>
      </c>
      <c r="E4" s="43" t="n">
        <f aca="false">Eventos_ASIS!C3</f>
        <v>0.00720890026147054</v>
      </c>
      <c r="F4" s="52" t="n">
        <f aca="false">Historico!L3</f>
        <v>27</v>
      </c>
      <c r="G4" s="53" t="n">
        <f aca="false">F4</f>
        <v>27</v>
      </c>
      <c r="H4" s="54" t="n">
        <v>0.5</v>
      </c>
      <c r="I4" s="52" t="n">
        <f aca="false">H4*G4</f>
        <v>13.5</v>
      </c>
      <c r="J4" s="52" t="n">
        <f aca="false">I4/F4</f>
        <v>0.5</v>
      </c>
      <c r="K4" s="52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124</v>
      </c>
      <c r="B5" s="51" t="n">
        <f aca="false">Eventos_ASIS!B4</f>
        <v>0.025974025974026</v>
      </c>
      <c r="C5" s="51" t="n">
        <f aca="false">Eventos_ASIS!C4</f>
        <v>0.0118129771579731</v>
      </c>
      <c r="D5" s="43" t="n">
        <f aca="false">IFERROR((1-(I5/F5))*Eventos_ASIS!B4,0)</f>
        <v>0.012987012987013</v>
      </c>
      <c r="E5" s="43" t="n">
        <f aca="false">Eventos_ASIS!C4</f>
        <v>0.0118129771579731</v>
      </c>
      <c r="F5" s="52" t="n">
        <f aca="false">Historico!L4</f>
        <v>46</v>
      </c>
      <c r="G5" s="53" t="n">
        <f aca="false">F5</f>
        <v>46</v>
      </c>
      <c r="H5" s="54" t="n">
        <v>0.5</v>
      </c>
      <c r="I5" s="52" t="n">
        <f aca="false">H5*G5</f>
        <v>23</v>
      </c>
      <c r="J5" s="52" t="n">
        <f aca="false">I5/F5</f>
        <v>0.5</v>
      </c>
      <c r="K5" s="52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125</v>
      </c>
      <c r="B6" s="51" t="n">
        <f aca="false">Eventos_ASIS!B5</f>
        <v>0</v>
      </c>
      <c r="C6" s="51" t="n">
        <f aca="false">Eventos_ASIS!C5</f>
        <v>0</v>
      </c>
      <c r="D6" s="43" t="n">
        <f aca="false">IFERROR((1-(I6/F6))*Eventos_ASIS!B5,0)</f>
        <v>0</v>
      </c>
      <c r="E6" s="43" t="n">
        <f aca="false">Eventos_ASIS!C5</f>
        <v>0</v>
      </c>
      <c r="F6" s="52" t="n">
        <f aca="false">Historico!L5</f>
        <v>0</v>
      </c>
      <c r="G6" s="53" t="n">
        <f aca="false">F6</f>
        <v>0</v>
      </c>
      <c r="H6" s="54"/>
      <c r="I6" s="52"/>
      <c r="J6" s="52"/>
      <c r="K6" s="52"/>
      <c r="L6" s="0" t="s">
        <v>161</v>
      </c>
    </row>
    <row r="7" customFormat="false" ht="15" hidden="false" customHeight="false" outlineLevel="0" collapsed="false">
      <c r="A7" s="0" t="s">
        <v>127</v>
      </c>
      <c r="B7" s="51" t="n">
        <f aca="false">Eventos_ASIS!B6</f>
        <v>0.00169395821569735</v>
      </c>
      <c r="C7" s="51" t="n">
        <f aca="false">Eventos_ASIS!C6</f>
        <v>0.000678264444365673</v>
      </c>
      <c r="D7" s="43" t="n">
        <f aca="false">IFERROR((1-(I7/F7))*Eventos_ASIS!B6,0)</f>
        <v>0.00160926030491248</v>
      </c>
      <c r="E7" s="43" t="n">
        <f aca="false">Eventos_ASIS!C6</f>
        <v>0.000678264444365673</v>
      </c>
      <c r="F7" s="52" t="n">
        <f aca="false">Historico!L6</f>
        <v>3</v>
      </c>
      <c r="G7" s="53" t="n">
        <f aca="false">F7</f>
        <v>3</v>
      </c>
      <c r="H7" s="54" t="n">
        <v>0.05</v>
      </c>
      <c r="I7" s="52" t="n">
        <f aca="false">H7*G7</f>
        <v>0.15</v>
      </c>
      <c r="J7" s="52" t="n">
        <f aca="false">I7/F7</f>
        <v>0.05</v>
      </c>
      <c r="K7" s="52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128</v>
      </c>
      <c r="B8" s="51" t="n">
        <f aca="false">Eventos_ASIS!B7</f>
        <v>0.000564652738565782</v>
      </c>
      <c r="C8" s="51" t="n">
        <f aca="false">Eventos_ASIS!C7</f>
        <v>0.000251617967051827</v>
      </c>
      <c r="D8" s="43" t="n">
        <f aca="false">IFERROR((1-(I8/F8))*Eventos_ASIS!B7,0)</f>
        <v>0.000536420101637493</v>
      </c>
      <c r="E8" s="43" t="n">
        <f aca="false">Eventos_ASIS!C7</f>
        <v>0.000251617967051827</v>
      </c>
      <c r="F8" s="52" t="n">
        <f aca="false">Historico!L7</f>
        <v>1</v>
      </c>
      <c r="G8" s="53" t="n">
        <f aca="false">F8</f>
        <v>1</v>
      </c>
      <c r="H8" s="54" t="n">
        <v>0.05</v>
      </c>
      <c r="I8" s="52" t="n">
        <f aca="false">H8*G8</f>
        <v>0.05</v>
      </c>
      <c r="J8" s="52" t="n">
        <f aca="false">I8/F8</f>
        <v>0.05</v>
      </c>
      <c r="K8" s="52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129</v>
      </c>
      <c r="B9" s="51" t="n">
        <f aca="false">Eventos_ASIS!B8</f>
        <v>0.00169395821569735</v>
      </c>
      <c r="C9" s="51" t="n">
        <f aca="false">Eventos_ASIS!C8</f>
        <v>0.00101865221457291</v>
      </c>
      <c r="D9" s="43" t="n">
        <f aca="false">IFERROR((1-(I9/F9))*Eventos_ASIS!B8,0)</f>
        <v>0.00160926030491248</v>
      </c>
      <c r="E9" s="43" t="n">
        <f aca="false">Eventos_ASIS!C8</f>
        <v>0.00101865221457291</v>
      </c>
      <c r="F9" s="52" t="n">
        <f aca="false">Historico!L8</f>
        <v>3</v>
      </c>
      <c r="G9" s="53" t="n">
        <f aca="false">F9</f>
        <v>3</v>
      </c>
      <c r="H9" s="54" t="n">
        <v>0.05</v>
      </c>
      <c r="I9" s="52" t="n">
        <f aca="false">H9*G9</f>
        <v>0.15</v>
      </c>
      <c r="J9" s="52" t="n">
        <f aca="false">I9/F9</f>
        <v>0.05</v>
      </c>
      <c r="K9" s="52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130</v>
      </c>
      <c r="B10" s="51" t="n">
        <f aca="false">Eventos_ASIS!B9</f>
        <v>0</v>
      </c>
      <c r="C10" s="51" t="n">
        <f aca="false">Eventos_ASIS!C9</f>
        <v>0</v>
      </c>
      <c r="D10" s="43" t="n">
        <f aca="false">IFERROR((1-(I10/F10))*Eventos_ASIS!B9,0)</f>
        <v>0</v>
      </c>
      <c r="E10" s="43" t="n">
        <f aca="false">Eventos_ASIS!C9</f>
        <v>0</v>
      </c>
      <c r="F10" s="52" t="n">
        <f aca="false">Historico!L9</f>
        <v>0</v>
      </c>
      <c r="G10" s="53" t="n">
        <f aca="false">F10</f>
        <v>0</v>
      </c>
      <c r="H10" s="54"/>
      <c r="I10" s="52" t="n">
        <f aca="false">H10*G10</f>
        <v>0</v>
      </c>
      <c r="J10" s="52"/>
      <c r="K10" s="52"/>
      <c r="L10" s="0" t="s">
        <v>161</v>
      </c>
    </row>
    <row r="11" customFormat="false" ht="15" hidden="false" customHeight="false" outlineLevel="0" collapsed="false">
      <c r="A11" s="0" t="s">
        <v>131</v>
      </c>
      <c r="B11" s="51" t="n">
        <f aca="false">Eventos_ASIS!B10</f>
        <v>0</v>
      </c>
      <c r="C11" s="51" t="n">
        <f aca="false">Eventos_ASIS!C10</f>
        <v>0</v>
      </c>
      <c r="D11" s="43" t="n">
        <f aca="false">IFERROR((1-(I11/F11))*Eventos_ASIS!B10,0)</f>
        <v>0</v>
      </c>
      <c r="E11" s="43" t="n">
        <f aca="false">Eventos_ASIS!C10</f>
        <v>0</v>
      </c>
      <c r="F11" s="52" t="n">
        <f aca="false">Historico!L10</f>
        <v>0</v>
      </c>
      <c r="G11" s="53" t="n">
        <f aca="false">F11</f>
        <v>0</v>
      </c>
      <c r="H11" s="54"/>
      <c r="I11" s="52" t="n">
        <f aca="false">H11*G11</f>
        <v>0</v>
      </c>
      <c r="J11" s="52"/>
      <c r="K11" s="52"/>
      <c r="L11" s="0" t="s">
        <v>161</v>
      </c>
    </row>
    <row r="12" customFormat="false" ht="15" hidden="false" customHeight="false" outlineLevel="0" collapsed="false">
      <c r="A12" s="0" t="s">
        <v>132</v>
      </c>
      <c r="B12" s="51" t="n">
        <f aca="false">Eventos_ASIS!B11</f>
        <v>0.00508187464709204</v>
      </c>
      <c r="C12" s="51" t="n">
        <f aca="false">Eventos_ASIS!C11</f>
        <v>0.00121694217994241</v>
      </c>
      <c r="D12" s="43" t="n">
        <f aca="false">IFERROR((1-(I12/F12))*Eventos_ASIS!B11,0)</f>
        <v>0.00431959345002823</v>
      </c>
      <c r="E12" s="43" t="n">
        <f aca="false">Eventos_ASIS!C11</f>
        <v>0.00121694217994241</v>
      </c>
      <c r="F12" s="52" t="n">
        <f aca="false">Historico!L11</f>
        <v>9</v>
      </c>
      <c r="G12" s="53" t="n">
        <f aca="false">F12</f>
        <v>9</v>
      </c>
      <c r="H12" s="54" t="n">
        <v>0.15</v>
      </c>
      <c r="I12" s="52" t="n">
        <f aca="false">H12*G12</f>
        <v>1.35</v>
      </c>
      <c r="J12" s="52" t="n">
        <f aca="false">I12/F12</f>
        <v>0.15</v>
      </c>
      <c r="K12" s="52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133</v>
      </c>
      <c r="B13" s="51" t="n">
        <f aca="false">Eventos_ASIS!B12</f>
        <v>0</v>
      </c>
      <c r="C13" s="51" t="n">
        <f aca="false">Eventos_ASIS!C12</f>
        <v>0</v>
      </c>
      <c r="D13" s="43" t="n">
        <f aca="false">IFERROR((1-(I13/F13))*Eventos_ASIS!B12,0)</f>
        <v>0</v>
      </c>
      <c r="E13" s="43" t="n">
        <f aca="false">Eventos_ASIS!C12</f>
        <v>0</v>
      </c>
      <c r="F13" s="52" t="n">
        <f aca="false">Historico!L12</f>
        <v>0</v>
      </c>
      <c r="G13" s="53" t="n">
        <f aca="false">F13</f>
        <v>0</v>
      </c>
      <c r="H13" s="54"/>
      <c r="I13" s="52" t="n">
        <f aca="false">H13*G13</f>
        <v>0</v>
      </c>
      <c r="J13" s="52"/>
      <c r="K13" s="52"/>
      <c r="L13" s="0" t="s">
        <v>161</v>
      </c>
    </row>
    <row r="14" customFormat="false" ht="15" hidden="false" customHeight="false" outlineLevel="0" collapsed="false">
      <c r="A14" s="0" t="s">
        <v>134</v>
      </c>
      <c r="B14" s="51" t="n">
        <f aca="false">Eventos_ASIS!B13</f>
        <v>0</v>
      </c>
      <c r="C14" s="51" t="n">
        <f aca="false">Eventos_ASIS!C13</f>
        <v>0</v>
      </c>
      <c r="D14" s="43" t="n">
        <f aca="false">IFERROR((1-(I14/F14))*Eventos_ASIS!B13,0)</f>
        <v>0</v>
      </c>
      <c r="E14" s="43" t="n">
        <f aca="false">Eventos_ASIS!C13</f>
        <v>0</v>
      </c>
      <c r="F14" s="52" t="n">
        <f aca="false">Historico!L13</f>
        <v>0</v>
      </c>
      <c r="G14" s="53" t="n">
        <f aca="false">F14</f>
        <v>0</v>
      </c>
      <c r="H14" s="54"/>
      <c r="I14" s="52" t="n">
        <f aca="false">H14*G14</f>
        <v>0</v>
      </c>
      <c r="J14" s="52"/>
      <c r="K14" s="52"/>
      <c r="L14" s="0" t="s">
        <v>161</v>
      </c>
    </row>
    <row r="15" customFormat="false" ht="15" hidden="false" customHeight="false" outlineLevel="0" collapsed="false">
      <c r="A15" s="0" t="s">
        <v>135</v>
      </c>
      <c r="B15" s="51" t="n">
        <f aca="false">Eventos_ASIS!B14</f>
        <v>0.20609824957651</v>
      </c>
      <c r="C15" s="51" t="n">
        <f aca="false">Eventos_ASIS!C14</f>
        <v>0.106115065574494</v>
      </c>
      <c r="D15" s="43" t="n">
        <f aca="false">IFERROR((1-(I15/F15))*Eventos_ASIS!B14,0)</f>
        <v>0.195793337097685</v>
      </c>
      <c r="E15" s="43" t="n">
        <f aca="false">Eventos_ASIS!C14</f>
        <v>0.106115065574494</v>
      </c>
      <c r="F15" s="52" t="n">
        <f aca="false">Historico!L14</f>
        <v>365</v>
      </c>
      <c r="G15" s="53" t="n">
        <f aca="false">F15</f>
        <v>365</v>
      </c>
      <c r="H15" s="54" t="n">
        <v>0.05</v>
      </c>
      <c r="I15" s="52" t="n">
        <f aca="false">H15*G15</f>
        <v>18.25</v>
      </c>
      <c r="J15" s="52" t="n">
        <f aca="false">I15/F15</f>
        <v>0.05</v>
      </c>
      <c r="K15" s="52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136</v>
      </c>
      <c r="B16" s="51" t="n">
        <f aca="false">Eventos_ASIS!B15</f>
        <v>0.0220214568040655</v>
      </c>
      <c r="C16" s="51" t="n">
        <f aca="false">Eventos_ASIS!C15</f>
        <v>0.00974080309647995</v>
      </c>
      <c r="D16" s="43" t="n">
        <f aca="false">IFERROR((1-(I16/F16))*Eventos_ASIS!B15,0)</f>
        <v>0.0209203839638622</v>
      </c>
      <c r="E16" s="43" t="n">
        <f aca="false">Eventos_ASIS!C15</f>
        <v>0.00974080309647995</v>
      </c>
      <c r="F16" s="52" t="n">
        <f aca="false">Historico!L15</f>
        <v>39</v>
      </c>
      <c r="G16" s="53" t="n">
        <f aca="false">F16</f>
        <v>39</v>
      </c>
      <c r="H16" s="54" t="n">
        <v>0.05</v>
      </c>
      <c r="I16" s="52" t="n">
        <f aca="false">H16*G16</f>
        <v>1.95</v>
      </c>
      <c r="J16" s="52" t="n">
        <f aca="false">I16/F16</f>
        <v>0.05</v>
      </c>
      <c r="K16" s="52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137</v>
      </c>
      <c r="B17" s="51" t="n">
        <f aca="false">Eventos_ASIS!B16</f>
        <v>0</v>
      </c>
      <c r="C17" s="51" t="n">
        <f aca="false">Eventos_ASIS!C16</f>
        <v>0</v>
      </c>
      <c r="D17" s="43" t="n">
        <f aca="false">IFERROR((1-(I17/F17))*Eventos_ASIS!B16,0)</f>
        <v>0</v>
      </c>
      <c r="E17" s="43" t="n">
        <f aca="false">Eventos_ASIS!C16</f>
        <v>0</v>
      </c>
      <c r="F17" s="52" t="n">
        <f aca="false">Historico!L16</f>
        <v>0</v>
      </c>
      <c r="G17" s="53" t="n">
        <f aca="false">F17</f>
        <v>0</v>
      </c>
      <c r="H17" s="54"/>
      <c r="I17" s="52" t="n">
        <f aca="false">H17*G17</f>
        <v>0</v>
      </c>
      <c r="J17" s="52"/>
      <c r="K17" s="52"/>
      <c r="L17" s="0" t="s">
        <v>161</v>
      </c>
    </row>
    <row r="18" customFormat="false" ht="15" hidden="false" customHeight="false" outlineLevel="0" collapsed="false">
      <c r="A18" s="0" t="s">
        <v>138</v>
      </c>
      <c r="B18" s="51" t="n">
        <f aca="false">Eventos_ASIS!B17</f>
        <v>0</v>
      </c>
      <c r="C18" s="51" t="n">
        <f aca="false">Eventos_ASIS!C17</f>
        <v>0</v>
      </c>
      <c r="D18" s="43" t="n">
        <f aca="false">IFERROR((1-(I18/F18))*Eventos_ASIS!B17,0)</f>
        <v>0</v>
      </c>
      <c r="E18" s="43" t="n">
        <f aca="false">Eventos_ASIS!C17</f>
        <v>0</v>
      </c>
      <c r="F18" s="52" t="n">
        <f aca="false">Historico!L17</f>
        <v>0</v>
      </c>
      <c r="G18" s="53" t="n">
        <f aca="false">F18</f>
        <v>0</v>
      </c>
      <c r="H18" s="54"/>
      <c r="I18" s="52" t="n">
        <f aca="false">H18*G18</f>
        <v>0</v>
      </c>
      <c r="J18" s="52"/>
      <c r="K18" s="52"/>
      <c r="L18" s="0" t="s">
        <v>161</v>
      </c>
    </row>
    <row r="19" customFormat="false" ht="15" hidden="false" customHeight="false" outlineLevel="0" collapsed="false">
      <c r="A19" s="0" t="s">
        <v>139</v>
      </c>
      <c r="B19" s="52" t="n">
        <f aca="false">Eventos_ASIS!B18</f>
        <v>4.202194</v>
      </c>
      <c r="C19" s="52" t="n">
        <f aca="false">Eventos_ASIS!C18</f>
        <v>1.41728027231657</v>
      </c>
      <c r="D19" s="55" t="n">
        <f aca="false">IFERROR((1-(I19/F19))*Eventos_ASIS!B18,0)</f>
        <v>3.9920843</v>
      </c>
      <c r="E19" s="52" t="n">
        <f aca="false">Eventos_ASIS!C18</f>
        <v>1.41728027231657</v>
      </c>
      <c r="F19" s="52" t="n">
        <f aca="false">Historico!L78</f>
        <v>4.202194</v>
      </c>
      <c r="G19" s="53" t="n">
        <f aca="false">F19</f>
        <v>4.202194</v>
      </c>
      <c r="H19" s="54" t="n">
        <v>0.05</v>
      </c>
      <c r="I19" s="52" t="n">
        <f aca="false">H19*G19</f>
        <v>0.2101097</v>
      </c>
      <c r="J19" s="52" t="n">
        <f aca="false">I19/F19</f>
        <v>0.05</v>
      </c>
      <c r="K19" s="52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27.2704081632653"/>
    <col collapsed="false" hidden="false" max="3" min="3" style="0" width="34.0204081632653"/>
    <col collapsed="false" hidden="false" max="4" min="4" style="0" width="101.515306122449"/>
    <col collapsed="false" hidden="false" max="5" min="5" style="0" width="18.4948979591837"/>
    <col collapsed="false" hidden="false" max="1025" min="6" style="0" width="8.36734693877551"/>
  </cols>
  <sheetData>
    <row r="1" customFormat="false" ht="15" hidden="false" customHeight="false" outlineLevel="0" collapsed="false">
      <c r="A1" s="2" t="s">
        <v>361</v>
      </c>
      <c r="B1" s="2" t="s">
        <v>362</v>
      </c>
      <c r="C1" s="2" t="s">
        <v>363</v>
      </c>
      <c r="D1" s="2" t="s">
        <v>281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364</v>
      </c>
      <c r="C2" s="0" t="s">
        <v>365</v>
      </c>
      <c r="D2" s="0" t="s">
        <v>366</v>
      </c>
      <c r="E2" s="0" t="s">
        <v>367</v>
      </c>
    </row>
    <row r="3" customFormat="false" ht="15" hidden="false" customHeight="false" outlineLevel="0" collapsed="false">
      <c r="A3" s="0" t="s">
        <v>205</v>
      </c>
      <c r="B3" s="0" t="s">
        <v>364</v>
      </c>
      <c r="C3" s="0" t="s">
        <v>365</v>
      </c>
      <c r="D3" s="0" t="s">
        <v>368</v>
      </c>
      <c r="E3" s="0" t="s">
        <v>367</v>
      </c>
    </row>
    <row r="4" customFormat="false" ht="15" hidden="false" customHeight="false" outlineLevel="0" collapsed="false">
      <c r="A4" s="0" t="s">
        <v>206</v>
      </c>
      <c r="B4" s="0" t="s">
        <v>364</v>
      </c>
      <c r="C4" s="0" t="s">
        <v>365</v>
      </c>
      <c r="D4" s="0" t="s">
        <v>369</v>
      </c>
      <c r="E4" s="0" t="s">
        <v>367</v>
      </c>
    </row>
    <row r="5" customFormat="false" ht="15" hidden="false" customHeight="false" outlineLevel="0" collapsed="false">
      <c r="A5" s="0" t="s">
        <v>207</v>
      </c>
      <c r="B5" s="0" t="s">
        <v>364</v>
      </c>
      <c r="C5" s="0" t="s">
        <v>365</v>
      </c>
      <c r="D5" s="0" t="s">
        <v>370</v>
      </c>
      <c r="E5" s="0" t="s">
        <v>367</v>
      </c>
    </row>
    <row r="6" customFormat="false" ht="15" hidden="false" customHeight="false" outlineLevel="0" collapsed="false">
      <c r="A6" s="0" t="s">
        <v>208</v>
      </c>
      <c r="B6" s="0" t="s">
        <v>364</v>
      </c>
      <c r="C6" s="0" t="s">
        <v>365</v>
      </c>
      <c r="D6" s="0" t="s">
        <v>371</v>
      </c>
      <c r="E6" s="0" t="s">
        <v>367</v>
      </c>
    </row>
    <row r="7" customFormat="false" ht="15" hidden="false" customHeight="false" outlineLevel="0" collapsed="false">
      <c r="A7" s="0" t="s">
        <v>48</v>
      </c>
      <c r="B7" s="0" t="s">
        <v>364</v>
      </c>
      <c r="C7" s="0" t="s">
        <v>372</v>
      </c>
      <c r="D7" s="0" t="s">
        <v>373</v>
      </c>
      <c r="E7" s="0" t="s">
        <v>367</v>
      </c>
    </row>
    <row r="8" customFormat="false" ht="15" hidden="false" customHeight="false" outlineLevel="0" collapsed="false">
      <c r="A8" s="0" t="s">
        <v>46</v>
      </c>
      <c r="B8" s="0" t="s">
        <v>364</v>
      </c>
      <c r="C8" s="0" t="s">
        <v>374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367</v>
      </c>
    </row>
    <row r="9" customFormat="false" ht="15" hidden="false" customHeight="false" outlineLevel="0" collapsed="false">
      <c r="A9" s="0" t="s">
        <v>42</v>
      </c>
      <c r="B9" s="0" t="s">
        <v>364</v>
      </c>
      <c r="C9" s="0" t="s">
        <v>375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367</v>
      </c>
    </row>
    <row r="10" customFormat="false" ht="15" hidden="false" customHeight="false" outlineLevel="0" collapsed="false">
      <c r="A10" s="0" t="s">
        <v>44</v>
      </c>
      <c r="B10" s="0" t="s">
        <v>364</v>
      </c>
      <c r="C10" s="0" t="s">
        <v>376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367</v>
      </c>
    </row>
    <row r="11" customFormat="false" ht="15" hidden="false" customHeight="false" outlineLevel="0" collapsed="false">
      <c r="A11" s="0" t="s">
        <v>183</v>
      </c>
      <c r="B11" s="0" t="s">
        <v>377</v>
      </c>
      <c r="C11" s="0" t="s">
        <v>378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367</v>
      </c>
    </row>
    <row r="12" customFormat="false" ht="15" hidden="false" customHeight="false" outlineLevel="0" collapsed="false">
      <c r="A12" s="0" t="s">
        <v>184</v>
      </c>
      <c r="B12" s="0" t="s">
        <v>377</v>
      </c>
      <c r="C12" s="0" t="s">
        <v>378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367</v>
      </c>
    </row>
    <row r="13" customFormat="false" ht="15" hidden="false" customHeight="false" outlineLevel="0" collapsed="false">
      <c r="A13" s="0" t="s">
        <v>185</v>
      </c>
      <c r="B13" s="0" t="s">
        <v>377</v>
      </c>
      <c r="C13" s="0" t="s">
        <v>378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367</v>
      </c>
    </row>
    <row r="14" customFormat="false" ht="15" hidden="false" customHeight="false" outlineLevel="0" collapsed="false">
      <c r="A14" s="0" t="s">
        <v>186</v>
      </c>
      <c r="B14" s="0" t="s">
        <v>377</v>
      </c>
      <c r="C14" s="0" t="s">
        <v>378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367</v>
      </c>
    </row>
    <row r="15" customFormat="false" ht="15" hidden="false" customHeight="false" outlineLevel="0" collapsed="false">
      <c r="A15" s="0" t="s">
        <v>187</v>
      </c>
      <c r="B15" s="0" t="s">
        <v>377</v>
      </c>
      <c r="C15" s="0" t="s">
        <v>378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367</v>
      </c>
    </row>
    <row r="16" customFormat="false" ht="15" hidden="false" customHeight="false" outlineLevel="0" collapsed="false">
      <c r="A16" s="0" t="s">
        <v>34</v>
      </c>
      <c r="B16" s="0" t="s">
        <v>364</v>
      </c>
      <c r="C16" s="0" t="s">
        <v>379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367</v>
      </c>
    </row>
    <row r="17" customFormat="false" ht="15" hidden="false" customHeight="false" outlineLevel="0" collapsed="false">
      <c r="A17" s="0" t="s">
        <v>37</v>
      </c>
      <c r="B17" s="0" t="s">
        <v>364</v>
      </c>
      <c r="C17" s="0" t="s">
        <v>380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367</v>
      </c>
    </row>
    <row r="18" customFormat="false" ht="15" hidden="false" customHeight="false" outlineLevel="0" collapsed="false">
      <c r="A18" s="0" t="s">
        <v>47</v>
      </c>
      <c r="B18" s="0" t="s">
        <v>364</v>
      </c>
      <c r="C18" s="0" t="s">
        <v>374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367</v>
      </c>
    </row>
    <row r="19" customFormat="false" ht="15" hidden="false" customHeight="false" outlineLevel="0" collapsed="false">
      <c r="A19" s="0" t="s">
        <v>43</v>
      </c>
      <c r="B19" s="0" t="s">
        <v>364</v>
      </c>
      <c r="C19" s="0" t="s">
        <v>375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367</v>
      </c>
    </row>
    <row r="20" customFormat="false" ht="15" hidden="false" customHeight="false" outlineLevel="0" collapsed="false">
      <c r="A20" s="0" t="s">
        <v>45</v>
      </c>
      <c r="B20" s="0" t="s">
        <v>364</v>
      </c>
      <c r="C20" s="0" t="s">
        <v>376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367</v>
      </c>
    </row>
    <row r="21" customFormat="false" ht="15" hidden="false" customHeight="false" outlineLevel="0" collapsed="false">
      <c r="A21" s="0" t="s">
        <v>188</v>
      </c>
      <c r="B21" s="0" t="s">
        <v>377</v>
      </c>
      <c r="C21" s="0" t="s">
        <v>381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367</v>
      </c>
    </row>
    <row r="22" customFormat="false" ht="15" hidden="false" customHeight="false" outlineLevel="0" collapsed="false">
      <c r="A22" s="0" t="s">
        <v>189</v>
      </c>
      <c r="B22" s="0" t="s">
        <v>377</v>
      </c>
      <c r="C22" s="0" t="s">
        <v>381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367</v>
      </c>
    </row>
    <row r="23" customFormat="false" ht="15" hidden="false" customHeight="false" outlineLevel="0" collapsed="false">
      <c r="A23" s="0" t="s">
        <v>190</v>
      </c>
      <c r="B23" s="0" t="s">
        <v>377</v>
      </c>
      <c r="C23" s="0" t="s">
        <v>381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367</v>
      </c>
    </row>
    <row r="24" customFormat="false" ht="15" hidden="false" customHeight="false" outlineLevel="0" collapsed="false">
      <c r="A24" s="0" t="s">
        <v>191</v>
      </c>
      <c r="B24" s="0" t="s">
        <v>377</v>
      </c>
      <c r="C24" s="0" t="s">
        <v>381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367</v>
      </c>
    </row>
    <row r="25" customFormat="false" ht="15" hidden="false" customHeight="false" outlineLevel="0" collapsed="false">
      <c r="A25" s="0" t="s">
        <v>192</v>
      </c>
      <c r="B25" s="0" t="s">
        <v>377</v>
      </c>
      <c r="C25" s="0" t="s">
        <v>381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367</v>
      </c>
    </row>
    <row r="26" customFormat="false" ht="15" hidden="false" customHeight="false" outlineLevel="0" collapsed="false">
      <c r="A26" s="0" t="s">
        <v>50</v>
      </c>
      <c r="B26" s="0" t="s">
        <v>364</v>
      </c>
      <c r="C26" s="0" t="s">
        <v>382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367</v>
      </c>
    </row>
    <row r="27" customFormat="false" ht="15" hidden="false" customHeight="false" outlineLevel="0" collapsed="false">
      <c r="A27" s="0" t="s">
        <v>35</v>
      </c>
      <c r="B27" s="0" t="s">
        <v>364</v>
      </c>
      <c r="C27" s="0" t="s">
        <v>383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367</v>
      </c>
    </row>
    <row r="28" customFormat="false" ht="15" hidden="false" customHeight="false" outlineLevel="0" collapsed="false">
      <c r="A28" s="0" t="s">
        <v>39</v>
      </c>
      <c r="B28" s="0" t="s">
        <v>364</v>
      </c>
      <c r="C28" s="0" t="s">
        <v>384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367</v>
      </c>
    </row>
    <row r="29" customFormat="false" ht="15" hidden="false" customHeight="false" outlineLevel="0" collapsed="false">
      <c r="A29" s="0" t="s">
        <v>51</v>
      </c>
      <c r="B29" s="0" t="s">
        <v>364</v>
      </c>
      <c r="C29" s="0" t="s">
        <v>385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367</v>
      </c>
    </row>
    <row r="30" customFormat="false" ht="15" hidden="false" customHeight="false" outlineLevel="0" collapsed="false">
      <c r="A30" s="0" t="s">
        <v>36</v>
      </c>
      <c r="B30" s="0" t="s">
        <v>364</v>
      </c>
      <c r="C30" s="0" t="s">
        <v>386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367</v>
      </c>
    </row>
    <row r="31" customFormat="false" ht="15" hidden="false" customHeight="false" outlineLevel="0" collapsed="false">
      <c r="A31" s="0" t="s">
        <v>40</v>
      </c>
      <c r="B31" s="0" t="s">
        <v>364</v>
      </c>
      <c r="C31" s="0" t="s">
        <v>387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367</v>
      </c>
    </row>
    <row r="32" customFormat="false" ht="15" hidden="false" customHeight="false" outlineLevel="0" collapsed="false">
      <c r="A32" s="0" t="s">
        <v>49</v>
      </c>
      <c r="B32" s="0" t="s">
        <v>364</v>
      </c>
      <c r="C32" s="0" t="s">
        <v>388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367</v>
      </c>
    </row>
    <row r="33" customFormat="false" ht="15" hidden="false" customHeight="false" outlineLevel="0" collapsed="false">
      <c r="A33" s="0" t="s">
        <v>38</v>
      </c>
      <c r="B33" s="0" t="s">
        <v>364</v>
      </c>
      <c r="C33" s="0" t="s">
        <v>389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367</v>
      </c>
    </row>
    <row r="34" customFormat="false" ht="15" hidden="false" customHeight="false" outlineLevel="0" collapsed="false">
      <c r="A34" s="0" t="s">
        <v>172</v>
      </c>
      <c r="B34" s="0" t="s">
        <v>377</v>
      </c>
      <c r="C34" s="0" t="s">
        <v>365</v>
      </c>
      <c r="D34" s="0" t="s">
        <v>390</v>
      </c>
      <c r="E34" s="0" t="s">
        <v>391</v>
      </c>
    </row>
    <row r="35" customFormat="false" ht="15" hidden="false" customHeight="false" outlineLevel="0" collapsed="false">
      <c r="A35" s="0" t="s">
        <v>11</v>
      </c>
      <c r="B35" s="0" t="s">
        <v>377</v>
      </c>
      <c r="C35" s="0" t="s">
        <v>392</v>
      </c>
      <c r="D35" s="0" t="s">
        <v>393</v>
      </c>
      <c r="E35" s="0" t="s">
        <v>394</v>
      </c>
    </row>
    <row r="36" customFormat="false" ht="15" hidden="false" customHeight="false" outlineLevel="0" collapsed="false">
      <c r="A36" s="0" t="s">
        <v>30</v>
      </c>
      <c r="B36" s="0" t="s">
        <v>377</v>
      </c>
      <c r="C36" s="0" t="s">
        <v>392</v>
      </c>
      <c r="D36" s="0" t="s">
        <v>395</v>
      </c>
      <c r="E36" s="0" t="s">
        <v>394</v>
      </c>
    </row>
    <row r="37" customFormat="false" ht="15" hidden="false" customHeight="false" outlineLevel="0" collapsed="false">
      <c r="A37" s="0" t="s">
        <v>31</v>
      </c>
      <c r="B37" s="0" t="s">
        <v>377</v>
      </c>
      <c r="C37" s="0" t="s">
        <v>392</v>
      </c>
      <c r="D37" s="0" t="s">
        <v>396</v>
      </c>
      <c r="E37" s="0" t="s">
        <v>394</v>
      </c>
    </row>
    <row r="38" customFormat="false" ht="15" hidden="false" customHeight="false" outlineLevel="0" collapsed="false">
      <c r="A38" s="0" t="s">
        <v>32</v>
      </c>
      <c r="B38" s="0" t="s">
        <v>377</v>
      </c>
      <c r="C38" s="0" t="s">
        <v>392</v>
      </c>
      <c r="D38" s="0" t="s">
        <v>397</v>
      </c>
      <c r="E38" s="0" t="s">
        <v>394</v>
      </c>
    </row>
    <row r="39" customFormat="false" ht="15" hidden="false" customHeight="false" outlineLevel="0" collapsed="false">
      <c r="A39" s="0" t="s">
        <v>33</v>
      </c>
      <c r="B39" s="0" t="s">
        <v>377</v>
      </c>
      <c r="C39" s="0" t="s">
        <v>392</v>
      </c>
      <c r="D39" s="0" t="s">
        <v>398</v>
      </c>
      <c r="E39" s="0" t="s">
        <v>394</v>
      </c>
    </row>
    <row r="40" customFormat="false" ht="15" hidden="false" customHeight="false" outlineLevel="0" collapsed="false">
      <c r="A40" s="0" t="s">
        <v>24</v>
      </c>
      <c r="B40" s="0" t="s">
        <v>364</v>
      </c>
      <c r="C40" s="0" t="s">
        <v>392</v>
      </c>
      <c r="D40" s="0" t="s">
        <v>399</v>
      </c>
      <c r="E40" s="0" t="s">
        <v>394</v>
      </c>
    </row>
    <row r="41" customFormat="false" ht="15" hidden="false" customHeight="false" outlineLevel="0" collapsed="false">
      <c r="A41" s="0" t="s">
        <v>199</v>
      </c>
      <c r="B41" s="0" t="s">
        <v>364</v>
      </c>
      <c r="C41" s="0" t="s">
        <v>392</v>
      </c>
      <c r="D41" s="0" t="s">
        <v>400</v>
      </c>
      <c r="E41" s="0" t="s">
        <v>394</v>
      </c>
    </row>
    <row r="42" customFormat="false" ht="15" hidden="false" customHeight="false" outlineLevel="0" collapsed="false">
      <c r="A42" s="0" t="s">
        <v>200</v>
      </c>
      <c r="B42" s="0" t="s">
        <v>364</v>
      </c>
      <c r="C42" s="0" t="s">
        <v>392</v>
      </c>
      <c r="D42" s="0" t="s">
        <v>401</v>
      </c>
      <c r="E42" s="0" t="s">
        <v>394</v>
      </c>
    </row>
    <row r="43" customFormat="false" ht="15" hidden="false" customHeight="false" outlineLevel="0" collapsed="false">
      <c r="A43" s="0" t="s">
        <v>201</v>
      </c>
      <c r="B43" s="0" t="s">
        <v>364</v>
      </c>
      <c r="C43" s="0" t="s">
        <v>392</v>
      </c>
      <c r="D43" s="0" t="s">
        <v>402</v>
      </c>
      <c r="E43" s="0" t="s">
        <v>394</v>
      </c>
    </row>
    <row r="44" customFormat="false" ht="15" hidden="false" customHeight="false" outlineLevel="0" collapsed="false">
      <c r="A44" s="0" t="s">
        <v>202</v>
      </c>
      <c r="B44" s="0" t="s">
        <v>364</v>
      </c>
      <c r="C44" s="0" t="s">
        <v>392</v>
      </c>
      <c r="D44" s="0" t="s">
        <v>403</v>
      </c>
      <c r="E44" s="0" t="s">
        <v>394</v>
      </c>
    </row>
    <row r="45" customFormat="false" ht="15" hidden="false" customHeight="false" outlineLevel="0" collapsed="false">
      <c r="A45" s="0" t="s">
        <v>203</v>
      </c>
      <c r="B45" s="0" t="s">
        <v>364</v>
      </c>
      <c r="C45" s="0" t="s">
        <v>392</v>
      </c>
      <c r="D45" s="0" t="s">
        <v>404</v>
      </c>
      <c r="E45" s="0" t="s">
        <v>394</v>
      </c>
    </row>
    <row r="46" customFormat="false" ht="15" hidden="false" customHeight="false" outlineLevel="0" collapsed="false">
      <c r="A46" s="0" t="s">
        <v>28</v>
      </c>
      <c r="B46" s="0" t="s">
        <v>364</v>
      </c>
      <c r="C46" s="0" t="s">
        <v>392</v>
      </c>
      <c r="D46" s="0" t="s">
        <v>405</v>
      </c>
      <c r="E46" s="0" t="s">
        <v>394</v>
      </c>
    </row>
    <row r="47" customFormat="false" ht="15" hidden="false" customHeight="false" outlineLevel="0" collapsed="false">
      <c r="A47" s="0" t="s">
        <v>26</v>
      </c>
      <c r="B47" s="0" t="s">
        <v>364</v>
      </c>
      <c r="C47" s="0" t="s">
        <v>392</v>
      </c>
      <c r="D47" s="0" t="s">
        <v>406</v>
      </c>
      <c r="E47" s="0" t="s">
        <v>394</v>
      </c>
    </row>
    <row r="48" customFormat="false" ht="15" hidden="false" customHeight="false" outlineLevel="0" collapsed="false">
      <c r="A48" s="0" t="s">
        <v>23</v>
      </c>
      <c r="B48" s="0" t="s">
        <v>364</v>
      </c>
      <c r="C48" s="0" t="s">
        <v>392</v>
      </c>
      <c r="D48" s="0" t="s">
        <v>407</v>
      </c>
      <c r="E48" s="0" t="s">
        <v>394</v>
      </c>
    </row>
    <row r="49" customFormat="false" ht="15" hidden="false" customHeight="false" outlineLevel="0" collapsed="false">
      <c r="A49" s="0" t="s">
        <v>21</v>
      </c>
      <c r="B49" s="0" t="s">
        <v>364</v>
      </c>
      <c r="C49" s="0" t="s">
        <v>392</v>
      </c>
      <c r="D49" s="0" t="s">
        <v>408</v>
      </c>
      <c r="E49" s="0" t="s">
        <v>394</v>
      </c>
    </row>
    <row r="50" customFormat="false" ht="15" hidden="false" customHeight="false" outlineLevel="0" collapsed="false">
      <c r="A50" s="0" t="s">
        <v>29</v>
      </c>
      <c r="B50" s="0" t="s">
        <v>364</v>
      </c>
      <c r="C50" s="0" t="s">
        <v>409</v>
      </c>
      <c r="D50" s="0" t="s">
        <v>410</v>
      </c>
      <c r="E50" s="0" t="s">
        <v>394</v>
      </c>
    </row>
    <row r="51" customFormat="false" ht="15" hidden="false" customHeight="false" outlineLevel="0" collapsed="false">
      <c r="A51" s="0" t="s">
        <v>16</v>
      </c>
      <c r="B51" s="0" t="s">
        <v>377</v>
      </c>
      <c r="C51" s="0" t="s">
        <v>411</v>
      </c>
      <c r="D51" s="0" t="s">
        <v>412</v>
      </c>
      <c r="E51" s="0" t="s">
        <v>367</v>
      </c>
    </row>
    <row r="52" customFormat="false" ht="15" hidden="false" customHeight="false" outlineLevel="0" collapsed="false">
      <c r="A52" s="0" t="s">
        <v>58</v>
      </c>
      <c r="B52" s="0" t="s">
        <v>364</v>
      </c>
      <c r="C52" s="0" t="s">
        <v>392</v>
      </c>
      <c r="D52" s="0" t="s">
        <v>413</v>
      </c>
      <c r="E52" s="0" t="s">
        <v>394</v>
      </c>
    </row>
    <row r="53" customFormat="false" ht="15" hidden="false" customHeight="false" outlineLevel="0" collapsed="false">
      <c r="A53" s="0" t="s">
        <v>17</v>
      </c>
      <c r="B53" s="0" t="s">
        <v>377</v>
      </c>
      <c r="C53" s="0" t="s">
        <v>392</v>
      </c>
      <c r="D53" s="0" t="s">
        <v>414</v>
      </c>
      <c r="E53" s="0" t="s">
        <v>394</v>
      </c>
    </row>
    <row r="54" customFormat="false" ht="15" hidden="false" customHeight="false" outlineLevel="0" collapsed="false">
      <c r="A54" s="0" t="s">
        <v>324</v>
      </c>
      <c r="B54" s="0" t="s">
        <v>364</v>
      </c>
      <c r="C54" s="0" t="s">
        <v>380</v>
      </c>
      <c r="D54" s="0" t="s">
        <v>415</v>
      </c>
      <c r="E54" s="0" t="s">
        <v>416</v>
      </c>
    </row>
    <row r="55" customFormat="false" ht="15" hidden="false" customHeight="false" outlineLevel="0" collapsed="false">
      <c r="A55" s="0" t="s">
        <v>337</v>
      </c>
      <c r="B55" s="0" t="s">
        <v>364</v>
      </c>
      <c r="C55" s="0" t="s">
        <v>380</v>
      </c>
      <c r="D55" s="0" t="s">
        <v>417</v>
      </c>
      <c r="E55" s="0" t="s">
        <v>367</v>
      </c>
    </row>
    <row r="56" customFormat="false" ht="15" hidden="false" customHeight="false" outlineLevel="0" collapsed="false">
      <c r="A56" s="0" t="s">
        <v>322</v>
      </c>
      <c r="B56" s="0" t="s">
        <v>364</v>
      </c>
      <c r="C56" s="0" t="s">
        <v>380</v>
      </c>
      <c r="D56" s="0" t="s">
        <v>418</v>
      </c>
      <c r="E56" s="0" t="s">
        <v>367</v>
      </c>
    </row>
    <row r="57" customFormat="false" ht="15" hidden="false" customHeight="false" outlineLevel="0" collapsed="false">
      <c r="A57" s="0" t="s">
        <v>56</v>
      </c>
      <c r="B57" s="0" t="s">
        <v>364</v>
      </c>
      <c r="C57" s="0" t="s">
        <v>380</v>
      </c>
      <c r="D57" s="0" t="s">
        <v>419</v>
      </c>
      <c r="E57" s="0" t="s">
        <v>367</v>
      </c>
    </row>
    <row r="58" customFormat="false" ht="15" hidden="false" customHeight="false" outlineLevel="0" collapsed="false">
      <c r="A58" s="0" t="s">
        <v>119</v>
      </c>
      <c r="B58" s="0" t="s">
        <v>364</v>
      </c>
      <c r="C58" s="0" t="s">
        <v>420</v>
      </c>
      <c r="D58" s="0" t="s">
        <v>421</v>
      </c>
      <c r="E58" s="0" t="s">
        <v>416</v>
      </c>
    </row>
    <row r="59" customFormat="false" ht="15" hidden="false" customHeight="false" outlineLevel="0" collapsed="false">
      <c r="A59" s="0" t="s">
        <v>173</v>
      </c>
      <c r="B59" s="0" t="s">
        <v>377</v>
      </c>
      <c r="C59" s="0" t="s">
        <v>422</v>
      </c>
      <c r="D59" s="0" t="s">
        <v>423</v>
      </c>
      <c r="E59" s="0" t="s">
        <v>391</v>
      </c>
    </row>
    <row r="60" customFormat="false" ht="15" hidden="false" customHeight="false" outlineLevel="0" collapsed="false">
      <c r="A60" s="0" t="s">
        <v>173</v>
      </c>
      <c r="B60" s="0" t="s">
        <v>377</v>
      </c>
      <c r="C60" s="0" t="s">
        <v>392</v>
      </c>
      <c r="D60" s="0" t="s">
        <v>424</v>
      </c>
      <c r="E60" s="0" t="s">
        <v>367</v>
      </c>
    </row>
    <row r="61" customFormat="false" ht="15" hidden="false" customHeight="false" outlineLevel="0" collapsed="false">
      <c r="A61" s="0" t="s">
        <v>339</v>
      </c>
      <c r="B61" s="0" t="s">
        <v>377</v>
      </c>
      <c r="C61" s="0" t="s">
        <v>425</v>
      </c>
      <c r="D61" s="0" t="s">
        <v>426</v>
      </c>
      <c r="E61" s="0" t="s">
        <v>367</v>
      </c>
    </row>
    <row r="62" customFormat="false" ht="15" hidden="false" customHeight="false" outlineLevel="0" collapsed="false">
      <c r="A62" s="0" t="s">
        <v>4</v>
      </c>
      <c r="B62" s="0" t="s">
        <v>377</v>
      </c>
      <c r="C62" s="0" t="s">
        <v>427</v>
      </c>
      <c r="D62" s="0" t="s">
        <v>428</v>
      </c>
      <c r="E62" s="0" t="s">
        <v>367</v>
      </c>
    </row>
    <row r="63" customFormat="false" ht="15" hidden="false" customHeight="false" outlineLevel="0" collapsed="false">
      <c r="A63" s="0" t="s">
        <v>156</v>
      </c>
      <c r="B63" s="0" t="s">
        <v>364</v>
      </c>
      <c r="C63" s="0" t="s">
        <v>392</v>
      </c>
      <c r="D63" s="0" t="s">
        <v>429</v>
      </c>
      <c r="E63" s="0" t="s">
        <v>367</v>
      </c>
    </row>
    <row r="64" customFormat="false" ht="15" hidden="false" customHeight="false" outlineLevel="0" collapsed="false">
      <c r="A64" s="0" t="s">
        <v>10</v>
      </c>
      <c r="B64" s="0" t="s">
        <v>377</v>
      </c>
      <c r="C64" s="0" t="s">
        <v>430</v>
      </c>
      <c r="D64" s="0" t="s">
        <v>431</v>
      </c>
      <c r="E64" s="0" t="s">
        <v>367</v>
      </c>
    </row>
    <row r="65" customFormat="false" ht="15" hidden="false" customHeight="false" outlineLevel="0" collapsed="false">
      <c r="A65" s="0" t="s">
        <v>342</v>
      </c>
      <c r="B65" s="0" t="s">
        <v>377</v>
      </c>
      <c r="C65" s="0" t="s">
        <v>432</v>
      </c>
      <c r="D65" s="0" t="s">
        <v>433</v>
      </c>
      <c r="E65" s="0" t="s">
        <v>367</v>
      </c>
    </row>
    <row r="66" customFormat="false" ht="15" hidden="false" customHeight="false" outlineLevel="0" collapsed="false">
      <c r="A66" s="0" t="s">
        <v>343</v>
      </c>
      <c r="B66" s="0" t="s">
        <v>377</v>
      </c>
      <c r="C66" s="0" t="s">
        <v>432</v>
      </c>
      <c r="D66" s="0" t="s">
        <v>434</v>
      </c>
      <c r="E66" s="0" t="s">
        <v>367</v>
      </c>
    </row>
    <row r="67" customFormat="false" ht="15" hidden="false" customHeight="false" outlineLevel="0" collapsed="false">
      <c r="A67" s="30" t="s">
        <v>311</v>
      </c>
      <c r="B67" s="0" t="s">
        <v>435</v>
      </c>
      <c r="C67" s="0" t="s">
        <v>436</v>
      </c>
      <c r="D67" s="0" t="s">
        <v>437</v>
      </c>
      <c r="E67" s="0" t="s">
        <v>367</v>
      </c>
    </row>
    <row r="68" customFormat="false" ht="15" hidden="false" customHeight="false" outlineLevel="0" collapsed="false">
      <c r="A68" s="30" t="s">
        <v>309</v>
      </c>
      <c r="B68" s="0" t="s">
        <v>435</v>
      </c>
      <c r="C68" s="0" t="s">
        <v>436</v>
      </c>
      <c r="D68" s="0" t="s">
        <v>438</v>
      </c>
      <c r="E68" s="0" t="s">
        <v>367</v>
      </c>
    </row>
    <row r="69" customFormat="false" ht="15" hidden="false" customHeight="false" outlineLevel="0" collapsed="false">
      <c r="A69" s="30" t="s">
        <v>310</v>
      </c>
      <c r="B69" s="0" t="s">
        <v>435</v>
      </c>
      <c r="C69" s="0" t="s">
        <v>436</v>
      </c>
      <c r="D69" s="0" t="s">
        <v>439</v>
      </c>
      <c r="E69" s="0" t="s">
        <v>367</v>
      </c>
    </row>
    <row r="70" customFormat="false" ht="15" hidden="false" customHeight="false" outlineLevel="0" collapsed="false">
      <c r="A70" s="0" t="s">
        <v>323</v>
      </c>
      <c r="B70" s="0" t="s">
        <v>364</v>
      </c>
      <c r="C70" s="0" t="s">
        <v>392</v>
      </c>
      <c r="D70" s="0" t="s">
        <v>440</v>
      </c>
      <c r="E70" s="0" t="s">
        <v>367</v>
      </c>
    </row>
    <row r="71" customFormat="false" ht="15" hidden="false" customHeight="false" outlineLevel="0" collapsed="false">
      <c r="A71" s="0" t="s">
        <v>341</v>
      </c>
      <c r="B71" s="0" t="s">
        <v>377</v>
      </c>
      <c r="C71" s="0" t="s">
        <v>392</v>
      </c>
      <c r="D71" s="0" t="s">
        <v>441</v>
      </c>
      <c r="E71" s="0" t="s">
        <v>367</v>
      </c>
    </row>
    <row r="72" customFormat="false" ht="15" hidden="false" customHeight="false" outlineLevel="0" collapsed="false">
      <c r="A72" s="0" t="s">
        <v>306</v>
      </c>
      <c r="B72" s="0" t="s">
        <v>377</v>
      </c>
      <c r="C72" s="0" t="s">
        <v>442</v>
      </c>
      <c r="D72" s="0" t="s">
        <v>443</v>
      </c>
      <c r="E72" s="0" t="s">
        <v>444</v>
      </c>
    </row>
    <row r="73" customFormat="false" ht="15" hidden="false" customHeight="false" outlineLevel="0" collapsed="false">
      <c r="A73" s="0" t="s">
        <v>307</v>
      </c>
      <c r="B73" s="0" t="s">
        <v>377</v>
      </c>
      <c r="C73" s="0" t="s">
        <v>442</v>
      </c>
      <c r="D73" s="0" t="s">
        <v>445</v>
      </c>
      <c r="E73" s="0" t="s">
        <v>444</v>
      </c>
    </row>
    <row r="74" customFormat="false" ht="15" hidden="false" customHeight="false" outlineLevel="0" collapsed="false">
      <c r="A74" s="0" t="s">
        <v>12</v>
      </c>
      <c r="B74" s="0" t="s">
        <v>377</v>
      </c>
      <c r="C74" s="0" t="s">
        <v>442</v>
      </c>
      <c r="D74" s="0" t="s">
        <v>446</v>
      </c>
      <c r="E74" s="0" t="s">
        <v>444</v>
      </c>
    </row>
    <row r="75" customFormat="false" ht="15" hidden="false" customHeight="false" outlineLevel="0" collapsed="false">
      <c r="A75" s="0" t="s">
        <v>13</v>
      </c>
      <c r="B75" s="0" t="s">
        <v>377</v>
      </c>
      <c r="C75" s="0" t="s">
        <v>442</v>
      </c>
      <c r="D75" s="0" t="s">
        <v>447</v>
      </c>
      <c r="E75" s="0" t="s">
        <v>444</v>
      </c>
    </row>
    <row r="76" customFormat="false" ht="15" hidden="false" customHeight="false" outlineLevel="0" collapsed="false">
      <c r="A76" s="0" t="s">
        <v>14</v>
      </c>
      <c r="B76" s="0" t="s">
        <v>377</v>
      </c>
      <c r="C76" s="0" t="s">
        <v>442</v>
      </c>
      <c r="D76" s="0" t="s">
        <v>448</v>
      </c>
      <c r="E76" s="0" t="s">
        <v>444</v>
      </c>
    </row>
    <row r="77" customFormat="false" ht="15" hidden="false" customHeight="false" outlineLevel="0" collapsed="false">
      <c r="A77" s="0" t="s">
        <v>15</v>
      </c>
      <c r="B77" s="0" t="s">
        <v>377</v>
      </c>
      <c r="C77" s="0" t="s">
        <v>442</v>
      </c>
      <c r="D77" s="0" t="s">
        <v>449</v>
      </c>
      <c r="E77" s="0" t="s">
        <v>444</v>
      </c>
    </row>
    <row r="78" customFormat="false" ht="15" hidden="false" customHeight="false" outlineLevel="0" collapsed="false">
      <c r="A78" s="0" t="s">
        <v>450</v>
      </c>
      <c r="B78" s="0" t="s">
        <v>364</v>
      </c>
      <c r="C78" s="0" t="s">
        <v>380</v>
      </c>
      <c r="D78" s="0" t="s">
        <v>451</v>
      </c>
      <c r="E78" s="0" t="s">
        <v>444</v>
      </c>
    </row>
    <row r="79" customFormat="false" ht="15" hidden="false" customHeight="false" outlineLevel="0" collapsed="false">
      <c r="A79" s="0" t="s">
        <v>298</v>
      </c>
      <c r="B79" s="0" t="s">
        <v>435</v>
      </c>
      <c r="C79" s="0" t="s">
        <v>452</v>
      </c>
      <c r="D79" s="0" t="s">
        <v>453</v>
      </c>
      <c r="E79" s="0" t="s">
        <v>444</v>
      </c>
    </row>
    <row r="80" customFormat="false" ht="15" hidden="false" customHeight="false" outlineLevel="0" collapsed="false">
      <c r="A80" s="0" t="s">
        <v>302</v>
      </c>
      <c r="B80" s="0" t="s">
        <v>435</v>
      </c>
      <c r="C80" s="0" t="s">
        <v>452</v>
      </c>
      <c r="D80" s="0" t="s">
        <v>454</v>
      </c>
      <c r="E80" s="0" t="s">
        <v>444</v>
      </c>
    </row>
    <row r="81" customFormat="false" ht="15" hidden="false" customHeight="false" outlineLevel="0" collapsed="false">
      <c r="A81" s="0" t="s">
        <v>290</v>
      </c>
      <c r="B81" s="0" t="s">
        <v>435</v>
      </c>
      <c r="C81" s="0" t="s">
        <v>452</v>
      </c>
      <c r="D81" s="0" t="s">
        <v>455</v>
      </c>
      <c r="E81" s="0" t="s">
        <v>444</v>
      </c>
    </row>
    <row r="82" customFormat="false" ht="15" hidden="false" customHeight="false" outlineLevel="0" collapsed="false">
      <c r="A82" s="0" t="s">
        <v>294</v>
      </c>
      <c r="B82" s="0" t="s">
        <v>435</v>
      </c>
      <c r="C82" s="0" t="s">
        <v>452</v>
      </c>
      <c r="D82" s="0" t="s">
        <v>456</v>
      </c>
      <c r="E82" s="0" t="s">
        <v>444</v>
      </c>
    </row>
    <row r="83" customFormat="false" ht="15" hidden="false" customHeight="false" outlineLevel="0" collapsed="false">
      <c r="A83" s="0" t="s">
        <v>297</v>
      </c>
      <c r="B83" s="0" t="s">
        <v>435</v>
      </c>
      <c r="C83" s="0" t="s">
        <v>452</v>
      </c>
      <c r="D83" s="0" t="s">
        <v>457</v>
      </c>
      <c r="E83" s="0" t="s">
        <v>444</v>
      </c>
    </row>
    <row r="84" customFormat="false" ht="15" hidden="false" customHeight="false" outlineLevel="0" collapsed="false">
      <c r="A84" s="0" t="s">
        <v>301</v>
      </c>
      <c r="B84" s="0" t="s">
        <v>435</v>
      </c>
      <c r="C84" s="0" t="s">
        <v>452</v>
      </c>
      <c r="D84" s="0" t="s">
        <v>458</v>
      </c>
      <c r="E84" s="0" t="s">
        <v>444</v>
      </c>
    </row>
    <row r="85" customFormat="false" ht="15" hidden="false" customHeight="false" outlineLevel="0" collapsed="false">
      <c r="A85" s="0" t="s">
        <v>287</v>
      </c>
      <c r="B85" s="0" t="s">
        <v>435</v>
      </c>
      <c r="C85" s="0" t="s">
        <v>452</v>
      </c>
      <c r="D85" s="0" t="s">
        <v>459</v>
      </c>
      <c r="E85" s="0" t="s">
        <v>444</v>
      </c>
    </row>
    <row r="86" customFormat="false" ht="15" hidden="false" customHeight="false" outlineLevel="0" collapsed="false">
      <c r="A86" s="0" t="s">
        <v>293</v>
      </c>
      <c r="B86" s="0" t="s">
        <v>435</v>
      </c>
      <c r="C86" s="0" t="s">
        <v>452</v>
      </c>
      <c r="D86" s="0" t="s">
        <v>460</v>
      </c>
      <c r="E86" s="0" t="s">
        <v>444</v>
      </c>
    </row>
    <row r="87" customFormat="false" ht="15" hidden="false" customHeight="false" outlineLevel="0" collapsed="false">
      <c r="A87" s="0" t="s">
        <v>300</v>
      </c>
      <c r="B87" s="0" t="s">
        <v>435</v>
      </c>
      <c r="C87" s="0" t="s">
        <v>452</v>
      </c>
      <c r="D87" s="0" t="s">
        <v>461</v>
      </c>
      <c r="E87" s="0" t="s">
        <v>444</v>
      </c>
    </row>
    <row r="88" customFormat="false" ht="15" hidden="false" customHeight="false" outlineLevel="0" collapsed="false">
      <c r="A88" s="0" t="s">
        <v>304</v>
      </c>
      <c r="B88" s="0" t="s">
        <v>435</v>
      </c>
      <c r="C88" s="0" t="s">
        <v>452</v>
      </c>
      <c r="D88" s="0" t="s">
        <v>462</v>
      </c>
      <c r="E88" s="0" t="s">
        <v>444</v>
      </c>
    </row>
    <row r="89" customFormat="false" ht="15" hidden="false" customHeight="false" outlineLevel="0" collapsed="false">
      <c r="A89" s="0" t="s">
        <v>292</v>
      </c>
      <c r="B89" s="0" t="s">
        <v>435</v>
      </c>
      <c r="C89" s="0" t="s">
        <v>452</v>
      </c>
      <c r="D89" s="0" t="s">
        <v>463</v>
      </c>
      <c r="E89" s="0" t="s">
        <v>444</v>
      </c>
    </row>
    <row r="90" customFormat="false" ht="15" hidden="false" customHeight="false" outlineLevel="0" collapsed="false">
      <c r="A90" s="0" t="s">
        <v>296</v>
      </c>
      <c r="B90" s="0" t="s">
        <v>435</v>
      </c>
      <c r="C90" s="0" t="s">
        <v>452</v>
      </c>
      <c r="D90" s="0" t="s">
        <v>464</v>
      </c>
      <c r="E90" s="0" t="s">
        <v>444</v>
      </c>
    </row>
    <row r="91" customFormat="false" ht="15" hidden="false" customHeight="false" outlineLevel="0" collapsed="false">
      <c r="A91" s="0" t="s">
        <v>299</v>
      </c>
      <c r="B91" s="0" t="s">
        <v>435</v>
      </c>
      <c r="C91" s="0" t="s">
        <v>452</v>
      </c>
      <c r="D91" s="0" t="s">
        <v>465</v>
      </c>
      <c r="E91" s="0" t="s">
        <v>444</v>
      </c>
    </row>
    <row r="92" customFormat="false" ht="15" hidden="false" customHeight="false" outlineLevel="0" collapsed="false">
      <c r="A92" s="0" t="s">
        <v>303</v>
      </c>
      <c r="B92" s="0" t="s">
        <v>435</v>
      </c>
      <c r="C92" s="0" t="s">
        <v>452</v>
      </c>
      <c r="D92" s="0" t="s">
        <v>466</v>
      </c>
      <c r="E92" s="0" t="s">
        <v>444</v>
      </c>
    </row>
    <row r="93" customFormat="false" ht="15" hidden="false" customHeight="false" outlineLevel="0" collapsed="false">
      <c r="A93" s="0" t="s">
        <v>291</v>
      </c>
      <c r="B93" s="0" t="s">
        <v>435</v>
      </c>
      <c r="C93" s="0" t="s">
        <v>452</v>
      </c>
      <c r="D93" s="0" t="s">
        <v>467</v>
      </c>
      <c r="E93" s="0" t="s">
        <v>444</v>
      </c>
    </row>
    <row r="94" customFormat="false" ht="15" hidden="false" customHeight="false" outlineLevel="0" collapsed="false">
      <c r="A94" s="0" t="s">
        <v>295</v>
      </c>
      <c r="B94" s="0" t="s">
        <v>435</v>
      </c>
      <c r="C94" s="0" t="s">
        <v>452</v>
      </c>
      <c r="D94" s="0" t="s">
        <v>468</v>
      </c>
      <c r="E94" s="0" t="s">
        <v>444</v>
      </c>
    </row>
    <row r="95" customFormat="false" ht="15" hidden="false" customHeight="false" outlineLevel="0" collapsed="false">
      <c r="A95" s="0" t="s">
        <v>333</v>
      </c>
      <c r="B95" s="0" t="s">
        <v>435</v>
      </c>
      <c r="C95" s="0" t="s">
        <v>469</v>
      </c>
      <c r="D95" s="0" t="s">
        <v>470</v>
      </c>
      <c r="E95" s="0" t="s">
        <v>444</v>
      </c>
    </row>
    <row r="96" customFormat="false" ht="15" hidden="false" customHeight="false" outlineLevel="0" collapsed="false">
      <c r="A96" s="0" t="s">
        <v>194</v>
      </c>
      <c r="B96" s="0" t="s">
        <v>364</v>
      </c>
      <c r="C96" s="0" t="s">
        <v>471</v>
      </c>
      <c r="D96" s="0" t="s">
        <v>472</v>
      </c>
      <c r="E96" s="0" t="s">
        <v>367</v>
      </c>
    </row>
    <row r="97" customFormat="false" ht="15" hidden="false" customHeight="false" outlineLevel="0" collapsed="false">
      <c r="A97" s="0" t="s">
        <v>195</v>
      </c>
      <c r="B97" s="0" t="s">
        <v>364</v>
      </c>
      <c r="C97" s="0" t="s">
        <v>471</v>
      </c>
      <c r="D97" s="0" t="s">
        <v>473</v>
      </c>
      <c r="E97" s="0" t="s">
        <v>367</v>
      </c>
    </row>
    <row r="98" customFormat="false" ht="15" hidden="false" customHeight="false" outlineLevel="0" collapsed="false">
      <c r="A98" s="0" t="s">
        <v>196</v>
      </c>
      <c r="B98" s="0" t="s">
        <v>364</v>
      </c>
      <c r="C98" s="0" t="s">
        <v>471</v>
      </c>
      <c r="D98" s="0" t="s">
        <v>474</v>
      </c>
      <c r="E98" s="0" t="s">
        <v>367</v>
      </c>
    </row>
    <row r="99" customFormat="false" ht="15" hidden="false" customHeight="false" outlineLevel="0" collapsed="false">
      <c r="A99" s="0" t="s">
        <v>197</v>
      </c>
      <c r="B99" s="0" t="s">
        <v>364</v>
      </c>
      <c r="C99" s="0" t="s">
        <v>471</v>
      </c>
      <c r="D99" s="0" t="s">
        <v>475</v>
      </c>
      <c r="E99" s="0" t="s">
        <v>367</v>
      </c>
    </row>
    <row r="100" customFormat="false" ht="15" hidden="false" customHeight="false" outlineLevel="0" collapsed="false">
      <c r="A100" s="0" t="s">
        <v>198</v>
      </c>
      <c r="B100" s="0" t="s">
        <v>364</v>
      </c>
      <c r="C100" s="0" t="s">
        <v>471</v>
      </c>
      <c r="D100" s="0" t="s">
        <v>476</v>
      </c>
      <c r="E100" s="0" t="s">
        <v>367</v>
      </c>
    </row>
    <row r="101" customFormat="false" ht="15" hidden="false" customHeight="false" outlineLevel="0" collapsed="false">
      <c r="A101" s="0" t="s">
        <v>115</v>
      </c>
      <c r="B101" s="0" t="s">
        <v>364</v>
      </c>
      <c r="C101" s="0" t="s">
        <v>422</v>
      </c>
      <c r="D101" s="0" t="s">
        <v>477</v>
      </c>
      <c r="E101" s="0" t="s">
        <v>416</v>
      </c>
    </row>
    <row r="102" customFormat="false" ht="15" hidden="false" customHeight="false" outlineLevel="0" collapsed="false">
      <c r="A102" s="30" t="s">
        <v>314</v>
      </c>
      <c r="B102" s="0" t="s">
        <v>435</v>
      </c>
      <c r="C102" s="0" t="s">
        <v>478</v>
      </c>
      <c r="D102" s="0" t="s">
        <v>479</v>
      </c>
      <c r="E102" s="0" t="s">
        <v>367</v>
      </c>
    </row>
    <row r="103" customFormat="false" ht="15" hidden="false" customHeight="false" outlineLevel="0" collapsed="false">
      <c r="A103" s="30" t="s">
        <v>312</v>
      </c>
      <c r="B103" s="0" t="s">
        <v>435</v>
      </c>
      <c r="C103" s="0" t="s">
        <v>478</v>
      </c>
      <c r="D103" s="0" t="s">
        <v>480</v>
      </c>
      <c r="E103" s="0" t="s">
        <v>367</v>
      </c>
    </row>
    <row r="104" customFormat="false" ht="15" hidden="false" customHeight="false" outlineLevel="0" collapsed="false">
      <c r="A104" s="30" t="s">
        <v>313</v>
      </c>
      <c r="B104" s="0" t="s">
        <v>435</v>
      </c>
      <c r="C104" s="0" t="s">
        <v>478</v>
      </c>
      <c r="D104" s="0" t="s">
        <v>481</v>
      </c>
      <c r="E104" s="0" t="s">
        <v>367</v>
      </c>
    </row>
    <row r="105" customFormat="false" ht="15" hidden="false" customHeight="false" outlineLevel="0" collapsed="false">
      <c r="A105" s="0" t="s">
        <v>27</v>
      </c>
      <c r="B105" s="0" t="s">
        <v>364</v>
      </c>
      <c r="C105" s="0" t="s">
        <v>422</v>
      </c>
      <c r="D105" s="0" t="s">
        <v>482</v>
      </c>
      <c r="E105" s="0" t="s">
        <v>416</v>
      </c>
    </row>
    <row r="106" customFormat="false" ht="15" hidden="false" customHeight="false" outlineLevel="0" collapsed="false">
      <c r="A106" s="0" t="s">
        <v>159</v>
      </c>
      <c r="B106" s="0" t="s">
        <v>364</v>
      </c>
      <c r="C106" s="0" t="s">
        <v>422</v>
      </c>
      <c r="D106" s="0" t="s">
        <v>483</v>
      </c>
      <c r="E106" s="0" t="s">
        <v>367</v>
      </c>
    </row>
    <row r="107" customFormat="false" ht="15" hidden="false" customHeight="false" outlineLevel="0" collapsed="false">
      <c r="A107" s="0" t="s">
        <v>132</v>
      </c>
      <c r="B107" s="0" t="s">
        <v>364</v>
      </c>
      <c r="C107" s="0" t="s">
        <v>422</v>
      </c>
      <c r="D107" s="0" t="s">
        <v>484</v>
      </c>
      <c r="E107" s="0" t="s">
        <v>444</v>
      </c>
    </row>
    <row r="108" customFormat="false" ht="15" hidden="false" customHeight="false" outlineLevel="0" collapsed="false">
      <c r="A108" s="0" t="s">
        <v>136</v>
      </c>
      <c r="B108" s="0" t="s">
        <v>364</v>
      </c>
      <c r="C108" s="0" t="s">
        <v>422</v>
      </c>
      <c r="D108" s="0" t="s">
        <v>485</v>
      </c>
      <c r="E108" s="0" t="s">
        <v>444</v>
      </c>
    </row>
    <row r="109" customFormat="false" ht="15" hidden="false" customHeight="false" outlineLevel="0" collapsed="false">
      <c r="A109" s="0" t="s">
        <v>123</v>
      </c>
      <c r="B109" s="0" t="s">
        <v>364</v>
      </c>
      <c r="C109" s="0" t="s">
        <v>422</v>
      </c>
      <c r="D109" s="0" t="s">
        <v>486</v>
      </c>
      <c r="E109" s="0" t="s">
        <v>444</v>
      </c>
    </row>
    <row r="110" customFormat="false" ht="15" hidden="false" customHeight="false" outlineLevel="0" collapsed="false">
      <c r="A110" s="0" t="s">
        <v>128</v>
      </c>
      <c r="B110" s="0" t="s">
        <v>364</v>
      </c>
      <c r="C110" s="0" t="s">
        <v>422</v>
      </c>
      <c r="D110" s="0" t="s">
        <v>487</v>
      </c>
      <c r="E110" s="0" t="s">
        <v>444</v>
      </c>
    </row>
    <row r="111" customFormat="false" ht="15" hidden="false" customHeight="false" outlineLevel="0" collapsed="false">
      <c r="A111" s="0" t="s">
        <v>131</v>
      </c>
      <c r="B111" s="0" t="s">
        <v>364</v>
      </c>
      <c r="C111" s="0" t="s">
        <v>422</v>
      </c>
      <c r="D111" s="0" t="s">
        <v>488</v>
      </c>
      <c r="E111" s="0" t="s">
        <v>444</v>
      </c>
    </row>
    <row r="112" customFormat="false" ht="15" hidden="false" customHeight="false" outlineLevel="0" collapsed="false">
      <c r="A112" s="0" t="s">
        <v>135</v>
      </c>
      <c r="B112" s="0" t="s">
        <v>364</v>
      </c>
      <c r="C112" s="0" t="s">
        <v>422</v>
      </c>
      <c r="D112" s="0" t="s">
        <v>489</v>
      </c>
      <c r="E112" s="0" t="s">
        <v>444</v>
      </c>
    </row>
    <row r="113" customFormat="false" ht="15" hidden="false" customHeight="false" outlineLevel="0" collapsed="false">
      <c r="A113" s="0" t="s">
        <v>122</v>
      </c>
      <c r="B113" s="0" t="s">
        <v>364</v>
      </c>
      <c r="C113" s="0" t="s">
        <v>422</v>
      </c>
      <c r="D113" s="0" t="s">
        <v>490</v>
      </c>
      <c r="E113" s="0" t="s">
        <v>444</v>
      </c>
    </row>
    <row r="114" customFormat="false" ht="15" hidden="false" customHeight="false" outlineLevel="0" collapsed="false">
      <c r="A114" s="0" t="s">
        <v>127</v>
      </c>
      <c r="B114" s="0" t="s">
        <v>364</v>
      </c>
      <c r="C114" s="0" t="s">
        <v>422</v>
      </c>
      <c r="D114" s="0" t="s">
        <v>491</v>
      </c>
      <c r="E114" s="0" t="s">
        <v>444</v>
      </c>
    </row>
    <row r="115" customFormat="false" ht="15" hidden="false" customHeight="false" outlineLevel="0" collapsed="false">
      <c r="A115" s="0" t="s">
        <v>134</v>
      </c>
      <c r="B115" s="0" t="s">
        <v>364</v>
      </c>
      <c r="C115" s="0" t="s">
        <v>422</v>
      </c>
      <c r="D115" s="0" t="s">
        <v>492</v>
      </c>
      <c r="E115" s="0" t="s">
        <v>444</v>
      </c>
    </row>
    <row r="116" customFormat="false" ht="15" hidden="false" customHeight="false" outlineLevel="0" collapsed="false">
      <c r="A116" s="0" t="s">
        <v>138</v>
      </c>
      <c r="B116" s="0" t="s">
        <v>364</v>
      </c>
      <c r="C116" s="0" t="s">
        <v>422</v>
      </c>
      <c r="D116" s="0" t="s">
        <v>493</v>
      </c>
      <c r="E116" s="0" t="s">
        <v>444</v>
      </c>
    </row>
    <row r="117" customFormat="false" ht="15" hidden="false" customHeight="false" outlineLevel="0" collapsed="false">
      <c r="A117" s="0" t="s">
        <v>125</v>
      </c>
      <c r="B117" s="0" t="s">
        <v>364</v>
      </c>
      <c r="C117" s="0" t="s">
        <v>422</v>
      </c>
      <c r="D117" s="0" t="s">
        <v>494</v>
      </c>
      <c r="E117" s="0" t="s">
        <v>444</v>
      </c>
    </row>
    <row r="118" customFormat="false" ht="15" hidden="false" customHeight="false" outlineLevel="0" collapsed="false">
      <c r="A118" s="0" t="s">
        <v>130</v>
      </c>
      <c r="B118" s="0" t="s">
        <v>364</v>
      </c>
      <c r="C118" s="0" t="s">
        <v>422</v>
      </c>
      <c r="D118" s="0" t="s">
        <v>495</v>
      </c>
      <c r="E118" s="0" t="s">
        <v>444</v>
      </c>
    </row>
    <row r="119" customFormat="false" ht="15" hidden="false" customHeight="false" outlineLevel="0" collapsed="false">
      <c r="A119" s="0" t="s">
        <v>133</v>
      </c>
      <c r="B119" s="0" t="s">
        <v>364</v>
      </c>
      <c r="C119" s="0" t="s">
        <v>422</v>
      </c>
      <c r="D119" s="0" t="s">
        <v>496</v>
      </c>
      <c r="E119" s="0" t="s">
        <v>444</v>
      </c>
    </row>
    <row r="120" customFormat="false" ht="15" hidden="false" customHeight="false" outlineLevel="0" collapsed="false">
      <c r="A120" s="0" t="s">
        <v>137</v>
      </c>
      <c r="B120" s="0" t="s">
        <v>364</v>
      </c>
      <c r="C120" s="0" t="s">
        <v>422</v>
      </c>
      <c r="D120" s="0" t="s">
        <v>497</v>
      </c>
      <c r="E120" s="0" t="s">
        <v>444</v>
      </c>
    </row>
    <row r="121" customFormat="false" ht="15" hidden="false" customHeight="false" outlineLevel="0" collapsed="false">
      <c r="A121" s="0" t="s">
        <v>124</v>
      </c>
      <c r="B121" s="0" t="s">
        <v>364</v>
      </c>
      <c r="C121" s="0" t="s">
        <v>422</v>
      </c>
      <c r="D121" s="0" t="s">
        <v>498</v>
      </c>
      <c r="E121" s="0" t="s">
        <v>444</v>
      </c>
    </row>
    <row r="122" customFormat="false" ht="15" hidden="false" customHeight="false" outlineLevel="0" collapsed="false">
      <c r="A122" s="0" t="s">
        <v>129</v>
      </c>
      <c r="B122" s="0" t="s">
        <v>364</v>
      </c>
      <c r="C122" s="0" t="s">
        <v>422</v>
      </c>
      <c r="D122" s="0" t="s">
        <v>499</v>
      </c>
      <c r="E122" s="0" t="s">
        <v>444</v>
      </c>
    </row>
    <row r="123" customFormat="false" ht="15" hidden="false" customHeight="false" outlineLevel="0" collapsed="false">
      <c r="A123" s="0" t="s">
        <v>22</v>
      </c>
      <c r="B123" s="0" t="s">
        <v>364</v>
      </c>
      <c r="C123" s="0" t="s">
        <v>422</v>
      </c>
      <c r="D123" s="0" t="s">
        <v>500</v>
      </c>
      <c r="E123" s="0" t="s">
        <v>391</v>
      </c>
    </row>
    <row r="124" customFormat="false" ht="15" hidden="false" customHeight="false" outlineLevel="0" collapsed="false">
      <c r="A124" s="0" t="s">
        <v>25</v>
      </c>
      <c r="B124" s="0" t="s">
        <v>364</v>
      </c>
      <c r="C124" s="0" t="s">
        <v>422</v>
      </c>
      <c r="D124" s="0" t="s">
        <v>501</v>
      </c>
      <c r="E124" s="0" t="s">
        <v>416</v>
      </c>
    </row>
    <row r="125" customFormat="false" ht="15" hidden="false" customHeight="false" outlineLevel="0" collapsed="false">
      <c r="A125" s="0" t="s">
        <v>340</v>
      </c>
      <c r="B125" s="0" t="s">
        <v>377</v>
      </c>
      <c r="C125" s="0" t="s">
        <v>502</v>
      </c>
      <c r="D125" s="0" t="s">
        <v>503</v>
      </c>
      <c r="E125" s="0" t="s">
        <v>367</v>
      </c>
    </row>
    <row r="126" customFormat="false" ht="15" hidden="false" customHeight="false" outlineLevel="0" collapsed="false">
      <c r="A126" s="0" t="s">
        <v>7</v>
      </c>
      <c r="B126" s="0" t="s">
        <v>377</v>
      </c>
      <c r="C126" s="0" t="s">
        <v>432</v>
      </c>
      <c r="D126" s="0" t="s">
        <v>504</v>
      </c>
      <c r="E126" s="0" t="s">
        <v>367</v>
      </c>
    </row>
    <row r="127" customFormat="false" ht="15" hidden="false" customHeight="false" outlineLevel="0" collapsed="false">
      <c r="A127" s="0" t="s">
        <v>336</v>
      </c>
      <c r="B127" s="0" t="s">
        <v>364</v>
      </c>
      <c r="C127" s="0" t="s">
        <v>392</v>
      </c>
      <c r="D127" s="0" t="s">
        <v>505</v>
      </c>
      <c r="E127" s="0" t="s">
        <v>367</v>
      </c>
    </row>
    <row r="128" customFormat="false" ht="15" hidden="false" customHeight="false" outlineLevel="0" collapsed="false">
      <c r="A128" s="0" t="s">
        <v>139</v>
      </c>
      <c r="B128" s="0" t="s">
        <v>364</v>
      </c>
      <c r="C128" s="0" t="s">
        <v>506</v>
      </c>
      <c r="D128" s="0" t="s">
        <v>507</v>
      </c>
      <c r="E128" s="0" t="s">
        <v>444</v>
      </c>
    </row>
    <row r="129" customFormat="false" ht="15" hidden="false" customHeight="false" outlineLevel="0" collapsed="false">
      <c r="A129" s="0" t="s">
        <v>41</v>
      </c>
      <c r="B129" s="0" t="s">
        <v>364</v>
      </c>
      <c r="C129" s="0" t="s">
        <v>380</v>
      </c>
      <c r="D129" s="0" t="s">
        <v>508</v>
      </c>
      <c r="E129" s="0" t="s">
        <v>367</v>
      </c>
    </row>
    <row r="130" customFormat="false" ht="15" hidden="false" customHeight="false" outlineLevel="0" collapsed="false">
      <c r="A130" s="0" t="s">
        <v>174</v>
      </c>
      <c r="B130" s="0" t="s">
        <v>377</v>
      </c>
      <c r="C130" s="0" t="s">
        <v>422</v>
      </c>
      <c r="D130" s="0" t="s">
        <v>509</v>
      </c>
      <c r="E130" s="0" t="s">
        <v>391</v>
      </c>
    </row>
    <row r="131" customFormat="false" ht="15" hidden="false" customHeight="false" outlineLevel="0" collapsed="false">
      <c r="A131" s="0" t="s">
        <v>193</v>
      </c>
      <c r="B131" s="0" t="s">
        <v>364</v>
      </c>
      <c r="C131" s="0" t="s">
        <v>422</v>
      </c>
      <c r="D131" s="0" t="s">
        <v>510</v>
      </c>
      <c r="E131" s="0" t="s">
        <v>367</v>
      </c>
    </row>
    <row r="132" customFormat="false" ht="15" hidden="false" customHeight="false" outlineLevel="0" collapsed="false">
      <c r="A132" s="0" t="s">
        <v>210</v>
      </c>
      <c r="B132" s="0" t="s">
        <v>511</v>
      </c>
      <c r="C132" s="0" t="s">
        <v>422</v>
      </c>
      <c r="D132" s="0" t="s">
        <v>512</v>
      </c>
      <c r="E132" s="0" t="s">
        <v>391</v>
      </c>
    </row>
    <row r="133" customFormat="false" ht="15" hidden="false" customHeight="false" outlineLevel="0" collapsed="false">
      <c r="A133" s="0" t="s">
        <v>165</v>
      </c>
      <c r="B133" s="0" t="s">
        <v>327</v>
      </c>
      <c r="C133" s="0" t="s">
        <v>442</v>
      </c>
      <c r="D133" s="0" t="s">
        <v>446</v>
      </c>
      <c r="E133" s="0" t="s">
        <v>367</v>
      </c>
    </row>
    <row r="134" customFormat="false" ht="15" hidden="false" customHeight="false" outlineLevel="0" collapsed="false">
      <c r="A134" s="0" t="s">
        <v>166</v>
      </c>
      <c r="B134" s="0" t="s">
        <v>327</v>
      </c>
      <c r="C134" s="0" t="s">
        <v>442</v>
      </c>
      <c r="D134" s="0" t="s">
        <v>447</v>
      </c>
      <c r="E134" s="0" t="s">
        <v>367</v>
      </c>
    </row>
    <row r="135" customFormat="false" ht="15" hidden="false" customHeight="false" outlineLevel="0" collapsed="false">
      <c r="A135" s="0" t="s">
        <v>167</v>
      </c>
      <c r="B135" s="0" t="s">
        <v>327</v>
      </c>
      <c r="C135" s="0" t="s">
        <v>442</v>
      </c>
      <c r="D135" s="0" t="s">
        <v>448</v>
      </c>
      <c r="E135" s="0" t="s">
        <v>367</v>
      </c>
    </row>
    <row r="136" customFormat="false" ht="15" hidden="false" customHeight="false" outlineLevel="0" collapsed="false">
      <c r="A136" s="0" t="s">
        <v>168</v>
      </c>
      <c r="B136" s="0" t="s">
        <v>327</v>
      </c>
      <c r="C136" s="0" t="s">
        <v>442</v>
      </c>
      <c r="D136" s="0" t="s">
        <v>449</v>
      </c>
      <c r="E136" s="0" t="s">
        <v>367</v>
      </c>
    </row>
    <row r="137" customFormat="false" ht="15" hidden="false" customHeight="false" outlineLevel="0" collapsed="false">
      <c r="A137" s="0" t="s">
        <v>169</v>
      </c>
      <c r="B137" s="0" t="s">
        <v>327</v>
      </c>
      <c r="C137" s="0" t="s">
        <v>422</v>
      </c>
      <c r="D137" s="0" t="s">
        <v>513</v>
      </c>
      <c r="E137" s="0" t="s">
        <v>367</v>
      </c>
    </row>
    <row r="138" customFormat="false" ht="15" hidden="false" customHeight="false" outlineLevel="0" collapsed="false">
      <c r="A138" s="0" t="s">
        <v>170</v>
      </c>
      <c r="B138" s="0" t="s">
        <v>327</v>
      </c>
      <c r="C138" s="0" t="s">
        <v>392</v>
      </c>
      <c r="D138" s="0" t="s">
        <v>514</v>
      </c>
      <c r="E138" s="0" t="s">
        <v>367</v>
      </c>
    </row>
    <row r="139" customFormat="false" ht="15" hidden="false" customHeight="false" outlineLevel="0" collapsed="false">
      <c r="A139" s="0" t="s">
        <v>171</v>
      </c>
      <c r="B139" s="0" t="s">
        <v>327</v>
      </c>
      <c r="C139" s="0" t="s">
        <v>515</v>
      </c>
      <c r="D139" s="0" t="s">
        <v>516</v>
      </c>
      <c r="E139" s="0" t="s">
        <v>367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18" activeCellId="0" sqref="B18"/>
    </sheetView>
  </sheetViews>
  <sheetFormatPr defaultRowHeight="15"/>
  <cols>
    <col collapsed="false" hidden="false" max="1" min="1" style="1" width="31.0459183673469"/>
    <col collapsed="false" hidden="false" max="2" min="2" style="1" width="32.8010204081633"/>
    <col collapsed="false" hidden="false" max="3" min="3" style="1" width="15.2551020408163"/>
    <col collapsed="false" hidden="false" max="4" min="4" style="1" width="19.8418367346939"/>
    <col collapsed="false" hidden="false" max="5" min="5" style="1" width="25.6479591836735"/>
    <col collapsed="false" hidden="false" max="6" min="6" style="1" width="23.8928571428571"/>
    <col collapsed="false" hidden="false" max="7" min="7" style="1" width="18.4948979591837"/>
    <col collapsed="false" hidden="false" max="8" min="8" style="1" width="15.6581632653061"/>
    <col collapsed="false" hidden="false" max="9" min="9" style="1" width="11.3418367346939"/>
    <col collapsed="false" hidden="false" max="1025" min="10" style="1" width="7.4234693877551"/>
  </cols>
  <sheetData>
    <row r="1" customFormat="false" ht="15" hidden="false" customHeight="false" outlineLevel="0" collapsed="false">
      <c r="A1" s="2" t="s">
        <v>517</v>
      </c>
      <c r="B1" s="2" t="s">
        <v>518</v>
      </c>
      <c r="C1" s="2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176</v>
      </c>
      <c r="I1" s="2" t="s">
        <v>524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56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333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287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293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297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301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62</v>
      </c>
      <c r="B10" s="1" t="s">
        <v>525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62</v>
      </c>
      <c r="B11" s="1" t="s">
        <v>526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62</v>
      </c>
      <c r="B12" s="1" t="s">
        <v>527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62</v>
      </c>
      <c r="B13" s="1" t="s">
        <v>528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62</v>
      </c>
      <c r="B14" s="1" t="s">
        <v>30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62</v>
      </c>
      <c r="B15" s="1" t="s">
        <v>31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62</v>
      </c>
      <c r="B16" s="1" t="s">
        <v>32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62</v>
      </c>
      <c r="B17" s="1" t="s">
        <v>33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291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295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299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303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292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296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300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304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287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293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297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301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290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294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298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302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52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53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54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55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67</v>
      </c>
      <c r="B43" s="1" t="s">
        <v>58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67</v>
      </c>
      <c r="B44" s="1" t="s">
        <v>291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67</v>
      </c>
      <c r="B45" s="1" t="s">
        <v>299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67</v>
      </c>
      <c r="B46" s="1" t="s">
        <v>287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67</v>
      </c>
      <c r="B47" s="1" t="s">
        <v>297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67</v>
      </c>
      <c r="B48" s="1" t="s">
        <v>290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67</v>
      </c>
      <c r="B49" s="1" t="s">
        <v>298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73</v>
      </c>
      <c r="B50" s="1" t="s">
        <v>529</v>
      </c>
      <c r="C50" s="1" t="n">
        <v>0</v>
      </c>
      <c r="D50" s="1" t="n">
        <f aca="false">VLOOKUP(A50,Modulos!A:C,2,0)</f>
        <v>1</v>
      </c>
      <c r="E50" s="1" t="str">
        <f aca="false">IF(C50,"Nenhuma",VLOOKUP(B50,Funcoes_Outputs!B:C,2,0))</f>
        <v>calcular_turnovergeral</v>
      </c>
      <c r="F50" s="1" t="n">
        <f aca="false">AND(C50,D50)</f>
        <v>0</v>
      </c>
      <c r="G50" s="1" t="n">
        <f aca="false">VLOOKUP(A50,Modulos!$A:$C,2,0)</f>
        <v>1</v>
      </c>
      <c r="H50" s="1" t="n">
        <f aca="false">AND(G50,C50)</f>
        <v>0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73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124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129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133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137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125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130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134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138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122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127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131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135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123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128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132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136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139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30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31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32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33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42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43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44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45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46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47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85</v>
      </c>
      <c r="B89" s="1" t="s">
        <v>37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85</v>
      </c>
      <c r="B90" s="1" t="s">
        <v>39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85</v>
      </c>
      <c r="B91" s="1" t="s">
        <v>40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85</v>
      </c>
      <c r="B92" s="1" t="s">
        <v>38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85</v>
      </c>
      <c r="B93" s="1" t="s">
        <v>41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85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85</v>
      </c>
      <c r="B95" s="1" t="s">
        <v>530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85</v>
      </c>
      <c r="B96" s="1" t="s">
        <v>531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85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85</v>
      </c>
      <c r="B98" s="1" t="s">
        <v>29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85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87</v>
      </c>
      <c r="B100" s="1" t="s">
        <v>530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87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87</v>
      </c>
      <c r="B102" s="1" t="s">
        <v>531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87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87</v>
      </c>
      <c r="B104" s="1" t="s">
        <v>156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532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532</v>
      </c>
      <c r="B106" s="1" t="s">
        <v>291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532</v>
      </c>
      <c r="B107" s="1" t="s">
        <v>295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532</v>
      </c>
      <c r="B108" s="1" t="s">
        <v>299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532</v>
      </c>
      <c r="B109" s="1" t="s">
        <v>303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532</v>
      </c>
      <c r="B110" s="1" t="s">
        <v>292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532</v>
      </c>
      <c r="B111" s="1" t="s">
        <v>296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532</v>
      </c>
      <c r="B112" s="1" t="s">
        <v>300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532</v>
      </c>
      <c r="B113" s="1" t="s">
        <v>304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532</v>
      </c>
      <c r="B114" s="1" t="s">
        <v>287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532</v>
      </c>
      <c r="B115" s="1" t="s">
        <v>293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532</v>
      </c>
      <c r="B116" s="1" t="s">
        <v>297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532</v>
      </c>
      <c r="B117" s="1" t="s">
        <v>301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532</v>
      </c>
      <c r="B118" s="1" t="s">
        <v>290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532</v>
      </c>
      <c r="B119" s="1" t="s">
        <v>294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532</v>
      </c>
      <c r="B120" s="1" t="s">
        <v>298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532</v>
      </c>
      <c r="B121" s="1" t="s">
        <v>302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532</v>
      </c>
      <c r="B122" s="1" t="s">
        <v>333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93</v>
      </c>
      <c r="B123" s="1" t="s">
        <v>119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93</v>
      </c>
      <c r="B124" s="1" t="s">
        <v>142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93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93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91</v>
      </c>
      <c r="B127" s="1" t="s">
        <v>140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91</v>
      </c>
      <c r="B128" s="1" t="s">
        <v>141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91</v>
      </c>
      <c r="B129" s="1" t="s">
        <v>291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91</v>
      </c>
      <c r="B130" s="1" t="s">
        <v>292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91</v>
      </c>
      <c r="B131" s="1" t="s">
        <v>287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91</v>
      </c>
      <c r="B132" s="1" t="s">
        <v>290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71</v>
      </c>
      <c r="B133" s="1" t="s">
        <v>24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71</v>
      </c>
      <c r="B134" s="1" t="s">
        <v>291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71</v>
      </c>
      <c r="B135" s="1" t="s">
        <v>299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71</v>
      </c>
      <c r="B136" s="1" t="s">
        <v>292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71</v>
      </c>
      <c r="B137" s="1" t="s">
        <v>300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71</v>
      </c>
      <c r="B138" s="1" t="s">
        <v>287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71</v>
      </c>
      <c r="B139" s="1" t="s">
        <v>297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71</v>
      </c>
      <c r="B140" s="1" t="s">
        <v>290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71</v>
      </c>
      <c r="B141" s="1" t="s">
        <v>298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65</v>
      </c>
      <c r="B142" s="1" t="s">
        <v>159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65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65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65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81</v>
      </c>
      <c r="B146" s="1" t="s">
        <v>158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83</v>
      </c>
      <c r="B147" s="1" t="s">
        <v>157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79</v>
      </c>
      <c r="B148" s="1" t="s">
        <v>290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79</v>
      </c>
      <c r="B149" s="1" t="s">
        <v>294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79</v>
      </c>
      <c r="B150" s="1" t="s">
        <v>298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79</v>
      </c>
      <c r="B151" s="1" t="s">
        <v>302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79</v>
      </c>
      <c r="B152" s="1" t="s">
        <v>287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79</v>
      </c>
      <c r="B153" s="1" t="s">
        <v>293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79</v>
      </c>
      <c r="B154" s="1" t="s">
        <v>297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3.8" hidden="false" customHeight="false" outlineLevel="0" collapsed="false">
      <c r="A155" s="1" t="s">
        <v>79</v>
      </c>
      <c r="B155" s="1" t="s">
        <v>301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79</v>
      </c>
      <c r="B156" s="1" t="s">
        <v>28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79</v>
      </c>
      <c r="B157" s="1" t="s">
        <v>27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77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77</v>
      </c>
      <c r="B159" s="1" t="s">
        <v>34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77</v>
      </c>
      <c r="B160" s="1" t="s">
        <v>35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77</v>
      </c>
      <c r="B161" s="1" t="s">
        <v>36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77</v>
      </c>
      <c r="B162" s="1" t="s">
        <v>530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77</v>
      </c>
      <c r="B163" s="1" t="s">
        <v>531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75</v>
      </c>
      <c r="B164" s="1" t="s">
        <v>533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75</v>
      </c>
      <c r="B165" s="1" t="s">
        <v>25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75</v>
      </c>
      <c r="B166" s="1" t="s">
        <v>26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69</v>
      </c>
      <c r="B167" s="1" t="s">
        <v>23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69</v>
      </c>
      <c r="B168" s="1" t="s">
        <v>291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69</v>
      </c>
      <c r="B169" s="1" t="s">
        <v>299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69</v>
      </c>
      <c r="B170" s="1" t="s">
        <v>292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69</v>
      </c>
      <c r="B171" s="1" t="s">
        <v>300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69</v>
      </c>
      <c r="B172" s="1" t="s">
        <v>287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69</v>
      </c>
      <c r="B173" s="1" t="s">
        <v>297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69</v>
      </c>
      <c r="B174" s="1" t="s">
        <v>290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69</v>
      </c>
      <c r="B175" s="1" t="s">
        <v>298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95</v>
      </c>
      <c r="B176" s="1" t="s">
        <v>144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143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291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299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292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300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287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297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290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298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290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292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294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296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298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300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302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304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48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50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51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49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530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531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290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294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298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302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292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296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300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304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89</v>
      </c>
      <c r="B217" s="1" t="s">
        <v>146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89</v>
      </c>
      <c r="B218" s="1" t="s">
        <v>147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89</v>
      </c>
      <c r="B219" s="1" t="s">
        <v>148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89</v>
      </c>
      <c r="B220" s="1" t="s">
        <v>149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89</v>
      </c>
      <c r="B221" s="1" t="s">
        <v>150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89</v>
      </c>
      <c r="B222" s="1" t="s">
        <v>151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89</v>
      </c>
      <c r="B223" s="1" t="s">
        <v>152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89</v>
      </c>
      <c r="B224" s="1" t="s">
        <v>153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89</v>
      </c>
      <c r="B225" s="1" t="s">
        <v>154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89</v>
      </c>
      <c r="B226" s="1" t="s">
        <v>155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28.2142857142857"/>
    <col collapsed="false" hidden="false" max="2" min="2" style="0" width="34.4234693877551"/>
    <col collapsed="false" hidden="false" max="3" min="3" style="0" width="27.2704081632653"/>
    <col collapsed="false" hidden="false" max="1025" min="4" style="0" width="8.36734693877551"/>
  </cols>
  <sheetData>
    <row r="1" customFormat="false" ht="15" hidden="false" customHeight="false" outlineLevel="0" collapsed="false">
      <c r="A1" s="2" t="s">
        <v>517</v>
      </c>
      <c r="B1" s="2" t="s">
        <v>534</v>
      </c>
      <c r="C1" s="2" t="s">
        <v>535</v>
      </c>
    </row>
    <row r="2" customFormat="false" ht="15" hidden="false" customHeight="false" outlineLevel="0" collapsed="false">
      <c r="A2" s="1" t="s">
        <v>228</v>
      </c>
      <c r="B2" s="1" t="s">
        <v>536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537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62</v>
      </c>
      <c r="B4" s="1" t="s">
        <v>538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62</v>
      </c>
      <c r="B5" s="1" t="s">
        <v>539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62</v>
      </c>
      <c r="B6" s="1" t="s">
        <v>540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62</v>
      </c>
      <c r="B7" s="1" t="s">
        <v>541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525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526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527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528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67</v>
      </c>
      <c r="B16" s="1" t="s">
        <v>542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67</v>
      </c>
      <c r="B17" s="1" t="s">
        <v>543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73</v>
      </c>
      <c r="B18" s="1" t="s">
        <v>544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287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290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291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292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293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294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295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296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297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298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299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300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301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302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303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304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333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545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546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547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548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549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550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551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552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553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554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555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85</v>
      </c>
      <c r="B48" s="1" t="s">
        <v>556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85</v>
      </c>
      <c r="B49" s="1" t="s">
        <v>557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87</v>
      </c>
      <c r="B50" s="1" t="s">
        <v>558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87</v>
      </c>
      <c r="B51" s="1" t="s">
        <v>559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532</v>
      </c>
      <c r="B52" s="1" t="s">
        <v>560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532</v>
      </c>
      <c r="B53" s="1" t="s">
        <v>561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532</v>
      </c>
      <c r="B54" s="1" t="s">
        <v>562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93</v>
      </c>
      <c r="B55" s="1" t="s">
        <v>563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91</v>
      </c>
      <c r="B56" s="1" t="s">
        <v>564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91</v>
      </c>
      <c r="B57" s="1" t="s">
        <v>565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71</v>
      </c>
      <c r="B58" s="1" t="s">
        <v>566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71</v>
      </c>
      <c r="B59" s="1" t="s">
        <v>567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89</v>
      </c>
      <c r="B60" s="1" t="s">
        <v>568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89</v>
      </c>
      <c r="B61" s="1" t="s">
        <v>569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89</v>
      </c>
      <c r="B62" s="1" t="s">
        <v>570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89</v>
      </c>
      <c r="B63" s="1" t="s">
        <v>571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89</v>
      </c>
      <c r="B64" s="1" t="s">
        <v>572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89</v>
      </c>
      <c r="B65" s="1" t="s">
        <v>573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65</v>
      </c>
      <c r="B66" s="1" t="s">
        <v>574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65</v>
      </c>
      <c r="B67" s="1" t="s">
        <v>575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81</v>
      </c>
      <c r="B68" s="1" t="s">
        <v>158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83</v>
      </c>
      <c r="B69" s="1" t="s">
        <v>157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79</v>
      </c>
      <c r="B70" s="1" t="s">
        <v>576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79</v>
      </c>
      <c r="B71" s="1" t="s">
        <v>577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77</v>
      </c>
      <c r="B72" s="1" t="s">
        <v>345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77</v>
      </c>
      <c r="B73" s="1" t="s">
        <v>578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75</v>
      </c>
      <c r="B74" s="1" t="s">
        <v>579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75</v>
      </c>
      <c r="B75" s="1" t="s">
        <v>580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69</v>
      </c>
      <c r="B76" s="1" t="s">
        <v>581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69</v>
      </c>
      <c r="B77" s="1" t="s">
        <v>582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95</v>
      </c>
      <c r="B78" s="1" t="s">
        <v>144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583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584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530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531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585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586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587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529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533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27.2704081632653"/>
    <col collapsed="false" hidden="false" max="2" min="2" style="1" width="44.8163265306122"/>
    <col collapsed="false" hidden="false" max="3" min="3" style="1" width="10.3928571428571"/>
    <col collapsed="false" hidden="false" max="1025" min="4" style="1" width="7.4234693877551"/>
  </cols>
  <sheetData>
    <row r="1" customFormat="false" ht="15" hidden="false" customHeight="false" outlineLevel="0" collapsed="false">
      <c r="A1" s="2" t="s">
        <v>59</v>
      </c>
      <c r="B1" s="2" t="s">
        <v>60</v>
      </c>
      <c r="C1" s="2" t="s">
        <v>61</v>
      </c>
    </row>
    <row r="2" customFormat="false" ht="15" hidden="false" customHeight="false" outlineLevel="0" collapsed="false">
      <c r="A2" s="1" t="s">
        <v>62</v>
      </c>
      <c r="B2" s="1" t="s">
        <v>63</v>
      </c>
      <c r="C2" s="1" t="s">
        <v>64</v>
      </c>
    </row>
    <row r="3" customFormat="false" ht="15" hidden="false" customHeight="false" outlineLevel="0" collapsed="false">
      <c r="A3" s="1" t="s">
        <v>65</v>
      </c>
      <c r="B3" s="1" t="s">
        <v>66</v>
      </c>
      <c r="C3" s="1" t="s">
        <v>64</v>
      </c>
    </row>
    <row r="4" customFormat="false" ht="15" hidden="false" customHeight="false" outlineLevel="0" collapsed="false">
      <c r="A4" s="1" t="s">
        <v>67</v>
      </c>
      <c r="B4" s="1" t="s">
        <v>68</v>
      </c>
      <c r="C4" s="1" t="s">
        <v>57</v>
      </c>
    </row>
    <row r="5" customFormat="false" ht="15" hidden="false" customHeight="false" outlineLevel="0" collapsed="false">
      <c r="A5" s="1" t="s">
        <v>69</v>
      </c>
      <c r="B5" s="1" t="s">
        <v>70</v>
      </c>
      <c r="C5" s="1" t="s">
        <v>64</v>
      </c>
    </row>
    <row r="6" customFormat="false" ht="15" hidden="false" customHeight="false" outlineLevel="0" collapsed="false">
      <c r="A6" s="1" t="s">
        <v>71</v>
      </c>
      <c r="B6" s="1" t="s">
        <v>72</v>
      </c>
      <c r="C6" s="1" t="s">
        <v>64</v>
      </c>
    </row>
    <row r="7" customFormat="false" ht="15" hidden="false" customHeight="false" outlineLevel="0" collapsed="false">
      <c r="A7" s="1" t="s">
        <v>73</v>
      </c>
      <c r="B7" s="1" t="s">
        <v>74</v>
      </c>
      <c r="C7" s="1" t="s">
        <v>57</v>
      </c>
    </row>
    <row r="8" customFormat="false" ht="15" hidden="false" customHeight="false" outlineLevel="0" collapsed="false">
      <c r="A8" s="1" t="s">
        <v>75</v>
      </c>
      <c r="B8" s="1" t="s">
        <v>76</v>
      </c>
      <c r="C8" s="1" t="s">
        <v>57</v>
      </c>
    </row>
    <row r="9" customFormat="false" ht="15" hidden="false" customHeight="false" outlineLevel="0" collapsed="false">
      <c r="A9" s="1" t="s">
        <v>77</v>
      </c>
      <c r="B9" s="1" t="s">
        <v>78</v>
      </c>
      <c r="C9" s="1" t="s">
        <v>57</v>
      </c>
    </row>
    <row r="10" customFormat="false" ht="15" hidden="false" customHeight="false" outlineLevel="0" collapsed="false">
      <c r="A10" s="1" t="s">
        <v>79</v>
      </c>
      <c r="B10" s="1" t="s">
        <v>80</v>
      </c>
      <c r="C10" s="1" t="s">
        <v>64</v>
      </c>
    </row>
    <row r="11" customFormat="false" ht="15" hidden="false" customHeight="false" outlineLevel="0" collapsed="false">
      <c r="A11" s="1" t="s">
        <v>81</v>
      </c>
      <c r="B11" s="1" t="s">
        <v>82</v>
      </c>
      <c r="C11" s="1" t="s">
        <v>57</v>
      </c>
    </row>
    <row r="12" customFormat="false" ht="15" hidden="false" customHeight="false" outlineLevel="0" collapsed="false">
      <c r="A12" s="1" t="s">
        <v>83</v>
      </c>
      <c r="B12" s="1" t="s">
        <v>84</v>
      </c>
      <c r="C12" s="1" t="s">
        <v>57</v>
      </c>
    </row>
    <row r="13" customFormat="false" ht="15" hidden="false" customHeight="false" outlineLevel="0" collapsed="false">
      <c r="A13" s="1" t="s">
        <v>85</v>
      </c>
      <c r="B13" s="1" t="s">
        <v>86</v>
      </c>
      <c r="C13" s="1" t="s">
        <v>64</v>
      </c>
    </row>
    <row r="14" customFormat="false" ht="15" hidden="false" customHeight="false" outlineLevel="0" collapsed="false">
      <c r="A14" s="1" t="s">
        <v>87</v>
      </c>
      <c r="B14" s="1" t="s">
        <v>88</v>
      </c>
      <c r="C14" s="1" t="s">
        <v>64</v>
      </c>
    </row>
    <row r="15" customFormat="false" ht="15" hidden="false" customHeight="false" outlineLevel="0" collapsed="false">
      <c r="A15" s="1" t="s">
        <v>89</v>
      </c>
      <c r="B15" s="1" t="s">
        <v>90</v>
      </c>
      <c r="C15" s="1" t="s">
        <v>57</v>
      </c>
    </row>
    <row r="16" customFormat="false" ht="15" hidden="false" customHeight="false" outlineLevel="0" collapsed="false">
      <c r="A16" s="1" t="s">
        <v>91</v>
      </c>
      <c r="B16" s="1" t="s">
        <v>92</v>
      </c>
      <c r="C16" s="1" t="s">
        <v>64</v>
      </c>
    </row>
    <row r="17" customFormat="false" ht="15" hidden="false" customHeight="false" outlineLevel="0" collapsed="false">
      <c r="A17" s="1" t="s">
        <v>93</v>
      </c>
      <c r="B17" s="1" t="s">
        <v>94</v>
      </c>
      <c r="C17" s="1" t="s">
        <v>64</v>
      </c>
    </row>
    <row r="18" customFormat="false" ht="15" hidden="false" customHeight="false" outlineLevel="0" collapsed="false">
      <c r="A18" s="1" t="s">
        <v>95</v>
      </c>
      <c r="B18" s="1" t="s">
        <v>96</v>
      </c>
      <c r="C18" s="1" t="s">
        <v>57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3.7602040816327"/>
    <col collapsed="false" hidden="false" max="2" min="2" style="0" width="10.6632653061225"/>
    <col collapsed="false" hidden="false" max="3" min="3" style="0" width="11.6071428571429"/>
    <col collapsed="false" hidden="false" max="1025" min="4" style="0" width="8.36734693877551"/>
  </cols>
  <sheetData>
    <row r="1" customFormat="false" ht="15" hidden="false" customHeight="false" outlineLevel="0" collapsed="false">
      <c r="B1" s="0" t="s">
        <v>588</v>
      </c>
      <c r="C1" s="0" t="s">
        <v>589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122</v>
      </c>
      <c r="B2" s="43" t="n">
        <f aca="false">I2</f>
        <v>0.0254093732354602</v>
      </c>
      <c r="C2" s="43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6"/>
      <c r="L2" s="56"/>
      <c r="M2" s="56"/>
      <c r="N2" s="56"/>
      <c r="O2" s="56"/>
      <c r="P2" s="56"/>
      <c r="Q2" s="56"/>
    </row>
    <row r="3" customFormat="false" ht="15" hidden="false" customHeight="false" outlineLevel="0" collapsed="false">
      <c r="A3" s="0" t="s">
        <v>123</v>
      </c>
      <c r="B3" s="43" t="n">
        <f aca="false">I3</f>
        <v>0.0152456239412761</v>
      </c>
      <c r="C3" s="43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6"/>
      <c r="L3" s="56"/>
      <c r="M3" s="56"/>
      <c r="N3" s="56"/>
      <c r="O3" s="56"/>
      <c r="P3" s="56"/>
      <c r="Q3" s="56"/>
    </row>
    <row r="4" customFormat="false" ht="15" hidden="false" customHeight="false" outlineLevel="0" collapsed="false">
      <c r="A4" s="0" t="s">
        <v>124</v>
      </c>
      <c r="B4" s="43" t="n">
        <f aca="false">I4</f>
        <v>0.025974025974026</v>
      </c>
      <c r="C4" s="43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6"/>
      <c r="L4" s="56"/>
      <c r="M4" s="56"/>
      <c r="N4" s="56"/>
      <c r="O4" s="56"/>
      <c r="P4" s="56"/>
      <c r="Q4" s="56"/>
    </row>
    <row r="5" customFormat="false" ht="15" hidden="false" customHeight="false" outlineLevel="0" collapsed="false">
      <c r="A5" s="0" t="s">
        <v>125</v>
      </c>
      <c r="B5" s="43" t="n">
        <f aca="false">I5</f>
        <v>0</v>
      </c>
      <c r="C5" s="43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6"/>
      <c r="L5" s="56"/>
      <c r="M5" s="56"/>
      <c r="N5" s="56"/>
      <c r="O5" s="56"/>
      <c r="P5" s="56"/>
      <c r="Q5" s="56"/>
    </row>
    <row r="6" customFormat="false" ht="15" hidden="false" customHeight="false" outlineLevel="0" collapsed="false">
      <c r="A6" s="0" t="s">
        <v>127</v>
      </c>
      <c r="B6" s="43" t="n">
        <f aca="false">I6</f>
        <v>0.00169395821569735</v>
      </c>
      <c r="C6" s="43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6"/>
      <c r="L6" s="56"/>
      <c r="M6" s="56"/>
      <c r="N6" s="56"/>
      <c r="O6" s="56"/>
      <c r="P6" s="56"/>
      <c r="Q6" s="56"/>
    </row>
    <row r="7" customFormat="false" ht="15" hidden="false" customHeight="false" outlineLevel="0" collapsed="false">
      <c r="A7" s="0" t="s">
        <v>128</v>
      </c>
      <c r="B7" s="43" t="n">
        <f aca="false">I7</f>
        <v>0.000564652738565782</v>
      </c>
      <c r="C7" s="43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6"/>
      <c r="L7" s="56"/>
      <c r="M7" s="56"/>
      <c r="N7" s="56"/>
      <c r="O7" s="56"/>
      <c r="P7" s="56"/>
      <c r="Q7" s="56"/>
    </row>
    <row r="8" customFormat="false" ht="15" hidden="false" customHeight="false" outlineLevel="0" collapsed="false">
      <c r="A8" s="0" t="s">
        <v>129</v>
      </c>
      <c r="B8" s="43" t="n">
        <f aca="false">I8</f>
        <v>0.00169395821569735</v>
      </c>
      <c r="C8" s="43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6"/>
      <c r="L8" s="56"/>
      <c r="M8" s="56"/>
      <c r="N8" s="56"/>
      <c r="O8" s="56"/>
      <c r="P8" s="56"/>
      <c r="Q8" s="56"/>
    </row>
    <row r="9" s="2" customFormat="true" ht="15" hidden="false" customHeight="false" outlineLevel="0" collapsed="false">
      <c r="A9" s="2" t="s">
        <v>130</v>
      </c>
      <c r="B9" s="43" t="n">
        <f aca="false">I9</f>
        <v>0</v>
      </c>
      <c r="C9" s="43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7"/>
      <c r="L9" s="57"/>
      <c r="M9" s="57"/>
      <c r="N9" s="57"/>
      <c r="O9" s="57"/>
      <c r="P9" s="57"/>
      <c r="Q9" s="57"/>
    </row>
    <row r="10" customFormat="false" ht="15" hidden="false" customHeight="false" outlineLevel="0" collapsed="false">
      <c r="A10" s="2" t="s">
        <v>131</v>
      </c>
      <c r="B10" s="43" t="n">
        <f aca="false">I10</f>
        <v>0</v>
      </c>
      <c r="C10" s="43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8"/>
      <c r="L10" s="58"/>
      <c r="M10" s="58"/>
      <c r="N10" s="58"/>
      <c r="O10" s="58"/>
      <c r="P10" s="58"/>
      <c r="Q10" s="58"/>
    </row>
    <row r="11" customFormat="false" ht="15" hidden="false" customHeight="false" outlineLevel="0" collapsed="false">
      <c r="A11" s="0" t="s">
        <v>132</v>
      </c>
      <c r="B11" s="43" t="n">
        <f aca="false">I11</f>
        <v>0.00508187464709204</v>
      </c>
      <c r="C11" s="43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133</v>
      </c>
      <c r="B12" s="43" t="n">
        <f aca="false">I12</f>
        <v>0</v>
      </c>
      <c r="C12" s="43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134</v>
      </c>
      <c r="B13" s="43" t="n">
        <f aca="false">I13</f>
        <v>0</v>
      </c>
      <c r="C13" s="43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135</v>
      </c>
      <c r="B14" s="43" t="n">
        <f aca="false">I14</f>
        <v>0.20609824957651</v>
      </c>
      <c r="C14" s="43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136</v>
      </c>
      <c r="B15" s="43" t="n">
        <f aca="false">I15</f>
        <v>0.0220214568040655</v>
      </c>
      <c r="C15" s="43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137</v>
      </c>
      <c r="B16" s="43" t="n">
        <f aca="false">I16</f>
        <v>0</v>
      </c>
      <c r="C16" s="43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138</v>
      </c>
      <c r="B17" s="43" t="n">
        <f aca="false">I17</f>
        <v>0</v>
      </c>
      <c r="C17" s="43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139</v>
      </c>
      <c r="B18" s="52" t="n">
        <f aca="false">I18</f>
        <v>4.202194</v>
      </c>
      <c r="C18" s="52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8.4948979591837"/>
    <col collapsed="false" hidden="false" max="2" min="2" style="1" width="15.5255102040816"/>
    <col collapsed="false" hidden="false" max="1025" min="3" style="1" width="7.4234693877551"/>
  </cols>
  <sheetData>
    <row r="1" customFormat="false" ht="15" hidden="false" customHeight="false" outlineLevel="0" collapsed="false">
      <c r="A1" s="1" t="s">
        <v>590</v>
      </c>
      <c r="B1" s="1" t="s">
        <v>591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9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9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9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9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306</v>
      </c>
      <c r="B6" s="59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307</v>
      </c>
      <c r="B7" s="59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309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310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311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312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313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314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42</v>
      </c>
      <c r="B14" s="27" t="n">
        <f aca="false">INTERCEPT(B11:H11,B8:H8)</f>
        <v>7.89758729981981</v>
      </c>
    </row>
    <row r="15" customFormat="false" ht="15" hidden="false" customHeight="false" outlineLevel="0" collapsed="false">
      <c r="A15" s="1" t="s">
        <v>43</v>
      </c>
      <c r="B15" s="27" t="n">
        <f aca="false">SLOPE(B11:H11,B8:H8)</f>
        <v>0.622899342588895</v>
      </c>
    </row>
    <row r="16" customFormat="false" ht="15" hidden="false" customHeight="false" outlineLevel="0" collapsed="false">
      <c r="A16" s="1" t="s">
        <v>44</v>
      </c>
      <c r="B16" s="27" t="n">
        <f aca="false">INTERCEPT(B12:H12,B9:H9)</f>
        <v>9.01349637072118</v>
      </c>
    </row>
    <row r="17" customFormat="false" ht="15" hidden="false" customHeight="false" outlineLevel="0" collapsed="false">
      <c r="A17" s="1" t="s">
        <v>45</v>
      </c>
      <c r="B17" s="27" t="n">
        <f aca="false">SLOPE(B12:H12,B9:H9)</f>
        <v>11.2256583262921</v>
      </c>
    </row>
    <row r="18" customFormat="false" ht="15" hidden="false" customHeight="false" outlineLevel="0" collapsed="false">
      <c r="A18" s="1" t="s">
        <v>46</v>
      </c>
      <c r="B18" s="27" t="n">
        <f aca="false">INTERCEPT(B13:H13,B10:H10)</f>
        <v>16.9605225316252</v>
      </c>
    </row>
    <row r="19" customFormat="false" ht="15" hidden="false" customHeight="false" outlineLevel="0" collapsed="false">
      <c r="A19" s="1" t="s">
        <v>47</v>
      </c>
      <c r="B19" s="27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4.8367346938776"/>
    <col collapsed="false" hidden="false" max="1025" min="2" style="1" width="7.4234693877551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41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37</v>
      </c>
      <c r="B24" s="61" t="n">
        <v>0</v>
      </c>
    </row>
    <row r="25" customFormat="false" ht="15" hidden="false" customHeight="false" outlineLevel="0" collapsed="false">
      <c r="A25" s="1" t="s">
        <v>38</v>
      </c>
      <c r="B25" s="61" t="n">
        <v>0</v>
      </c>
    </row>
    <row r="26" customFormat="false" ht="15" hidden="false" customHeight="false" outlineLevel="0" collapsed="false">
      <c r="A26" s="1" t="s">
        <v>39</v>
      </c>
      <c r="B26" s="61" t="n">
        <v>0</v>
      </c>
    </row>
    <row r="27" customFormat="false" ht="15" hidden="false" customHeight="false" outlineLevel="0" collapsed="false">
      <c r="A27" s="1" t="s">
        <v>40</v>
      </c>
      <c r="B27" s="6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4.8367346938776"/>
    <col collapsed="false" hidden="false" max="2" min="2" style="1" width="15.5255102040816"/>
    <col collapsed="false" hidden="false" max="1025" min="3" style="1" width="7.4234693877551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561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562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345</v>
      </c>
      <c r="B22" s="62" t="n">
        <f aca="false">Historico!G106</f>
        <v>0.0811</v>
      </c>
      <c r="C22" s="62" t="n">
        <f aca="false">Historico!H106</f>
        <v>-0.0625</v>
      </c>
      <c r="D22" s="62" t="n">
        <f aca="false">Historico!I106</f>
        <v>0</v>
      </c>
      <c r="E22" s="62" t="n">
        <f aca="false">Historico!J106</f>
        <v>0.0624</v>
      </c>
      <c r="F22" s="62" t="n">
        <f aca="false">Historico!K106</f>
        <v>0.041</v>
      </c>
      <c r="G22" s="62" t="n">
        <f aca="false">Historico!L106</f>
        <v>0.0454</v>
      </c>
    </row>
    <row r="23" customFormat="false" ht="15" hidden="false" customHeight="false" outlineLevel="0" collapsed="false">
      <c r="A23" s="1" t="s">
        <v>34</v>
      </c>
      <c r="B23" s="63" t="n">
        <v>0.204453702714726</v>
      </c>
    </row>
    <row r="24" customFormat="false" ht="15" hidden="false" customHeight="false" outlineLevel="0" collapsed="false">
      <c r="A24" s="1" t="s">
        <v>35</v>
      </c>
      <c r="B24" s="63" t="n">
        <v>0.00154915739407931</v>
      </c>
    </row>
    <row r="25" customFormat="false" ht="15.75" hidden="false" customHeight="false" outlineLevel="0" collapsed="false">
      <c r="A25" s="1" t="s">
        <v>36</v>
      </c>
      <c r="B25" s="64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4.8367346938776"/>
    <col collapsed="false" hidden="false" max="2" min="2" style="1" width="15.5255102040816"/>
    <col collapsed="false" hidden="false" max="5" min="3" style="1" width="7.56122448979592"/>
    <col collapsed="false" hidden="false" max="6" min="6" style="1" width="8.50510204081633"/>
    <col collapsed="false" hidden="false" max="7" min="7" style="1" width="7.56122448979592"/>
    <col collapsed="false" hidden="false" max="1025" min="8" style="1" width="7.4234693877551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587</v>
      </c>
      <c r="B23" s="52" t="n">
        <f aca="false">Historico!G98</f>
        <v>0</v>
      </c>
      <c r="C23" s="52" t="n">
        <f aca="false">Historico!H98</f>
        <v>0</v>
      </c>
      <c r="D23" s="65" t="n">
        <v>250</v>
      </c>
      <c r="E23" s="65" t="n">
        <v>300</v>
      </c>
      <c r="F23" s="52" t="n">
        <f aca="false">Historico!K98</f>
        <v>1280</v>
      </c>
      <c r="G23" s="52" t="n">
        <f aca="false">Historico!L98</f>
        <v>202</v>
      </c>
    </row>
    <row r="24" customFormat="false" ht="15" hidden="false" customHeight="false" outlineLevel="0" collapsed="false">
      <c r="A24" s="1" t="s">
        <v>48</v>
      </c>
      <c r="B24" s="63" t="n">
        <v>0</v>
      </c>
    </row>
    <row r="25" customFormat="false" ht="15" hidden="false" customHeight="false" outlineLevel="0" collapsed="false">
      <c r="A25" s="1" t="s">
        <v>49</v>
      </c>
      <c r="B25" s="63" t="n">
        <v>0</v>
      </c>
    </row>
    <row r="26" customFormat="false" ht="15" hidden="false" customHeight="false" outlineLevel="0" collapsed="false">
      <c r="A26" s="1" t="s">
        <v>50</v>
      </c>
      <c r="B26" s="1" t="n">
        <v>0</v>
      </c>
    </row>
    <row r="27" customFormat="false" ht="15" hidden="false" customHeight="false" outlineLevel="0" collapsed="false">
      <c r="A27" s="1" t="s">
        <v>51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5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8" activeCellId="0" sqref="E8"/>
    </sheetView>
  </sheetViews>
  <sheetFormatPr defaultRowHeight="15"/>
  <cols>
    <col collapsed="false" hidden="false" max="1" min="1" style="1" width="31.9948979591837"/>
    <col collapsed="false" hidden="false" max="2" min="2" style="1" width="25.515306122449"/>
    <col collapsed="false" hidden="false" max="3" min="3" style="5" width="11.8775510204082"/>
    <col collapsed="false" hidden="false" max="5" min="4" style="6" width="11.8775510204082"/>
    <col collapsed="false" hidden="false" max="6" min="6" style="6" width="13.2295918367347"/>
    <col collapsed="false" hidden="false" max="7" min="7" style="1" width="11.8775510204082"/>
    <col collapsed="false" hidden="false" max="8" min="8" style="1" width="8.77551020408163"/>
    <col collapsed="false" hidden="false" max="9" min="9" style="1" width="11.3418367346939"/>
    <col collapsed="false" hidden="false" max="10" min="10" style="1" width="17.0102040816327"/>
    <col collapsed="false" hidden="false" max="11" min="11" style="1" width="19.8418367346939"/>
    <col collapsed="false" hidden="false" max="12" min="12" style="1" width="71.4081632653061"/>
    <col collapsed="false" hidden="false" max="15" min="13" style="1" width="7.4234693877551"/>
    <col collapsed="false" hidden="false" max="16" min="16" style="1" width="19.0357142857143"/>
    <col collapsed="false" hidden="false" max="17" min="17" style="1" width="25.9183673469388"/>
    <col collapsed="false" hidden="false" max="18" min="18" style="1" width="24.8367346938776"/>
    <col collapsed="false" hidden="false" max="1025" min="19" style="1" width="7.4234693877551"/>
  </cols>
  <sheetData>
    <row r="1" customFormat="false" ht="13.8" hidden="false" customHeight="false" outlineLevel="0" collapsed="false">
      <c r="A1" s="7" t="s">
        <v>97</v>
      </c>
      <c r="B1" s="2" t="s">
        <v>98</v>
      </c>
      <c r="C1" s="8" t="s">
        <v>99</v>
      </c>
      <c r="D1" s="9" t="s">
        <v>100</v>
      </c>
      <c r="E1" s="9" t="s">
        <v>101</v>
      </c>
      <c r="F1" s="9" t="s">
        <v>102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109</v>
      </c>
      <c r="N1" s="2" t="s">
        <v>110</v>
      </c>
      <c r="O1" s="2" t="s">
        <v>111</v>
      </c>
      <c r="P1" s="2" t="s">
        <v>112</v>
      </c>
      <c r="Q1" s="2" t="s">
        <v>113</v>
      </c>
      <c r="R1" s="2" t="s">
        <v>114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1" t="s">
        <v>115</v>
      </c>
      <c r="B2" s="1" t="s">
        <v>116</v>
      </c>
      <c r="C2" s="10" t="n">
        <v>0</v>
      </c>
      <c r="D2" s="10" t="n">
        <v>0</v>
      </c>
      <c r="E2" s="10" t="n">
        <v>-1E-007</v>
      </c>
      <c r="F2" s="10" t="n">
        <v>1</v>
      </c>
      <c r="G2" s="1" t="n">
        <v>0</v>
      </c>
      <c r="H2" s="4" t="s">
        <v>117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padrão, Parametro 3: mínimo, Parametro 4: máximo</v>
      </c>
      <c r="M2" s="4" t="n">
        <f aca="false">COUNTIF(Verificação_Parametros!$A:$A,Parametros!A2)</f>
        <v>1</v>
      </c>
      <c r="N2" s="4" t="s">
        <v>57</v>
      </c>
      <c r="O2" s="4" t="s">
        <v>118</v>
      </c>
      <c r="P2" s="4" t="n">
        <f aca="false">COUNTIF(Constantes!$A:$A,Parametros!A2)&gt;0</f>
        <v>0</v>
      </c>
      <c r="Q2" s="4" t="n">
        <f aca="false">AND(F2&gt;C2,E2 &lt; C2)</f>
        <v>1</v>
      </c>
      <c r="R2" s="4" t="n">
        <f aca="false">AND(E2&gt;D2,C2 &lt; D2)</f>
        <v>0</v>
      </c>
    </row>
    <row r="3" customFormat="false" ht="13.8" hidden="false" customHeight="false" outlineLevel="0" collapsed="false">
      <c r="A3" s="1" t="s">
        <v>119</v>
      </c>
      <c r="B3" s="1" t="s">
        <v>120</v>
      </c>
      <c r="C3" s="10" t="n">
        <v>0</v>
      </c>
      <c r="D3" s="10" t="n">
        <v>0</v>
      </c>
      <c r="E3" s="10" t="n">
        <v>-1E-007</v>
      </c>
      <c r="F3" s="10" t="n">
        <v>0</v>
      </c>
      <c r="G3" s="1" t="n">
        <v>0</v>
      </c>
      <c r="H3" s="4" t="s">
        <v>117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Dados Incorretos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57</v>
      </c>
      <c r="O3" s="4" t="s">
        <v>121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3.8" hidden="false" customHeight="false" outlineLevel="0" collapsed="false">
      <c r="A4" s="1" t="s">
        <v>122</v>
      </c>
      <c r="B4" s="1" t="s">
        <v>116</v>
      </c>
      <c r="C4" s="10" t="n">
        <v>0</v>
      </c>
      <c r="D4" s="10" t="n">
        <v>0</v>
      </c>
      <c r="E4" s="10" t="n">
        <v>-1E-007</v>
      </c>
      <c r="F4" s="10" t="n">
        <v>10</v>
      </c>
      <c r="G4" s="1" t="n">
        <v>0</v>
      </c>
      <c r="H4" s="4" t="s">
        <v>117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3.8" hidden="false" customHeight="false" outlineLevel="0" collapsed="false">
      <c r="A5" s="1" t="s">
        <v>123</v>
      </c>
      <c r="B5" s="1" t="s">
        <v>116</v>
      </c>
      <c r="C5" s="10" t="n">
        <v>0</v>
      </c>
      <c r="D5" s="10" t="n">
        <v>0</v>
      </c>
      <c r="E5" s="10" t="n">
        <v>-1E-007</v>
      </c>
      <c r="F5" s="10" t="n">
        <v>10</v>
      </c>
      <c r="G5" s="1" t="n">
        <v>0</v>
      </c>
      <c r="H5" s="4" t="s">
        <v>117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3.8" hidden="false" customHeight="false" outlineLevel="0" collapsed="false">
      <c r="A6" s="1" t="s">
        <v>124</v>
      </c>
      <c r="B6" s="1" t="s">
        <v>116</v>
      </c>
      <c r="C6" s="10" t="n">
        <v>0</v>
      </c>
      <c r="D6" s="10" t="n">
        <v>0</v>
      </c>
      <c r="E6" s="10" t="n">
        <v>-1E-007</v>
      </c>
      <c r="F6" s="10" t="n">
        <v>10</v>
      </c>
      <c r="G6" s="1" t="n">
        <v>0</v>
      </c>
      <c r="H6" s="4" t="s">
        <v>117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3.8" hidden="false" customHeight="false" outlineLevel="0" collapsed="false">
      <c r="A7" s="1" t="s">
        <v>125</v>
      </c>
      <c r="B7" s="1" t="s">
        <v>126</v>
      </c>
      <c r="C7" s="10" t="n">
        <v>0</v>
      </c>
      <c r="D7" s="10" t="n">
        <v>0</v>
      </c>
      <c r="E7" s="10" t="n">
        <v>-1E-007</v>
      </c>
      <c r="F7" s="10" t="n">
        <v>10</v>
      </c>
      <c r="G7" s="1" t="n">
        <v>0</v>
      </c>
      <c r="H7" s="4" t="s">
        <v>117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1</v>
      </c>
      <c r="R7" s="4" t="n">
        <f aca="false">AND(E7&gt;D7,C7 &lt; D7)</f>
        <v>0</v>
      </c>
    </row>
    <row r="8" customFormat="false" ht="13.8" hidden="false" customHeight="false" outlineLevel="0" collapsed="false">
      <c r="A8" s="1" t="s">
        <v>127</v>
      </c>
      <c r="B8" s="1" t="s">
        <v>116</v>
      </c>
      <c r="C8" s="10" t="n">
        <v>0</v>
      </c>
      <c r="D8" s="10" t="n">
        <v>0</v>
      </c>
      <c r="E8" s="10" t="n">
        <v>-1E-007</v>
      </c>
      <c r="F8" s="10" t="n">
        <v>10</v>
      </c>
      <c r="G8" s="1" t="n">
        <v>0</v>
      </c>
      <c r="H8" s="4" t="s">
        <v>117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3.8" hidden="false" customHeight="false" outlineLevel="0" collapsed="false">
      <c r="A9" s="1" t="s">
        <v>128</v>
      </c>
      <c r="B9" s="1" t="s">
        <v>116</v>
      </c>
      <c r="C9" s="10" t="n">
        <v>0</v>
      </c>
      <c r="D9" s="10" t="n">
        <v>0</v>
      </c>
      <c r="E9" s="10" t="n">
        <v>-1E-007</v>
      </c>
      <c r="F9" s="10" t="n">
        <v>10</v>
      </c>
      <c r="G9" s="1" t="n">
        <v>0</v>
      </c>
      <c r="H9" s="4" t="s">
        <v>117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3.8" hidden="false" customHeight="false" outlineLevel="0" collapsed="false">
      <c r="A10" s="1" t="s">
        <v>129</v>
      </c>
      <c r="B10" s="1" t="s">
        <v>116</v>
      </c>
      <c r="C10" s="10" t="n">
        <v>0</v>
      </c>
      <c r="D10" s="10" t="n">
        <v>0</v>
      </c>
      <c r="E10" s="10" t="n">
        <v>-1E-007</v>
      </c>
      <c r="F10" s="10" t="n">
        <v>10</v>
      </c>
      <c r="G10" s="1" t="n">
        <v>0</v>
      </c>
      <c r="H10" s="4" t="s">
        <v>117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3.8" hidden="false" customHeight="false" outlineLevel="0" collapsed="false">
      <c r="A11" s="1" t="s">
        <v>130</v>
      </c>
      <c r="B11" s="1" t="s">
        <v>116</v>
      </c>
      <c r="C11" s="10" t="n">
        <v>0</v>
      </c>
      <c r="D11" s="10" t="n">
        <v>0</v>
      </c>
      <c r="E11" s="10" t="n">
        <v>-1E-007</v>
      </c>
      <c r="F11" s="10" t="n">
        <v>10</v>
      </c>
      <c r="G11" s="1" t="n">
        <v>0</v>
      </c>
      <c r="H11" s="4" t="s">
        <v>117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padrão, Parametro 3: mínimo, Parametro 4: máximo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1</v>
      </c>
      <c r="R11" s="4" t="n">
        <f aca="false">AND(E11&gt;D11,C11 &lt; D11)</f>
        <v>0</v>
      </c>
    </row>
    <row r="12" customFormat="false" ht="13.8" hidden="false" customHeight="false" outlineLevel="0" collapsed="false">
      <c r="A12" s="1" t="s">
        <v>131</v>
      </c>
      <c r="B12" s="1" t="s">
        <v>116</v>
      </c>
      <c r="C12" s="10" t="n">
        <v>0</v>
      </c>
      <c r="D12" s="10" t="n">
        <v>0</v>
      </c>
      <c r="E12" s="10" t="n">
        <v>-1E-007</v>
      </c>
      <c r="F12" s="10" t="n">
        <v>10</v>
      </c>
      <c r="G12" s="1" t="n">
        <v>0</v>
      </c>
      <c r="H12" s="4" t="s">
        <v>117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padrão, Parametro 3: mínimo, Parametro 4: máximo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3.8" hidden="false" customHeight="false" outlineLevel="0" collapsed="false">
      <c r="A13" s="1" t="s">
        <v>132</v>
      </c>
      <c r="B13" s="1" t="s">
        <v>116</v>
      </c>
      <c r="C13" s="10" t="n">
        <v>0</v>
      </c>
      <c r="D13" s="10" t="n">
        <v>0</v>
      </c>
      <c r="E13" s="10" t="n">
        <v>-1E-007</v>
      </c>
      <c r="F13" s="10" t="n">
        <v>10</v>
      </c>
      <c r="G13" s="1" t="n">
        <v>0</v>
      </c>
      <c r="H13" s="4" t="s">
        <v>117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3.8" hidden="false" customHeight="false" outlineLevel="0" collapsed="false">
      <c r="A14" s="1" t="s">
        <v>133</v>
      </c>
      <c r="B14" s="1" t="s">
        <v>116</v>
      </c>
      <c r="C14" s="10" t="n">
        <v>0</v>
      </c>
      <c r="D14" s="10" t="n">
        <v>0</v>
      </c>
      <c r="E14" s="10" t="n">
        <v>-1E-007</v>
      </c>
      <c r="F14" s="10" t="n">
        <v>10</v>
      </c>
      <c r="G14" s="1" t="n">
        <v>0</v>
      </c>
      <c r="H14" s="4" t="s">
        <v>117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padrão, Parametro 3: mínimo, Parametro 4: máximo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3.8" hidden="false" customHeight="false" outlineLevel="0" collapsed="false">
      <c r="A15" s="1" t="s">
        <v>134</v>
      </c>
      <c r="B15" s="1" t="s">
        <v>116</v>
      </c>
      <c r="C15" s="10" t="n">
        <v>0</v>
      </c>
      <c r="D15" s="10" t="n">
        <v>0</v>
      </c>
      <c r="E15" s="10" t="n">
        <v>-1E-007</v>
      </c>
      <c r="F15" s="10" t="n">
        <v>10</v>
      </c>
      <c r="G15" s="1" t="n">
        <v>0</v>
      </c>
      <c r="H15" s="4" t="s">
        <v>117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padrão, Parametro 3: mínimo, Parametro 4: máximo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1</v>
      </c>
      <c r="R15" s="4" t="n">
        <f aca="false">AND(E15&gt;D15,C15 &lt; D15)</f>
        <v>0</v>
      </c>
    </row>
    <row r="16" customFormat="false" ht="13.8" hidden="false" customHeight="false" outlineLevel="0" collapsed="false">
      <c r="A16" s="1" t="s">
        <v>135</v>
      </c>
      <c r="B16" s="1" t="s">
        <v>116</v>
      </c>
      <c r="C16" s="10" t="n">
        <v>0</v>
      </c>
      <c r="D16" s="10" t="n">
        <v>0</v>
      </c>
      <c r="E16" s="10" t="n">
        <v>-1E-007</v>
      </c>
      <c r="F16" s="10" t="n">
        <v>10</v>
      </c>
      <c r="G16" s="1" t="n">
        <v>0</v>
      </c>
      <c r="H16" s="4" t="s">
        <v>117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padrão, Parametro 3: mínimo, Parametro 4: máximo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1</v>
      </c>
      <c r="R16" s="4" t="n">
        <f aca="false">AND(E16&gt;D16,C16 &lt; D16)</f>
        <v>0</v>
      </c>
    </row>
    <row r="17" customFormat="false" ht="13.8" hidden="false" customHeight="false" outlineLevel="0" collapsed="false">
      <c r="A17" s="1" t="s">
        <v>136</v>
      </c>
      <c r="B17" s="1" t="s">
        <v>116</v>
      </c>
      <c r="C17" s="10" t="n">
        <v>0</v>
      </c>
      <c r="D17" s="10" t="n">
        <v>0</v>
      </c>
      <c r="E17" s="10" t="n">
        <v>-1E-007</v>
      </c>
      <c r="F17" s="10" t="n">
        <v>10</v>
      </c>
      <c r="G17" s="1" t="n">
        <v>0</v>
      </c>
      <c r="H17" s="4" t="s">
        <v>117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padrão, Parametro 3: mínimo, Parametro 4: máximo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1</v>
      </c>
      <c r="R17" s="4" t="n">
        <f aca="false">AND(E17&gt;D17,C17 &lt; D17)</f>
        <v>0</v>
      </c>
    </row>
    <row r="18" customFormat="false" ht="13.8" hidden="false" customHeight="false" outlineLevel="0" collapsed="false">
      <c r="A18" s="1" t="s">
        <v>137</v>
      </c>
      <c r="B18" s="1" t="s">
        <v>116</v>
      </c>
      <c r="C18" s="10" t="n">
        <v>0</v>
      </c>
      <c r="D18" s="10" t="n">
        <v>0</v>
      </c>
      <c r="E18" s="10" t="n">
        <v>-1E-007</v>
      </c>
      <c r="F18" s="10" t="n">
        <v>10</v>
      </c>
      <c r="G18" s="1" t="n">
        <v>0</v>
      </c>
      <c r="H18" s="4" t="s">
        <v>117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padrão, Parametro 3: mínimo, Parametro 4: máximo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1</v>
      </c>
      <c r="R18" s="4" t="n">
        <f aca="false">AND(E18&gt;D18,C18 &lt; D18)</f>
        <v>0</v>
      </c>
    </row>
    <row r="19" customFormat="false" ht="13.8" hidden="false" customHeight="false" outlineLevel="0" collapsed="false">
      <c r="A19" s="1" t="s">
        <v>138</v>
      </c>
      <c r="B19" s="1" t="s">
        <v>116</v>
      </c>
      <c r="C19" s="10" t="n">
        <v>0</v>
      </c>
      <c r="D19" s="10" t="n">
        <v>0</v>
      </c>
      <c r="E19" s="10" t="n">
        <v>-1E-007</v>
      </c>
      <c r="F19" s="10" t="n">
        <v>10</v>
      </c>
      <c r="G19" s="1" t="n">
        <v>0</v>
      </c>
      <c r="H19" s="4" t="s">
        <v>117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padrão, Parametro 3: mínimo, Parametro 4: máximo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1</v>
      </c>
      <c r="R19" s="4" t="n">
        <f aca="false">AND(E19&gt;D19,C19 &lt; D19)</f>
        <v>0</v>
      </c>
    </row>
    <row r="20" customFormat="false" ht="13.8" hidden="false" customHeight="false" outlineLevel="0" collapsed="false">
      <c r="A20" s="1" t="s">
        <v>139</v>
      </c>
      <c r="B20" s="1" t="s">
        <v>116</v>
      </c>
      <c r="C20" s="10" t="n">
        <v>0</v>
      </c>
      <c r="D20" s="10" t="n">
        <v>0</v>
      </c>
      <c r="E20" s="10" t="n">
        <v>-1E-007</v>
      </c>
      <c r="F20" s="11" t="n">
        <v>1000000000</v>
      </c>
      <c r="G20" s="1" t="n">
        <v>0</v>
      </c>
      <c r="H20" s="4" t="s">
        <v>117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3.8" hidden="false" customHeight="false" outlineLevel="0" collapsed="false">
      <c r="A21" s="1" t="s">
        <v>140</v>
      </c>
      <c r="B21" s="1" t="s">
        <v>116</v>
      </c>
      <c r="C21" s="10" t="n">
        <v>0</v>
      </c>
      <c r="D21" s="10" t="n">
        <v>0</v>
      </c>
      <c r="E21" s="10" t="n">
        <v>-1E-007</v>
      </c>
      <c r="F21" s="11" t="n">
        <v>1000000000</v>
      </c>
      <c r="G21" s="1" t="n">
        <v>0</v>
      </c>
      <c r="H21" s="4" t="s">
        <v>117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3.8" hidden="false" customHeight="false" outlineLevel="0" collapsed="false">
      <c r="A22" s="1" t="s">
        <v>141</v>
      </c>
      <c r="B22" s="1" t="s">
        <v>116</v>
      </c>
      <c r="C22" s="10" t="n">
        <v>0</v>
      </c>
      <c r="D22" s="10" t="n">
        <v>0</v>
      </c>
      <c r="E22" s="10" t="n">
        <v>-1E-007</v>
      </c>
      <c r="F22" s="11" t="n">
        <v>1000000000</v>
      </c>
      <c r="G22" s="1" t="n">
        <v>0</v>
      </c>
      <c r="H22" s="4" t="s">
        <v>117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3.8" hidden="false" customHeight="false" outlineLevel="0" collapsed="false">
      <c r="A23" s="1" t="s">
        <v>142</v>
      </c>
      <c r="B23" s="1" t="s">
        <v>116</v>
      </c>
      <c r="C23" s="10" t="n">
        <v>0</v>
      </c>
      <c r="D23" s="10" t="n">
        <v>0</v>
      </c>
      <c r="E23" s="10" t="n">
        <v>-1E-007</v>
      </c>
      <c r="F23" s="11" t="n">
        <v>1000000000</v>
      </c>
      <c r="G23" s="1" t="n">
        <v>0</v>
      </c>
      <c r="H23" s="4" t="s">
        <v>117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3.8" hidden="false" customHeight="false" outlineLevel="0" collapsed="false">
      <c r="A24" s="1" t="s">
        <v>143</v>
      </c>
      <c r="B24" s="1" t="s">
        <v>116</v>
      </c>
      <c r="C24" s="10" t="n">
        <v>0</v>
      </c>
      <c r="D24" s="10" t="n">
        <v>0</v>
      </c>
      <c r="E24" s="10" t="n">
        <v>-1E-007</v>
      </c>
      <c r="F24" s="11" t="n">
        <v>1000000000</v>
      </c>
      <c r="G24" s="1" t="n">
        <v>0</v>
      </c>
      <c r="H24" s="4" t="s">
        <v>117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3.8" hidden="false" customHeight="false" outlineLevel="0" collapsed="false">
      <c r="A25" s="1" t="s">
        <v>144</v>
      </c>
      <c r="B25" s="1" t="s">
        <v>145</v>
      </c>
      <c r="C25" s="10" t="n">
        <v>0</v>
      </c>
      <c r="D25" s="10" t="n">
        <v>0</v>
      </c>
      <c r="E25" s="10" t="n">
        <v>-1E-007</v>
      </c>
      <c r="F25" s="10" t="n">
        <v>0</v>
      </c>
      <c r="G25" s="1" t="n">
        <v>0</v>
      </c>
      <c r="H25" s="4" t="s">
        <v>117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0</v>
      </c>
    </row>
    <row r="26" customFormat="false" ht="13.8" hidden="false" customHeight="false" outlineLevel="0" collapsed="false">
      <c r="A26" s="1" t="s">
        <v>146</v>
      </c>
      <c r="B26" s="1" t="s">
        <v>116</v>
      </c>
      <c r="C26" s="10" t="n">
        <v>0</v>
      </c>
      <c r="D26" s="10" t="n">
        <v>0</v>
      </c>
      <c r="E26" s="10" t="n">
        <v>-1E-007</v>
      </c>
      <c r="F26" s="11" t="n">
        <v>1000000000</v>
      </c>
      <c r="G26" s="1" t="n">
        <v>0</v>
      </c>
      <c r="H26" s="4" t="s">
        <v>117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padrão, Parametro 3: mínimo, Parametro 4: máximo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1</v>
      </c>
      <c r="R26" s="4" t="n">
        <f aca="false">AND(E26&gt;D26,C26 &lt; D26)</f>
        <v>0</v>
      </c>
    </row>
    <row r="27" customFormat="false" ht="13.8" hidden="false" customHeight="false" outlineLevel="0" collapsed="false">
      <c r="A27" s="1" t="s">
        <v>147</v>
      </c>
      <c r="B27" s="1" t="s">
        <v>116</v>
      </c>
      <c r="C27" s="10" t="n">
        <v>0</v>
      </c>
      <c r="D27" s="10" t="n">
        <v>0</v>
      </c>
      <c r="E27" s="10" t="n">
        <v>-1E-007</v>
      </c>
      <c r="F27" s="11" t="n">
        <v>1000000000</v>
      </c>
      <c r="G27" s="1" t="n">
        <v>0</v>
      </c>
      <c r="H27" s="4" t="s">
        <v>117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padrão, Parametro 3: mínimo, Parametro 4: máximo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1</v>
      </c>
      <c r="R27" s="4" t="n">
        <f aca="false">AND(E27&gt;D27,C27 &lt; D27)</f>
        <v>0</v>
      </c>
    </row>
    <row r="28" customFormat="false" ht="13.8" hidden="false" customHeight="false" outlineLevel="0" collapsed="false">
      <c r="A28" s="1" t="s">
        <v>148</v>
      </c>
      <c r="B28" s="1" t="s">
        <v>116</v>
      </c>
      <c r="C28" s="10" t="n">
        <v>0</v>
      </c>
      <c r="D28" s="10" t="n">
        <v>0</v>
      </c>
      <c r="E28" s="10" t="n">
        <v>-1E-007</v>
      </c>
      <c r="F28" s="11" t="n">
        <v>1000000000</v>
      </c>
      <c r="G28" s="1" t="n">
        <v>0</v>
      </c>
      <c r="H28" s="4" t="s">
        <v>117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média, Parametro 2: desvio padrão, Parametro 3: mínimo, Parametro 4: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1</v>
      </c>
      <c r="R28" s="4" t="n">
        <f aca="false">AND(E28&gt;D28,C28 &lt; D28)</f>
        <v>0</v>
      </c>
    </row>
    <row r="29" customFormat="false" ht="13.8" hidden="false" customHeight="false" outlineLevel="0" collapsed="false">
      <c r="A29" s="1" t="s">
        <v>149</v>
      </c>
      <c r="B29" s="1" t="s">
        <v>116</v>
      </c>
      <c r="C29" s="10" t="n">
        <v>0</v>
      </c>
      <c r="D29" s="10" t="n">
        <v>0</v>
      </c>
      <c r="E29" s="10" t="n">
        <v>-1E-007</v>
      </c>
      <c r="F29" s="11" t="n">
        <v>1000000000</v>
      </c>
      <c r="G29" s="1" t="n">
        <v>0</v>
      </c>
      <c r="H29" s="4" t="s">
        <v>117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média, Parametro 2: desvio padrão, Parametro 3: mínimo, Parametro 4: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1</v>
      </c>
      <c r="R29" s="4" t="n">
        <f aca="false">AND(E29&gt;D29,C29 &lt; D29)</f>
        <v>0</v>
      </c>
    </row>
    <row r="30" customFormat="false" ht="13.8" hidden="false" customHeight="false" outlineLevel="0" collapsed="false">
      <c r="A30" s="1" t="s">
        <v>150</v>
      </c>
      <c r="B30" s="1" t="s">
        <v>116</v>
      </c>
      <c r="C30" s="10" t="n">
        <v>0</v>
      </c>
      <c r="D30" s="10" t="n">
        <v>0</v>
      </c>
      <c r="E30" s="10" t="n">
        <v>-1E-007</v>
      </c>
      <c r="F30" s="11" t="n">
        <v>1000000000</v>
      </c>
      <c r="G30" s="1" t="n">
        <v>0</v>
      </c>
      <c r="H30" s="4" t="s">
        <v>117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média, Parametro 2: desvio padrão, Parametro 3: mínimo, Parametro 4: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1</v>
      </c>
      <c r="R30" s="4" t="n">
        <f aca="false">AND(E30&gt;D30,C30 &lt; D30)</f>
        <v>0</v>
      </c>
    </row>
    <row r="31" customFormat="false" ht="13.8" hidden="false" customHeight="false" outlineLevel="0" collapsed="false">
      <c r="A31" s="1" t="s">
        <v>151</v>
      </c>
      <c r="B31" s="1" t="s">
        <v>120</v>
      </c>
      <c r="C31" s="10" t="n">
        <v>0</v>
      </c>
      <c r="D31" s="10" t="n">
        <v>0</v>
      </c>
      <c r="E31" s="10" t="n">
        <v>-1E-007</v>
      </c>
      <c r="F31" s="10" t="n">
        <v>0</v>
      </c>
      <c r="G31" s="1" t="n">
        <v>0</v>
      </c>
      <c r="H31" s="4" t="s">
        <v>117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Dados Incorretos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3.8" hidden="false" customHeight="false" outlineLevel="0" collapsed="false">
      <c r="A32" s="1" t="s">
        <v>152</v>
      </c>
      <c r="B32" s="1" t="s">
        <v>120</v>
      </c>
      <c r="C32" s="10" t="n">
        <v>0</v>
      </c>
      <c r="D32" s="10" t="n">
        <v>0</v>
      </c>
      <c r="E32" s="10" t="n">
        <v>-1E-007</v>
      </c>
      <c r="F32" s="10" t="n">
        <v>0</v>
      </c>
      <c r="G32" s="1" t="n">
        <v>0</v>
      </c>
      <c r="H32" s="4" t="s">
        <v>117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Dados Incorretos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3.8" hidden="false" customHeight="false" outlineLevel="0" collapsed="false">
      <c r="A33" s="1" t="s">
        <v>153</v>
      </c>
      <c r="B33" s="1" t="s">
        <v>120</v>
      </c>
      <c r="C33" s="10" t="n">
        <v>0</v>
      </c>
      <c r="D33" s="10" t="n">
        <v>0</v>
      </c>
      <c r="E33" s="10" t="n">
        <v>-1E-007</v>
      </c>
      <c r="F33" s="10" t="n">
        <v>0</v>
      </c>
      <c r="G33" s="1" t="n">
        <v>0</v>
      </c>
      <c r="H33" s="4" t="s">
        <v>117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Dados Incorretos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3.8" hidden="false" customHeight="false" outlineLevel="0" collapsed="false">
      <c r="A34" s="1" t="s">
        <v>154</v>
      </c>
      <c r="B34" s="1" t="s">
        <v>120</v>
      </c>
      <c r="C34" s="10" t="n">
        <v>0</v>
      </c>
      <c r="D34" s="10" t="n">
        <v>0</v>
      </c>
      <c r="E34" s="10" t="n">
        <v>-1E-007</v>
      </c>
      <c r="F34" s="10" t="n">
        <v>0</v>
      </c>
      <c r="G34" s="1" t="n">
        <v>0</v>
      </c>
      <c r="H34" s="4" t="s">
        <v>117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Dados Incorretos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3.8" hidden="false" customHeight="false" outlineLevel="0" collapsed="false">
      <c r="A35" s="1" t="s">
        <v>155</v>
      </c>
      <c r="B35" s="1" t="s">
        <v>120</v>
      </c>
      <c r="C35" s="10" t="n">
        <v>0</v>
      </c>
      <c r="D35" s="10" t="n">
        <v>0</v>
      </c>
      <c r="E35" s="10" t="n">
        <v>-1E-007</v>
      </c>
      <c r="F35" s="10" t="n">
        <v>0</v>
      </c>
      <c r="G35" s="1" t="n">
        <v>0</v>
      </c>
      <c r="H35" s="4" t="s">
        <v>117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Dados Incorretos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3.8" hidden="false" customHeight="false" outlineLevel="0" collapsed="false">
      <c r="A36" s="1" t="s">
        <v>156</v>
      </c>
      <c r="B36" s="1" t="s">
        <v>145</v>
      </c>
      <c r="C36" s="10" t="n">
        <v>0</v>
      </c>
      <c r="D36" s="10" t="n">
        <v>0</v>
      </c>
      <c r="E36" s="10" t="n">
        <v>-1E-007</v>
      </c>
      <c r="F36" s="10" t="n">
        <v>0</v>
      </c>
      <c r="G36" s="1" t="n">
        <v>0</v>
      </c>
      <c r="H36" s="1" t="s">
        <v>117</v>
      </c>
      <c r="I36" s="4" t="n">
        <f aca="false">IF(COUNTIF(ParametrosSemSeedFixa!$A:$A,Parametros!A36)&gt;0,0,1)</f>
        <v>1</v>
      </c>
      <c r="J36" s="4" t="n">
        <f aca="false">1</f>
        <v>1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0</v>
      </c>
    </row>
    <row r="37" customFormat="false" ht="13.8" hidden="false" customHeight="false" outlineLevel="0" collapsed="false">
      <c r="A37" s="1" t="s">
        <v>157</v>
      </c>
      <c r="B37" s="1" t="s">
        <v>145</v>
      </c>
      <c r="C37" s="10" t="n">
        <v>0</v>
      </c>
      <c r="D37" s="10" t="n">
        <v>0</v>
      </c>
      <c r="E37" s="10" t="n">
        <v>-1E-007</v>
      </c>
      <c r="F37" s="10" t="n">
        <v>0</v>
      </c>
      <c r="G37" s="1" t="n">
        <v>0</v>
      </c>
      <c r="H37" s="1" t="s">
        <v>117</v>
      </c>
      <c r="I37" s="4" t="n">
        <f aca="false">IF(COUNTIF(ParametrosSemSeedFixa!$A:$A,Parametros!A37)&gt;0,0,1)</f>
        <v>1</v>
      </c>
      <c r="J37" s="4" t="n">
        <f aca="false">1</f>
        <v>1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0</v>
      </c>
    </row>
    <row r="38" customFormat="false" ht="13.8" hidden="false" customHeight="false" outlineLevel="0" collapsed="false">
      <c r="A38" s="1" t="s">
        <v>158</v>
      </c>
      <c r="B38" s="1" t="s">
        <v>145</v>
      </c>
      <c r="C38" s="10" t="n">
        <v>0</v>
      </c>
      <c r="D38" s="10" t="n">
        <v>0</v>
      </c>
      <c r="E38" s="10" t="n">
        <v>-1E-007</v>
      </c>
      <c r="F38" s="10" t="n">
        <v>0</v>
      </c>
      <c r="G38" s="1" t="n">
        <v>0</v>
      </c>
      <c r="H38" s="1" t="s">
        <v>117</v>
      </c>
      <c r="I38" s="4" t="n">
        <f aca="false">IF(COUNTIF(ParametrosSemSeedFixa!$A:$A,Parametros!A38)&gt;0,0,1)</f>
        <v>1</v>
      </c>
      <c r="J38" s="4" t="n">
        <f aca="false">1</f>
        <v>1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0</v>
      </c>
    </row>
    <row r="39" customFormat="false" ht="13.8" hidden="false" customHeight="false" outlineLevel="0" collapsed="false">
      <c r="A39" s="1" t="s">
        <v>159</v>
      </c>
      <c r="B39" s="1" t="s">
        <v>145</v>
      </c>
      <c r="C39" s="10" t="n">
        <v>0</v>
      </c>
      <c r="D39" s="10" t="n">
        <v>0</v>
      </c>
      <c r="E39" s="10" t="n">
        <v>0</v>
      </c>
      <c r="F39" s="10" t="n">
        <v>0</v>
      </c>
      <c r="G39" s="1" t="n">
        <v>0</v>
      </c>
      <c r="H39" s="1" t="s">
        <v>117</v>
      </c>
      <c r="I39" s="4" t="n">
        <v>1</v>
      </c>
      <c r="J39" s="4" t="n">
        <v>1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mínimo, Parametro 2: moda (valor mais provável), Parametro 3: máximo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3.8" hidden="false" customHeight="false" outlineLevel="0" collapsed="false">
      <c r="A40" s="1" t="s">
        <v>115</v>
      </c>
      <c r="B40" s="1" t="s">
        <v>160</v>
      </c>
      <c r="C40" s="10" t="n">
        <v>0</v>
      </c>
      <c r="D40" s="10" t="n">
        <v>0</v>
      </c>
      <c r="E40" s="10" t="n">
        <v>-1E-007</v>
      </c>
      <c r="F40" s="10" t="n">
        <v>1</v>
      </c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média, Parametro 2: desvio padrão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1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119</v>
      </c>
      <c r="B41" s="1" t="s">
        <v>120</v>
      </c>
      <c r="C41" s="12" t="n">
        <v>0</v>
      </c>
      <c r="D41" s="13"/>
      <c r="E41" s="13"/>
      <c r="F41" s="13"/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taxa (eventos / ano)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0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122</v>
      </c>
      <c r="B42" s="1" t="s">
        <v>116</v>
      </c>
      <c r="C42" s="14" t="n">
        <v>0.0349827387802072</v>
      </c>
      <c r="D42" s="13" t="n">
        <v>0.0119043389204038</v>
      </c>
      <c r="E42" s="13" t="n">
        <v>0</v>
      </c>
      <c r="F42" s="13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123</v>
      </c>
      <c r="B43" s="1" t="s">
        <v>116</v>
      </c>
      <c r="C43" s="14" t="n">
        <v>0.0036936039732296</v>
      </c>
      <c r="D43" s="13" t="n">
        <v>0.00245425425964697</v>
      </c>
      <c r="E43" s="13" t="n">
        <v>0</v>
      </c>
      <c r="F43" s="13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124</v>
      </c>
      <c r="B44" s="1" t="s">
        <v>116</v>
      </c>
      <c r="C44" s="14" t="n">
        <v>0.0385207471576048</v>
      </c>
      <c r="D44" s="13" t="n">
        <v>0.010951524049799</v>
      </c>
      <c r="E44" s="13" t="n">
        <v>0</v>
      </c>
      <c r="F44" s="13" t="n">
        <v>1</v>
      </c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str">
        <f aca="false">VLOOKUP(B44,Distribuições!$A$1:$F$13,6,0)</f>
        <v>Parametro 1: média, Parametro 2: desvio padrão, Parametro 3: mínimo, Parametro 4: máximo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1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125</v>
      </c>
      <c r="B45" s="1" t="s">
        <v>126</v>
      </c>
      <c r="C45" s="12" t="n">
        <f aca="false">(1/75)*0.5</f>
        <v>0.00666666666666667</v>
      </c>
      <c r="D45" s="13"/>
      <c r="E45" s="13"/>
      <c r="F45" s="13"/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e">
        <f aca="false">VLOOKUP(B45,Distribuições!$A$1:$F$13,6,0)</f>
        <v>#N/A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0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127</v>
      </c>
      <c r="B46" s="1" t="s">
        <v>116</v>
      </c>
      <c r="C46" s="14" t="n">
        <v>0.0046029919447641</v>
      </c>
      <c r="D46" s="13" t="n">
        <v>0.00604078569430037</v>
      </c>
      <c r="E46" s="13" t="n">
        <v>0</v>
      </c>
      <c r="F46" s="13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128</v>
      </c>
      <c r="B47" s="1" t="s">
        <v>116</v>
      </c>
      <c r="C47" s="14" t="n">
        <v>0.00230149597238205</v>
      </c>
      <c r="D47" s="13" t="n">
        <v>0.00160710956165399</v>
      </c>
      <c r="E47" s="13" t="n">
        <v>0</v>
      </c>
      <c r="F47" s="13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129</v>
      </c>
      <c r="B48" s="1" t="s">
        <v>116</v>
      </c>
      <c r="C48" s="14" t="n">
        <v>0.00384528069553313</v>
      </c>
      <c r="D48" s="13" t="n">
        <v>0.00385882507287109</v>
      </c>
      <c r="E48" s="13" t="n">
        <v>0</v>
      </c>
      <c r="F48" s="13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padrão, Parametro 3: mínimo, Parametro 4: máximo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1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130</v>
      </c>
      <c r="B49" s="1" t="s">
        <v>160</v>
      </c>
      <c r="C49" s="14" t="n">
        <v>0</v>
      </c>
      <c r="D49" s="13" t="n">
        <v>0</v>
      </c>
      <c r="E49" s="13" t="n">
        <v>0</v>
      </c>
      <c r="F49" s="13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0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131</v>
      </c>
      <c r="B50" s="1" t="s">
        <v>160</v>
      </c>
      <c r="C50" s="14" t="n">
        <v>0.00393507132316773</v>
      </c>
      <c r="D50" s="13" t="n">
        <v>0.0109300205298133</v>
      </c>
      <c r="E50" s="13" t="n">
        <v>0</v>
      </c>
      <c r="F50" s="13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132</v>
      </c>
      <c r="B51" s="1" t="s">
        <v>116</v>
      </c>
      <c r="C51" s="14" t="n">
        <v>0.00189630066038898</v>
      </c>
      <c r="D51" s="13" t="n">
        <v>0.00234443027737478</v>
      </c>
      <c r="E51" s="13" t="n">
        <v>0</v>
      </c>
      <c r="F51" s="13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padrão, Parametro 3: mínimo, Parametro 4: máximo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133</v>
      </c>
      <c r="B52" s="1" t="s">
        <v>160</v>
      </c>
      <c r="C52" s="14" t="n">
        <v>0.00880460597467803</v>
      </c>
      <c r="D52" s="13" t="n">
        <v>0.007175516146522</v>
      </c>
      <c r="E52" s="13" t="n">
        <v>0</v>
      </c>
      <c r="F52" s="13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1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134</v>
      </c>
      <c r="B53" s="1" t="s">
        <v>160</v>
      </c>
      <c r="C53" s="14" t="n">
        <v>0</v>
      </c>
      <c r="D53" s="13" t="n">
        <v>0</v>
      </c>
      <c r="E53" s="13" t="n">
        <v>0</v>
      </c>
      <c r="F53" s="13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135</v>
      </c>
      <c r="B54" s="1" t="s">
        <v>160</v>
      </c>
      <c r="C54" s="14" t="n">
        <v>0</v>
      </c>
      <c r="D54" s="13" t="n">
        <v>0</v>
      </c>
      <c r="E54" s="13" t="n">
        <v>0</v>
      </c>
      <c r="F54" s="13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136</v>
      </c>
      <c r="B55" s="1" t="s">
        <v>160</v>
      </c>
      <c r="C55" s="14" t="n">
        <v>0</v>
      </c>
      <c r="D55" s="13" t="n">
        <v>0</v>
      </c>
      <c r="E55" s="13" t="n">
        <v>0</v>
      </c>
      <c r="F55" s="13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137</v>
      </c>
      <c r="B56" s="1" t="s">
        <v>160</v>
      </c>
      <c r="C56" s="14" t="n">
        <v>0</v>
      </c>
      <c r="D56" s="13" t="n">
        <v>0</v>
      </c>
      <c r="E56" s="13" t="n">
        <v>0</v>
      </c>
      <c r="F56" s="13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138</v>
      </c>
      <c r="B57" s="1" t="s">
        <v>160</v>
      </c>
      <c r="C57" s="14" t="n">
        <v>0</v>
      </c>
      <c r="D57" s="13" t="n">
        <v>0</v>
      </c>
      <c r="E57" s="13" t="n">
        <v>0</v>
      </c>
      <c r="F57" s="13" t="n">
        <v>1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0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139</v>
      </c>
      <c r="B58" s="1" t="s">
        <v>116</v>
      </c>
      <c r="C58" s="14" t="n">
        <v>1.52948216340621</v>
      </c>
      <c r="D58" s="13" t="n">
        <v>0.678936685487901</v>
      </c>
      <c r="E58" s="13" t="n">
        <v>0</v>
      </c>
      <c r="F58" s="13" t="n">
        <v>19.3749967231657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140</v>
      </c>
      <c r="B59" s="1" t="s">
        <v>116</v>
      </c>
      <c r="C59" s="12" t="n">
        <v>0</v>
      </c>
      <c r="D59" s="15" t="n">
        <v>0</v>
      </c>
      <c r="E59" s="13" t="n">
        <v>-0.0001</v>
      </c>
      <c r="F59" s="13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141</v>
      </c>
      <c r="B60" s="1" t="s">
        <v>116</v>
      </c>
      <c r="C60" s="12" t="n">
        <v>0</v>
      </c>
      <c r="D60" s="15" t="n">
        <v>0</v>
      </c>
      <c r="E60" s="13" t="n">
        <v>-0.0001</v>
      </c>
      <c r="F60" s="13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142</v>
      </c>
      <c r="B61" s="1" t="s">
        <v>116</v>
      </c>
      <c r="C61" s="12" t="n">
        <v>0</v>
      </c>
      <c r="D61" s="15" t="n">
        <v>0</v>
      </c>
      <c r="E61" s="15" t="n">
        <v>-0.0001</v>
      </c>
      <c r="F61" s="15" t="n">
        <v>10000000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143</v>
      </c>
      <c r="B62" s="1" t="s">
        <v>116</v>
      </c>
      <c r="C62" s="14" t="n">
        <v>7.79104767029113</v>
      </c>
      <c r="D62" s="13" t="n">
        <v>6.85604192757315</v>
      </c>
      <c r="E62" s="13" t="n">
        <v>-0.0001</v>
      </c>
      <c r="F62" s="13" t="n">
        <v>1000000</v>
      </c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média, Parametro 2: desvio padrão, Parametro 3: mínimo, Parametro 4: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1</v>
      </c>
      <c r="R62" s="4" t="n">
        <f aca="false">AND(E62&gt;D62,C62 &lt; D62)</f>
        <v>0</v>
      </c>
    </row>
    <row r="63" customFormat="false" ht="15" hidden="false" customHeight="false" outlineLevel="0" collapsed="false">
      <c r="A63" s="1" t="s">
        <v>144</v>
      </c>
      <c r="B63" s="1" t="s">
        <v>145</v>
      </c>
      <c r="C63" s="12" t="n">
        <f aca="false">D63-0.001</f>
        <v>58708.999</v>
      </c>
      <c r="D63" s="15" t="n">
        <v>58709</v>
      </c>
      <c r="E63" s="15" t="n">
        <f aca="false">D63+0.0001</f>
        <v>58709.0001</v>
      </c>
      <c r="F63" s="13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mínimo, Parametro 2: moda (valor mais provável), Parametro 3: máximo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1</v>
      </c>
    </row>
    <row r="64" customFormat="false" ht="15" hidden="false" customHeight="false" outlineLevel="0" collapsed="false">
      <c r="A64" s="1" t="s">
        <v>146</v>
      </c>
      <c r="B64" s="3" t="s">
        <v>160</v>
      </c>
      <c r="C64" s="12" t="n">
        <v>5259.74</v>
      </c>
      <c r="D64" s="15" t="n">
        <v>0</v>
      </c>
      <c r="E64" s="13"/>
      <c r="F64" s="13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147</v>
      </c>
      <c r="B65" s="3" t="s">
        <v>160</v>
      </c>
      <c r="C65" s="12" t="n">
        <v>6038</v>
      </c>
      <c r="D65" s="15" t="n">
        <v>0</v>
      </c>
      <c r="E65" s="13"/>
      <c r="F65" s="13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média, Parametro 2: desvio padrão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0</v>
      </c>
    </row>
    <row r="66" customFormat="false" ht="15" hidden="false" customHeight="false" outlineLevel="0" collapsed="false">
      <c r="A66" s="1" t="s">
        <v>148</v>
      </c>
      <c r="B66" s="1" t="s">
        <v>145</v>
      </c>
      <c r="C66" s="12" t="n">
        <v>1E-005</v>
      </c>
      <c r="D66" s="15" t="n">
        <f aca="false">C66*1.1</f>
        <v>1.1E-005</v>
      </c>
      <c r="E66" s="15" t="n">
        <f aca="false">D66*1.1</f>
        <v>1.21E-005</v>
      </c>
      <c r="F66" s="13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149</v>
      </c>
      <c r="B67" s="1" t="s">
        <v>145</v>
      </c>
      <c r="C67" s="12" t="n">
        <v>1E-005</v>
      </c>
      <c r="D67" s="15" t="n">
        <f aca="false">C67*1.1</f>
        <v>1.1E-005</v>
      </c>
      <c r="E67" s="15" t="n">
        <f aca="false">D67*1.1</f>
        <v>1.21E-005</v>
      </c>
      <c r="F67" s="13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150</v>
      </c>
      <c r="B68" s="1" t="s">
        <v>145</v>
      </c>
      <c r="C68" s="12" t="n">
        <v>1E-005</v>
      </c>
      <c r="D68" s="15" t="n">
        <f aca="false">C68*1.1</f>
        <v>1.1E-005</v>
      </c>
      <c r="E68" s="15" t="n">
        <f aca="false">D68*1.1</f>
        <v>1.21E-005</v>
      </c>
      <c r="F68" s="13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mínimo, Parametro 2: moda (valor mais provável), Parametro 3: máximo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1</v>
      </c>
    </row>
    <row r="69" customFormat="false" ht="15" hidden="false" customHeight="false" outlineLevel="0" collapsed="false">
      <c r="A69" s="1" t="s">
        <v>151</v>
      </c>
      <c r="B69" s="1" t="s">
        <v>120</v>
      </c>
      <c r="C69" s="14" t="n">
        <f aca="false">0.5*3/5</f>
        <v>0.3</v>
      </c>
      <c r="D69" s="13"/>
      <c r="E69" s="13"/>
      <c r="F69" s="13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152</v>
      </c>
      <c r="B70" s="1" t="s">
        <v>120</v>
      </c>
      <c r="C70" s="14" t="n">
        <f aca="false">3/5</f>
        <v>0.6</v>
      </c>
      <c r="D70" s="13"/>
      <c r="E70" s="13"/>
      <c r="F70" s="13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153</v>
      </c>
      <c r="B71" s="1" t="s">
        <v>120</v>
      </c>
      <c r="C71" s="14" t="n">
        <v>0</v>
      </c>
      <c r="D71" s="13"/>
      <c r="E71" s="13"/>
      <c r="F71" s="13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154</v>
      </c>
      <c r="B72" s="1" t="s">
        <v>120</v>
      </c>
      <c r="C72" s="14" t="n">
        <v>0</v>
      </c>
      <c r="D72" s="13"/>
      <c r="E72" s="13"/>
      <c r="F72" s="13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155</v>
      </c>
      <c r="B73" s="1" t="s">
        <v>120</v>
      </c>
      <c r="C73" s="14" t="n">
        <v>0</v>
      </c>
      <c r="D73" s="13"/>
      <c r="E73" s="13"/>
      <c r="F73" s="13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taxa (eventos / ano)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0</v>
      </c>
    </row>
    <row r="74" customFormat="false" ht="15" hidden="false" customHeight="false" outlineLevel="0" collapsed="false">
      <c r="A74" s="1" t="s">
        <v>156</v>
      </c>
      <c r="B74" s="1" t="s">
        <v>145</v>
      </c>
      <c r="C74" s="14" t="n">
        <v>1E-007</v>
      </c>
      <c r="D74" s="13" t="n">
        <v>1E-006</v>
      </c>
      <c r="E74" s="13" t="n">
        <v>1E-005</v>
      </c>
      <c r="F74" s="13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157</v>
      </c>
      <c r="B75" s="1" t="s">
        <v>145</v>
      </c>
      <c r="C75" s="14" t="n">
        <v>1E-007</v>
      </c>
      <c r="D75" s="13" t="n">
        <v>1E-006</v>
      </c>
      <c r="E75" s="13" t="n">
        <v>1E-005</v>
      </c>
      <c r="F75" s="13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158</v>
      </c>
      <c r="B76" s="1" t="s">
        <v>145</v>
      </c>
      <c r="C76" s="12" t="n">
        <v>11368</v>
      </c>
      <c r="D76" s="15" t="n">
        <v>15736</v>
      </c>
      <c r="E76" s="15" t="n">
        <v>24472</v>
      </c>
      <c r="F76" s="13"/>
      <c r="G76" s="1" t="n">
        <v>0</v>
      </c>
      <c r="H76" s="1" t="s">
        <v>161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mínimo, Parametro 2: moda (valor mais provável), Parametro 3: máximo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1</v>
      </c>
    </row>
    <row r="77" customFormat="false" ht="15" hidden="false" customHeight="false" outlineLevel="0" collapsed="false">
      <c r="A77" s="1" t="s">
        <v>115</v>
      </c>
      <c r="B77" s="1" t="s">
        <v>160</v>
      </c>
      <c r="C77" s="14" t="n">
        <v>0</v>
      </c>
      <c r="D77" s="13" t="n">
        <v>0</v>
      </c>
      <c r="E77" s="13" t="n">
        <v>0</v>
      </c>
      <c r="F77" s="13" t="n">
        <v>1</v>
      </c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média, Parametro 2: desvio padrão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119</v>
      </c>
      <c r="B78" s="1" t="s">
        <v>120</v>
      </c>
      <c r="C78" s="12" t="n">
        <v>0</v>
      </c>
      <c r="D78" s="13"/>
      <c r="E78" s="13"/>
      <c r="F78" s="13"/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taxa (eventos / ano)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0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122</v>
      </c>
      <c r="B79" s="1" t="s">
        <v>116</v>
      </c>
      <c r="C79" s="14" t="n">
        <v>0.0368239355581128</v>
      </c>
      <c r="D79" s="13" t="n">
        <v>0.0119043389204038</v>
      </c>
      <c r="E79" s="13" t="n">
        <v>0</v>
      </c>
      <c r="F79" s="13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123</v>
      </c>
      <c r="B80" s="1" t="s">
        <v>116</v>
      </c>
      <c r="C80" s="14" t="n">
        <v>0.00388800418234695</v>
      </c>
      <c r="D80" s="13" t="n">
        <v>0.00245425425964697</v>
      </c>
      <c r="E80" s="13" t="n">
        <v>0</v>
      </c>
      <c r="F80" s="13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124</v>
      </c>
      <c r="B81" s="1" t="s">
        <v>116</v>
      </c>
      <c r="C81" s="14" t="n">
        <v>0.0405481549027419</v>
      </c>
      <c r="D81" s="13" t="n">
        <v>0.010951524049799</v>
      </c>
      <c r="E81" s="13" t="n">
        <v>0</v>
      </c>
      <c r="F81" s="13" t="n">
        <v>1</v>
      </c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str">
        <f aca="false">VLOOKUP(B81,Distribuições!$A$1:$F$13,6,0)</f>
        <v>Parametro 1: média, Parametro 2: desvio padrão, Parametro 3: mínimo, Parametro 4: máximo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1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125</v>
      </c>
      <c r="B82" s="1" t="s">
        <v>126</v>
      </c>
      <c r="C82" s="12" t="n">
        <f aca="false">(1/75)</f>
        <v>0.0133333333333333</v>
      </c>
      <c r="D82" s="13"/>
      <c r="E82" s="13"/>
      <c r="F82" s="13"/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e">
        <f aca="false">VLOOKUP(B82,Distribuições!$A$1:$F$13,6,0)</f>
        <v>#N/A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0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127</v>
      </c>
      <c r="B83" s="1" t="s">
        <v>116</v>
      </c>
      <c r="C83" s="14" t="n">
        <v>0.0046029919447641</v>
      </c>
      <c r="D83" s="13" t="n">
        <v>0.00604078569430037</v>
      </c>
      <c r="E83" s="13" t="n">
        <v>0</v>
      </c>
      <c r="F83" s="13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128</v>
      </c>
      <c r="B84" s="1" t="s">
        <v>116</v>
      </c>
      <c r="C84" s="14" t="n">
        <v>0.00230149597238205</v>
      </c>
      <c r="D84" s="13" t="n">
        <v>0.00160710956165399</v>
      </c>
      <c r="E84" s="13" t="n">
        <v>0</v>
      </c>
      <c r="F84" s="13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129</v>
      </c>
      <c r="B85" s="1" t="s">
        <v>116</v>
      </c>
      <c r="C85" s="14" t="n">
        <v>0.00384528069553313</v>
      </c>
      <c r="D85" s="13" t="n">
        <v>0.00385882507287109</v>
      </c>
      <c r="E85" s="13" t="n">
        <v>0</v>
      </c>
      <c r="F85" s="13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padrão, Parametro 3: mínimo, Parametro 4: máximo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1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130</v>
      </c>
      <c r="B86" s="1" t="s">
        <v>160</v>
      </c>
      <c r="C86" s="14" t="n">
        <v>0</v>
      </c>
      <c r="D86" s="13" t="n">
        <v>0</v>
      </c>
      <c r="E86" s="13" t="n">
        <v>0</v>
      </c>
      <c r="F86" s="13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0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131</v>
      </c>
      <c r="B87" s="1" t="s">
        <v>160</v>
      </c>
      <c r="C87" s="14" t="n">
        <v>0.00385636989670438</v>
      </c>
      <c r="D87" s="13" t="n">
        <v>0.0109300205298133</v>
      </c>
      <c r="E87" s="13" t="n">
        <v>0</v>
      </c>
      <c r="F87" s="13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132</v>
      </c>
      <c r="B88" s="1" t="s">
        <v>116</v>
      </c>
      <c r="C88" s="14" t="n">
        <v>0.0018583746471812</v>
      </c>
      <c r="D88" s="13" t="n">
        <v>0.00234443027737478</v>
      </c>
      <c r="E88" s="13" t="n">
        <v>0</v>
      </c>
      <c r="F88" s="13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padrão, Parametro 3: mínimo, Parametro 4: máximo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133</v>
      </c>
      <c r="B89" s="1" t="s">
        <v>160</v>
      </c>
      <c r="C89" s="14" t="n">
        <v>0.00871655991493125</v>
      </c>
      <c r="D89" s="13" t="n">
        <v>0.007175516146522</v>
      </c>
      <c r="E89" s="13" t="n">
        <v>0</v>
      </c>
      <c r="F89" s="13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1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134</v>
      </c>
      <c r="B90" s="1" t="s">
        <v>160</v>
      </c>
      <c r="C90" s="14" t="n">
        <v>0</v>
      </c>
      <c r="D90" s="13" t="n">
        <v>0</v>
      </c>
      <c r="E90" s="13" t="n">
        <v>0</v>
      </c>
      <c r="F90" s="13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135</v>
      </c>
      <c r="B91" s="1" t="s">
        <v>160</v>
      </c>
      <c r="C91" s="14" t="n">
        <v>0</v>
      </c>
      <c r="D91" s="13" t="n">
        <v>0</v>
      </c>
      <c r="E91" s="13" t="n">
        <v>0</v>
      </c>
      <c r="F91" s="13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136</v>
      </c>
      <c r="B92" s="1" t="s">
        <v>160</v>
      </c>
      <c r="C92" s="14" t="n">
        <v>0</v>
      </c>
      <c r="D92" s="13" t="n">
        <v>0</v>
      </c>
      <c r="E92" s="13" t="n">
        <v>0</v>
      </c>
      <c r="F92" s="13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137</v>
      </c>
      <c r="B93" s="1" t="s">
        <v>160</v>
      </c>
      <c r="C93" s="14" t="n">
        <v>0</v>
      </c>
      <c r="D93" s="13" t="n">
        <v>0</v>
      </c>
      <c r="E93" s="13" t="n">
        <v>0</v>
      </c>
      <c r="F93" s="13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138</v>
      </c>
      <c r="B94" s="1" t="s">
        <v>160</v>
      </c>
      <c r="C94" s="14" t="n">
        <v>0</v>
      </c>
      <c r="D94" s="13" t="n">
        <v>0</v>
      </c>
      <c r="E94" s="13" t="n">
        <v>0</v>
      </c>
      <c r="F94" s="13" t="n">
        <v>1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0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139</v>
      </c>
      <c r="B95" s="1" t="s">
        <v>116</v>
      </c>
      <c r="C95" s="14" t="n">
        <v>1.51418734177215</v>
      </c>
      <c r="D95" s="13" t="n">
        <v>0.678936685487901</v>
      </c>
      <c r="E95" s="13" t="n">
        <v>0</v>
      </c>
      <c r="F95" s="13" t="n">
        <v>19.3749967231657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140</v>
      </c>
      <c r="B96" s="1" t="s">
        <v>116</v>
      </c>
      <c r="C96" s="12" t="n">
        <v>0</v>
      </c>
      <c r="D96" s="15" t="n">
        <v>0</v>
      </c>
      <c r="E96" s="13" t="n">
        <v>-0.0001</v>
      </c>
      <c r="F96" s="13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141</v>
      </c>
      <c r="B97" s="1" t="s">
        <v>116</v>
      </c>
      <c r="C97" s="12" t="n">
        <v>0</v>
      </c>
      <c r="D97" s="15" t="n">
        <v>0</v>
      </c>
      <c r="E97" s="13" t="n">
        <v>-0.0001</v>
      </c>
      <c r="F97" s="13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142</v>
      </c>
      <c r="B98" s="1" t="s">
        <v>116</v>
      </c>
      <c r="C98" s="12" t="n">
        <v>0</v>
      </c>
      <c r="D98" s="15" t="n">
        <v>0</v>
      </c>
      <c r="E98" s="15" t="n">
        <v>-0.0001</v>
      </c>
      <c r="F98" s="15" t="n">
        <v>10000000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143</v>
      </c>
      <c r="B99" s="1" t="s">
        <v>116</v>
      </c>
      <c r="C99" s="14" t="n">
        <v>7.79104767029113</v>
      </c>
      <c r="D99" s="13" t="n">
        <v>6.85604192757315</v>
      </c>
      <c r="E99" s="13" t="n">
        <v>-0.0001</v>
      </c>
      <c r="F99" s="13" t="n">
        <v>1000000</v>
      </c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média, Parametro 2: desvio padrão, Parametro 3: mínimo, Parametro 4: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1</v>
      </c>
      <c r="R99" s="4" t="n">
        <f aca="false">AND(E99&gt;D99,C99 &lt; D99)</f>
        <v>0</v>
      </c>
    </row>
    <row r="100" customFormat="false" ht="15" hidden="false" customHeight="false" outlineLevel="0" collapsed="false">
      <c r="A100" s="1" t="s">
        <v>144</v>
      </c>
      <c r="B100" s="1" t="s">
        <v>145</v>
      </c>
      <c r="C100" s="12" t="n">
        <f aca="false">D100-0.001</f>
        <v>53708.999</v>
      </c>
      <c r="D100" s="15" t="n">
        <f aca="false">58709-5000</f>
        <v>53709</v>
      </c>
      <c r="E100" s="15" t="n">
        <f aca="false">D100+0.0001</f>
        <v>53709.0001</v>
      </c>
      <c r="F100" s="13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mínimo, Parametro 2: moda (valor mais provável), Parametro 3: máximo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1</v>
      </c>
    </row>
    <row r="101" customFormat="false" ht="15" hidden="false" customHeight="false" outlineLevel="0" collapsed="false">
      <c r="A101" s="1" t="s">
        <v>146</v>
      </c>
      <c r="B101" s="3" t="s">
        <v>160</v>
      </c>
      <c r="C101" s="12" t="n">
        <v>5259.74</v>
      </c>
      <c r="D101" s="15" t="n">
        <v>0</v>
      </c>
      <c r="E101" s="13"/>
      <c r="F101" s="13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147</v>
      </c>
      <c r="B102" s="3" t="s">
        <v>160</v>
      </c>
      <c r="C102" s="12" t="n">
        <v>6038</v>
      </c>
      <c r="D102" s="15" t="n">
        <v>0</v>
      </c>
      <c r="E102" s="13"/>
      <c r="F102" s="13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média, Parametro 2: desvio padrão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0</v>
      </c>
    </row>
    <row r="103" customFormat="false" ht="15" hidden="false" customHeight="false" outlineLevel="0" collapsed="false">
      <c r="A103" s="1" t="s">
        <v>148</v>
      </c>
      <c r="B103" s="1" t="s">
        <v>145</v>
      </c>
      <c r="C103" s="12" t="n">
        <v>1E-005</v>
      </c>
      <c r="D103" s="15" t="n">
        <f aca="false">C103*1.1</f>
        <v>1.1E-005</v>
      </c>
      <c r="E103" s="15" t="n">
        <f aca="false">D103*1.1</f>
        <v>1.21E-005</v>
      </c>
      <c r="F103" s="13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149</v>
      </c>
      <c r="B104" s="1" t="s">
        <v>145</v>
      </c>
      <c r="C104" s="12" t="n">
        <v>1E-005</v>
      </c>
      <c r="D104" s="15" t="n">
        <f aca="false">C104*1.1</f>
        <v>1.1E-005</v>
      </c>
      <c r="E104" s="15" t="n">
        <f aca="false">D104*1.1</f>
        <v>1.21E-005</v>
      </c>
      <c r="F104" s="13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150</v>
      </c>
      <c r="B105" s="1" t="s">
        <v>145</v>
      </c>
      <c r="C105" s="12" t="n">
        <v>1E-005</v>
      </c>
      <c r="D105" s="15" t="n">
        <f aca="false">C105*1.1</f>
        <v>1.1E-005</v>
      </c>
      <c r="E105" s="15" t="n">
        <f aca="false">D105*1.1</f>
        <v>1.21E-005</v>
      </c>
      <c r="F105" s="13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mínimo, Parametro 2: moda (valor mais provável), Parametro 3: máximo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1</v>
      </c>
    </row>
    <row r="106" customFormat="false" ht="15" hidden="false" customHeight="false" outlineLevel="0" collapsed="false">
      <c r="A106" s="1" t="s">
        <v>151</v>
      </c>
      <c r="B106" s="1" t="s">
        <v>120</v>
      </c>
      <c r="C106" s="12" t="n">
        <f aca="false">0.5*3/5</f>
        <v>0.3</v>
      </c>
      <c r="D106" s="13"/>
      <c r="E106" s="13"/>
      <c r="F106" s="13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152</v>
      </c>
      <c r="B107" s="1" t="s">
        <v>120</v>
      </c>
      <c r="C107" s="14" t="n">
        <f aca="false">3/5</f>
        <v>0.6</v>
      </c>
      <c r="D107" s="13"/>
      <c r="E107" s="13"/>
      <c r="F107" s="13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153</v>
      </c>
      <c r="B108" s="1" t="s">
        <v>120</v>
      </c>
      <c r="C108" s="14" t="n">
        <v>0</v>
      </c>
      <c r="D108" s="13"/>
      <c r="E108" s="13"/>
      <c r="F108" s="13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154</v>
      </c>
      <c r="B109" s="1" t="s">
        <v>120</v>
      </c>
      <c r="C109" s="14" t="n">
        <v>0</v>
      </c>
      <c r="D109" s="13"/>
      <c r="E109" s="13"/>
      <c r="F109" s="13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155</v>
      </c>
      <c r="B110" s="1" t="s">
        <v>120</v>
      </c>
      <c r="C110" s="14" t="n">
        <v>0</v>
      </c>
      <c r="D110" s="13"/>
      <c r="E110" s="13"/>
      <c r="F110" s="13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taxa (eventos / ano)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0</v>
      </c>
    </row>
    <row r="111" customFormat="false" ht="15" hidden="false" customHeight="false" outlineLevel="0" collapsed="false">
      <c r="A111" s="1" t="s">
        <v>156</v>
      </c>
      <c r="B111" s="1" t="s">
        <v>145</v>
      </c>
      <c r="C111" s="14" t="n">
        <v>1E-007</v>
      </c>
      <c r="D111" s="13" t="n">
        <v>1E-006</v>
      </c>
      <c r="E111" s="13" t="n">
        <v>1E-005</v>
      </c>
      <c r="F111" s="13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157</v>
      </c>
      <c r="B112" s="1" t="s">
        <v>145</v>
      </c>
      <c r="C112" s="14" t="n">
        <v>1E-007</v>
      </c>
      <c r="D112" s="13" t="n">
        <v>1E-006</v>
      </c>
      <c r="E112" s="13" t="n">
        <v>1E-005</v>
      </c>
      <c r="F112" s="13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158</v>
      </c>
      <c r="B113" s="1" t="s">
        <v>145</v>
      </c>
      <c r="C113" s="12" t="n">
        <f aca="false">D113-1</f>
        <v>1999</v>
      </c>
      <c r="D113" s="15" t="n">
        <v>2000</v>
      </c>
      <c r="E113" s="15" t="n">
        <f aca="false">D113+0.00001</f>
        <v>2000.00001</v>
      </c>
      <c r="F113" s="13"/>
      <c r="G113" s="1" t="n">
        <v>0</v>
      </c>
      <c r="H113" s="1" t="s">
        <v>162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mínimo, Parametro 2: moda (valor mais provável), Parametro 3: máximo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1</v>
      </c>
    </row>
    <row r="114" customFormat="false" ht="15" hidden="false" customHeight="false" outlineLevel="0" collapsed="false">
      <c r="A114" s="1" t="s">
        <v>115</v>
      </c>
      <c r="B114" s="1" t="s">
        <v>160</v>
      </c>
      <c r="C114" s="14" t="n">
        <v>0</v>
      </c>
      <c r="D114" s="13" t="n">
        <v>0</v>
      </c>
      <c r="E114" s="13" t="n">
        <v>0</v>
      </c>
      <c r="F114" s="13" t="n">
        <v>1</v>
      </c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média, Parametro 2: desvio padrão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119</v>
      </c>
      <c r="B115" s="1" t="s">
        <v>120</v>
      </c>
      <c r="C115" s="12" t="n">
        <v>0</v>
      </c>
      <c r="D115" s="13"/>
      <c r="E115" s="13"/>
      <c r="F115" s="13"/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taxa (eventos / ano)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0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122</v>
      </c>
      <c r="B116" s="1" t="s">
        <v>116</v>
      </c>
      <c r="C116" s="14" t="n">
        <v>0.0184119677790564</v>
      </c>
      <c r="D116" s="13" t="n">
        <v>0.0119043389204038</v>
      </c>
      <c r="E116" s="13" t="n">
        <v>0</v>
      </c>
      <c r="F116" s="13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123</v>
      </c>
      <c r="B117" s="1" t="s">
        <v>116</v>
      </c>
      <c r="C117" s="14" t="n">
        <v>0.00272160292764286</v>
      </c>
      <c r="D117" s="13" t="n">
        <v>0.00245425425964697</v>
      </c>
      <c r="E117" s="13" t="n">
        <v>0</v>
      </c>
      <c r="F117" s="13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124</v>
      </c>
      <c r="B118" s="1" t="s">
        <v>116</v>
      </c>
      <c r="C118" s="14" t="n">
        <v>0.0344659316673306</v>
      </c>
      <c r="D118" s="13" t="n">
        <v>0.010951524049799</v>
      </c>
      <c r="E118" s="13" t="n">
        <v>0</v>
      </c>
      <c r="F118" s="13" t="n">
        <v>1</v>
      </c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str">
        <f aca="false">VLOOKUP(B118,Distribuições!$A$1:$F$13,6,0)</f>
        <v>Parametro 1: média, Parametro 2: desvio padrão, Parametro 3: mínimo, Parametro 4: máximo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1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125</v>
      </c>
      <c r="B119" s="1" t="s">
        <v>126</v>
      </c>
      <c r="C119" s="12" t="n">
        <f aca="false">(1/75)</f>
        <v>0.0133333333333333</v>
      </c>
      <c r="D119" s="13"/>
      <c r="E119" s="13"/>
      <c r="F119" s="13"/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e">
        <f aca="false">VLOOKUP(B119,Distribuições!$A$1:$F$13,6,0)</f>
        <v>#N/A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0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127</v>
      </c>
      <c r="B120" s="1" t="s">
        <v>116</v>
      </c>
      <c r="C120" s="14" t="n">
        <v>0.0046029919447641</v>
      </c>
      <c r="D120" s="13" t="n">
        <v>0.00604078569430037</v>
      </c>
      <c r="E120" s="13" t="n">
        <v>0</v>
      </c>
      <c r="F120" s="13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128</v>
      </c>
      <c r="B121" s="1" t="s">
        <v>116</v>
      </c>
      <c r="C121" s="14" t="n">
        <v>0.00230149597238205</v>
      </c>
      <c r="D121" s="13" t="n">
        <v>0.00160710956165399</v>
      </c>
      <c r="E121" s="13" t="n">
        <v>0</v>
      </c>
      <c r="F121" s="13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129</v>
      </c>
      <c r="B122" s="1" t="s">
        <v>116</v>
      </c>
      <c r="C122" s="14" t="n">
        <v>0.00384528069553313</v>
      </c>
      <c r="D122" s="13" t="n">
        <v>0.00385882507287109</v>
      </c>
      <c r="E122" s="13" t="n">
        <v>0</v>
      </c>
      <c r="F122" s="13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padrão, Parametro 3: mínimo, Parametro 4: máximo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1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130</v>
      </c>
      <c r="B123" s="1" t="s">
        <v>160</v>
      </c>
      <c r="C123" s="14" t="n">
        <v>0</v>
      </c>
      <c r="D123" s="13" t="n">
        <v>0</v>
      </c>
      <c r="E123" s="13" t="n">
        <v>0</v>
      </c>
      <c r="F123" s="13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0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131</v>
      </c>
      <c r="B124" s="1" t="s">
        <v>160</v>
      </c>
      <c r="C124" s="14" t="n">
        <v>0.00393507132316773</v>
      </c>
      <c r="D124" s="13" t="n">
        <v>0.0109300205298133</v>
      </c>
      <c r="E124" s="13" t="n">
        <v>0</v>
      </c>
      <c r="F124" s="13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132</v>
      </c>
      <c r="B125" s="1" t="s">
        <v>116</v>
      </c>
      <c r="C125" s="14" t="n">
        <v>0.00189630066038898</v>
      </c>
      <c r="D125" s="13" t="n">
        <v>0.00234443027737478</v>
      </c>
      <c r="E125" s="13" t="n">
        <v>0</v>
      </c>
      <c r="F125" s="13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padrão, Parametro 3: mínimo, Parametro 4: máximo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133</v>
      </c>
      <c r="B126" s="1" t="s">
        <v>160</v>
      </c>
      <c r="C126" s="14" t="n">
        <v>0.00880460597467803</v>
      </c>
      <c r="D126" s="13" t="n">
        <v>0.007175516146522</v>
      </c>
      <c r="E126" s="13" t="n">
        <v>0</v>
      </c>
      <c r="F126" s="13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1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134</v>
      </c>
      <c r="B127" s="1" t="s">
        <v>160</v>
      </c>
      <c r="C127" s="14" t="n">
        <v>0</v>
      </c>
      <c r="D127" s="13" t="n">
        <v>0</v>
      </c>
      <c r="E127" s="13" t="n">
        <v>0</v>
      </c>
      <c r="F127" s="13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135</v>
      </c>
      <c r="B128" s="1" t="s">
        <v>160</v>
      </c>
      <c r="C128" s="14" t="n">
        <v>0</v>
      </c>
      <c r="D128" s="13" t="n">
        <v>0</v>
      </c>
      <c r="E128" s="13" t="n">
        <v>0</v>
      </c>
      <c r="F128" s="13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136</v>
      </c>
      <c r="B129" s="1" t="s">
        <v>160</v>
      </c>
      <c r="C129" s="14" t="n">
        <v>0</v>
      </c>
      <c r="D129" s="13" t="n">
        <v>0</v>
      </c>
      <c r="E129" s="13" t="n">
        <v>0</v>
      </c>
      <c r="F129" s="13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137</v>
      </c>
      <c r="B130" s="1" t="s">
        <v>160</v>
      </c>
      <c r="C130" s="14" t="n">
        <v>0</v>
      </c>
      <c r="D130" s="13" t="n">
        <v>0</v>
      </c>
      <c r="E130" s="13" t="n">
        <v>0</v>
      </c>
      <c r="F130" s="13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138</v>
      </c>
      <c r="B131" s="1" t="s">
        <v>160</v>
      </c>
      <c r="C131" s="14" t="n">
        <v>0</v>
      </c>
      <c r="D131" s="13" t="n">
        <v>0</v>
      </c>
      <c r="E131" s="13" t="n">
        <v>0</v>
      </c>
      <c r="F131" s="13" t="n">
        <v>1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0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139</v>
      </c>
      <c r="B132" s="1" t="s">
        <v>116</v>
      </c>
      <c r="C132" s="14" t="n">
        <v>1.52948216340621</v>
      </c>
      <c r="D132" s="13" t="n">
        <v>0.678936685487901</v>
      </c>
      <c r="E132" s="13" t="n">
        <v>0</v>
      </c>
      <c r="F132" s="13" t="n">
        <v>19.3749967231657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140</v>
      </c>
      <c r="B133" s="1" t="s">
        <v>116</v>
      </c>
      <c r="C133" s="12" t="n">
        <v>0</v>
      </c>
      <c r="D133" s="15" t="n">
        <v>0</v>
      </c>
      <c r="E133" s="13" t="n">
        <v>-0.0001</v>
      </c>
      <c r="F133" s="13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141</v>
      </c>
      <c r="B134" s="1" t="s">
        <v>116</v>
      </c>
      <c r="C134" s="12" t="n">
        <v>0</v>
      </c>
      <c r="D134" s="15" t="n">
        <v>0</v>
      </c>
      <c r="E134" s="13" t="n">
        <v>-0.0001</v>
      </c>
      <c r="F134" s="13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142</v>
      </c>
      <c r="B135" s="1" t="s">
        <v>116</v>
      </c>
      <c r="C135" s="12" t="n">
        <v>0</v>
      </c>
      <c r="D135" s="15" t="n">
        <v>0</v>
      </c>
      <c r="E135" s="15" t="n">
        <v>-0.0001</v>
      </c>
      <c r="F135" s="15" t="n">
        <v>10000000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143</v>
      </c>
      <c r="B136" s="1" t="s">
        <v>116</v>
      </c>
      <c r="C136" s="14" t="n">
        <v>7.79104767029113</v>
      </c>
      <c r="D136" s="13" t="n">
        <v>6.85604192757315</v>
      </c>
      <c r="E136" s="13" t="n">
        <v>-0.0001</v>
      </c>
      <c r="F136" s="13" t="n">
        <v>1000000</v>
      </c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média, Parametro 2: desvio padrão, Parametro 3: mínimo, Parametro 4: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1</v>
      </c>
      <c r="R136" s="4" t="n">
        <f aca="false">AND(E136&gt;D136,C136 &lt; D136)</f>
        <v>0</v>
      </c>
    </row>
    <row r="137" customFormat="false" ht="15" hidden="false" customHeight="false" outlineLevel="0" collapsed="false">
      <c r="A137" s="1" t="s">
        <v>144</v>
      </c>
      <c r="B137" s="1" t="s">
        <v>145</v>
      </c>
      <c r="C137" s="12" t="n">
        <f aca="false">D137-0.001</f>
        <v>58708.999</v>
      </c>
      <c r="D137" s="15" t="n">
        <f aca="false">58709</f>
        <v>58709</v>
      </c>
      <c r="E137" s="15" t="n">
        <f aca="false">D137+0.0001</f>
        <v>58709.0001</v>
      </c>
      <c r="F137" s="13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mínimo, Parametro 2: moda (valor mais provável), Parametro 3: máximo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1</v>
      </c>
    </row>
    <row r="138" customFormat="false" ht="15" hidden="false" customHeight="false" outlineLevel="0" collapsed="false">
      <c r="A138" s="1" t="s">
        <v>146</v>
      </c>
      <c r="B138" s="3" t="s">
        <v>160</v>
      </c>
      <c r="C138" s="12" t="n">
        <v>5259.74</v>
      </c>
      <c r="D138" s="15" t="n">
        <v>0</v>
      </c>
      <c r="E138" s="13"/>
      <c r="F138" s="13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147</v>
      </c>
      <c r="B139" s="3" t="s">
        <v>160</v>
      </c>
      <c r="C139" s="12" t="n">
        <v>6038</v>
      </c>
      <c r="D139" s="15" t="n">
        <v>0</v>
      </c>
      <c r="E139" s="13"/>
      <c r="F139" s="13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média, Parametro 2: desvio padrão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0</v>
      </c>
    </row>
    <row r="140" customFormat="false" ht="15" hidden="false" customHeight="false" outlineLevel="0" collapsed="false">
      <c r="A140" s="1" t="s">
        <v>148</v>
      </c>
      <c r="B140" s="1" t="s">
        <v>145</v>
      </c>
      <c r="C140" s="12" t="n">
        <v>1E-005</v>
      </c>
      <c r="D140" s="15" t="n">
        <f aca="false">C140*1.1</f>
        <v>1.1E-005</v>
      </c>
      <c r="E140" s="15" t="n">
        <f aca="false">D140*1.1</f>
        <v>1.21E-005</v>
      </c>
      <c r="F140" s="13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149</v>
      </c>
      <c r="B141" s="1" t="s">
        <v>145</v>
      </c>
      <c r="C141" s="12" t="n">
        <v>1E-005</v>
      </c>
      <c r="D141" s="15" t="n">
        <f aca="false">C141*1.1</f>
        <v>1.1E-005</v>
      </c>
      <c r="E141" s="15" t="n">
        <f aca="false">D141*1.1</f>
        <v>1.21E-005</v>
      </c>
      <c r="F141" s="13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150</v>
      </c>
      <c r="B142" s="1" t="s">
        <v>145</v>
      </c>
      <c r="C142" s="12" t="n">
        <v>1E-005</v>
      </c>
      <c r="D142" s="15" t="n">
        <f aca="false">C142*1.1</f>
        <v>1.1E-005</v>
      </c>
      <c r="E142" s="15" t="n">
        <f aca="false">D142*1.1</f>
        <v>1.21E-005</v>
      </c>
      <c r="F142" s="13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mínimo, Parametro 2: moda (valor mais provável), Parametro 3: máximo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1</v>
      </c>
    </row>
    <row r="143" customFormat="false" ht="15" hidden="false" customHeight="false" outlineLevel="0" collapsed="false">
      <c r="A143" s="1" t="s">
        <v>151</v>
      </c>
      <c r="B143" s="1" t="s">
        <v>120</v>
      </c>
      <c r="C143" s="12" t="n">
        <f aca="false">3/5</f>
        <v>0.6</v>
      </c>
      <c r="D143" s="13"/>
      <c r="E143" s="13"/>
      <c r="F143" s="13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152</v>
      </c>
      <c r="B144" s="1" t="s">
        <v>120</v>
      </c>
      <c r="C144" s="14" t="n">
        <f aca="false">3/5</f>
        <v>0.6</v>
      </c>
      <c r="D144" s="13"/>
      <c r="E144" s="13"/>
      <c r="F144" s="13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153</v>
      </c>
      <c r="B145" s="1" t="s">
        <v>120</v>
      </c>
      <c r="C145" s="14" t="n">
        <v>0</v>
      </c>
      <c r="D145" s="13"/>
      <c r="E145" s="13"/>
      <c r="F145" s="13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154</v>
      </c>
      <c r="B146" s="1" t="s">
        <v>120</v>
      </c>
      <c r="C146" s="14" t="n">
        <v>0</v>
      </c>
      <c r="D146" s="13"/>
      <c r="E146" s="13"/>
      <c r="F146" s="13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155</v>
      </c>
      <c r="B147" s="1" t="s">
        <v>120</v>
      </c>
      <c r="C147" s="14" t="n">
        <v>0</v>
      </c>
      <c r="D147" s="13"/>
      <c r="E147" s="13"/>
      <c r="F147" s="13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taxa (eventos / ano)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0</v>
      </c>
    </row>
    <row r="148" customFormat="false" ht="15" hidden="false" customHeight="false" outlineLevel="0" collapsed="false">
      <c r="A148" s="1" t="s">
        <v>156</v>
      </c>
      <c r="B148" s="1" t="s">
        <v>145</v>
      </c>
      <c r="C148" s="14" t="n">
        <v>1E-007</v>
      </c>
      <c r="D148" s="13" t="n">
        <v>1E-006</v>
      </c>
      <c r="E148" s="13" t="n">
        <v>1E-005</v>
      </c>
      <c r="F148" s="13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157</v>
      </c>
      <c r="B149" s="1" t="s">
        <v>145</v>
      </c>
      <c r="C149" s="14" t="n">
        <v>1E-007</v>
      </c>
      <c r="D149" s="13" t="n">
        <v>1E-006</v>
      </c>
      <c r="E149" s="13" t="n">
        <v>1E-005</v>
      </c>
      <c r="F149" s="13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  <row r="150" customFormat="false" ht="15" hidden="false" customHeight="false" outlineLevel="0" collapsed="false">
      <c r="A150" s="1" t="s">
        <v>158</v>
      </c>
      <c r="B150" s="1" t="s">
        <v>145</v>
      </c>
      <c r="C150" s="14" t="n">
        <v>1E-007</v>
      </c>
      <c r="D150" s="13" t="n">
        <v>1E-006</v>
      </c>
      <c r="E150" s="13" t="n">
        <v>1E-005</v>
      </c>
      <c r="F150" s="13"/>
      <c r="G150" s="1" t="n">
        <v>0</v>
      </c>
      <c r="H150" s="1" t="s">
        <v>163</v>
      </c>
      <c r="I150" s="4" t="n">
        <f aca="false">IF(COUNTIF(ParametrosSemSeedFixa!$A:$A,Parametros!A150)&gt;0,0,1)</f>
        <v>1</v>
      </c>
      <c r="J150" s="4" t="n">
        <f aca="false">0</f>
        <v>0</v>
      </c>
      <c r="K150" s="4" t="str">
        <f aca="false">IF(AND(B150="normal",NOT(COUNT(C150:D150)=2)),"Dados Incorretos", IF(AND(B150="triangular",NOT(COUNT(C150:E150)=3)),"Dados Incorretos", IF(AND(B150="poisson",NOT(COUNT(C150:D150)=1)),"Dados Incorretos", IF(AND(B150="normaltruncada",NOT(COUNT(C150:F150)=4)),"Dados Incorretos", IF(AND(B150="uniforme",NOT(COUNT(C150:D150)=2)),"Dados Incorretos", IF(AND(B150="poisson_percentual_eventos",NOT(COUNT(C150:D150)=1)),"Dados Incorretos","OK"))))))</f>
        <v>OK</v>
      </c>
      <c r="L150" s="4" t="str">
        <f aca="false">VLOOKUP(B150,Distribuições!$A$1:$F$13,6,0)</f>
        <v>Parametro 1: mínimo, Parametro 2: moda (valor mais provável), Parametro 3: máximo</v>
      </c>
      <c r="M150" s="4" t="n">
        <f aca="false">COUNTIF(Verificação_Parametros!$A:$A,Parametros!A150)</f>
        <v>1</v>
      </c>
      <c r="P150" s="4" t="n">
        <f aca="false">COUNTIF(Constantes!$A:$A,Parametros!A150)&gt;0</f>
        <v>0</v>
      </c>
      <c r="Q150" s="4" t="n">
        <f aca="false">AND(F150&gt;C150,E150 &lt; C150)</f>
        <v>0</v>
      </c>
      <c r="R150" s="4" t="n">
        <f aca="false">AND(E150&gt;D150,C150 &lt; D150)</f>
        <v>1</v>
      </c>
    </row>
  </sheetData>
  <autoFilter ref="A1:R15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6" width="7.4234693877551"/>
    <col collapsed="false" hidden="false" max="6" min="6" style="16" width="10.8010204081633"/>
    <col collapsed="false" hidden="false" max="7" min="7" style="16" width="16.469387755102"/>
    <col collapsed="false" hidden="false" max="8" min="8" style="16" width="12.1479591836735"/>
    <col collapsed="false" hidden="false" max="12" min="9" style="16" width="16.469387755102"/>
    <col collapsed="false" hidden="false" max="13" min="13" style="16" width="21.5969387755102"/>
    <col collapsed="false" hidden="false" max="14" min="14" style="16" width="10.8010204081633"/>
    <col collapsed="false" hidden="false" max="1025" min="15" style="16" width="7.4234693877551"/>
  </cols>
  <sheetData>
    <row r="1" customFormat="false" ht="15" hidden="false" customHeight="false" outlineLevel="0" collapsed="false">
      <c r="A1" s="16" t="s">
        <v>164</v>
      </c>
      <c r="B1" s="16" t="s">
        <v>165</v>
      </c>
      <c r="C1" s="16" t="s">
        <v>166</v>
      </c>
      <c r="D1" s="16" t="s">
        <v>167</v>
      </c>
      <c r="E1" s="16" t="s">
        <v>168</v>
      </c>
      <c r="F1" s="16" t="s">
        <v>4</v>
      </c>
      <c r="G1" s="17" t="s">
        <v>6</v>
      </c>
      <c r="H1" s="16" t="s">
        <v>169</v>
      </c>
      <c r="I1" s="16" t="str">
        <f aca="false">"CustoMedio_"&amp;B1</f>
        <v>CustoMedio_NB_91</v>
      </c>
      <c r="J1" s="16" t="str">
        <f aca="false">"CustoMedio_"&amp;C1</f>
        <v>CustoMedio_NB_92</v>
      </c>
      <c r="K1" s="16" t="str">
        <f aca="false">"CustoMedio_"&amp;D1</f>
        <v>CustoMedio_NB_93</v>
      </c>
      <c r="L1" s="16" t="str">
        <f aca="false">"CustoMedio_"&amp;E1</f>
        <v>CustoMedio_NB_94</v>
      </c>
      <c r="M1" s="16" t="s">
        <v>170</v>
      </c>
      <c r="N1" s="16" t="s">
        <v>171</v>
      </c>
    </row>
    <row r="2" customFormat="false" ht="15" hidden="false" customHeight="false" outlineLevel="0" collapsed="false">
      <c r="A2" s="16" t="n">
        <v>2015</v>
      </c>
      <c r="B2" s="17" t="n">
        <v>3</v>
      </c>
      <c r="C2" s="17" t="n">
        <v>3</v>
      </c>
      <c r="D2" s="17" t="n">
        <v>0</v>
      </c>
      <c r="E2" s="17" t="n">
        <v>0</v>
      </c>
      <c r="F2" s="16" t="n">
        <v>506.583333333333</v>
      </c>
      <c r="G2" s="16" t="n">
        <v>19762497.45</v>
      </c>
      <c r="H2" s="18" t="n">
        <v>1.104808</v>
      </c>
      <c r="I2" s="16" t="n">
        <v>4154.97766666667</v>
      </c>
      <c r="J2" s="16" t="n">
        <v>4154.97766666667</v>
      </c>
      <c r="K2" s="16" t="n">
        <v>4154.97766666667</v>
      </c>
      <c r="L2" s="16" t="n">
        <v>4154.97766666667</v>
      </c>
      <c r="M2" s="17" t="n">
        <v>15528.6</v>
      </c>
      <c r="N2" s="19" t="n">
        <v>0.03</v>
      </c>
    </row>
    <row r="3" customFormat="false" ht="15" hidden="false" customHeight="false" outlineLevel="0" collapsed="false">
      <c r="A3" s="16" t="n">
        <v>2016</v>
      </c>
      <c r="B3" s="20" t="n">
        <v>3</v>
      </c>
      <c r="C3" s="20" t="n">
        <v>3</v>
      </c>
      <c r="D3" s="20" t="n">
        <v>0</v>
      </c>
      <c r="E3" s="20" t="n">
        <v>0</v>
      </c>
      <c r="F3" s="16" t="n">
        <v>434.5</v>
      </c>
      <c r="G3" s="16" t="n">
        <v>21515114.34</v>
      </c>
      <c r="H3" s="18" t="n">
        <v>0.788596</v>
      </c>
      <c r="I3" s="16" t="n">
        <v>4154.97766666667</v>
      </c>
      <c r="J3" s="16" t="n">
        <v>4154.97766666667</v>
      </c>
      <c r="K3" s="16" t="n">
        <v>4154.97766666667</v>
      </c>
      <c r="L3" s="16" t="n">
        <v>4154.97766666667</v>
      </c>
      <c r="M3" s="17" t="n">
        <v>12377.45</v>
      </c>
      <c r="N3" s="19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1" width="6.47959183673469"/>
    <col collapsed="false" hidden="false" max="2" min="2" style="1" width="7.4234693877551"/>
    <col collapsed="false" hidden="false" max="3" min="3" style="1" width="8.77551020408163"/>
    <col collapsed="false" hidden="false" max="4" min="4" style="1" width="7.4234693877551"/>
    <col collapsed="false" hidden="false" max="8" min="5" style="1" width="16.469387755102"/>
    <col collapsed="false" hidden="false" max="1025" min="9" style="1" width="7.4234693877551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0459183673469"/>
    <col collapsed="false" hidden="false" max="2" min="2" style="1" width="17.0102040816327"/>
    <col collapsed="false" hidden="false" max="3" min="3" style="1" width="14.0408163265306"/>
    <col collapsed="false" hidden="false" max="4" min="4" style="1" width="18.0867346938776"/>
    <col collapsed="false" hidden="false" max="5" min="5" style="1" width="12.6887755102041"/>
    <col collapsed="false" hidden="false" max="6" min="6" style="1" width="14.0408163265306"/>
    <col collapsed="false" hidden="false" max="7" min="7" style="1" width="26.4591836734694"/>
    <col collapsed="false" hidden="false" max="8" min="8" style="1" width="32.530612244898"/>
    <col collapsed="false" hidden="false" max="1025" min="9" style="1" width="7.4234693877551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48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50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51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49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34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35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36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37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39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40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38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41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30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31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32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33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42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43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44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45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46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47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139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56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115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159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1</v>
      </c>
      <c r="F57" s="1" t="n">
        <f aca="false">AND(D57&gt;0,E57&gt;0)</f>
        <v>0</v>
      </c>
      <c r="G57" s="1" t="n">
        <f aca="false">E57+D57</f>
        <v>1</v>
      </c>
      <c r="H57" s="1" t="s">
        <v>182</v>
      </c>
    </row>
    <row r="58" customFormat="false" ht="15" hidden="false" customHeight="false" outlineLevel="0" collapsed="false">
      <c r="A58" s="1" t="s">
        <v>58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23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24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25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26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27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28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29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156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119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124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129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133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137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125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130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134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138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122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127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131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135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123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128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132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136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157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158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140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141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142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144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143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52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53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54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55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146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147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148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149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150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151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152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153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154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155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21" width="9.71938775510204"/>
    <col collapsed="false" hidden="false" max="2" min="2" style="1" width="14.0408163265306"/>
    <col collapsed="false" hidden="false" max="3" min="3" style="1" width="14.8469387755102"/>
    <col collapsed="false" hidden="false" max="4" min="4" style="1" width="16.7397959183673"/>
    <col collapsed="false" hidden="false" max="5" min="5" style="1" width="15.6581632653061"/>
    <col collapsed="false" hidden="false" max="1025" min="6" style="1" width="7.4234693877551"/>
  </cols>
  <sheetData>
    <row r="1" customFormat="false" ht="15" hidden="false" customHeight="false" outlineLevel="0" collapsed="false">
      <c r="A1" s="22" t="s">
        <v>209</v>
      </c>
      <c r="B1" s="22" t="s">
        <v>210</v>
      </c>
      <c r="C1" s="22" t="s">
        <v>211</v>
      </c>
      <c r="D1" s="22" t="s">
        <v>212</v>
      </c>
      <c r="E1" s="22" t="s">
        <v>213</v>
      </c>
    </row>
    <row r="2" customFormat="false" ht="15" hidden="false" customHeight="false" outlineLevel="0" collapsed="false">
      <c r="A2" s="22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7.0102040816327"/>
    <col collapsed="false" hidden="false" max="2" min="2" style="0" width="11.6071428571429"/>
    <col collapsed="false" hidden="false" max="3" min="3" style="23" width="7.56122448979592"/>
    <col collapsed="false" hidden="false" max="4" min="4" style="24" width="14.0408163265306"/>
    <col collapsed="false" hidden="false" max="1025" min="5" style="0" width="8.36734693877551"/>
  </cols>
  <sheetData>
    <row r="1" customFormat="false" ht="15" hidden="false" customHeight="false" outlineLevel="0" collapsed="false">
      <c r="A1" s="2" t="s">
        <v>104</v>
      </c>
      <c r="B1" s="2" t="s">
        <v>215</v>
      </c>
      <c r="C1" s="25" t="s">
        <v>164</v>
      </c>
      <c r="D1" s="26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3" t="n">
        <v>2018</v>
      </c>
      <c r="D2" s="24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3" t="n">
        <f aca="false">C2+1</f>
        <v>2019</v>
      </c>
      <c r="D3" s="24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3" t="n">
        <f aca="false">C3+1</f>
        <v>2020</v>
      </c>
      <c r="D4" s="24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3" t="n">
        <f aca="false">C4+1</f>
        <v>2021</v>
      </c>
      <c r="D5" s="24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3" t="n">
        <f aca="false">C5+1</f>
        <v>2022</v>
      </c>
      <c r="D6" s="24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3" t="n">
        <f aca="false">C2</f>
        <v>2018</v>
      </c>
      <c r="D7" s="24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3" t="n">
        <f aca="false">C7+1</f>
        <v>2019</v>
      </c>
      <c r="D8" s="24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3" t="n">
        <f aca="false">C8+1</f>
        <v>2020</v>
      </c>
      <c r="D9" s="24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3" t="n">
        <f aca="false">C9+1</f>
        <v>2021</v>
      </c>
      <c r="D10" s="24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3" t="n">
        <f aca="false">C10+1</f>
        <v>2022</v>
      </c>
      <c r="D11" s="24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3" t="n">
        <f aca="false">C7</f>
        <v>2018</v>
      </c>
      <c r="D12" s="24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3" t="n">
        <f aca="false">C12+1</f>
        <v>2019</v>
      </c>
      <c r="D13" s="24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3" t="n">
        <f aca="false">C13+1</f>
        <v>2020</v>
      </c>
      <c r="D14" s="24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3" t="n">
        <f aca="false">C14+1</f>
        <v>2021</v>
      </c>
      <c r="D15" s="24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3" t="n">
        <f aca="false">C15+1</f>
        <v>2022</v>
      </c>
      <c r="D16" s="24" t="n">
        <v>1000</v>
      </c>
    </row>
    <row r="17" customFormat="false" ht="15" hidden="false" customHeight="false" outlineLevel="0" collapsed="false">
      <c r="A17" s="0" t="s">
        <v>117</v>
      </c>
      <c r="B17" s="1" t="s">
        <v>217</v>
      </c>
      <c r="C17" s="23" t="n">
        <f aca="false">C12</f>
        <v>2018</v>
      </c>
      <c r="D17" s="24" t="n">
        <v>0</v>
      </c>
    </row>
    <row r="18" customFormat="false" ht="15" hidden="false" customHeight="false" outlineLevel="0" collapsed="false">
      <c r="A18" s="1" t="s">
        <v>117</v>
      </c>
      <c r="B18" s="1" t="s">
        <v>217</v>
      </c>
      <c r="C18" s="23" t="n">
        <f aca="false">C17+1</f>
        <v>2019</v>
      </c>
      <c r="D18" s="24" t="n">
        <v>0</v>
      </c>
    </row>
    <row r="19" customFormat="false" ht="15" hidden="false" customHeight="false" outlineLevel="0" collapsed="false">
      <c r="A19" s="1" t="s">
        <v>117</v>
      </c>
      <c r="B19" s="1" t="s">
        <v>217</v>
      </c>
      <c r="C19" s="23" t="n">
        <f aca="false">C18+1</f>
        <v>2020</v>
      </c>
      <c r="D19" s="24" t="n">
        <v>0</v>
      </c>
    </row>
    <row r="20" customFormat="false" ht="15" hidden="false" customHeight="false" outlineLevel="0" collapsed="false">
      <c r="A20" s="1" t="s">
        <v>117</v>
      </c>
      <c r="B20" s="1" t="s">
        <v>217</v>
      </c>
      <c r="C20" s="23" t="n">
        <f aca="false">C19+1</f>
        <v>2021</v>
      </c>
      <c r="D20" s="24" t="n">
        <v>0</v>
      </c>
    </row>
    <row r="21" customFormat="false" ht="15" hidden="false" customHeight="false" outlineLevel="0" collapsed="false">
      <c r="A21" s="1" t="s">
        <v>117</v>
      </c>
      <c r="B21" s="1" t="s">
        <v>217</v>
      </c>
      <c r="C21" s="23" t="n">
        <f aca="false">C20+1</f>
        <v>2022</v>
      </c>
      <c r="D21" s="24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0.1020408163265"/>
    <col collapsed="false" hidden="false" max="2" min="2" style="0" width="11.6071428571429"/>
    <col collapsed="false" hidden="false" max="3" min="3" style="0" width="17.280612244898"/>
    <col collapsed="false" hidden="false" max="4" min="4" style="0" width="21.3265306122449"/>
    <col collapsed="false" hidden="false" max="5" min="5" style="0" width="24.5663265306122"/>
    <col collapsed="false" hidden="false" max="1025" min="6" style="0" width="8.36734693877551"/>
  </cols>
  <sheetData>
    <row r="1" customFormat="false" ht="13.8" hidden="false" customHeight="false" outlineLevel="0" collapsed="false">
      <c r="A1" s="2" t="s">
        <v>59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62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65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67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69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71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73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75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77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79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81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83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85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87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89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91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93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95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2017-12-22T11:04:14Z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